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2019 GRC\Data Requests\Bench Requests\Bench Request No. 011 (proforma updates)\#RevReq-Attrition-COS-Bench-Request-011(R)\"/>
    </mc:Choice>
  </mc:AlternateContent>
  <bookViews>
    <workbookView xWindow="0" yWindow="0" windowWidth="20160" windowHeight="8856" activeTab="5"/>
  </bookViews>
  <sheets>
    <sheet name="SEF-24 Page 1-2" sheetId="1" r:id="rId1"/>
    <sheet name="SEF-24 Page 3-4" sheetId="14" r:id="rId2"/>
    <sheet name="SEF-24 Page 5-6" sheetId="13" r:id="rId3"/>
    <sheet name="SEF-25 Page 1-2" sheetId="8" r:id="rId4"/>
    <sheet name="SEF-25 Page 3-4" sheetId="16" r:id="rId5"/>
    <sheet name="SEF-25 Page 5-6" sheetId="15" r:id="rId6"/>
    <sheet name="Work Papers Referenced ==&gt;" sheetId="17" r:id="rId7"/>
    <sheet name="MEG-3" sheetId="2" r:id="rId8"/>
    <sheet name="BGM-3" sheetId="3" r:id="rId9"/>
    <sheet name="JL-2r" sheetId="9" r:id="rId10"/>
    <sheet name="MEG-4" sheetId="5" r:id="rId11"/>
    <sheet name="BGM-4" sheetId="6" r:id="rId12"/>
    <sheet name="JL-3r" sheetId="10" r:id="rId13"/>
  </sheets>
  <externalReferences>
    <externalReference r:id="rId14"/>
    <externalReference r:id="rId15"/>
  </externalReferences>
  <definedNames>
    <definedName name="_xlnm._FilterDatabase" localSheetId="0" hidden="1">'SEF-24 Page 1-2'!$A$6:$L$72</definedName>
    <definedName name="_xlnm._FilterDatabase" localSheetId="1" hidden="1">'SEF-24 Page 3-4'!$A$6:$L$71</definedName>
    <definedName name="_xlnm._FilterDatabase" localSheetId="2" hidden="1">'SEF-24 Page 5-6'!$A$6:$L$64</definedName>
    <definedName name="_xlnm._FilterDatabase" localSheetId="3" hidden="1">'SEF-25 Page 1-2'!$A$6:$L$65</definedName>
    <definedName name="_xlnm._FilterDatabase" localSheetId="4" hidden="1">'SEF-25 Page 3-4'!$A$6:$L$62</definedName>
    <definedName name="_xlnm._FilterDatabase" localSheetId="5" hidden="1">'SEF-25 Page 5-6'!$A$6:$L$64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CASE">'[1]Named Ranges'!$C$4</definedName>
    <definedName name="CASE_E">'[2]Named Ranges E'!$C$4</definedName>
    <definedName name="CBWorkbookPriority">-2060790043</definedName>
    <definedName name="Comp">'[1]Named Ranges'!$C$8</definedName>
    <definedName name="Comp_E">'[2]Named Ranges E'!$C$8</definedName>
    <definedName name="DOCKETNUMBER">'[1]Named Ranges'!$C$6</definedName>
    <definedName name="DOCKETNUMBER_E">'[2]Named Ranges E'!$C$6</definedName>
    <definedName name="FIT">'[1]Named Ranges'!$C$3</definedName>
    <definedName name="FIT_E">'[2]Named Ranges E'!$C$3</definedName>
    <definedName name="HTML_CodePage">1252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_xlnm.Print_Area" localSheetId="9">'JL-2r'!$A$1:$BK$64</definedName>
    <definedName name="_xlnm.Print_Area" localSheetId="7">'MEG-3'!$A$1:$W$78</definedName>
    <definedName name="_xlnm.Print_Area" localSheetId="10">'MEG-4'!$A$1:$W$67</definedName>
    <definedName name="_xlnm.Print_Area" localSheetId="0">'SEF-24 Page 1-2'!$A$1:$L$76</definedName>
    <definedName name="_xlnm.Print_Area" localSheetId="1">'SEF-24 Page 3-4'!$A$1:$L$73</definedName>
    <definedName name="_xlnm.Print_Area" localSheetId="2">'SEF-24 Page 5-6'!$A$1:$L$74</definedName>
    <definedName name="_xlnm.Print_Area" localSheetId="3">'SEF-25 Page 1-2'!$A$1:$L$65</definedName>
    <definedName name="_xlnm.Print_Area" localSheetId="4">'SEF-25 Page 3-4'!$A$1:$L$62</definedName>
    <definedName name="_xlnm.Print_Area" localSheetId="5">'SEF-25 Page 5-6'!$A$1:$L$64</definedName>
    <definedName name="_xlnm.Print_Titles" localSheetId="9">'JL-2r'!$A:$B,'JL-2r'!$1:$12</definedName>
    <definedName name="_xlnm.Print_Titles" localSheetId="0">'SEF-24 Page 1-2'!$1:$7</definedName>
    <definedName name="_xlnm.Print_Titles" localSheetId="1">'SEF-24 Page 3-4'!$1:$7</definedName>
    <definedName name="_xlnm.Print_Titles" localSheetId="2">'SEF-24 Page 5-6'!$1:$7</definedName>
    <definedName name="_xlnm.Print_Titles" localSheetId="3">'SEF-25 Page 1-2'!$1:$7</definedName>
    <definedName name="_xlnm.Print_Titles" localSheetId="4">'SEF-25 Page 3-4'!$1:$7</definedName>
    <definedName name="_xlnm.Print_Titles" localSheetId="5">'SEF-25 Page 5-6'!$1:$7</definedName>
    <definedName name="SAPBEXhrIndnt">"Wide"</definedName>
    <definedName name="SAPsysID">"708C5W7SBKP804JT78WJ0JNKI"</definedName>
    <definedName name="SAPwbID">"ARS"</definedName>
    <definedName name="TableName">"Dummy"</definedName>
    <definedName name="TESTYEAR">'[1]Named Ranges'!$C$5</definedName>
    <definedName name="TESTYEAR_E">'[2]Named Ranges E'!$C$5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15" l="1"/>
  <c r="I2" i="14"/>
  <c r="I2" i="13" l="1"/>
  <c r="I2" i="16"/>
  <c r="I31" i="16" s="1"/>
  <c r="I60" i="16"/>
  <c r="I58" i="16"/>
  <c r="I57" i="16"/>
  <c r="L54" i="16"/>
  <c r="K54" i="16"/>
  <c r="J54" i="16"/>
  <c r="L53" i="16"/>
  <c r="K53" i="16"/>
  <c r="J53" i="16"/>
  <c r="L52" i="16"/>
  <c r="K52" i="16"/>
  <c r="J52" i="16"/>
  <c r="H51" i="16"/>
  <c r="G51" i="16"/>
  <c r="H50" i="16"/>
  <c r="G50" i="16"/>
  <c r="H49" i="16"/>
  <c r="G49" i="16"/>
  <c r="H48" i="16"/>
  <c r="G48" i="16"/>
  <c r="H47" i="16"/>
  <c r="G47" i="16"/>
  <c r="H46" i="16"/>
  <c r="G46" i="16"/>
  <c r="H45" i="16"/>
  <c r="G45" i="16"/>
  <c r="H44" i="16"/>
  <c r="G44" i="16"/>
  <c r="H43" i="16"/>
  <c r="G43" i="16"/>
  <c r="H42" i="16"/>
  <c r="G42" i="16"/>
  <c r="A42" i="16"/>
  <c r="A43" i="16" s="1"/>
  <c r="A44" i="16" s="1"/>
  <c r="A45" i="16" s="1"/>
  <c r="A46" i="16" s="1"/>
  <c r="A47" i="16" s="1"/>
  <c r="A48" i="16" s="1"/>
  <c r="A49" i="16" s="1"/>
  <c r="H41" i="16"/>
  <c r="G41" i="16"/>
  <c r="H40" i="16"/>
  <c r="G40" i="16"/>
  <c r="H39" i="16"/>
  <c r="G39" i="16"/>
  <c r="H38" i="16"/>
  <c r="G38" i="16"/>
  <c r="A38" i="16"/>
  <c r="A39" i="16" s="1"/>
  <c r="H37" i="16"/>
  <c r="G37" i="16"/>
  <c r="H36" i="16"/>
  <c r="G36" i="16"/>
  <c r="A36" i="16"/>
  <c r="H35" i="16"/>
  <c r="G35" i="16"/>
  <c r="H34" i="16"/>
  <c r="G34" i="16"/>
  <c r="H33" i="16"/>
  <c r="G33" i="16"/>
  <c r="H32" i="16"/>
  <c r="G32" i="16"/>
  <c r="H31" i="16"/>
  <c r="G31" i="16"/>
  <c r="L30" i="16"/>
  <c r="K30" i="16"/>
  <c r="J30" i="16"/>
  <c r="H29" i="16"/>
  <c r="G29" i="16"/>
  <c r="H28" i="16"/>
  <c r="G28" i="16"/>
  <c r="H27" i="16"/>
  <c r="G27" i="16"/>
  <c r="H26" i="16"/>
  <c r="G26" i="16"/>
  <c r="H25" i="16"/>
  <c r="G25" i="16"/>
  <c r="H24" i="16"/>
  <c r="G24" i="16"/>
  <c r="H23" i="16"/>
  <c r="G23" i="16"/>
  <c r="A23" i="16"/>
  <c r="A24" i="16" s="1"/>
  <c r="A25" i="16" s="1"/>
  <c r="A26" i="16" s="1"/>
  <c r="A27" i="16" s="1"/>
  <c r="H22" i="16"/>
  <c r="G22" i="16"/>
  <c r="H21" i="16"/>
  <c r="G21" i="16"/>
  <c r="H20" i="16"/>
  <c r="G20" i="16"/>
  <c r="H19" i="16"/>
  <c r="G19" i="16"/>
  <c r="H18" i="16"/>
  <c r="G18" i="16"/>
  <c r="H17" i="16"/>
  <c r="G17" i="16"/>
  <c r="H16" i="16"/>
  <c r="G16" i="16"/>
  <c r="H15" i="16"/>
  <c r="G15" i="16"/>
  <c r="H14" i="16"/>
  <c r="G14" i="16"/>
  <c r="H13" i="16"/>
  <c r="G13" i="16"/>
  <c r="H12" i="16"/>
  <c r="G12" i="16"/>
  <c r="H11" i="16"/>
  <c r="G11" i="16"/>
  <c r="G55" i="16" s="1"/>
  <c r="H10" i="16"/>
  <c r="G10" i="16"/>
  <c r="A10" i="16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H9" i="16"/>
  <c r="H55" i="16" s="1"/>
  <c r="G9" i="16"/>
  <c r="H8" i="16"/>
  <c r="G8" i="16"/>
  <c r="I58" i="15"/>
  <c r="L54" i="15"/>
  <c r="K54" i="15"/>
  <c r="J54" i="15"/>
  <c r="L53" i="15"/>
  <c r="K53" i="15"/>
  <c r="J53" i="15"/>
  <c r="J52" i="15"/>
  <c r="H52" i="15"/>
  <c r="K52" i="15" s="1"/>
  <c r="G52" i="15"/>
  <c r="H51" i="15"/>
  <c r="G51" i="15"/>
  <c r="H50" i="15"/>
  <c r="G50" i="15"/>
  <c r="H49" i="15"/>
  <c r="G49" i="15"/>
  <c r="H48" i="15"/>
  <c r="G48" i="15"/>
  <c r="H47" i="15"/>
  <c r="G47" i="15"/>
  <c r="H46" i="15"/>
  <c r="G46" i="15"/>
  <c r="H45" i="15"/>
  <c r="G45" i="15"/>
  <c r="H44" i="15"/>
  <c r="G44" i="15"/>
  <c r="H43" i="15"/>
  <c r="G43" i="15"/>
  <c r="H42" i="15"/>
  <c r="G42" i="15"/>
  <c r="H41" i="15"/>
  <c r="G41" i="15"/>
  <c r="H40" i="15"/>
  <c r="G40" i="15"/>
  <c r="H39" i="15"/>
  <c r="G39" i="15"/>
  <c r="H38" i="15"/>
  <c r="G38" i="15"/>
  <c r="I38" i="15" s="1"/>
  <c r="H37" i="15"/>
  <c r="G37" i="15"/>
  <c r="H36" i="15"/>
  <c r="G36" i="15"/>
  <c r="H35" i="15"/>
  <c r="G35" i="15"/>
  <c r="H34" i="15"/>
  <c r="G34" i="15"/>
  <c r="H33" i="15"/>
  <c r="G33" i="15"/>
  <c r="H32" i="15"/>
  <c r="G32" i="15"/>
  <c r="H31" i="15"/>
  <c r="G31" i="15"/>
  <c r="K30" i="15"/>
  <c r="J30" i="15"/>
  <c r="H29" i="15"/>
  <c r="G29" i="15"/>
  <c r="H28" i="15"/>
  <c r="G28" i="15"/>
  <c r="H27" i="15"/>
  <c r="G27" i="15"/>
  <c r="H26" i="15"/>
  <c r="G26" i="15"/>
  <c r="I26" i="15" s="1"/>
  <c r="H25" i="15"/>
  <c r="G25" i="15"/>
  <c r="H24" i="15"/>
  <c r="G24" i="15"/>
  <c r="H23" i="15"/>
  <c r="G23" i="15"/>
  <c r="A23" i="15"/>
  <c r="A24" i="15" s="1"/>
  <c r="A25" i="15" s="1"/>
  <c r="A26" i="15" s="1"/>
  <c r="A27" i="15" s="1"/>
  <c r="H22" i="15"/>
  <c r="G22" i="15"/>
  <c r="I22" i="15" s="1"/>
  <c r="H21" i="15"/>
  <c r="G21" i="15"/>
  <c r="H20" i="15"/>
  <c r="G20" i="15"/>
  <c r="H19" i="15"/>
  <c r="G19" i="15"/>
  <c r="H18" i="15"/>
  <c r="G18" i="15"/>
  <c r="H17" i="15"/>
  <c r="G17" i="15"/>
  <c r="H16" i="15"/>
  <c r="G16" i="15"/>
  <c r="H15" i="15"/>
  <c r="G15" i="15"/>
  <c r="H14" i="15"/>
  <c r="G14" i="15"/>
  <c r="H13" i="15"/>
  <c r="G13" i="15"/>
  <c r="H12" i="15"/>
  <c r="G12" i="15"/>
  <c r="H11" i="15"/>
  <c r="G11" i="15"/>
  <c r="H10" i="15"/>
  <c r="G10" i="15"/>
  <c r="A10" i="15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H9" i="15"/>
  <c r="G9" i="15"/>
  <c r="H8" i="15"/>
  <c r="G8" i="15"/>
  <c r="I8" i="15" s="1"/>
  <c r="G2" i="15"/>
  <c r="I23" i="15" s="1"/>
  <c r="I22" i="16" l="1"/>
  <c r="I33" i="16"/>
  <c r="I12" i="16"/>
  <c r="I18" i="16"/>
  <c r="I44" i="16"/>
  <c r="I27" i="16"/>
  <c r="I39" i="16"/>
  <c r="I20" i="16"/>
  <c r="I34" i="16"/>
  <c r="I51" i="16"/>
  <c r="I8" i="16"/>
  <c r="I25" i="16"/>
  <c r="I46" i="16"/>
  <c r="I13" i="16"/>
  <c r="I14" i="16"/>
  <c r="I29" i="16"/>
  <c r="I9" i="16"/>
  <c r="I19" i="16"/>
  <c r="I38" i="16"/>
  <c r="I43" i="16"/>
  <c r="I49" i="16"/>
  <c r="I10" i="16"/>
  <c r="I15" i="16"/>
  <c r="I45" i="16"/>
  <c r="I16" i="16"/>
  <c r="I21" i="16"/>
  <c r="I50" i="16"/>
  <c r="I26" i="16"/>
  <c r="I9" i="15"/>
  <c r="I15" i="15"/>
  <c r="I11" i="15"/>
  <c r="I17" i="15"/>
  <c r="I46" i="15"/>
  <c r="G56" i="16"/>
  <c r="H56" i="16"/>
  <c r="I23" i="16"/>
  <c r="I41" i="16"/>
  <c r="I47" i="16"/>
  <c r="I11" i="16"/>
  <c r="I17" i="16"/>
  <c r="I28" i="16"/>
  <c r="I36" i="16"/>
  <c r="I35" i="16"/>
  <c r="I40" i="16"/>
  <c r="I32" i="16"/>
  <c r="I24" i="16"/>
  <c r="I37" i="16"/>
  <c r="I42" i="16"/>
  <c r="I48" i="16"/>
  <c r="I20" i="15"/>
  <c r="I25" i="15"/>
  <c r="I10" i="15"/>
  <c r="I37" i="15"/>
  <c r="I45" i="15"/>
  <c r="I36" i="15"/>
  <c r="I44" i="15"/>
  <c r="I28" i="15"/>
  <c r="I50" i="15"/>
  <c r="I13" i="15"/>
  <c r="I21" i="15"/>
  <c r="I34" i="15"/>
  <c r="I42" i="15"/>
  <c r="I48" i="15"/>
  <c r="I16" i="15"/>
  <c r="I29" i="15"/>
  <c r="G56" i="15"/>
  <c r="I32" i="15"/>
  <c r="I40" i="15"/>
  <c r="H56" i="15"/>
  <c r="I19" i="15"/>
  <c r="I24" i="15"/>
  <c r="I27" i="15"/>
  <c r="I30" i="15"/>
  <c r="L30" i="15" s="1"/>
  <c r="I49" i="15"/>
  <c r="I52" i="15"/>
  <c r="L52" i="15" s="1"/>
  <c r="I14" i="15"/>
  <c r="I33" i="15"/>
  <c r="I41" i="15"/>
  <c r="I12" i="15"/>
  <c r="I18" i="15"/>
  <c r="I31" i="15"/>
  <c r="I35" i="15"/>
  <c r="I39" i="15"/>
  <c r="I43" i="15"/>
  <c r="I47" i="15"/>
  <c r="I51" i="15"/>
  <c r="I55" i="16" l="1"/>
  <c r="I56" i="16" s="1"/>
  <c r="G57" i="15"/>
  <c r="I56" i="15"/>
  <c r="H57" i="15"/>
  <c r="I59" i="16" l="1"/>
  <c r="I57" i="15"/>
  <c r="I61" i="16" l="1"/>
  <c r="I60" i="15"/>
  <c r="I62" i="15" l="1"/>
  <c r="I70" i="14" l="1"/>
  <c r="I68" i="14"/>
  <c r="I67" i="14"/>
  <c r="L64" i="14"/>
  <c r="K64" i="14"/>
  <c r="J64" i="14"/>
  <c r="I63" i="14"/>
  <c r="H63" i="14"/>
  <c r="G63" i="14"/>
  <c r="H62" i="14"/>
  <c r="G62" i="14"/>
  <c r="H61" i="14"/>
  <c r="G61" i="14"/>
  <c r="I60" i="14"/>
  <c r="H60" i="14"/>
  <c r="G60" i="14"/>
  <c r="I59" i="14"/>
  <c r="H59" i="14"/>
  <c r="G59" i="14"/>
  <c r="H58" i="14"/>
  <c r="G58" i="14"/>
  <c r="I57" i="14"/>
  <c r="H57" i="14"/>
  <c r="G57" i="14"/>
  <c r="A57" i="14"/>
  <c r="H56" i="14"/>
  <c r="G56" i="14"/>
  <c r="H55" i="14"/>
  <c r="G55" i="14"/>
  <c r="I54" i="14"/>
  <c r="H54" i="14"/>
  <c r="G54" i="14"/>
  <c r="I53" i="14"/>
  <c r="H53" i="14"/>
  <c r="G53" i="14"/>
  <c r="H52" i="14"/>
  <c r="G52" i="14"/>
  <c r="I51" i="14"/>
  <c r="H51" i="14"/>
  <c r="G51" i="14"/>
  <c r="H50" i="14"/>
  <c r="G50" i="14"/>
  <c r="H49" i="14"/>
  <c r="G49" i="14"/>
  <c r="I48" i="14"/>
  <c r="H48" i="14"/>
  <c r="G48" i="14"/>
  <c r="I47" i="14"/>
  <c r="H47" i="14"/>
  <c r="G47" i="14"/>
  <c r="A47" i="14"/>
  <c r="H46" i="14"/>
  <c r="G46" i="14"/>
  <c r="I45" i="14"/>
  <c r="H45" i="14"/>
  <c r="G45" i="14"/>
  <c r="H44" i="14"/>
  <c r="G44" i="14"/>
  <c r="A44" i="14"/>
  <c r="H43" i="14"/>
  <c r="G43" i="14"/>
  <c r="I42" i="14"/>
  <c r="H42" i="14"/>
  <c r="G42" i="14"/>
  <c r="I41" i="14"/>
  <c r="H41" i="14"/>
  <c r="G41" i="14"/>
  <c r="H40" i="14"/>
  <c r="G40" i="14"/>
  <c r="I39" i="14"/>
  <c r="H39" i="14"/>
  <c r="G39" i="14"/>
  <c r="H38" i="14"/>
  <c r="G38" i="14"/>
  <c r="I37" i="14"/>
  <c r="A37" i="14"/>
  <c r="I36" i="14"/>
  <c r="A36" i="14"/>
  <c r="I35" i="14"/>
  <c r="H34" i="14"/>
  <c r="G34" i="14"/>
  <c r="I33" i="14"/>
  <c r="H33" i="14"/>
  <c r="G33" i="14"/>
  <c r="H32" i="14"/>
  <c r="G32" i="14"/>
  <c r="H31" i="14"/>
  <c r="I31" i="14" s="1"/>
  <c r="G31" i="14"/>
  <c r="I30" i="14"/>
  <c r="H30" i="14"/>
  <c r="G30" i="14"/>
  <c r="I29" i="14"/>
  <c r="H29" i="14"/>
  <c r="G29" i="14"/>
  <c r="A29" i="14"/>
  <c r="H28" i="14"/>
  <c r="G28" i="14"/>
  <c r="I27" i="14"/>
  <c r="H27" i="14"/>
  <c r="G27" i="14"/>
  <c r="H26" i="14"/>
  <c r="G26" i="14"/>
  <c r="H25" i="14"/>
  <c r="I25" i="14" s="1"/>
  <c r="G25" i="14"/>
  <c r="I24" i="14"/>
  <c r="H24" i="14"/>
  <c r="G24" i="14"/>
  <c r="I23" i="14"/>
  <c r="H23" i="14"/>
  <c r="G23" i="14"/>
  <c r="H22" i="14"/>
  <c r="G22" i="14"/>
  <c r="I21" i="14"/>
  <c r="H21" i="14"/>
  <c r="G21" i="14"/>
  <c r="H20" i="14"/>
  <c r="G20" i="14"/>
  <c r="H19" i="14"/>
  <c r="I19" i="14" s="1"/>
  <c r="G19" i="14"/>
  <c r="I18" i="14"/>
  <c r="H18" i="14"/>
  <c r="G18" i="14"/>
  <c r="I17" i="14"/>
  <c r="H17" i="14"/>
  <c r="G17" i="14"/>
  <c r="H16" i="14"/>
  <c r="G16" i="14"/>
  <c r="I15" i="14"/>
  <c r="H15" i="14"/>
  <c r="G15" i="14"/>
  <c r="H14" i="14"/>
  <c r="G14" i="14"/>
  <c r="H13" i="14"/>
  <c r="I13" i="14" s="1"/>
  <c r="G13" i="14"/>
  <c r="I12" i="14"/>
  <c r="H12" i="14"/>
  <c r="G12" i="14"/>
  <c r="I11" i="14"/>
  <c r="H11" i="14"/>
  <c r="G11" i="14"/>
  <c r="H10" i="14"/>
  <c r="G10" i="14"/>
  <c r="I9" i="14"/>
  <c r="H9" i="14"/>
  <c r="G9" i="14"/>
  <c r="A9" i="14"/>
  <c r="H8" i="14"/>
  <c r="G8" i="14"/>
  <c r="I68" i="13"/>
  <c r="J64" i="13"/>
  <c r="H64" i="13"/>
  <c r="I64" i="13" s="1"/>
  <c r="L64" i="13" s="1"/>
  <c r="G64" i="13"/>
  <c r="H63" i="13"/>
  <c r="G63" i="13"/>
  <c r="I63" i="13" s="1"/>
  <c r="H62" i="13"/>
  <c r="G62" i="13"/>
  <c r="H61" i="13"/>
  <c r="G61" i="13"/>
  <c r="I61" i="13" s="1"/>
  <c r="H60" i="13"/>
  <c r="I60" i="13" s="1"/>
  <c r="G60" i="13"/>
  <c r="H59" i="13"/>
  <c r="G59" i="13"/>
  <c r="H58" i="13"/>
  <c r="G58" i="13"/>
  <c r="H57" i="13"/>
  <c r="G57" i="13"/>
  <c r="I57" i="13" s="1"/>
  <c r="H56" i="13"/>
  <c r="G56" i="13"/>
  <c r="H55" i="13"/>
  <c r="G55" i="13"/>
  <c r="I55" i="13" s="1"/>
  <c r="H54" i="13"/>
  <c r="I54" i="13" s="1"/>
  <c r="G54" i="13"/>
  <c r="H53" i="13"/>
  <c r="G53" i="13"/>
  <c r="H52" i="13"/>
  <c r="G52" i="13"/>
  <c r="H51" i="13"/>
  <c r="G51" i="13"/>
  <c r="I51" i="13" s="1"/>
  <c r="H50" i="13"/>
  <c r="G50" i="13"/>
  <c r="H49" i="13"/>
  <c r="G49" i="13"/>
  <c r="I49" i="13" s="1"/>
  <c r="H48" i="13"/>
  <c r="I48" i="13" s="1"/>
  <c r="G48" i="13"/>
  <c r="H47" i="13"/>
  <c r="G47" i="13"/>
  <c r="H46" i="13"/>
  <c r="G46" i="13"/>
  <c r="H45" i="13"/>
  <c r="G45" i="13"/>
  <c r="I45" i="13" s="1"/>
  <c r="H44" i="13"/>
  <c r="G44" i="13"/>
  <c r="H43" i="13"/>
  <c r="G43" i="13"/>
  <c r="I43" i="13" s="1"/>
  <c r="H42" i="13"/>
  <c r="G42" i="13"/>
  <c r="I42" i="13" s="1"/>
  <c r="H41" i="13"/>
  <c r="G41" i="13"/>
  <c r="H40" i="13"/>
  <c r="G40" i="13"/>
  <c r="H39" i="13"/>
  <c r="G39" i="13"/>
  <c r="I39" i="13" s="1"/>
  <c r="H38" i="13"/>
  <c r="G38" i="13"/>
  <c r="B37" i="13"/>
  <c r="B36" i="13"/>
  <c r="L35" i="13"/>
  <c r="K35" i="13"/>
  <c r="J35" i="13"/>
  <c r="H34" i="13"/>
  <c r="G34" i="13"/>
  <c r="I34" i="13" s="1"/>
  <c r="H33" i="13"/>
  <c r="G33" i="13"/>
  <c r="H32" i="13"/>
  <c r="G32" i="13"/>
  <c r="H31" i="13"/>
  <c r="G31" i="13"/>
  <c r="H30" i="13"/>
  <c r="G30" i="13"/>
  <c r="H29" i="13"/>
  <c r="G29" i="13"/>
  <c r="H28" i="13"/>
  <c r="G28" i="13"/>
  <c r="I28" i="13" s="1"/>
  <c r="H27" i="13"/>
  <c r="G27" i="13"/>
  <c r="H26" i="13"/>
  <c r="G26" i="13"/>
  <c r="H25" i="13"/>
  <c r="G25" i="13"/>
  <c r="H24" i="13"/>
  <c r="G24" i="13"/>
  <c r="H23" i="13"/>
  <c r="G23" i="13"/>
  <c r="H22" i="13"/>
  <c r="G22" i="13"/>
  <c r="I22" i="13" s="1"/>
  <c r="H21" i="13"/>
  <c r="G21" i="13"/>
  <c r="H20" i="13"/>
  <c r="G20" i="13"/>
  <c r="H19" i="13"/>
  <c r="G19" i="13"/>
  <c r="H18" i="13"/>
  <c r="G18" i="13"/>
  <c r="H17" i="13"/>
  <c r="G17" i="13"/>
  <c r="H16" i="13"/>
  <c r="G16" i="13"/>
  <c r="H15" i="13"/>
  <c r="G15" i="13"/>
  <c r="H14" i="13"/>
  <c r="G14" i="13"/>
  <c r="H13" i="13"/>
  <c r="G13" i="13"/>
  <c r="H12" i="13"/>
  <c r="G12" i="13"/>
  <c r="H11" i="13"/>
  <c r="G11" i="13"/>
  <c r="H10" i="13"/>
  <c r="G10" i="13"/>
  <c r="I10" i="13" s="1"/>
  <c r="H9" i="13"/>
  <c r="H66" i="13" s="1"/>
  <c r="G9" i="13"/>
  <c r="G66" i="13" s="1"/>
  <c r="H8" i="13"/>
  <c r="G8" i="13"/>
  <c r="G2" i="13"/>
  <c r="I30" i="13" s="1"/>
  <c r="I10" i="14" l="1"/>
  <c r="I16" i="14"/>
  <c r="I22" i="14"/>
  <c r="I28" i="14"/>
  <c r="I34" i="14"/>
  <c r="I40" i="14"/>
  <c r="I46" i="14"/>
  <c r="I52" i="14"/>
  <c r="I58" i="14"/>
  <c r="G65" i="14"/>
  <c r="H65" i="14"/>
  <c r="I8" i="14"/>
  <c r="I14" i="14"/>
  <c r="I20" i="14"/>
  <c r="I26" i="14"/>
  <c r="I32" i="14"/>
  <c r="I38" i="14"/>
  <c r="I44" i="14"/>
  <c r="I50" i="14"/>
  <c r="I56" i="14"/>
  <c r="I62" i="14"/>
  <c r="I43" i="14"/>
  <c r="I49" i="14"/>
  <c r="I55" i="14"/>
  <c r="I61" i="14"/>
  <c r="G67" i="13"/>
  <c r="H67" i="13"/>
  <c r="I11" i="13"/>
  <c r="I41" i="13"/>
  <c r="I47" i="13"/>
  <c r="I53" i="13"/>
  <c r="I59" i="13"/>
  <c r="K64" i="13"/>
  <c r="I16" i="13"/>
  <c r="I40" i="13"/>
  <c r="I46" i="13"/>
  <c r="I52" i="13"/>
  <c r="I58" i="13"/>
  <c r="I9" i="13"/>
  <c r="I15" i="13"/>
  <c r="I21" i="13"/>
  <c r="I27" i="13"/>
  <c r="I33" i="13"/>
  <c r="I8" i="13"/>
  <c r="I26" i="13"/>
  <c r="I32" i="13"/>
  <c r="I29" i="13"/>
  <c r="I38" i="13"/>
  <c r="I44" i="13"/>
  <c r="I50" i="13"/>
  <c r="I56" i="13"/>
  <c r="I62" i="13"/>
  <c r="I17" i="13"/>
  <c r="I14" i="13"/>
  <c r="I13" i="13"/>
  <c r="I19" i="13"/>
  <c r="I25" i="13"/>
  <c r="I31" i="13"/>
  <c r="I23" i="13"/>
  <c r="I20" i="13"/>
  <c r="I12" i="13"/>
  <c r="I18" i="13"/>
  <c r="I24" i="13"/>
  <c r="F57" i="16"/>
  <c r="L57" i="16" s="1"/>
  <c r="E48" i="16"/>
  <c r="K48" i="16" s="1"/>
  <c r="E45" i="16"/>
  <c r="K45" i="16" s="1"/>
  <c r="E43" i="16"/>
  <c r="K43" i="16" s="1"/>
  <c r="E41" i="16"/>
  <c r="K41" i="16" s="1"/>
  <c r="E40" i="16"/>
  <c r="K40" i="16" s="1"/>
  <c r="E39" i="16"/>
  <c r="K39" i="16" s="1"/>
  <c r="E38" i="16"/>
  <c r="K38" i="16" s="1"/>
  <c r="E37" i="16"/>
  <c r="K37" i="16" s="1"/>
  <c r="E36" i="16"/>
  <c r="K36" i="16" s="1"/>
  <c r="E35" i="16"/>
  <c r="K35" i="16" s="1"/>
  <c r="E34" i="16"/>
  <c r="K34" i="16" s="1"/>
  <c r="E33" i="16"/>
  <c r="K33" i="16" s="1"/>
  <c r="E32" i="16"/>
  <c r="K32" i="16" s="1"/>
  <c r="E31" i="16"/>
  <c r="K31" i="16" s="1"/>
  <c r="D29" i="16"/>
  <c r="J29" i="16" s="1"/>
  <c r="E28" i="16"/>
  <c r="K28" i="16" s="1"/>
  <c r="D26" i="16"/>
  <c r="J26" i="16" s="1"/>
  <c r="E25" i="16"/>
  <c r="K25" i="16" s="1"/>
  <c r="E24" i="16"/>
  <c r="K24" i="16" s="1"/>
  <c r="E23" i="16"/>
  <c r="K23" i="16" s="1"/>
  <c r="E22" i="16"/>
  <c r="K22" i="16" s="1"/>
  <c r="E21" i="16"/>
  <c r="K21" i="16" s="1"/>
  <c r="E20" i="16"/>
  <c r="K20" i="16" s="1"/>
  <c r="E19" i="16"/>
  <c r="K19" i="16" s="1"/>
  <c r="E18" i="16"/>
  <c r="K18" i="16" s="1"/>
  <c r="E17" i="16"/>
  <c r="K17" i="16" s="1"/>
  <c r="E16" i="16"/>
  <c r="K16" i="16" s="1"/>
  <c r="E15" i="16"/>
  <c r="K15" i="16" s="1"/>
  <c r="E14" i="16"/>
  <c r="K14" i="16" s="1"/>
  <c r="E13" i="16"/>
  <c r="K13" i="16" s="1"/>
  <c r="E12" i="16"/>
  <c r="K12" i="16" s="1"/>
  <c r="E11" i="16"/>
  <c r="K11" i="16" s="1"/>
  <c r="E10" i="16"/>
  <c r="K10" i="16" s="1"/>
  <c r="E9" i="16"/>
  <c r="E37" i="14"/>
  <c r="K37" i="14" s="1"/>
  <c r="D37" i="14"/>
  <c r="J37" i="14" s="1"/>
  <c r="G3" i="13" l="1"/>
  <c r="G3" i="14"/>
  <c r="G3" i="15"/>
  <c r="G3" i="16"/>
  <c r="K9" i="16"/>
  <c r="E37" i="15"/>
  <c r="K37" i="15" s="1"/>
  <c r="E31" i="15"/>
  <c r="K31" i="15" s="1"/>
  <c r="E25" i="15"/>
  <c r="K25" i="15" s="1"/>
  <c r="E32" i="15"/>
  <c r="K32" i="15" s="1"/>
  <c r="E38" i="15"/>
  <c r="K38" i="15" s="1"/>
  <c r="D26" i="15"/>
  <c r="J26" i="15" s="1"/>
  <c r="E13" i="15"/>
  <c r="K13" i="15" s="1"/>
  <c r="E14" i="15"/>
  <c r="K14" i="15" s="1"/>
  <c r="E20" i="15"/>
  <c r="K20" i="15" s="1"/>
  <c r="E33" i="15"/>
  <c r="K33" i="15" s="1"/>
  <c r="E39" i="15"/>
  <c r="K39" i="15" s="1"/>
  <c r="E45" i="15"/>
  <c r="K45" i="15" s="1"/>
  <c r="E19" i="15"/>
  <c r="K19" i="15" s="1"/>
  <c r="F58" i="15"/>
  <c r="L58" i="15" s="1"/>
  <c r="E18" i="15"/>
  <c r="K18" i="15" s="1"/>
  <c r="E9" i="15"/>
  <c r="E15" i="15"/>
  <c r="K15" i="15" s="1"/>
  <c r="E21" i="15"/>
  <c r="K21" i="15" s="1"/>
  <c r="E34" i="15"/>
  <c r="K34" i="15" s="1"/>
  <c r="E40" i="15"/>
  <c r="K40" i="15" s="1"/>
  <c r="E24" i="15"/>
  <c r="K24" i="15" s="1"/>
  <c r="E43" i="15"/>
  <c r="K43" i="15" s="1"/>
  <c r="E10" i="15"/>
  <c r="K10" i="15" s="1"/>
  <c r="E16" i="15"/>
  <c r="K16" i="15" s="1"/>
  <c r="E22" i="15"/>
  <c r="K22" i="15" s="1"/>
  <c r="E28" i="15"/>
  <c r="K28" i="15" s="1"/>
  <c r="E35" i="15"/>
  <c r="K35" i="15" s="1"/>
  <c r="E41" i="15"/>
  <c r="K41" i="15" s="1"/>
  <c r="D29" i="15"/>
  <c r="J29" i="15" s="1"/>
  <c r="E12" i="15"/>
  <c r="K12" i="15" s="1"/>
  <c r="E11" i="15"/>
  <c r="K11" i="15" s="1"/>
  <c r="E17" i="15"/>
  <c r="K17" i="15" s="1"/>
  <c r="E23" i="15"/>
  <c r="K23" i="15" s="1"/>
  <c r="E36" i="15"/>
  <c r="K36" i="15" s="1"/>
  <c r="E48" i="15"/>
  <c r="K48" i="15" s="1"/>
  <c r="E23" i="13"/>
  <c r="K23" i="13" s="1"/>
  <c r="E23" i="14"/>
  <c r="K23" i="14" s="1"/>
  <c r="E13" i="13"/>
  <c r="K13" i="13" s="1"/>
  <c r="E13" i="14"/>
  <c r="K13" i="14" s="1"/>
  <c r="D58" i="13"/>
  <c r="J58" i="13" s="1"/>
  <c r="D58" i="14"/>
  <c r="J58" i="14" s="1"/>
  <c r="E11" i="13"/>
  <c r="K11" i="13" s="1"/>
  <c r="E11" i="14"/>
  <c r="K11" i="14" s="1"/>
  <c r="E29" i="13"/>
  <c r="K29" i="13" s="1"/>
  <c r="E29" i="14"/>
  <c r="K29" i="14" s="1"/>
  <c r="E44" i="13"/>
  <c r="K44" i="13" s="1"/>
  <c r="E44" i="14"/>
  <c r="K44" i="14" s="1"/>
  <c r="D26" i="13"/>
  <c r="J26" i="13" s="1"/>
  <c r="D26" i="14"/>
  <c r="J26" i="14" s="1"/>
  <c r="E20" i="13"/>
  <c r="K20" i="13" s="1"/>
  <c r="E20" i="14"/>
  <c r="K20" i="14" s="1"/>
  <c r="E45" i="13"/>
  <c r="K45" i="13" s="1"/>
  <c r="E45" i="14"/>
  <c r="K45" i="14" s="1"/>
  <c r="E9" i="13"/>
  <c r="K9" i="13" s="1"/>
  <c r="E9" i="14"/>
  <c r="E15" i="13"/>
  <c r="K15" i="13" s="1"/>
  <c r="E15" i="14"/>
  <c r="K15" i="14" s="1"/>
  <c r="E21" i="13"/>
  <c r="K21" i="13" s="1"/>
  <c r="E21" i="14"/>
  <c r="K21" i="14" s="1"/>
  <c r="E33" i="13"/>
  <c r="K33" i="13" s="1"/>
  <c r="E33" i="14"/>
  <c r="K33" i="14" s="1"/>
  <c r="E40" i="13"/>
  <c r="K40" i="13" s="1"/>
  <c r="E40" i="14"/>
  <c r="K40" i="14" s="1"/>
  <c r="E46" i="13"/>
  <c r="K46" i="13" s="1"/>
  <c r="E46" i="14"/>
  <c r="K46" i="14" s="1"/>
  <c r="E52" i="13"/>
  <c r="K52" i="13" s="1"/>
  <c r="E52" i="14"/>
  <c r="K52" i="14" s="1"/>
  <c r="E58" i="13"/>
  <c r="K58" i="13" s="1"/>
  <c r="E58" i="14"/>
  <c r="K58" i="14" s="1"/>
  <c r="E25" i="13"/>
  <c r="K25" i="13" s="1"/>
  <c r="E25" i="14"/>
  <c r="K25" i="14" s="1"/>
  <c r="E14" i="13"/>
  <c r="K14" i="13" s="1"/>
  <c r="E14" i="14"/>
  <c r="K14" i="14" s="1"/>
  <c r="E57" i="13"/>
  <c r="K57" i="13" s="1"/>
  <c r="E57" i="14"/>
  <c r="K57" i="14" s="1"/>
  <c r="D47" i="13"/>
  <c r="J47" i="13" s="1"/>
  <c r="D47" i="14"/>
  <c r="J47" i="14" s="1"/>
  <c r="E17" i="13"/>
  <c r="K17" i="13" s="1"/>
  <c r="E17" i="14"/>
  <c r="K17" i="14" s="1"/>
  <c r="E48" i="13"/>
  <c r="K48" i="13" s="1"/>
  <c r="E48" i="14"/>
  <c r="K48" i="14" s="1"/>
  <c r="E19" i="13"/>
  <c r="K19" i="13" s="1"/>
  <c r="E19" i="14"/>
  <c r="K19" i="14" s="1"/>
  <c r="E38" i="13"/>
  <c r="K38" i="13" s="1"/>
  <c r="E38" i="14"/>
  <c r="K38" i="14" s="1"/>
  <c r="E39" i="13"/>
  <c r="K39" i="13" s="1"/>
  <c r="E39" i="14"/>
  <c r="K39" i="14" s="1"/>
  <c r="E10" i="13"/>
  <c r="K10" i="13" s="1"/>
  <c r="E10" i="14"/>
  <c r="K10" i="14" s="1"/>
  <c r="E16" i="13"/>
  <c r="K16" i="13" s="1"/>
  <c r="E16" i="14"/>
  <c r="K16" i="14" s="1"/>
  <c r="E22" i="13"/>
  <c r="K22" i="13" s="1"/>
  <c r="E22" i="14"/>
  <c r="K22" i="14" s="1"/>
  <c r="E28" i="13"/>
  <c r="K28" i="13" s="1"/>
  <c r="E28" i="14"/>
  <c r="K28" i="14" s="1"/>
  <c r="E41" i="13"/>
  <c r="K41" i="13" s="1"/>
  <c r="E41" i="14"/>
  <c r="K41" i="14" s="1"/>
  <c r="E47" i="13"/>
  <c r="K47" i="13" s="1"/>
  <c r="E47" i="14"/>
  <c r="K47" i="14" s="1"/>
  <c r="E59" i="13"/>
  <c r="K59" i="13" s="1"/>
  <c r="E59" i="14"/>
  <c r="K59" i="14" s="1"/>
  <c r="I65" i="14"/>
  <c r="E50" i="13"/>
  <c r="K50" i="13" s="1"/>
  <c r="E50" i="14"/>
  <c r="K50" i="14" s="1"/>
  <c r="E32" i="13"/>
  <c r="K32" i="13" s="1"/>
  <c r="E32" i="14"/>
  <c r="K32" i="14" s="1"/>
  <c r="H66" i="14"/>
  <c r="E42" i="13"/>
  <c r="K42" i="13" s="1"/>
  <c r="E42" i="14"/>
  <c r="K42" i="14" s="1"/>
  <c r="G66" i="14"/>
  <c r="D30" i="13"/>
  <c r="J30" i="13" s="1"/>
  <c r="D30" i="14"/>
  <c r="J30" i="14" s="1"/>
  <c r="E12" i="13"/>
  <c r="K12" i="13" s="1"/>
  <c r="E12" i="14"/>
  <c r="K12" i="14" s="1"/>
  <c r="E18" i="13"/>
  <c r="K18" i="13" s="1"/>
  <c r="E18" i="14"/>
  <c r="K18" i="14" s="1"/>
  <c r="E24" i="13"/>
  <c r="K24" i="13" s="1"/>
  <c r="E24" i="14"/>
  <c r="K24" i="14" s="1"/>
  <c r="E30" i="13"/>
  <c r="K30" i="13" s="1"/>
  <c r="E30" i="14"/>
  <c r="K30" i="14" s="1"/>
  <c r="E43" i="13"/>
  <c r="K43" i="13" s="1"/>
  <c r="E43" i="14"/>
  <c r="K43" i="14" s="1"/>
  <c r="E55" i="13"/>
  <c r="K55" i="13" s="1"/>
  <c r="E55" i="14"/>
  <c r="K55" i="14" s="1"/>
  <c r="I66" i="13"/>
  <c r="K9" i="15" l="1"/>
  <c r="K9" i="14"/>
  <c r="I66" i="14"/>
  <c r="I67" i="13"/>
  <c r="I69" i="14" l="1"/>
  <c r="I70" i="13"/>
  <c r="I216" i="3"/>
  <c r="I71" i="14" l="1"/>
  <c r="I72" i="13"/>
  <c r="I59" i="8" l="1"/>
  <c r="I68" i="1" l="1"/>
  <c r="L59" i="8" l="1"/>
  <c r="A9" i="13" l="1"/>
  <c r="A29" i="13"/>
  <c r="A36" i="13"/>
  <c r="A37" i="13"/>
  <c r="A44" i="13"/>
  <c r="A47" i="13"/>
  <c r="A57" i="13"/>
  <c r="A23" i="8"/>
  <c r="A24" i="8" s="1"/>
  <c r="A25" i="8" s="1"/>
  <c r="A26" i="8" s="1"/>
  <c r="E37" i="13" l="1"/>
  <c r="K37" i="13" s="1"/>
  <c r="D37" i="13" l="1"/>
  <c r="J37" i="13" s="1"/>
  <c r="G3" i="8"/>
  <c r="A49" i="1"/>
  <c r="A48" i="14" l="1"/>
  <c r="A48" i="13" s="1"/>
  <c r="H53" i="8"/>
  <c r="H52" i="8"/>
  <c r="H51" i="8"/>
  <c r="H50" i="8"/>
  <c r="H49" i="8"/>
  <c r="H48" i="8"/>
  <c r="H47" i="8"/>
  <c r="H46" i="8"/>
  <c r="H45" i="8"/>
  <c r="H44" i="8"/>
  <c r="H43" i="8"/>
  <c r="H42" i="8"/>
  <c r="H41" i="8"/>
  <c r="H40" i="8"/>
  <c r="H39" i="8"/>
  <c r="H38" i="8"/>
  <c r="H37" i="8"/>
  <c r="H36" i="8"/>
  <c r="H35" i="8"/>
  <c r="H34" i="8"/>
  <c r="H33" i="8"/>
  <c r="H32" i="8"/>
  <c r="K32" i="8" s="1"/>
  <c r="H31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H9" i="8"/>
  <c r="H8" i="8"/>
  <c r="K41" i="8" l="1"/>
  <c r="K40" i="8"/>
  <c r="K36" i="8"/>
  <c r="K33" i="8"/>
  <c r="K45" i="8"/>
  <c r="K50" i="8"/>
  <c r="K47" i="8"/>
  <c r="K43" i="8"/>
  <c r="K42" i="8"/>
  <c r="K39" i="8"/>
  <c r="K37" i="8"/>
  <c r="K35" i="8"/>
  <c r="K34" i="8"/>
  <c r="K38" i="8"/>
  <c r="H8" i="1" l="1"/>
  <c r="G8" i="1"/>
  <c r="F30" i="1" l="1"/>
  <c r="F38" i="1"/>
  <c r="F37" i="14" s="1"/>
  <c r="L37" i="14" s="1"/>
  <c r="F36" i="1"/>
  <c r="F35" i="1"/>
  <c r="F35" i="14" s="1"/>
  <c r="F48" i="1"/>
  <c r="F59" i="1"/>
  <c r="F30" i="13" l="1"/>
  <c r="L30" i="13" s="1"/>
  <c r="F30" i="14"/>
  <c r="L30" i="14" s="1"/>
  <c r="F58" i="13"/>
  <c r="L58" i="13" s="1"/>
  <c r="F58" i="14"/>
  <c r="L58" i="14" s="1"/>
  <c r="F47" i="13"/>
  <c r="L47" i="13" s="1"/>
  <c r="F47" i="14"/>
  <c r="L47" i="14" s="1"/>
  <c r="F37" i="13"/>
  <c r="L37" i="13" s="1"/>
  <c r="G36" i="8" l="1"/>
  <c r="G53" i="8"/>
  <c r="G52" i="8"/>
  <c r="G51" i="8"/>
  <c r="G33" i="8"/>
  <c r="G32" i="8"/>
  <c r="J32" i="8" s="1"/>
  <c r="G50" i="8"/>
  <c r="G49" i="8"/>
  <c r="G48" i="8"/>
  <c r="G47" i="8"/>
  <c r="G46" i="8"/>
  <c r="G45" i="8"/>
  <c r="G44" i="8"/>
  <c r="G43" i="8"/>
  <c r="G42" i="8"/>
  <c r="G41" i="8"/>
  <c r="G40" i="8"/>
  <c r="G39" i="8"/>
  <c r="G38" i="8"/>
  <c r="G37" i="8"/>
  <c r="G35" i="8"/>
  <c r="G34" i="8"/>
  <c r="G31" i="8"/>
  <c r="J31" i="8" s="1"/>
  <c r="K28" i="8"/>
  <c r="K25" i="8"/>
  <c r="K24" i="8"/>
  <c r="K23" i="8"/>
  <c r="K22" i="8"/>
  <c r="K21" i="8"/>
  <c r="K17" i="8"/>
  <c r="K16" i="8"/>
  <c r="K13" i="8"/>
  <c r="K11" i="8"/>
  <c r="K10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  <c r="A44" i="8"/>
  <c r="A45" i="8" s="1"/>
  <c r="A46" i="8" s="1"/>
  <c r="A40" i="8"/>
  <c r="A41" i="8" s="1"/>
  <c r="A33" i="8"/>
  <c r="A31" i="16" s="1"/>
  <c r="A27" i="8"/>
  <c r="K19" i="8"/>
  <c r="A10" i="8"/>
  <c r="A47" i="8" l="1"/>
  <c r="A48" i="8" s="1"/>
  <c r="A49" i="8" s="1"/>
  <c r="A50" i="8" s="1"/>
  <c r="A51" i="8" s="1"/>
  <c r="I46" i="8"/>
  <c r="I42" i="8"/>
  <c r="H57" i="8"/>
  <c r="H58" i="8" s="1"/>
  <c r="K15" i="8"/>
  <c r="I17" i="8"/>
  <c r="I27" i="8"/>
  <c r="I33" i="8"/>
  <c r="I11" i="8"/>
  <c r="I44" i="8"/>
  <c r="I16" i="8"/>
  <c r="I21" i="8"/>
  <c r="I10" i="8"/>
  <c r="I9" i="8"/>
  <c r="K9" i="8"/>
  <c r="I28" i="8"/>
  <c r="I49" i="8"/>
  <c r="K18" i="8"/>
  <c r="I18" i="8"/>
  <c r="I47" i="8"/>
  <c r="I38" i="8"/>
  <c r="I22" i="8"/>
  <c r="I25" i="8"/>
  <c r="I31" i="8"/>
  <c r="I50" i="8"/>
  <c r="I53" i="8"/>
  <c r="I35" i="8"/>
  <c r="I39" i="8"/>
  <c r="I8" i="8"/>
  <c r="I19" i="8"/>
  <c r="J26" i="8"/>
  <c r="I26" i="8"/>
  <c r="I37" i="8"/>
  <c r="I43" i="8"/>
  <c r="I45" i="8"/>
  <c r="I48" i="8"/>
  <c r="I13" i="8"/>
  <c r="I40" i="8"/>
  <c r="I34" i="8"/>
  <c r="I51" i="8"/>
  <c r="G57" i="8"/>
  <c r="K14" i="8"/>
  <c r="I14" i="8"/>
  <c r="A34" i="8"/>
  <c r="A32" i="16" s="1"/>
  <c r="A11" i="8"/>
  <c r="A12" i="8" s="1"/>
  <c r="I36" i="8"/>
  <c r="I23" i="8"/>
  <c r="I32" i="8"/>
  <c r="I41" i="8"/>
  <c r="K20" i="8"/>
  <c r="I20" i="8"/>
  <c r="I15" i="8"/>
  <c r="I24" i="8"/>
  <c r="I52" i="8"/>
  <c r="K12" i="8"/>
  <c r="I12" i="8"/>
  <c r="L32" i="8" l="1"/>
  <c r="I57" i="8"/>
  <c r="G58" i="8"/>
  <c r="A13" i="8"/>
  <c r="A14" i="8" s="1"/>
  <c r="A15" i="8" s="1"/>
  <c r="A16" i="8" s="1"/>
  <c r="A17" i="8" s="1"/>
  <c r="A35" i="8"/>
  <c r="A33" i="16" s="1"/>
  <c r="A36" i="8" l="1"/>
  <c r="A34" i="16" s="1"/>
  <c r="A18" i="8"/>
  <c r="I58" i="8"/>
  <c r="I61" i="8" s="1"/>
  <c r="I63" i="8" l="1"/>
  <c r="A19" i="8"/>
  <c r="A20" i="8" s="1"/>
  <c r="A21" i="8" s="1"/>
  <c r="A37" i="8"/>
  <c r="A35" i="16" s="1"/>
  <c r="H64" i="1" l="1"/>
  <c r="G64" i="1"/>
  <c r="L65" i="1"/>
  <c r="K65" i="1"/>
  <c r="J65" i="1"/>
  <c r="H63" i="1"/>
  <c r="H62" i="1"/>
  <c r="H61" i="1"/>
  <c r="H60" i="1"/>
  <c r="K60" i="1" s="1"/>
  <c r="H59" i="1"/>
  <c r="K59" i="1" s="1"/>
  <c r="H58" i="1"/>
  <c r="K58" i="1" s="1"/>
  <c r="H57" i="1"/>
  <c r="H56" i="1"/>
  <c r="K56" i="1" s="1"/>
  <c r="H55" i="1"/>
  <c r="H54" i="1"/>
  <c r="H53" i="1"/>
  <c r="K53" i="1" s="1"/>
  <c r="H52" i="1"/>
  <c r="H51" i="1"/>
  <c r="K51" i="1" s="1"/>
  <c r="H50" i="1"/>
  <c r="H49" i="1"/>
  <c r="K49" i="1" s="1"/>
  <c r="H48" i="1"/>
  <c r="K48" i="1" s="1"/>
  <c r="H47" i="1"/>
  <c r="K47" i="1" s="1"/>
  <c r="H46" i="1"/>
  <c r="K46" i="1" s="1"/>
  <c r="H45" i="1"/>
  <c r="K45" i="1" s="1"/>
  <c r="H44" i="1"/>
  <c r="K44" i="1" s="1"/>
  <c r="H43" i="1"/>
  <c r="K43" i="1" s="1"/>
  <c r="H42" i="1"/>
  <c r="K42" i="1" s="1"/>
  <c r="H41" i="1"/>
  <c r="K41" i="1" s="1"/>
  <c r="H40" i="1"/>
  <c r="H39" i="1"/>
  <c r="K39" i="1" s="1"/>
  <c r="G63" i="1"/>
  <c r="G62" i="1"/>
  <c r="G61" i="1"/>
  <c r="G60" i="1"/>
  <c r="G59" i="1"/>
  <c r="J59" i="1" s="1"/>
  <c r="G58" i="1"/>
  <c r="G57" i="1"/>
  <c r="G56" i="1"/>
  <c r="G55" i="1"/>
  <c r="G54" i="1"/>
  <c r="G53" i="1"/>
  <c r="G52" i="1"/>
  <c r="G51" i="1"/>
  <c r="G50" i="1"/>
  <c r="G49" i="1"/>
  <c r="G48" i="1"/>
  <c r="J48" i="1" s="1"/>
  <c r="G47" i="1"/>
  <c r="G46" i="1"/>
  <c r="G45" i="1"/>
  <c r="G44" i="1"/>
  <c r="G43" i="1"/>
  <c r="G42" i="1"/>
  <c r="G41" i="1"/>
  <c r="G40" i="1"/>
  <c r="G39" i="1"/>
  <c r="H38" i="1"/>
  <c r="G38" i="1"/>
  <c r="H37" i="1"/>
  <c r="G37" i="1"/>
  <c r="H36" i="1"/>
  <c r="G36" i="1"/>
  <c r="H35" i="1"/>
  <c r="G35" i="1"/>
  <c r="K40" i="1" l="1"/>
  <c r="K36" i="1" l="1"/>
  <c r="J36" i="1"/>
  <c r="K38" i="1" l="1"/>
  <c r="J38" i="1"/>
  <c r="K35" i="1"/>
  <c r="J35" i="1"/>
  <c r="H30" i="1"/>
  <c r="K30" i="1" s="1"/>
  <c r="H34" i="1"/>
  <c r="H33" i="1"/>
  <c r="K33" i="1" s="1"/>
  <c r="H32" i="1"/>
  <c r="K32" i="1" s="1"/>
  <c r="H31" i="1"/>
  <c r="H29" i="1"/>
  <c r="K29" i="1" s="1"/>
  <c r="H28" i="1"/>
  <c r="K28" i="1" s="1"/>
  <c r="H27" i="1"/>
  <c r="H26" i="1"/>
  <c r="H25" i="1"/>
  <c r="K25" i="1" s="1"/>
  <c r="H24" i="1"/>
  <c r="K24" i="1" s="1"/>
  <c r="H23" i="1"/>
  <c r="K23" i="1" s="1"/>
  <c r="H22" i="1"/>
  <c r="K22" i="1" s="1"/>
  <c r="H21" i="1"/>
  <c r="K21" i="1" s="1"/>
  <c r="H20" i="1"/>
  <c r="K20" i="1" s="1"/>
  <c r="H19" i="1"/>
  <c r="K19" i="1" s="1"/>
  <c r="H18" i="1"/>
  <c r="K18" i="1" s="1"/>
  <c r="H17" i="1"/>
  <c r="K17" i="1" s="1"/>
  <c r="H16" i="1"/>
  <c r="K16" i="1" s="1"/>
  <c r="H15" i="1"/>
  <c r="H14" i="1"/>
  <c r="K14" i="1" s="1"/>
  <c r="H13" i="1"/>
  <c r="K13" i="1" s="1"/>
  <c r="H12" i="1"/>
  <c r="K12" i="1" s="1"/>
  <c r="H11" i="1"/>
  <c r="K11" i="1" s="1"/>
  <c r="H10" i="1"/>
  <c r="K10" i="1" s="1"/>
  <c r="H9" i="1"/>
  <c r="G34" i="1"/>
  <c r="G33" i="1"/>
  <c r="G32" i="1"/>
  <c r="G31" i="1"/>
  <c r="G30" i="1"/>
  <c r="J30" i="1" s="1"/>
  <c r="G29" i="1"/>
  <c r="G28" i="1"/>
  <c r="G27" i="1"/>
  <c r="G26" i="1"/>
  <c r="J26" i="1" s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2" i="1"/>
  <c r="G66" i="1" l="1"/>
  <c r="I12" i="1"/>
  <c r="K9" i="1"/>
  <c r="H66" i="1"/>
  <c r="I36" i="1"/>
  <c r="I63" i="1"/>
  <c r="I51" i="1"/>
  <c r="I39" i="1"/>
  <c r="I55" i="1"/>
  <c r="I62" i="1"/>
  <c r="I58" i="1"/>
  <c r="I46" i="1"/>
  <c r="I59" i="1"/>
  <c r="I60" i="1"/>
  <c r="I64" i="1"/>
  <c r="I54" i="1"/>
  <c r="I50" i="1"/>
  <c r="I56" i="1"/>
  <c r="I47" i="1"/>
  <c r="I57" i="1"/>
  <c r="I44" i="1"/>
  <c r="I41" i="1"/>
  <c r="I43" i="1"/>
  <c r="I53" i="1"/>
  <c r="I42" i="1"/>
  <c r="I49" i="1"/>
  <c r="I40" i="1"/>
  <c r="I52" i="1"/>
  <c r="I45" i="1"/>
  <c r="I48" i="1"/>
  <c r="I61" i="1"/>
  <c r="I10" i="1"/>
  <c r="I21" i="1"/>
  <c r="I18" i="1"/>
  <c r="I15" i="1"/>
  <c r="I23" i="1"/>
  <c r="I20" i="1"/>
  <c r="I33" i="1"/>
  <c r="I31" i="1"/>
  <c r="I34" i="1"/>
  <c r="I19" i="1"/>
  <c r="I35" i="1"/>
  <c r="I27" i="1"/>
  <c r="I32" i="1"/>
  <c r="I14" i="1"/>
  <c r="I26" i="1"/>
  <c r="I37" i="1"/>
  <c r="I22" i="1"/>
  <c r="I38" i="1"/>
  <c r="I11" i="1"/>
  <c r="I17" i="1"/>
  <c r="I29" i="1"/>
  <c r="I9" i="1"/>
  <c r="I24" i="1"/>
  <c r="I13" i="1"/>
  <c r="I25" i="1"/>
  <c r="K15" i="1"/>
  <c r="I8" i="1"/>
  <c r="I16" i="1"/>
  <c r="I28" i="1"/>
  <c r="I30" i="1"/>
  <c r="L30" i="1" s="1"/>
  <c r="L35" i="1" l="1"/>
  <c r="L48" i="1"/>
  <c r="L36" i="1"/>
  <c r="L38" i="1"/>
  <c r="L59" i="1"/>
  <c r="G67" i="1"/>
  <c r="H67" i="1"/>
  <c r="I66" i="1"/>
  <c r="I67" i="1" l="1"/>
  <c r="I70" i="1" l="1"/>
  <c r="I72" i="1" l="1"/>
  <c r="A59" i="1"/>
  <c r="A58" i="14" s="1"/>
  <c r="A50" i="1"/>
  <c r="A49" i="14" s="1"/>
  <c r="A46" i="1"/>
  <c r="A45" i="14" s="1"/>
  <c r="A39" i="1"/>
  <c r="A30" i="1"/>
  <c r="A30" i="14" s="1"/>
  <c r="A10" i="1"/>
  <c r="A10" i="14" s="1"/>
  <c r="A38" i="14" l="1"/>
  <c r="A38" i="13" s="1"/>
  <c r="A31" i="1"/>
  <c r="A31" i="14" s="1"/>
  <c r="A30" i="13"/>
  <c r="A47" i="1"/>
  <c r="A45" i="13"/>
  <c r="A60" i="1"/>
  <c r="A58" i="13"/>
  <c r="A11" i="1"/>
  <c r="A11" i="14" s="1"/>
  <c r="A10" i="13"/>
  <c r="A51" i="1"/>
  <c r="A50" i="14" s="1"/>
  <c r="A49" i="13"/>
  <c r="A40" i="1"/>
  <c r="A59" i="14" l="1"/>
  <c r="A59" i="13" s="1"/>
  <c r="A46" i="14"/>
  <c r="A46" i="13" s="1"/>
  <c r="A39" i="14"/>
  <c r="A39" i="13" s="1"/>
  <c r="A61" i="1"/>
  <c r="A32" i="1"/>
  <c r="A32" i="14" s="1"/>
  <c r="A31" i="13"/>
  <c r="A52" i="1"/>
  <c r="A51" i="14" s="1"/>
  <c r="A50" i="13"/>
  <c r="A12" i="1"/>
  <c r="A12" i="14" s="1"/>
  <c r="A11" i="13"/>
  <c r="A60" i="14" l="1"/>
  <c r="A60" i="13" s="1"/>
  <c r="A62" i="1"/>
  <c r="A61" i="14" s="1"/>
  <c r="A61" i="13" s="1"/>
  <c r="A63" i="1"/>
  <c r="A62" i="14" s="1"/>
  <c r="A33" i="1"/>
  <c r="A33" i="14" s="1"/>
  <c r="A32" i="13"/>
  <c r="A12" i="13"/>
  <c r="A13" i="1"/>
  <c r="A13" i="14" s="1"/>
  <c r="A41" i="1"/>
  <c r="A53" i="1"/>
  <c r="A52" i="14" s="1"/>
  <c r="A51" i="13"/>
  <c r="A40" i="14" l="1"/>
  <c r="A40" i="13" s="1"/>
  <c r="A33" i="13"/>
  <c r="A34" i="1"/>
  <c r="A64" i="1"/>
  <c r="A62" i="13"/>
  <c r="A54" i="1"/>
  <c r="A53" i="14" s="1"/>
  <c r="A52" i="13"/>
  <c r="A14" i="1"/>
  <c r="A14" i="14" s="1"/>
  <c r="A13" i="13"/>
  <c r="T65" i="6"/>
  <c r="I57" i="6"/>
  <c r="AA55" i="6"/>
  <c r="Y55" i="6"/>
  <c r="W55" i="6"/>
  <c r="AA54" i="6"/>
  <c r="Y54" i="6"/>
  <c r="W54" i="6"/>
  <c r="AA53" i="6"/>
  <c r="Y53" i="6"/>
  <c r="W53" i="6"/>
  <c r="AA52" i="6"/>
  <c r="Y52" i="6"/>
  <c r="W52" i="6" s="1"/>
  <c r="AA51" i="6"/>
  <c r="Y51" i="6"/>
  <c r="W51" i="6" s="1"/>
  <c r="AA50" i="6"/>
  <c r="Y50" i="6"/>
  <c r="W50" i="6" s="1"/>
  <c r="AA49" i="6"/>
  <c r="Y49" i="6"/>
  <c r="W49" i="6" s="1"/>
  <c r="AA48" i="6"/>
  <c r="Y48" i="6"/>
  <c r="W48" i="6" s="1"/>
  <c r="AA47" i="6"/>
  <c r="Y47" i="6"/>
  <c r="W47" i="6" s="1"/>
  <c r="AA46" i="6"/>
  <c r="Y46" i="6"/>
  <c r="W46" i="6"/>
  <c r="AA45" i="6"/>
  <c r="Y45" i="6"/>
  <c r="W45" i="6"/>
  <c r="AA44" i="6"/>
  <c r="Y44" i="6"/>
  <c r="W44" i="6"/>
  <c r="AA43" i="6"/>
  <c r="Y43" i="6"/>
  <c r="W43" i="6"/>
  <c r="AA42" i="6"/>
  <c r="Y42" i="6"/>
  <c r="W42" i="6"/>
  <c r="AA41" i="6"/>
  <c r="Y41" i="6"/>
  <c r="W41" i="6"/>
  <c r="AA40" i="6"/>
  <c r="Y40" i="6"/>
  <c r="W40" i="6" s="1"/>
  <c r="AA39" i="6"/>
  <c r="Y39" i="6"/>
  <c r="W39" i="6" s="1"/>
  <c r="AA38" i="6"/>
  <c r="Y38" i="6"/>
  <c r="W38" i="6" s="1"/>
  <c r="AA37" i="6"/>
  <c r="Y37" i="6"/>
  <c r="W37" i="6" s="1"/>
  <c r="AA36" i="6"/>
  <c r="Y36" i="6"/>
  <c r="W36" i="6" s="1"/>
  <c r="AA35" i="6"/>
  <c r="Y35" i="6"/>
  <c r="W35" i="6" s="1"/>
  <c r="AA34" i="6"/>
  <c r="Y34" i="6"/>
  <c r="W34" i="6"/>
  <c r="K31" i="6"/>
  <c r="K57" i="6" s="1"/>
  <c r="I31" i="6"/>
  <c r="AA29" i="6"/>
  <c r="Y29" i="6"/>
  <c r="W29" i="6"/>
  <c r="AA28" i="6"/>
  <c r="Y28" i="6"/>
  <c r="W28" i="6" s="1"/>
  <c r="AA27" i="6"/>
  <c r="Y27" i="6"/>
  <c r="W27" i="6" s="1"/>
  <c r="AA26" i="6"/>
  <c r="Y26" i="6"/>
  <c r="W26" i="6" s="1"/>
  <c r="AA25" i="6"/>
  <c r="Y25" i="6"/>
  <c r="W25" i="6" s="1"/>
  <c r="AA24" i="6"/>
  <c r="Y24" i="6"/>
  <c r="W24" i="6" s="1"/>
  <c r="AA23" i="6"/>
  <c r="Y23" i="6"/>
  <c r="W23" i="6"/>
  <c r="AA22" i="6"/>
  <c r="Y22" i="6"/>
  <c r="W22" i="6" s="1"/>
  <c r="AA21" i="6"/>
  <c r="Y21" i="6"/>
  <c r="W21" i="6"/>
  <c r="AA20" i="6"/>
  <c r="Y20" i="6"/>
  <c r="W20" i="6"/>
  <c r="AA19" i="6"/>
  <c r="Y19" i="6"/>
  <c r="W19" i="6"/>
  <c r="AA18" i="6"/>
  <c r="Y18" i="6"/>
  <c r="W18" i="6"/>
  <c r="AA17" i="6"/>
  <c r="Y17" i="6"/>
  <c r="W17" i="6" s="1"/>
  <c r="AA16" i="6"/>
  <c r="Y16" i="6"/>
  <c r="W16" i="6" s="1"/>
  <c r="AA15" i="6"/>
  <c r="Y15" i="6"/>
  <c r="W15" i="6" s="1"/>
  <c r="AA14" i="6"/>
  <c r="Y14" i="6"/>
  <c r="W14" i="6" s="1"/>
  <c r="AA13" i="6"/>
  <c r="Y13" i="6"/>
  <c r="W13" i="6" s="1"/>
  <c r="AI12" i="6"/>
  <c r="AA12" i="6"/>
  <c r="AA31" i="6" s="1"/>
  <c r="AA57" i="6" s="1"/>
  <c r="Y12" i="6"/>
  <c r="W12" i="6" s="1"/>
  <c r="AK11" i="6"/>
  <c r="AA11" i="6"/>
  <c r="Y11" i="6"/>
  <c r="W11" i="6" s="1"/>
  <c r="AK10" i="6"/>
  <c r="AK12" i="6" s="1"/>
  <c r="AA10" i="6"/>
  <c r="Y10" i="6"/>
  <c r="W10" i="6"/>
  <c r="B10" i="6"/>
  <c r="B11" i="6" s="1"/>
  <c r="R7" i="6"/>
  <c r="T7" i="6" s="1"/>
  <c r="P7" i="6"/>
  <c r="P31" i="6" s="1"/>
  <c r="P57" i="6" s="1"/>
  <c r="S57" i="5"/>
  <c r="H57" i="5"/>
  <c r="G57" i="5"/>
  <c r="F57" i="5"/>
  <c r="E57" i="5"/>
  <c r="W55" i="5"/>
  <c r="Q55" i="5"/>
  <c r="O55" i="5"/>
  <c r="I55" i="5"/>
  <c r="Q54" i="5"/>
  <c r="O54" i="5"/>
  <c r="I54" i="5"/>
  <c r="W54" i="5" s="1"/>
  <c r="Q53" i="5"/>
  <c r="O53" i="5"/>
  <c r="M53" i="5"/>
  <c r="K53" i="5"/>
  <c r="I53" i="5"/>
  <c r="W53" i="5" s="1"/>
  <c r="W52" i="5"/>
  <c r="O52" i="5"/>
  <c r="M52" i="5"/>
  <c r="Q52" i="5" s="1"/>
  <c r="K52" i="5"/>
  <c r="I52" i="5"/>
  <c r="Q51" i="5"/>
  <c r="O51" i="5"/>
  <c r="M51" i="5"/>
  <c r="K51" i="5"/>
  <c r="I51" i="5"/>
  <c r="W51" i="5" s="1"/>
  <c r="W50" i="5"/>
  <c r="O50" i="5"/>
  <c r="M50" i="5"/>
  <c r="Q50" i="5" s="1"/>
  <c r="K50" i="5"/>
  <c r="I50" i="5"/>
  <c r="Q49" i="5"/>
  <c r="O49" i="5"/>
  <c r="M49" i="5"/>
  <c r="K49" i="5"/>
  <c r="I49" i="5"/>
  <c r="W49" i="5" s="1"/>
  <c r="W48" i="5"/>
  <c r="Q48" i="5"/>
  <c r="O48" i="5"/>
  <c r="M48" i="5"/>
  <c r="K48" i="5"/>
  <c r="I48" i="5"/>
  <c r="Q47" i="5"/>
  <c r="O47" i="5"/>
  <c r="M47" i="5"/>
  <c r="K47" i="5"/>
  <c r="I47" i="5"/>
  <c r="W47" i="5" s="1"/>
  <c r="W46" i="5"/>
  <c r="M46" i="5"/>
  <c r="K46" i="5"/>
  <c r="I46" i="5"/>
  <c r="W45" i="5"/>
  <c r="Q45" i="5"/>
  <c r="M45" i="5"/>
  <c r="K45" i="5"/>
  <c r="O45" i="5" s="1"/>
  <c r="I45" i="5"/>
  <c r="W44" i="5"/>
  <c r="Q44" i="5"/>
  <c r="O44" i="5"/>
  <c r="M44" i="5"/>
  <c r="K44" i="5"/>
  <c r="I44" i="5"/>
  <c r="W43" i="5"/>
  <c r="Q43" i="5"/>
  <c r="M43" i="5"/>
  <c r="K43" i="5"/>
  <c r="O43" i="5" s="1"/>
  <c r="I43" i="5"/>
  <c r="W42" i="5"/>
  <c r="Q42" i="5"/>
  <c r="O42" i="5"/>
  <c r="M42" i="5"/>
  <c r="K42" i="5"/>
  <c r="I42" i="5"/>
  <c r="Q41" i="5"/>
  <c r="M41" i="5"/>
  <c r="K41" i="5"/>
  <c r="I41" i="5"/>
  <c r="W41" i="5" s="1"/>
  <c r="W40" i="5"/>
  <c r="O40" i="5"/>
  <c r="M40" i="5"/>
  <c r="Q40" i="5" s="1"/>
  <c r="I40" i="5"/>
  <c r="W39" i="5"/>
  <c r="O39" i="5"/>
  <c r="M39" i="5"/>
  <c r="Q39" i="5" s="1"/>
  <c r="K39" i="5"/>
  <c r="I39" i="5"/>
  <c r="W38" i="5"/>
  <c r="M38" i="5"/>
  <c r="Q38" i="5" s="1"/>
  <c r="K38" i="5"/>
  <c r="O38" i="5" s="1"/>
  <c r="I38" i="5"/>
  <c r="W37" i="5"/>
  <c r="M37" i="5"/>
  <c r="Q37" i="5" s="1"/>
  <c r="K37" i="5"/>
  <c r="I37" i="5"/>
  <c r="Q36" i="5"/>
  <c r="O36" i="5"/>
  <c r="M36" i="5"/>
  <c r="I36" i="5"/>
  <c r="W36" i="5" s="1"/>
  <c r="W35" i="5"/>
  <c r="O35" i="5"/>
  <c r="M35" i="5"/>
  <c r="Q35" i="5" s="1"/>
  <c r="I35" i="5"/>
  <c r="Q32" i="5"/>
  <c r="O32" i="5"/>
  <c r="I32" i="5"/>
  <c r="W32" i="5" s="1"/>
  <c r="M31" i="5"/>
  <c r="K31" i="5"/>
  <c r="I31" i="5"/>
  <c r="W31" i="5" s="1"/>
  <c r="M30" i="5"/>
  <c r="I30" i="5"/>
  <c r="W30" i="5" s="1"/>
  <c r="W29" i="5"/>
  <c r="Q29" i="5"/>
  <c r="O29" i="5"/>
  <c r="I29" i="5"/>
  <c r="W28" i="5"/>
  <c r="Q28" i="5"/>
  <c r="O28" i="5"/>
  <c r="I28" i="5"/>
  <c r="W27" i="5"/>
  <c r="Q27" i="5"/>
  <c r="O27" i="5"/>
  <c r="I27" i="5"/>
  <c r="W26" i="5"/>
  <c r="Q26" i="5"/>
  <c r="O26" i="5"/>
  <c r="I26" i="5"/>
  <c r="W25" i="5"/>
  <c r="Q25" i="5"/>
  <c r="O25" i="5"/>
  <c r="I25" i="5"/>
  <c r="W24" i="5"/>
  <c r="Q24" i="5"/>
  <c r="O24" i="5"/>
  <c r="I24" i="5"/>
  <c r="W23" i="5"/>
  <c r="Q23" i="5"/>
  <c r="O23" i="5"/>
  <c r="I23" i="5"/>
  <c r="W22" i="5"/>
  <c r="Q22" i="5"/>
  <c r="O22" i="5"/>
  <c r="I22" i="5"/>
  <c r="W21" i="5"/>
  <c r="Q21" i="5"/>
  <c r="O21" i="5"/>
  <c r="I21" i="5"/>
  <c r="W20" i="5"/>
  <c r="Q20" i="5"/>
  <c r="O20" i="5"/>
  <c r="I20" i="5"/>
  <c r="W19" i="5"/>
  <c r="Q19" i="5"/>
  <c r="O19" i="5"/>
  <c r="I19" i="5"/>
  <c r="W18" i="5"/>
  <c r="Q18" i="5"/>
  <c r="O18" i="5"/>
  <c r="I18" i="5"/>
  <c r="W17" i="5"/>
  <c r="Q17" i="5"/>
  <c r="O17" i="5"/>
  <c r="I17" i="5"/>
  <c r="W16" i="5"/>
  <c r="Q16" i="5"/>
  <c r="O16" i="5"/>
  <c r="I16" i="5"/>
  <c r="W15" i="5"/>
  <c r="M15" i="5"/>
  <c r="M57" i="5" s="1"/>
  <c r="K15" i="5"/>
  <c r="K57" i="5" s="1"/>
  <c r="I15" i="5"/>
  <c r="W14" i="5"/>
  <c r="Q14" i="5"/>
  <c r="O14" i="5"/>
  <c r="I14" i="5"/>
  <c r="W13" i="5"/>
  <c r="Q13" i="5"/>
  <c r="O13" i="5"/>
  <c r="I13" i="5"/>
  <c r="W12" i="5"/>
  <c r="Q12" i="5"/>
  <c r="Q57" i="5" s="1"/>
  <c r="O12" i="5"/>
  <c r="O57" i="5" s="1"/>
  <c r="I12" i="5"/>
  <c r="I57" i="5" s="1"/>
  <c r="T76" i="3"/>
  <c r="I68" i="3"/>
  <c r="AA66" i="3"/>
  <c r="Y66" i="3"/>
  <c r="W66" i="3" s="1"/>
  <c r="AA65" i="3"/>
  <c r="Y65" i="3"/>
  <c r="W65" i="3" s="1"/>
  <c r="AA64" i="3"/>
  <c r="Y64" i="3"/>
  <c r="W64" i="3"/>
  <c r="AA63" i="3"/>
  <c r="Y63" i="3"/>
  <c r="W63" i="3" s="1"/>
  <c r="AA62" i="3"/>
  <c r="Y62" i="3"/>
  <c r="W62" i="3"/>
  <c r="AA61" i="3"/>
  <c r="Y61" i="3"/>
  <c r="W61" i="3" s="1"/>
  <c r="AA60" i="3"/>
  <c r="Y60" i="3"/>
  <c r="W60" i="3"/>
  <c r="AA59" i="3"/>
  <c r="Y59" i="3"/>
  <c r="W59" i="3" s="1"/>
  <c r="AA58" i="3"/>
  <c r="Y58" i="3"/>
  <c r="W58" i="3"/>
  <c r="AA57" i="3"/>
  <c r="Y57" i="3"/>
  <c r="W57" i="3" s="1"/>
  <c r="AA56" i="3"/>
  <c r="Y56" i="3"/>
  <c r="W56" i="3" s="1"/>
  <c r="AA55" i="3"/>
  <c r="Y55" i="3"/>
  <c r="W55" i="3"/>
  <c r="AA54" i="3"/>
  <c r="Y54" i="3"/>
  <c r="W54" i="3"/>
  <c r="AA53" i="3"/>
  <c r="Y53" i="3"/>
  <c r="W53" i="3" s="1"/>
  <c r="AA52" i="3"/>
  <c r="Y52" i="3"/>
  <c r="W52" i="3"/>
  <c r="AA51" i="3"/>
  <c r="Y51" i="3"/>
  <c r="W51" i="3" s="1"/>
  <c r="AA50" i="3"/>
  <c r="Y50" i="3"/>
  <c r="W50" i="3"/>
  <c r="AA49" i="3"/>
  <c r="Y49" i="3"/>
  <c r="W49" i="3"/>
  <c r="AA48" i="3"/>
  <c r="Y48" i="3"/>
  <c r="W48" i="3"/>
  <c r="AA47" i="3"/>
  <c r="Y47" i="3"/>
  <c r="W47" i="3" s="1"/>
  <c r="AA46" i="3"/>
  <c r="Y46" i="3"/>
  <c r="W46" i="3"/>
  <c r="AA45" i="3"/>
  <c r="Y45" i="3"/>
  <c r="W45" i="3" s="1"/>
  <c r="AA44" i="3"/>
  <c r="Y44" i="3"/>
  <c r="W44" i="3" s="1"/>
  <c r="AA43" i="3"/>
  <c r="Y43" i="3"/>
  <c r="W43" i="3"/>
  <c r="AA42" i="3"/>
  <c r="Y42" i="3"/>
  <c r="W42" i="3"/>
  <c r="AA41" i="3"/>
  <c r="Y41" i="3"/>
  <c r="W41" i="3" s="1"/>
  <c r="AA40" i="3"/>
  <c r="Y40" i="3"/>
  <c r="W40" i="3"/>
  <c r="AE39" i="3"/>
  <c r="R37" i="3"/>
  <c r="R68" i="3" s="1"/>
  <c r="K37" i="3"/>
  <c r="K68" i="3" s="1"/>
  <c r="I37" i="3"/>
  <c r="AA35" i="3"/>
  <c r="Y35" i="3"/>
  <c r="W35" i="3" s="1"/>
  <c r="AA34" i="3"/>
  <c r="Y34" i="3"/>
  <c r="W34" i="3"/>
  <c r="AA33" i="3"/>
  <c r="Y33" i="3"/>
  <c r="W33" i="3"/>
  <c r="AA32" i="3"/>
  <c r="Y32" i="3"/>
  <c r="W32" i="3"/>
  <c r="AA31" i="3"/>
  <c r="Y31" i="3"/>
  <c r="W31" i="3" s="1"/>
  <c r="AA30" i="3"/>
  <c r="Y30" i="3"/>
  <c r="W30" i="3"/>
  <c r="AA29" i="3"/>
  <c r="Y29" i="3"/>
  <c r="W29" i="3" s="1"/>
  <c r="AA28" i="3"/>
  <c r="Y28" i="3"/>
  <c r="W28" i="3" s="1"/>
  <c r="AA27" i="3"/>
  <c r="Y27" i="3"/>
  <c r="W27" i="3"/>
  <c r="AA26" i="3"/>
  <c r="Y26" i="3"/>
  <c r="W26" i="3"/>
  <c r="AA25" i="3"/>
  <c r="Y25" i="3"/>
  <c r="W25" i="3" s="1"/>
  <c r="AA24" i="3"/>
  <c r="Y24" i="3"/>
  <c r="W24" i="3"/>
  <c r="AA23" i="3"/>
  <c r="Y23" i="3"/>
  <c r="W23" i="3" s="1"/>
  <c r="AA22" i="3"/>
  <c r="Y22" i="3"/>
  <c r="W22" i="3"/>
  <c r="AA21" i="3"/>
  <c r="Y21" i="3"/>
  <c r="W21" i="3"/>
  <c r="AA20" i="3"/>
  <c r="Y20" i="3"/>
  <c r="W20" i="3"/>
  <c r="AA19" i="3"/>
  <c r="Y19" i="3"/>
  <c r="W19" i="3" s="1"/>
  <c r="AA18" i="3"/>
  <c r="Y18" i="3"/>
  <c r="W18" i="3"/>
  <c r="AA17" i="3"/>
  <c r="Y17" i="3"/>
  <c r="W17" i="3" s="1"/>
  <c r="AA16" i="3"/>
  <c r="Y16" i="3"/>
  <c r="W16" i="3" s="1"/>
  <c r="AA15" i="3"/>
  <c r="Y15" i="3"/>
  <c r="W15" i="3"/>
  <c r="AA14" i="3"/>
  <c r="Y14" i="3"/>
  <c r="W14" i="3"/>
  <c r="AA13" i="3"/>
  <c r="Y13" i="3"/>
  <c r="W13" i="3" s="1"/>
  <c r="AI12" i="3"/>
  <c r="AA12" i="3"/>
  <c r="Y12" i="3"/>
  <c r="W12" i="3"/>
  <c r="AK11" i="3"/>
  <c r="AA11" i="3"/>
  <c r="Y11" i="3"/>
  <c r="W11" i="3"/>
  <c r="AK10" i="3"/>
  <c r="AK12" i="3" s="1"/>
  <c r="AA10" i="3"/>
  <c r="AA37" i="3" s="1"/>
  <c r="AA68" i="3" s="1"/>
  <c r="AC68" i="3" s="1"/>
  <c r="Y10" i="3"/>
  <c r="Y37" i="3" s="1"/>
  <c r="Y68" i="3" s="1"/>
  <c r="W10" i="3"/>
  <c r="B10" i="3"/>
  <c r="B11" i="3" s="1"/>
  <c r="B12" i="3" s="1"/>
  <c r="R7" i="3"/>
  <c r="P7" i="3"/>
  <c r="P37" i="3" s="1"/>
  <c r="P68" i="3" s="1"/>
  <c r="S68" i="2"/>
  <c r="H68" i="2"/>
  <c r="G68" i="2"/>
  <c r="F68" i="2"/>
  <c r="E68" i="2"/>
  <c r="W66" i="2"/>
  <c r="O66" i="2"/>
  <c r="M66" i="2"/>
  <c r="Q66" i="2" s="1"/>
  <c r="L66" i="2"/>
  <c r="K66" i="2"/>
  <c r="I66" i="2"/>
  <c r="W65" i="2"/>
  <c r="O65" i="2"/>
  <c r="M65" i="2"/>
  <c r="Q65" i="2" s="1"/>
  <c r="L65" i="2"/>
  <c r="K65" i="2"/>
  <c r="I65" i="2"/>
  <c r="W64" i="2"/>
  <c r="Q64" i="2"/>
  <c r="O64" i="2"/>
  <c r="I64" i="2"/>
  <c r="O63" i="2"/>
  <c r="M63" i="2"/>
  <c r="Q63" i="2" s="1"/>
  <c r="L63" i="2"/>
  <c r="K63" i="2"/>
  <c r="I63" i="2"/>
  <c r="W63" i="2" s="1"/>
  <c r="Q62" i="2"/>
  <c r="O62" i="2"/>
  <c r="L62" i="2"/>
  <c r="I62" i="2"/>
  <c r="W62" i="2" s="1"/>
  <c r="Q61" i="2"/>
  <c r="O61" i="2"/>
  <c r="I61" i="2"/>
  <c r="W61" i="2" s="1"/>
  <c r="W60" i="2"/>
  <c r="M60" i="2"/>
  <c r="Q60" i="2" s="1"/>
  <c r="L60" i="2"/>
  <c r="K60" i="2"/>
  <c r="I60" i="2"/>
  <c r="M59" i="2"/>
  <c r="Q59" i="2" s="1"/>
  <c r="L59" i="2"/>
  <c r="K59" i="2"/>
  <c r="O59" i="2" s="1"/>
  <c r="I59" i="2"/>
  <c r="W59" i="2" s="1"/>
  <c r="W58" i="2"/>
  <c r="Q58" i="2"/>
  <c r="M58" i="2"/>
  <c r="L58" i="2"/>
  <c r="K58" i="2"/>
  <c r="O58" i="2" s="1"/>
  <c r="I58" i="2"/>
  <c r="O57" i="2"/>
  <c r="M57" i="2"/>
  <c r="Q57" i="2" s="1"/>
  <c r="L57" i="2"/>
  <c r="K57" i="2"/>
  <c r="I57" i="2"/>
  <c r="W57" i="2" s="1"/>
  <c r="Q56" i="2"/>
  <c r="M56" i="2"/>
  <c r="L56" i="2"/>
  <c r="K56" i="2"/>
  <c r="O56" i="2" s="1"/>
  <c r="I56" i="2"/>
  <c r="W56" i="2" s="1"/>
  <c r="W55" i="2"/>
  <c r="Q55" i="2"/>
  <c r="O55" i="2"/>
  <c r="M55" i="2"/>
  <c r="L55" i="2"/>
  <c r="K55" i="2"/>
  <c r="I55" i="2"/>
  <c r="M54" i="2"/>
  <c r="Q54" i="2" s="1"/>
  <c r="L54" i="2"/>
  <c r="K54" i="2"/>
  <c r="O54" i="2" s="1"/>
  <c r="I54" i="2"/>
  <c r="W54" i="2" s="1"/>
  <c r="W53" i="2"/>
  <c r="Q53" i="2"/>
  <c r="O53" i="2"/>
  <c r="M53" i="2"/>
  <c r="L53" i="2"/>
  <c r="K53" i="2"/>
  <c r="I53" i="2"/>
  <c r="M52" i="2"/>
  <c r="L52" i="2"/>
  <c r="K52" i="2"/>
  <c r="I52" i="2"/>
  <c r="W52" i="2" s="1"/>
  <c r="W51" i="2"/>
  <c r="Q51" i="2"/>
  <c r="O51" i="2"/>
  <c r="M51" i="2"/>
  <c r="L51" i="2"/>
  <c r="K51" i="2"/>
  <c r="I51" i="2"/>
  <c r="M50" i="2"/>
  <c r="Q50" i="2" s="1"/>
  <c r="L50" i="2"/>
  <c r="K50" i="2"/>
  <c r="O50" i="2" s="1"/>
  <c r="I50" i="2"/>
  <c r="W50" i="2" s="1"/>
  <c r="W49" i="2"/>
  <c r="O49" i="2"/>
  <c r="M49" i="2"/>
  <c r="Q49" i="2" s="1"/>
  <c r="L49" i="2"/>
  <c r="K49" i="2"/>
  <c r="I49" i="2"/>
  <c r="W48" i="2"/>
  <c r="O48" i="2"/>
  <c r="M48" i="2"/>
  <c r="Q48" i="2" s="1"/>
  <c r="L48" i="2"/>
  <c r="K48" i="2"/>
  <c r="I48" i="2"/>
  <c r="M47" i="2"/>
  <c r="Q47" i="2" s="1"/>
  <c r="L47" i="2"/>
  <c r="K47" i="2"/>
  <c r="I47" i="2"/>
  <c r="W47" i="2" s="1"/>
  <c r="W46" i="2"/>
  <c r="Q46" i="2"/>
  <c r="O46" i="2"/>
  <c r="M46" i="2"/>
  <c r="L46" i="2"/>
  <c r="I46" i="2"/>
  <c r="M45" i="2"/>
  <c r="Q45" i="2" s="1"/>
  <c r="L45" i="2"/>
  <c r="K45" i="2"/>
  <c r="O45" i="2" s="1"/>
  <c r="I45" i="2"/>
  <c r="W45" i="2" s="1"/>
  <c r="W44" i="2"/>
  <c r="Q44" i="2"/>
  <c r="M44" i="2"/>
  <c r="L44" i="2"/>
  <c r="K44" i="2"/>
  <c r="O44" i="2" s="1"/>
  <c r="I44" i="2"/>
  <c r="M43" i="2"/>
  <c r="Q43" i="2" s="1"/>
  <c r="L43" i="2"/>
  <c r="K43" i="2"/>
  <c r="I43" i="2"/>
  <c r="W43" i="2" s="1"/>
  <c r="W42" i="2"/>
  <c r="Q42" i="2"/>
  <c r="O42" i="2"/>
  <c r="M42" i="2"/>
  <c r="L42" i="2"/>
  <c r="I42" i="2"/>
  <c r="O41" i="2"/>
  <c r="M41" i="2"/>
  <c r="Q41" i="2" s="1"/>
  <c r="L41" i="2"/>
  <c r="I41" i="2"/>
  <c r="W41" i="2" s="1"/>
  <c r="W38" i="2"/>
  <c r="Q38" i="2"/>
  <c r="O38" i="2"/>
  <c r="I38" i="2"/>
  <c r="W37" i="2"/>
  <c r="Q37" i="2"/>
  <c r="O37" i="2"/>
  <c r="I37" i="2"/>
  <c r="Q36" i="2"/>
  <c r="O36" i="2"/>
  <c r="I36" i="2"/>
  <c r="W36" i="2" s="1"/>
  <c r="W35" i="2"/>
  <c r="Q35" i="2"/>
  <c r="O35" i="2"/>
  <c r="I35" i="2"/>
  <c r="Q34" i="2"/>
  <c r="O34" i="2"/>
  <c r="I34" i="2"/>
  <c r="W34" i="2" s="1"/>
  <c r="Q33" i="2"/>
  <c r="O33" i="2"/>
  <c r="I33" i="2"/>
  <c r="W33" i="2" s="1"/>
  <c r="W32" i="2"/>
  <c r="Q32" i="2"/>
  <c r="O32" i="2"/>
  <c r="I32" i="2"/>
  <c r="W31" i="2"/>
  <c r="M31" i="2"/>
  <c r="K31" i="2"/>
  <c r="K68" i="2" s="1"/>
  <c r="I31" i="2"/>
  <c r="O30" i="2"/>
  <c r="M30" i="2"/>
  <c r="M68" i="2" s="1"/>
  <c r="I30" i="2"/>
  <c r="W30" i="2" s="1"/>
  <c r="W29" i="2"/>
  <c r="Q29" i="2"/>
  <c r="O29" i="2"/>
  <c r="I29" i="2"/>
  <c r="W28" i="2"/>
  <c r="Q28" i="2"/>
  <c r="O28" i="2"/>
  <c r="I28" i="2"/>
  <c r="Q27" i="2"/>
  <c r="O27" i="2"/>
  <c r="I27" i="2"/>
  <c r="W27" i="2" s="1"/>
  <c r="W26" i="2"/>
  <c r="Q26" i="2"/>
  <c r="O26" i="2"/>
  <c r="I26" i="2"/>
  <c r="W25" i="2"/>
  <c r="Q25" i="2"/>
  <c r="O25" i="2"/>
  <c r="I25" i="2"/>
  <c r="Q24" i="2"/>
  <c r="O24" i="2"/>
  <c r="I24" i="2"/>
  <c r="W24" i="2" s="1"/>
  <c r="W23" i="2"/>
  <c r="Q23" i="2"/>
  <c r="O23" i="2"/>
  <c r="I23" i="2"/>
  <c r="W22" i="2"/>
  <c r="Q22" i="2"/>
  <c r="O22" i="2"/>
  <c r="I22" i="2"/>
  <c r="Q21" i="2"/>
  <c r="O21" i="2"/>
  <c r="I21" i="2"/>
  <c r="W21" i="2" s="1"/>
  <c r="W20" i="2"/>
  <c r="Q20" i="2"/>
  <c r="O20" i="2"/>
  <c r="I20" i="2"/>
  <c r="W19" i="2"/>
  <c r="Q19" i="2"/>
  <c r="O19" i="2"/>
  <c r="I19" i="2"/>
  <c r="Q18" i="2"/>
  <c r="O18" i="2"/>
  <c r="I18" i="2"/>
  <c r="W18" i="2" s="1"/>
  <c r="W17" i="2"/>
  <c r="Q17" i="2"/>
  <c r="O17" i="2"/>
  <c r="I17" i="2"/>
  <c r="W16" i="2"/>
  <c r="Q16" i="2"/>
  <c r="O16" i="2"/>
  <c r="I16" i="2"/>
  <c r="Q15" i="2"/>
  <c r="O15" i="2"/>
  <c r="I15" i="2"/>
  <c r="W15" i="2" s="1"/>
  <c r="W14" i="2"/>
  <c r="Q14" i="2"/>
  <c r="O14" i="2"/>
  <c r="I14" i="2"/>
  <c r="W13" i="2"/>
  <c r="Q13" i="2"/>
  <c r="O13" i="2"/>
  <c r="I13" i="2"/>
  <c r="Q12" i="2"/>
  <c r="O12" i="2"/>
  <c r="I12" i="2"/>
  <c r="W12" i="2" s="1"/>
  <c r="A63" i="14" l="1"/>
  <c r="A63" i="13" s="1"/>
  <c r="A34" i="14"/>
  <c r="A34" i="13" s="1"/>
  <c r="A15" i="1"/>
  <c r="A15" i="14" s="1"/>
  <c r="A14" i="13"/>
  <c r="A55" i="1"/>
  <c r="A54" i="14" s="1"/>
  <c r="A53" i="13"/>
  <c r="M51" i="6"/>
  <c r="T44" i="6"/>
  <c r="M39" i="6"/>
  <c r="M28" i="6"/>
  <c r="T21" i="6"/>
  <c r="M16" i="6"/>
  <c r="T49" i="6"/>
  <c r="AC49" i="6" s="1"/>
  <c r="M14" i="6"/>
  <c r="T54" i="6"/>
  <c r="M49" i="6"/>
  <c r="T42" i="6"/>
  <c r="AC42" i="6" s="1"/>
  <c r="M37" i="6"/>
  <c r="M26" i="6"/>
  <c r="T19" i="6"/>
  <c r="AC19" i="6" s="1"/>
  <c r="M54" i="6"/>
  <c r="T47" i="6"/>
  <c r="AC47" i="6" s="1"/>
  <c r="M42" i="6"/>
  <c r="T35" i="6"/>
  <c r="T24" i="6"/>
  <c r="M19" i="6"/>
  <c r="M7" i="6"/>
  <c r="T52" i="6"/>
  <c r="M47" i="6"/>
  <c r="T40" i="6"/>
  <c r="AC40" i="6" s="1"/>
  <c r="M35" i="6"/>
  <c r="T29" i="6"/>
  <c r="AC29" i="6" s="1"/>
  <c r="M24" i="6"/>
  <c r="T17" i="6"/>
  <c r="AC17" i="6" s="1"/>
  <c r="T11" i="6"/>
  <c r="M52" i="6"/>
  <c r="T45" i="6"/>
  <c r="AC45" i="6" s="1"/>
  <c r="M40" i="6"/>
  <c r="M29" i="6"/>
  <c r="T22" i="6"/>
  <c r="AC22" i="6" s="1"/>
  <c r="M17" i="6"/>
  <c r="T12" i="6"/>
  <c r="AC12" i="6" s="1"/>
  <c r="T15" i="6"/>
  <c r="AC15" i="6" s="1"/>
  <c r="T10" i="6"/>
  <c r="AC10" i="6" s="1"/>
  <c r="T26" i="6"/>
  <c r="AC26" i="6" s="1"/>
  <c r="M11" i="6"/>
  <c r="T50" i="6"/>
  <c r="M45" i="6"/>
  <c r="T38" i="6"/>
  <c r="T27" i="6"/>
  <c r="M22" i="6"/>
  <c r="M12" i="6"/>
  <c r="T55" i="6"/>
  <c r="AC55" i="6" s="1"/>
  <c r="M50" i="6"/>
  <c r="T43" i="6"/>
  <c r="AC43" i="6" s="1"/>
  <c r="M38" i="6"/>
  <c r="M27" i="6"/>
  <c r="T20" i="6"/>
  <c r="AC20" i="6" s="1"/>
  <c r="M15" i="6"/>
  <c r="M55" i="6"/>
  <c r="T48" i="6"/>
  <c r="AC48" i="6" s="1"/>
  <c r="M43" i="6"/>
  <c r="T36" i="6"/>
  <c r="M20" i="6"/>
  <c r="M21" i="6"/>
  <c r="T25" i="6"/>
  <c r="AC25" i="6" s="1"/>
  <c r="T13" i="6"/>
  <c r="AC13" i="6" s="1"/>
  <c r="T18" i="6"/>
  <c r="AC18" i="6" s="1"/>
  <c r="M44" i="6"/>
  <c r="T53" i="6"/>
  <c r="AC53" i="6" s="1"/>
  <c r="M48" i="6"/>
  <c r="T41" i="6"/>
  <c r="M36" i="6"/>
  <c r="M25" i="6"/>
  <c r="M13" i="6"/>
  <c r="T37" i="6"/>
  <c r="M53" i="6"/>
  <c r="T46" i="6"/>
  <c r="M41" i="6"/>
  <c r="T34" i="6"/>
  <c r="AC34" i="6" s="1"/>
  <c r="T23" i="6"/>
  <c r="AC23" i="6" s="1"/>
  <c r="M18" i="6"/>
  <c r="M10" i="6"/>
  <c r="T51" i="6"/>
  <c r="M46" i="6"/>
  <c r="T39" i="6"/>
  <c r="M34" i="6"/>
  <c r="T28" i="6"/>
  <c r="M23" i="6"/>
  <c r="T16" i="6"/>
  <c r="AC16" i="6" s="1"/>
  <c r="T14" i="6"/>
  <c r="AC14" i="6" s="1"/>
  <c r="W31" i="6"/>
  <c r="W57" i="6" s="1"/>
  <c r="M31" i="6"/>
  <c r="B12" i="6"/>
  <c r="R31" i="6"/>
  <c r="R57" i="6" s="1"/>
  <c r="Y31" i="6"/>
  <c r="Y57" i="6" s="1"/>
  <c r="AC57" i="6" s="1"/>
  <c r="W57" i="5"/>
  <c r="W59" i="5" s="1"/>
  <c r="T60" i="3"/>
  <c r="M55" i="3"/>
  <c r="T48" i="3"/>
  <c r="M43" i="3"/>
  <c r="T32" i="3"/>
  <c r="M27" i="3"/>
  <c r="T20" i="3"/>
  <c r="M15" i="3"/>
  <c r="T41" i="3"/>
  <c r="M32" i="3"/>
  <c r="T25" i="3"/>
  <c r="M20" i="3"/>
  <c r="T65" i="3"/>
  <c r="M60" i="3"/>
  <c r="T53" i="3"/>
  <c r="M48" i="3"/>
  <c r="T13" i="3"/>
  <c r="AC13" i="3" s="1"/>
  <c r="M65" i="3"/>
  <c r="T58" i="3"/>
  <c r="M53" i="3"/>
  <c r="T46" i="3"/>
  <c r="M41" i="3"/>
  <c r="T30" i="3"/>
  <c r="AC30" i="3" s="1"/>
  <c r="M25" i="3"/>
  <c r="T18" i="3"/>
  <c r="M13" i="3"/>
  <c r="T10" i="3"/>
  <c r="AC10" i="3" s="1"/>
  <c r="M44" i="3"/>
  <c r="T43" i="3"/>
  <c r="T63" i="3"/>
  <c r="AC63" i="3" s="1"/>
  <c r="M58" i="3"/>
  <c r="T51" i="3"/>
  <c r="AC51" i="3" s="1"/>
  <c r="M46" i="3"/>
  <c r="T35" i="3"/>
  <c r="AC35" i="3" s="1"/>
  <c r="M30" i="3"/>
  <c r="T23" i="3"/>
  <c r="AC23" i="3" s="1"/>
  <c r="M18" i="3"/>
  <c r="M10" i="3"/>
  <c r="T21" i="3"/>
  <c r="AC21" i="3" s="1"/>
  <c r="M16" i="3"/>
  <c r="M63" i="3"/>
  <c r="T56" i="3"/>
  <c r="M51" i="3"/>
  <c r="T44" i="3"/>
  <c r="AC44" i="3" s="1"/>
  <c r="M35" i="3"/>
  <c r="T28" i="3"/>
  <c r="AC28" i="3" s="1"/>
  <c r="M23" i="3"/>
  <c r="T16" i="3"/>
  <c r="AC16" i="3" s="1"/>
  <c r="T33" i="3"/>
  <c r="M28" i="3"/>
  <c r="T61" i="3"/>
  <c r="M56" i="3"/>
  <c r="T49" i="3"/>
  <c r="T7" i="3"/>
  <c r="M61" i="3"/>
  <c r="T54" i="3"/>
  <c r="M49" i="3"/>
  <c r="T42" i="3"/>
  <c r="AC42" i="3" s="1"/>
  <c r="M33" i="3"/>
  <c r="T26" i="3"/>
  <c r="AC26" i="3" s="1"/>
  <c r="M21" i="3"/>
  <c r="T14" i="3"/>
  <c r="T11" i="3"/>
  <c r="M34" i="3"/>
  <c r="M22" i="3"/>
  <c r="T66" i="3"/>
  <c r="AC66" i="3" s="1"/>
  <c r="T59" i="3"/>
  <c r="M54" i="3"/>
  <c r="T47" i="3"/>
  <c r="M42" i="3"/>
  <c r="M37" i="3"/>
  <c r="T31" i="3"/>
  <c r="AC31" i="3" s="1"/>
  <c r="M26" i="3"/>
  <c r="T19" i="3"/>
  <c r="M14" i="3"/>
  <c r="M11" i="3"/>
  <c r="M66" i="3"/>
  <c r="T64" i="3"/>
  <c r="AC64" i="3" s="1"/>
  <c r="M59" i="3"/>
  <c r="T52" i="3"/>
  <c r="AC52" i="3" s="1"/>
  <c r="M47" i="3"/>
  <c r="T40" i="3"/>
  <c r="AC40" i="3" s="1"/>
  <c r="M31" i="3"/>
  <c r="T24" i="3"/>
  <c r="AC24" i="3" s="1"/>
  <c r="M19" i="3"/>
  <c r="M7" i="3"/>
  <c r="M64" i="3"/>
  <c r="T57" i="3"/>
  <c r="AC57" i="3" s="1"/>
  <c r="M52" i="3"/>
  <c r="T45" i="3"/>
  <c r="M40" i="3"/>
  <c r="T29" i="3"/>
  <c r="AC29" i="3" s="1"/>
  <c r="M24" i="3"/>
  <c r="T17" i="3"/>
  <c r="AC17" i="3" s="1"/>
  <c r="T27" i="3"/>
  <c r="AC27" i="3" s="1"/>
  <c r="T15" i="3"/>
  <c r="AC15" i="3" s="1"/>
  <c r="T62" i="3"/>
  <c r="M57" i="3"/>
  <c r="T50" i="3"/>
  <c r="M45" i="3"/>
  <c r="T34" i="3"/>
  <c r="M29" i="3"/>
  <c r="T22" i="3"/>
  <c r="AC22" i="3" s="1"/>
  <c r="M17" i="3"/>
  <c r="T12" i="3"/>
  <c r="AC12" i="3" s="1"/>
  <c r="M62" i="3"/>
  <c r="T55" i="3"/>
  <c r="AC55" i="3" s="1"/>
  <c r="M50" i="3"/>
  <c r="M12" i="3"/>
  <c r="W37" i="3"/>
  <c r="W68" i="3" s="1"/>
  <c r="B13" i="3"/>
  <c r="B14" i="3" s="1"/>
  <c r="W68" i="2"/>
  <c r="W70" i="2" s="1"/>
  <c r="O68" i="2"/>
  <c r="Q68" i="2"/>
  <c r="I68" i="2"/>
  <c r="A56" i="1" l="1"/>
  <c r="A55" i="14" s="1"/>
  <c r="A54" i="13"/>
  <c r="A16" i="1"/>
  <c r="A16" i="14" s="1"/>
  <c r="A15" i="13"/>
  <c r="AC37" i="6"/>
  <c r="B13" i="6"/>
  <c r="B14" i="6" s="1"/>
  <c r="AC36" i="6"/>
  <c r="AC54" i="6"/>
  <c r="AC46" i="6"/>
  <c r="T31" i="6"/>
  <c r="T57" i="6" s="1"/>
  <c r="T61" i="6" s="1"/>
  <c r="AC28" i="6"/>
  <c r="AC52" i="6"/>
  <c r="AC39" i="6"/>
  <c r="AC27" i="6"/>
  <c r="AC38" i="6"/>
  <c r="AC24" i="6"/>
  <c r="AC51" i="6"/>
  <c r="AC41" i="6"/>
  <c r="AC35" i="6"/>
  <c r="AC50" i="6"/>
  <c r="AC11" i="6"/>
  <c r="AC21" i="6"/>
  <c r="M57" i="6"/>
  <c r="M61" i="6" s="1"/>
  <c r="AC31" i="6"/>
  <c r="AC44" i="6"/>
  <c r="AC47" i="3"/>
  <c r="AC46" i="3"/>
  <c r="AC41" i="3"/>
  <c r="AC25" i="3"/>
  <c r="AC37" i="3" s="1"/>
  <c r="AC54" i="3"/>
  <c r="AC59" i="3"/>
  <c r="AC58" i="3"/>
  <c r="AC20" i="3"/>
  <c r="AC45" i="3"/>
  <c r="T37" i="3"/>
  <c r="T68" i="3" s="1"/>
  <c r="T72" i="3" s="1"/>
  <c r="AC56" i="3"/>
  <c r="B15" i="3"/>
  <c r="AC34" i="3"/>
  <c r="AC49" i="3"/>
  <c r="AC43" i="3"/>
  <c r="AC32" i="3"/>
  <c r="AC50" i="3"/>
  <c r="AC11" i="3"/>
  <c r="AC61" i="3"/>
  <c r="AC53" i="3"/>
  <c r="AC48" i="3"/>
  <c r="AC19" i="3"/>
  <c r="AC14" i="3"/>
  <c r="M68" i="3"/>
  <c r="M72" i="3" s="1"/>
  <c r="AC62" i="3"/>
  <c r="AC33" i="3"/>
  <c r="AC18" i="3"/>
  <c r="AC65" i="3"/>
  <c r="AC60" i="3"/>
  <c r="A17" i="1" l="1"/>
  <c r="A17" i="14" s="1"/>
  <c r="A16" i="13"/>
  <c r="A57" i="1"/>
  <c r="A55" i="13"/>
  <c r="B15" i="6"/>
  <c r="B16" i="3"/>
  <c r="A56" i="14" l="1"/>
  <c r="A56" i="13" s="1"/>
  <c r="A17" i="13"/>
  <c r="A42" i="1"/>
  <c r="A18" i="1"/>
  <c r="A18" i="14" s="1"/>
  <c r="B16" i="6"/>
  <c r="B17" i="6" s="1"/>
  <c r="B17" i="3"/>
  <c r="A41" i="14" l="1"/>
  <c r="A41" i="13" s="1"/>
  <c r="A18" i="13"/>
  <c r="A43" i="1"/>
  <c r="A19" i="1"/>
  <c r="A19" i="14" s="1"/>
  <c r="B18" i="6"/>
  <c r="B19" i="6" s="1"/>
  <c r="B18" i="3"/>
  <c r="A42" i="14" l="1"/>
  <c r="A42" i="13" s="1"/>
  <c r="A20" i="1"/>
  <c r="A20" i="14" s="1"/>
  <c r="A19" i="13"/>
  <c r="B20" i="6"/>
  <c r="B21" i="6" s="1"/>
  <c r="B19" i="3"/>
  <c r="A21" i="1" l="1"/>
  <c r="A21" i="14" s="1"/>
  <c r="A20" i="13"/>
  <c r="B22" i="6"/>
  <c r="B23" i="6" s="1"/>
  <c r="B24" i="6" s="1"/>
  <c r="B25" i="6" s="1"/>
  <c r="B26" i="6" s="1"/>
  <c r="B27" i="6" s="1"/>
  <c r="B28" i="6" s="1"/>
  <c r="B29" i="6" s="1"/>
  <c r="B31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B54" i="6" s="1"/>
  <c r="B55" i="6" s="1"/>
  <c r="B57" i="6" s="1"/>
  <c r="B20" i="3"/>
  <c r="A21" i="13" l="1"/>
  <c r="A22" i="1"/>
  <c r="A22" i="14" s="1"/>
  <c r="B21" i="3"/>
  <c r="A22" i="13" l="1"/>
  <c r="A44" i="1"/>
  <c r="A23" i="1"/>
  <c r="A23" i="14" s="1"/>
  <c r="B22" i="3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7" i="3" s="1"/>
  <c r="B40" i="3" s="1"/>
  <c r="B41" i="3" s="1"/>
  <c r="B42" i="3" s="1"/>
  <c r="A43" i="14" l="1"/>
  <c r="A43" i="13" s="1"/>
  <c r="A23" i="13"/>
  <c r="A24" i="1"/>
  <c r="A24" i="14" s="1"/>
  <c r="B43" i="3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8" i="3" s="1"/>
  <c r="A25" i="1" l="1"/>
  <c r="A25" i="14" s="1"/>
  <c r="A24" i="13"/>
  <c r="A26" i="1" l="1"/>
  <c r="A26" i="14" s="1"/>
  <c r="A25" i="13"/>
  <c r="A27" i="1" l="1"/>
  <c r="A27" i="14" s="1"/>
  <c r="A26" i="13"/>
  <c r="A28" i="1" l="1"/>
  <c r="A27" i="13"/>
  <c r="A28" i="14" l="1"/>
  <c r="A28" i="13" s="1"/>
  <c r="E36" i="14" l="1"/>
  <c r="K37" i="1"/>
  <c r="K36" i="14" l="1"/>
  <c r="E36" i="13"/>
  <c r="K36" i="13" s="1"/>
  <c r="D36" i="14" l="1"/>
  <c r="F37" i="1"/>
  <c r="J37" i="1"/>
  <c r="F67" i="14" l="1"/>
  <c r="L67" i="14" s="1"/>
  <c r="F68" i="13"/>
  <c r="L68" i="13" s="1"/>
  <c r="L68" i="1"/>
  <c r="D51" i="13"/>
  <c r="J51" i="13" s="1"/>
  <c r="D51" i="14"/>
  <c r="J51" i="14" s="1"/>
  <c r="J52" i="1"/>
  <c r="D53" i="14"/>
  <c r="J53" i="14" s="1"/>
  <c r="D53" i="13"/>
  <c r="J53" i="13" s="1"/>
  <c r="J54" i="1"/>
  <c r="F36" i="14"/>
  <c r="L37" i="1"/>
  <c r="J36" i="14"/>
  <c r="D36" i="13"/>
  <c r="J36" i="13" s="1"/>
  <c r="D11" i="13"/>
  <c r="J11" i="13" s="1"/>
  <c r="D11" i="14"/>
  <c r="J11" i="14" s="1"/>
  <c r="F11" i="1"/>
  <c r="J11" i="1"/>
  <c r="D8" i="13"/>
  <c r="J8" i="13" s="1"/>
  <c r="D8" i="14"/>
  <c r="J8" i="14" s="1"/>
  <c r="J8" i="1"/>
  <c r="D56" i="13" l="1"/>
  <c r="J56" i="13" s="1"/>
  <c r="D56" i="14"/>
  <c r="J56" i="14" s="1"/>
  <c r="J57" i="1"/>
  <c r="E53" i="13"/>
  <c r="K53" i="13" s="1"/>
  <c r="E53" i="14"/>
  <c r="K53" i="14" s="1"/>
  <c r="K54" i="1"/>
  <c r="F54" i="1"/>
  <c r="D52" i="14"/>
  <c r="J52" i="14" s="1"/>
  <c r="D52" i="13"/>
  <c r="J52" i="13" s="1"/>
  <c r="F53" i="1"/>
  <c r="J53" i="1"/>
  <c r="L36" i="14"/>
  <c r="F36" i="13"/>
  <c r="L36" i="13" s="1"/>
  <c r="D49" i="14"/>
  <c r="J49" i="14" s="1"/>
  <c r="D49" i="13"/>
  <c r="J49" i="13" s="1"/>
  <c r="F50" i="1"/>
  <c r="J50" i="1"/>
  <c r="D19" i="14"/>
  <c r="J19" i="14" s="1"/>
  <c r="D19" i="13"/>
  <c r="J19" i="13" s="1"/>
  <c r="F19" i="1"/>
  <c r="J19" i="1"/>
  <c r="D14" i="13"/>
  <c r="J14" i="13" s="1"/>
  <c r="D14" i="14"/>
  <c r="J14" i="14" s="1"/>
  <c r="F14" i="1"/>
  <c r="J14" i="1"/>
  <c r="F11" i="13"/>
  <c r="L11" i="13" s="1"/>
  <c r="F11" i="14"/>
  <c r="L11" i="14" s="1"/>
  <c r="L11" i="1"/>
  <c r="D34" i="13" l="1"/>
  <c r="J34" i="13" s="1"/>
  <c r="D34" i="14"/>
  <c r="J34" i="14" s="1"/>
  <c r="J34" i="1"/>
  <c r="D60" i="13"/>
  <c r="J60" i="13" s="1"/>
  <c r="D60" i="14"/>
  <c r="J60" i="14" s="1"/>
  <c r="J61" i="1"/>
  <c r="E63" i="13"/>
  <c r="K63" i="13" s="1"/>
  <c r="E63" i="14"/>
  <c r="K63" i="14" s="1"/>
  <c r="K64" i="1"/>
  <c r="E62" i="13"/>
  <c r="K62" i="13" s="1"/>
  <c r="E62" i="14"/>
  <c r="K62" i="14" s="1"/>
  <c r="K63" i="1"/>
  <c r="E51" i="13"/>
  <c r="K51" i="13" s="1"/>
  <c r="E51" i="14"/>
  <c r="K51" i="14" s="1"/>
  <c r="K52" i="1"/>
  <c r="F52" i="1"/>
  <c r="D31" i="13"/>
  <c r="J31" i="13" s="1"/>
  <c r="D31" i="14"/>
  <c r="J31" i="14" s="1"/>
  <c r="F31" i="1"/>
  <c r="J31" i="1"/>
  <c r="E31" i="13"/>
  <c r="K31" i="13" s="1"/>
  <c r="E31" i="14"/>
  <c r="K31" i="14" s="1"/>
  <c r="K31" i="1"/>
  <c r="E56" i="13"/>
  <c r="K56" i="13" s="1"/>
  <c r="E56" i="14"/>
  <c r="K56" i="14" s="1"/>
  <c r="K57" i="1"/>
  <c r="F57" i="1"/>
  <c r="F53" i="13"/>
  <c r="L53" i="13" s="1"/>
  <c r="F53" i="14"/>
  <c r="L53" i="14" s="1"/>
  <c r="L54" i="1"/>
  <c r="F52" i="13"/>
  <c r="L52" i="13" s="1"/>
  <c r="F52" i="14"/>
  <c r="L52" i="14" s="1"/>
  <c r="L53" i="1"/>
  <c r="E49" i="14"/>
  <c r="K49" i="14" s="1"/>
  <c r="E49" i="13"/>
  <c r="K49" i="13" s="1"/>
  <c r="K50" i="1"/>
  <c r="F49" i="13"/>
  <c r="L49" i="13" s="1"/>
  <c r="F49" i="14"/>
  <c r="L49" i="14" s="1"/>
  <c r="L50" i="1"/>
  <c r="F19" i="13"/>
  <c r="L19" i="13" s="1"/>
  <c r="F19" i="14"/>
  <c r="L19" i="14" s="1"/>
  <c r="L19" i="1"/>
  <c r="F14" i="13"/>
  <c r="L14" i="13" s="1"/>
  <c r="F14" i="14"/>
  <c r="L14" i="14" s="1"/>
  <c r="L14" i="1"/>
  <c r="E61" i="13" l="1"/>
  <c r="K61" i="13" s="1"/>
  <c r="E61" i="14"/>
  <c r="K61" i="14" s="1"/>
  <c r="K62" i="1"/>
  <c r="F51" i="13"/>
  <c r="L51" i="13" s="1"/>
  <c r="F51" i="14"/>
  <c r="L51" i="14" s="1"/>
  <c r="L52" i="1"/>
  <c r="F31" i="13"/>
  <c r="L31" i="13" s="1"/>
  <c r="F31" i="14"/>
  <c r="L31" i="14" s="1"/>
  <c r="L31" i="1"/>
  <c r="F56" i="13"/>
  <c r="L56" i="13" s="1"/>
  <c r="F56" i="14"/>
  <c r="L56" i="14" s="1"/>
  <c r="L57" i="1"/>
  <c r="E54" i="14"/>
  <c r="K54" i="14" s="1"/>
  <c r="E54" i="13"/>
  <c r="K54" i="13" s="1"/>
  <c r="K55" i="1"/>
  <c r="E34" i="14" l="1"/>
  <c r="K34" i="14" s="1"/>
  <c r="E34" i="13"/>
  <c r="K34" i="13" s="1"/>
  <c r="K34" i="1"/>
  <c r="F34" i="1"/>
  <c r="F34" i="13" l="1"/>
  <c r="L34" i="13" s="1"/>
  <c r="F34" i="14"/>
  <c r="L34" i="14" s="1"/>
  <c r="L34" i="1"/>
  <c r="E8" i="13" l="1"/>
  <c r="K8" i="13" s="1"/>
  <c r="E8" i="14"/>
  <c r="K8" i="14" s="1"/>
  <c r="F8" i="1"/>
  <c r="K8" i="1"/>
  <c r="F8" i="13" l="1"/>
  <c r="L8" i="13" s="1"/>
  <c r="F8" i="14"/>
  <c r="L8" i="14" s="1"/>
  <c r="L8" i="1"/>
  <c r="E26" i="14" l="1"/>
  <c r="E26" i="13"/>
  <c r="F26" i="1"/>
  <c r="K26" i="1"/>
  <c r="F26" i="13" l="1"/>
  <c r="L26" i="13" s="1"/>
  <c r="F26" i="14"/>
  <c r="L26" i="14" s="1"/>
  <c r="L26" i="1"/>
  <c r="K26" i="13"/>
  <c r="K26" i="14"/>
  <c r="D62" i="13" l="1"/>
  <c r="J62" i="13" s="1"/>
  <c r="D62" i="14"/>
  <c r="J62" i="14" s="1"/>
  <c r="F63" i="1"/>
  <c r="J63" i="1"/>
  <c r="D61" i="13"/>
  <c r="J61" i="13" s="1"/>
  <c r="D61" i="14"/>
  <c r="J61" i="14" s="1"/>
  <c r="F62" i="1"/>
  <c r="J62" i="1"/>
  <c r="D48" i="13"/>
  <c r="J48" i="13" s="1"/>
  <c r="D48" i="14"/>
  <c r="J48" i="14" s="1"/>
  <c r="F49" i="1"/>
  <c r="J49" i="1"/>
  <c r="D32" i="13"/>
  <c r="J32" i="13" s="1"/>
  <c r="D32" i="14"/>
  <c r="J32" i="14" s="1"/>
  <c r="F32" i="1"/>
  <c r="J32" i="1"/>
  <c r="D9" i="13"/>
  <c r="D9" i="14"/>
  <c r="F9" i="1"/>
  <c r="J9" i="1"/>
  <c r="D33" i="13" l="1"/>
  <c r="J33" i="13" s="1"/>
  <c r="D33" i="14"/>
  <c r="J33" i="14" s="1"/>
  <c r="F33" i="1"/>
  <c r="J33" i="1"/>
  <c r="D59" i="14"/>
  <c r="J59" i="14" s="1"/>
  <c r="D59" i="13"/>
  <c r="J59" i="13" s="1"/>
  <c r="F60" i="1"/>
  <c r="J60" i="1"/>
  <c r="D63" i="14"/>
  <c r="J63" i="14" s="1"/>
  <c r="D63" i="13"/>
  <c r="J63" i="13" s="1"/>
  <c r="F64" i="1"/>
  <c r="J64" i="1"/>
  <c r="F62" i="13"/>
  <c r="L62" i="13" s="1"/>
  <c r="F62" i="14"/>
  <c r="L62" i="14" s="1"/>
  <c r="L63" i="1"/>
  <c r="F61" i="13"/>
  <c r="L61" i="13" s="1"/>
  <c r="F61" i="14"/>
  <c r="L61" i="14" s="1"/>
  <c r="L62" i="1"/>
  <c r="D54" i="14"/>
  <c r="J54" i="14" s="1"/>
  <c r="D54" i="13"/>
  <c r="J54" i="13" s="1"/>
  <c r="F55" i="1"/>
  <c r="J55" i="1"/>
  <c r="D50" i="13"/>
  <c r="J50" i="13" s="1"/>
  <c r="D50" i="14"/>
  <c r="J50" i="14" s="1"/>
  <c r="F51" i="1"/>
  <c r="J51" i="1"/>
  <c r="D28" i="14"/>
  <c r="J28" i="14" s="1"/>
  <c r="D28" i="13"/>
  <c r="J28" i="13" s="1"/>
  <c r="F28" i="1"/>
  <c r="J28" i="1"/>
  <c r="F48" i="13"/>
  <c r="L48" i="13" s="1"/>
  <c r="F48" i="14"/>
  <c r="L48" i="14" s="1"/>
  <c r="L49" i="1"/>
  <c r="D18" i="13"/>
  <c r="J18" i="13" s="1"/>
  <c r="D18" i="14"/>
  <c r="J18" i="14" s="1"/>
  <c r="F18" i="1"/>
  <c r="J18" i="1"/>
  <c r="D42" i="13"/>
  <c r="J42" i="13" s="1"/>
  <c r="D42" i="14"/>
  <c r="J42" i="14" s="1"/>
  <c r="F43" i="1"/>
  <c r="J43" i="1"/>
  <c r="D41" i="13"/>
  <c r="J41" i="13" s="1"/>
  <c r="D41" i="14"/>
  <c r="J41" i="14" s="1"/>
  <c r="F42" i="1"/>
  <c r="J42" i="1"/>
  <c r="D44" i="13"/>
  <c r="J44" i="13" s="1"/>
  <c r="D44" i="14"/>
  <c r="J44" i="14" s="1"/>
  <c r="F45" i="1"/>
  <c r="J45" i="1"/>
  <c r="D23" i="13"/>
  <c r="J23" i="13" s="1"/>
  <c r="D23" i="14"/>
  <c r="J23" i="14" s="1"/>
  <c r="F23" i="1"/>
  <c r="J23" i="1"/>
  <c r="F32" i="13"/>
  <c r="L32" i="13" s="1"/>
  <c r="F32" i="14"/>
  <c r="L32" i="14" s="1"/>
  <c r="L32" i="1"/>
  <c r="D46" i="14"/>
  <c r="J46" i="14" s="1"/>
  <c r="D46" i="13"/>
  <c r="J46" i="13" s="1"/>
  <c r="F47" i="1"/>
  <c r="J47" i="1"/>
  <c r="D24" i="13"/>
  <c r="J24" i="13" s="1"/>
  <c r="D24" i="14"/>
  <c r="J24" i="14" s="1"/>
  <c r="F24" i="1"/>
  <c r="J24" i="1"/>
  <c r="D25" i="13"/>
  <c r="J25" i="13" s="1"/>
  <c r="D25" i="14"/>
  <c r="J25" i="14" s="1"/>
  <c r="F25" i="1"/>
  <c r="J25" i="1"/>
  <c r="D45" i="14"/>
  <c r="J45" i="14" s="1"/>
  <c r="D45" i="13"/>
  <c r="J45" i="13" s="1"/>
  <c r="F46" i="1"/>
  <c r="J46" i="1"/>
  <c r="D38" i="13"/>
  <c r="J38" i="13" s="1"/>
  <c r="D38" i="14"/>
  <c r="J38" i="14" s="1"/>
  <c r="F39" i="1"/>
  <c r="J39" i="1"/>
  <c r="F9" i="13"/>
  <c r="F9" i="14"/>
  <c r="L9" i="1"/>
  <c r="J9" i="14"/>
  <c r="J9" i="13"/>
  <c r="F33" i="13" l="1"/>
  <c r="L33" i="13" s="1"/>
  <c r="F33" i="14"/>
  <c r="L33" i="14" s="1"/>
  <c r="L33" i="1"/>
  <c r="F59" i="13"/>
  <c r="L59" i="13" s="1"/>
  <c r="F59" i="14"/>
  <c r="L59" i="14" s="1"/>
  <c r="L60" i="1"/>
  <c r="F63" i="13"/>
  <c r="L63" i="13" s="1"/>
  <c r="F63" i="14"/>
  <c r="L63" i="14" s="1"/>
  <c r="L64" i="1"/>
  <c r="D55" i="13"/>
  <c r="J55" i="13" s="1"/>
  <c r="D55" i="14"/>
  <c r="J55" i="14" s="1"/>
  <c r="F56" i="1"/>
  <c r="J56" i="1"/>
  <c r="F54" i="13"/>
  <c r="L54" i="13" s="1"/>
  <c r="F54" i="14"/>
  <c r="L54" i="14" s="1"/>
  <c r="L55" i="1"/>
  <c r="F50" i="13"/>
  <c r="L50" i="13" s="1"/>
  <c r="F50" i="14"/>
  <c r="L50" i="14" s="1"/>
  <c r="L51" i="1"/>
  <c r="F28" i="13"/>
  <c r="L28" i="13" s="1"/>
  <c r="F28" i="14"/>
  <c r="L28" i="14" s="1"/>
  <c r="L28" i="1"/>
  <c r="D22" i="14"/>
  <c r="J22" i="14" s="1"/>
  <c r="D22" i="13"/>
  <c r="J22" i="13" s="1"/>
  <c r="F22" i="1"/>
  <c r="J22" i="1"/>
  <c r="D43" i="13"/>
  <c r="J43" i="13" s="1"/>
  <c r="D43" i="14"/>
  <c r="J43" i="14" s="1"/>
  <c r="F44" i="1"/>
  <c r="J44" i="1"/>
  <c r="D21" i="13"/>
  <c r="J21" i="13" s="1"/>
  <c r="D21" i="14"/>
  <c r="J21" i="14" s="1"/>
  <c r="F21" i="1"/>
  <c r="J21" i="1"/>
  <c r="D20" i="14"/>
  <c r="J20" i="14" s="1"/>
  <c r="D20" i="13"/>
  <c r="J20" i="13" s="1"/>
  <c r="F20" i="1"/>
  <c r="J20" i="1"/>
  <c r="F42" i="13"/>
  <c r="L42" i="13" s="1"/>
  <c r="F42" i="14"/>
  <c r="L42" i="14" s="1"/>
  <c r="L43" i="1"/>
  <c r="F18" i="13"/>
  <c r="L18" i="13" s="1"/>
  <c r="F18" i="14"/>
  <c r="L18" i="14" s="1"/>
  <c r="L18" i="1"/>
  <c r="D17" i="13"/>
  <c r="J17" i="13" s="1"/>
  <c r="D17" i="14"/>
  <c r="J17" i="14" s="1"/>
  <c r="F17" i="1"/>
  <c r="J17" i="1"/>
  <c r="F41" i="13"/>
  <c r="L41" i="13" s="1"/>
  <c r="F41" i="14"/>
  <c r="L41" i="14" s="1"/>
  <c r="L42" i="1"/>
  <c r="F44" i="14"/>
  <c r="L44" i="14" s="1"/>
  <c r="F44" i="13"/>
  <c r="L44" i="13" s="1"/>
  <c r="L45" i="1"/>
  <c r="D16" i="14"/>
  <c r="J16" i="14" s="1"/>
  <c r="D16" i="13"/>
  <c r="J16" i="13" s="1"/>
  <c r="F16" i="1"/>
  <c r="J16" i="1"/>
  <c r="F23" i="13"/>
  <c r="L23" i="13" s="1"/>
  <c r="F23" i="14"/>
  <c r="L23" i="14" s="1"/>
  <c r="L23" i="1"/>
  <c r="F24" i="13"/>
  <c r="L24" i="13" s="1"/>
  <c r="F24" i="14"/>
  <c r="L24" i="14" s="1"/>
  <c r="L24" i="1"/>
  <c r="F46" i="13"/>
  <c r="L46" i="13" s="1"/>
  <c r="F46" i="14"/>
  <c r="L46" i="14" s="1"/>
  <c r="L47" i="1"/>
  <c r="F25" i="14"/>
  <c r="L25" i="14" s="1"/>
  <c r="F25" i="13"/>
  <c r="L25" i="13" s="1"/>
  <c r="L25" i="1"/>
  <c r="F45" i="14"/>
  <c r="L45" i="14" s="1"/>
  <c r="F45" i="13"/>
  <c r="L45" i="13" s="1"/>
  <c r="L46" i="1"/>
  <c r="D15" i="13"/>
  <c r="J15" i="13" s="1"/>
  <c r="D15" i="14"/>
  <c r="J15" i="14" s="1"/>
  <c r="F15" i="1"/>
  <c r="J15" i="1"/>
  <c r="F38" i="13"/>
  <c r="L38" i="13" s="1"/>
  <c r="F38" i="14"/>
  <c r="L38" i="14" s="1"/>
  <c r="L39" i="1"/>
  <c r="L9" i="14"/>
  <c r="L9" i="13"/>
  <c r="F55" i="13" l="1"/>
  <c r="L55" i="13" s="1"/>
  <c r="F55" i="14"/>
  <c r="L55" i="14" s="1"/>
  <c r="L56" i="1"/>
  <c r="F22" i="13"/>
  <c r="L22" i="13" s="1"/>
  <c r="F22" i="14"/>
  <c r="L22" i="14" s="1"/>
  <c r="L22" i="1"/>
  <c r="F43" i="13"/>
  <c r="L43" i="13" s="1"/>
  <c r="F43" i="14"/>
  <c r="L43" i="14" s="1"/>
  <c r="L44" i="1"/>
  <c r="F21" i="13"/>
  <c r="L21" i="13" s="1"/>
  <c r="F21" i="14"/>
  <c r="L21" i="14" s="1"/>
  <c r="L21" i="1"/>
  <c r="F20" i="13"/>
  <c r="L20" i="13" s="1"/>
  <c r="F20" i="14"/>
  <c r="L20" i="14" s="1"/>
  <c r="L20" i="1"/>
  <c r="F17" i="13"/>
  <c r="L17" i="13" s="1"/>
  <c r="F17" i="14"/>
  <c r="L17" i="14" s="1"/>
  <c r="L17" i="1"/>
  <c r="F16" i="13"/>
  <c r="L16" i="13" s="1"/>
  <c r="F16" i="14"/>
  <c r="L16" i="14" s="1"/>
  <c r="L16" i="1"/>
  <c r="F15" i="14"/>
  <c r="L15" i="14" s="1"/>
  <c r="F15" i="13"/>
  <c r="L15" i="13" s="1"/>
  <c r="L15" i="1"/>
  <c r="D27" i="13" l="1"/>
  <c r="J27" i="13" s="1"/>
  <c r="D27" i="14"/>
  <c r="J27" i="14" s="1"/>
  <c r="J27" i="1"/>
  <c r="E27" i="14" l="1"/>
  <c r="E27" i="13"/>
  <c r="K27" i="1"/>
  <c r="F27" i="1"/>
  <c r="F27" i="13" l="1"/>
  <c r="L27" i="13" s="1"/>
  <c r="F27" i="14"/>
  <c r="L27" i="14" s="1"/>
  <c r="L27" i="1"/>
  <c r="K27" i="13"/>
  <c r="K27" i="14"/>
  <c r="D12" i="14" l="1"/>
  <c r="J12" i="14" s="1"/>
  <c r="D12" i="13"/>
  <c r="J12" i="13" s="1"/>
  <c r="F12" i="1"/>
  <c r="J12" i="1"/>
  <c r="F12" i="13" l="1"/>
  <c r="L12" i="13" s="1"/>
  <c r="F12" i="14"/>
  <c r="L12" i="14" s="1"/>
  <c r="L12" i="1"/>
  <c r="E60" i="14" l="1"/>
  <c r="E60" i="13"/>
  <c r="K61" i="1"/>
  <c r="F61" i="1"/>
  <c r="E66" i="1"/>
  <c r="E67" i="1" l="1"/>
  <c r="K67" i="1" s="1"/>
  <c r="K66" i="1"/>
  <c r="F60" i="13"/>
  <c r="L60" i="13" s="1"/>
  <c r="F60" i="14"/>
  <c r="L60" i="14" s="1"/>
  <c r="L61" i="1"/>
  <c r="K60" i="13"/>
  <c r="E66" i="13"/>
  <c r="K60" i="14"/>
  <c r="E65" i="14"/>
  <c r="E67" i="13" l="1"/>
  <c r="K67" i="13" s="1"/>
  <c r="K66" i="13"/>
  <c r="E66" i="14"/>
  <c r="K66" i="14" s="1"/>
  <c r="K65" i="14"/>
  <c r="D13" i="14" l="1"/>
  <c r="J13" i="14" s="1"/>
  <c r="D13" i="13"/>
  <c r="J13" i="13" s="1"/>
  <c r="F13" i="1"/>
  <c r="J13" i="1"/>
  <c r="F13" i="14" l="1"/>
  <c r="L13" i="14" s="1"/>
  <c r="F13" i="13"/>
  <c r="L13" i="13" s="1"/>
  <c r="L13" i="1"/>
  <c r="D10" i="14" l="1"/>
  <c r="D10" i="13"/>
  <c r="F10" i="1"/>
  <c r="J10" i="1"/>
  <c r="F10" i="13" l="1"/>
  <c r="F10" i="14"/>
  <c r="L10" i="1"/>
  <c r="J10" i="13"/>
  <c r="J10" i="14"/>
  <c r="L10" i="14" l="1"/>
  <c r="L10" i="13"/>
  <c r="D39" i="13" l="1"/>
  <c r="J39" i="13" s="1"/>
  <c r="D39" i="14"/>
  <c r="J39" i="14" s="1"/>
  <c r="F40" i="1"/>
  <c r="J40" i="1"/>
  <c r="F39" i="13" l="1"/>
  <c r="L39" i="13" s="1"/>
  <c r="F39" i="14"/>
  <c r="L39" i="14" s="1"/>
  <c r="L40" i="1"/>
  <c r="D40" i="14" l="1"/>
  <c r="J40" i="14" s="1"/>
  <c r="D40" i="13"/>
  <c r="J40" i="13" s="1"/>
  <c r="F41" i="1"/>
  <c r="J41" i="1"/>
  <c r="F40" i="13" l="1"/>
  <c r="L40" i="13" s="1"/>
  <c r="F40" i="14"/>
  <c r="L40" i="14" s="1"/>
  <c r="L41" i="1"/>
  <c r="D29" i="14" l="1"/>
  <c r="D29" i="13"/>
  <c r="F29" i="1"/>
  <c r="J29" i="1"/>
  <c r="D66" i="1"/>
  <c r="D67" i="1" l="1"/>
  <c r="J67" i="1" s="1"/>
  <c r="J66" i="1"/>
  <c r="D57" i="13"/>
  <c r="J57" i="13" s="1"/>
  <c r="D57" i="14"/>
  <c r="J57" i="14" s="1"/>
  <c r="F58" i="1"/>
  <c r="J58" i="1"/>
  <c r="F29" i="13"/>
  <c r="F29" i="14"/>
  <c r="L29" i="1"/>
  <c r="F66" i="1"/>
  <c r="J29" i="13"/>
  <c r="J29" i="14"/>
  <c r="D66" i="13" l="1"/>
  <c r="D67" i="13" s="1"/>
  <c r="J67" i="13" s="1"/>
  <c r="L29" i="14"/>
  <c r="L29" i="13"/>
  <c r="F57" i="13"/>
  <c r="L57" i="13" s="1"/>
  <c r="F57" i="14"/>
  <c r="L57" i="14" s="1"/>
  <c r="L58" i="1"/>
  <c r="F67" i="1"/>
  <c r="L66" i="1"/>
  <c r="D65" i="14"/>
  <c r="J66" i="13" l="1"/>
  <c r="F66" i="13"/>
  <c r="F67" i="13" s="1"/>
  <c r="L67" i="13" s="1"/>
  <c r="J65" i="14"/>
  <c r="D66" i="14"/>
  <c r="J66" i="14" s="1"/>
  <c r="F65" i="14"/>
  <c r="L67" i="1"/>
  <c r="L66" i="13" l="1"/>
  <c r="F66" i="14"/>
  <c r="L66" i="14" s="1"/>
  <c r="L65" i="14"/>
  <c r="F71" i="13" l="1"/>
  <c r="L71" i="13" s="1"/>
  <c r="F70" i="14"/>
  <c r="L70" i="14" s="1"/>
  <c r="L71" i="1"/>
  <c r="F69" i="13"/>
  <c r="L69" i="13" s="1"/>
  <c r="L69" i="1"/>
  <c r="F70" i="1"/>
  <c r="F68" i="14"/>
  <c r="L68" i="14" s="1"/>
  <c r="F70" i="13" l="1"/>
  <c r="L70" i="13" s="1"/>
  <c r="F69" i="14"/>
  <c r="L69" i="14" s="1"/>
  <c r="F72" i="1"/>
  <c r="L70" i="1"/>
  <c r="F72" i="13" l="1"/>
  <c r="L72" i="13" s="1"/>
  <c r="F71" i="14"/>
  <c r="L71" i="14" s="1"/>
  <c r="L72" i="1"/>
  <c r="E29" i="16" l="1"/>
  <c r="K29" i="16" s="1"/>
  <c r="E29" i="15"/>
  <c r="K29" i="15" s="1"/>
  <c r="F31" i="8"/>
  <c r="K31" i="8"/>
  <c r="F29" i="16" l="1"/>
  <c r="L29" i="16" s="1"/>
  <c r="F29" i="15"/>
  <c r="L29" i="15" s="1"/>
  <c r="L31" i="8"/>
  <c r="E47" i="16" l="1"/>
  <c r="K47" i="16" s="1"/>
  <c r="E47" i="15"/>
  <c r="K47" i="15" s="1"/>
  <c r="K49" i="8"/>
  <c r="D47" i="16"/>
  <c r="J47" i="16" s="1"/>
  <c r="D47" i="15"/>
  <c r="J47" i="15" s="1"/>
  <c r="F49" i="8"/>
  <c r="J49" i="8"/>
  <c r="E46" i="16"/>
  <c r="K46" i="16" s="1"/>
  <c r="E46" i="15"/>
  <c r="K46" i="15" s="1"/>
  <c r="K48" i="8"/>
  <c r="D46" i="16"/>
  <c r="J46" i="16" s="1"/>
  <c r="D46" i="15"/>
  <c r="J46" i="15" s="1"/>
  <c r="F48" i="8"/>
  <c r="J48" i="8"/>
  <c r="F47" i="16" l="1"/>
  <c r="L47" i="16" s="1"/>
  <c r="F47" i="15"/>
  <c r="L47" i="15" s="1"/>
  <c r="L49" i="8"/>
  <c r="F46" i="16"/>
  <c r="L46" i="16" s="1"/>
  <c r="F46" i="15"/>
  <c r="L46" i="15" s="1"/>
  <c r="L48" i="8"/>
  <c r="D41" i="16" l="1"/>
  <c r="J41" i="16" s="1"/>
  <c r="D41" i="15"/>
  <c r="J41" i="15" s="1"/>
  <c r="F43" i="8"/>
  <c r="J43" i="8"/>
  <c r="D40" i="16"/>
  <c r="J40" i="16" s="1"/>
  <c r="D40" i="15"/>
  <c r="J40" i="15" s="1"/>
  <c r="F42" i="8"/>
  <c r="J42" i="8"/>
  <c r="F41" i="16" l="1"/>
  <c r="L41" i="16" s="1"/>
  <c r="F41" i="15"/>
  <c r="L41" i="15" s="1"/>
  <c r="L43" i="8"/>
  <c r="F40" i="16"/>
  <c r="L40" i="16" s="1"/>
  <c r="F40" i="15"/>
  <c r="L40" i="15" s="1"/>
  <c r="L42" i="8"/>
  <c r="D22" i="16" l="1"/>
  <c r="J22" i="16" s="1"/>
  <c r="D22" i="15"/>
  <c r="J22" i="15" s="1"/>
  <c r="F22" i="8"/>
  <c r="J22" i="8"/>
  <c r="F22" i="16" l="1"/>
  <c r="L22" i="16" s="1"/>
  <c r="F22" i="15"/>
  <c r="L22" i="15" s="1"/>
  <c r="L22" i="8"/>
  <c r="D36" i="16"/>
  <c r="J36" i="16" s="1"/>
  <c r="D36" i="15"/>
  <c r="J36" i="15" s="1"/>
  <c r="F38" i="8"/>
  <c r="J38" i="8"/>
  <c r="F36" i="16" l="1"/>
  <c r="L36" i="16" s="1"/>
  <c r="F36" i="15"/>
  <c r="L36" i="15" s="1"/>
  <c r="L38" i="8"/>
  <c r="D45" i="16" l="1"/>
  <c r="J45" i="16" s="1"/>
  <c r="D45" i="15"/>
  <c r="J45" i="15" s="1"/>
  <c r="F47" i="8"/>
  <c r="J47" i="8"/>
  <c r="F45" i="16" l="1"/>
  <c r="L45" i="16" s="1"/>
  <c r="F45" i="15"/>
  <c r="L45" i="15" s="1"/>
  <c r="L47" i="8"/>
  <c r="E51" i="16" l="1"/>
  <c r="K51" i="16" s="1"/>
  <c r="E51" i="15"/>
  <c r="K51" i="15" s="1"/>
  <c r="K53" i="8"/>
  <c r="D19" i="16" l="1"/>
  <c r="J19" i="16" s="1"/>
  <c r="D19" i="15"/>
  <c r="J19" i="15" s="1"/>
  <c r="F19" i="8"/>
  <c r="J19" i="8"/>
  <c r="F19" i="16" l="1"/>
  <c r="L19" i="16" s="1"/>
  <c r="F19" i="15"/>
  <c r="L19" i="15" s="1"/>
  <c r="L19" i="8"/>
  <c r="D25" i="16" l="1"/>
  <c r="J25" i="16" s="1"/>
  <c r="D25" i="15"/>
  <c r="J25" i="15" s="1"/>
  <c r="F25" i="8"/>
  <c r="J25" i="8"/>
  <c r="D39" i="16" l="1"/>
  <c r="J39" i="16" s="1"/>
  <c r="D39" i="15"/>
  <c r="J39" i="15" s="1"/>
  <c r="F41" i="8"/>
  <c r="J41" i="8"/>
  <c r="F25" i="16"/>
  <c r="L25" i="16" s="1"/>
  <c r="F25" i="15"/>
  <c r="L25" i="15" s="1"/>
  <c r="L25" i="8"/>
  <c r="F39" i="16" l="1"/>
  <c r="L39" i="16" s="1"/>
  <c r="F39" i="15"/>
  <c r="L39" i="15" s="1"/>
  <c r="L41" i="8"/>
  <c r="D24" i="16" l="1"/>
  <c r="J24" i="16" s="1"/>
  <c r="D24" i="15"/>
  <c r="J24" i="15" s="1"/>
  <c r="F24" i="8"/>
  <c r="J24" i="8"/>
  <c r="F24" i="16" l="1"/>
  <c r="L24" i="16" s="1"/>
  <c r="F24" i="15"/>
  <c r="L24" i="15" s="1"/>
  <c r="L24" i="8"/>
  <c r="D38" i="16" l="1"/>
  <c r="J38" i="16" s="1"/>
  <c r="D38" i="15"/>
  <c r="J38" i="15" s="1"/>
  <c r="F40" i="8"/>
  <c r="J40" i="8"/>
  <c r="F38" i="16" l="1"/>
  <c r="L38" i="16" s="1"/>
  <c r="F38" i="15"/>
  <c r="L38" i="15" s="1"/>
  <c r="L40" i="8"/>
  <c r="D21" i="16" l="1"/>
  <c r="J21" i="16" s="1"/>
  <c r="D21" i="15"/>
  <c r="J21" i="15" s="1"/>
  <c r="F21" i="8"/>
  <c r="J21" i="8"/>
  <c r="F21" i="16" l="1"/>
  <c r="L21" i="16" s="1"/>
  <c r="F21" i="15"/>
  <c r="L21" i="15" s="1"/>
  <c r="L21" i="8"/>
  <c r="D35" i="16" l="1"/>
  <c r="J35" i="16" s="1"/>
  <c r="D35" i="15"/>
  <c r="J35" i="15" s="1"/>
  <c r="F37" i="8"/>
  <c r="J37" i="8"/>
  <c r="D18" i="16"/>
  <c r="J18" i="16" s="1"/>
  <c r="D18" i="15"/>
  <c r="J18" i="15" s="1"/>
  <c r="F18" i="8"/>
  <c r="J18" i="8"/>
  <c r="F18" i="16" l="1"/>
  <c r="L18" i="16" s="1"/>
  <c r="F18" i="15"/>
  <c r="L18" i="15" s="1"/>
  <c r="L18" i="8"/>
  <c r="F35" i="16"/>
  <c r="L35" i="16" s="1"/>
  <c r="F35" i="15"/>
  <c r="L35" i="15" s="1"/>
  <c r="L37" i="8"/>
  <c r="D11" i="16" l="1"/>
  <c r="J11" i="16" s="1"/>
  <c r="D11" i="15"/>
  <c r="J11" i="15" s="1"/>
  <c r="F11" i="8"/>
  <c r="J11" i="8"/>
  <c r="F11" i="16" l="1"/>
  <c r="L11" i="16" s="1"/>
  <c r="F11" i="15"/>
  <c r="L11" i="15" s="1"/>
  <c r="L11" i="8"/>
  <c r="D42" i="16" l="1"/>
  <c r="J42" i="16" s="1"/>
  <c r="D42" i="15"/>
  <c r="J42" i="15" s="1"/>
  <c r="J44" i="8"/>
  <c r="E42" i="16" l="1"/>
  <c r="K42" i="16" s="1"/>
  <c r="E42" i="15"/>
  <c r="K42" i="15" s="1"/>
  <c r="K44" i="8"/>
  <c r="F44" i="8"/>
  <c r="F42" i="16" l="1"/>
  <c r="L42" i="16" s="1"/>
  <c r="F42" i="15"/>
  <c r="L42" i="15" s="1"/>
  <c r="L44" i="8"/>
  <c r="D14" i="16" l="1"/>
  <c r="J14" i="16" s="1"/>
  <c r="D14" i="15"/>
  <c r="J14" i="15" s="1"/>
  <c r="F14" i="8"/>
  <c r="J14" i="8"/>
  <c r="F14" i="16" l="1"/>
  <c r="L14" i="16" s="1"/>
  <c r="F14" i="15"/>
  <c r="L14" i="15" s="1"/>
  <c r="L14" i="8"/>
  <c r="D50" i="16" l="1"/>
  <c r="J50" i="16" s="1"/>
  <c r="D50" i="15"/>
  <c r="J50" i="15" s="1"/>
  <c r="J52" i="8"/>
  <c r="E50" i="16" l="1"/>
  <c r="K50" i="16" s="1"/>
  <c r="E50" i="15"/>
  <c r="K50" i="15" s="1"/>
  <c r="K52" i="8"/>
  <c r="F52" i="8"/>
  <c r="F50" i="16" l="1"/>
  <c r="L50" i="16" s="1"/>
  <c r="F50" i="15"/>
  <c r="L50" i="15" s="1"/>
  <c r="L52" i="8"/>
  <c r="D27" i="16" l="1"/>
  <c r="J27" i="16" s="1"/>
  <c r="D27" i="15"/>
  <c r="J27" i="15" s="1"/>
  <c r="J27" i="8"/>
  <c r="E27" i="16" l="1"/>
  <c r="K27" i="16" s="1"/>
  <c r="E27" i="15"/>
  <c r="K27" i="15" s="1"/>
  <c r="K27" i="8"/>
  <c r="F27" i="8"/>
  <c r="F27" i="16" l="1"/>
  <c r="L27" i="16" s="1"/>
  <c r="F27" i="15"/>
  <c r="L27" i="15" s="1"/>
  <c r="L27" i="8"/>
  <c r="D8" i="16" l="1"/>
  <c r="J8" i="16" s="1"/>
  <c r="D8" i="15"/>
  <c r="J8" i="15" s="1"/>
  <c r="J8" i="8"/>
  <c r="D20" i="16" l="1"/>
  <c r="J20" i="16" s="1"/>
  <c r="D20" i="15"/>
  <c r="J20" i="15" s="1"/>
  <c r="F20" i="8"/>
  <c r="J20" i="8"/>
  <c r="F20" i="16" l="1"/>
  <c r="L20" i="16" s="1"/>
  <c r="F20" i="15"/>
  <c r="L20" i="15" s="1"/>
  <c r="L20" i="8"/>
  <c r="D48" i="16" l="1"/>
  <c r="J48" i="16" s="1"/>
  <c r="D48" i="15"/>
  <c r="J48" i="15" s="1"/>
  <c r="F50" i="8"/>
  <c r="J50" i="8"/>
  <c r="D17" i="16"/>
  <c r="J17" i="16" s="1"/>
  <c r="D17" i="15"/>
  <c r="J17" i="15" s="1"/>
  <c r="F17" i="8"/>
  <c r="J17" i="8"/>
  <c r="D34" i="16"/>
  <c r="J34" i="16" s="1"/>
  <c r="D34" i="15"/>
  <c r="J34" i="15" s="1"/>
  <c r="F36" i="8"/>
  <c r="J36" i="8"/>
  <c r="F48" i="16" l="1"/>
  <c r="L48" i="16" s="1"/>
  <c r="F48" i="15"/>
  <c r="L48" i="15" s="1"/>
  <c r="L50" i="8"/>
  <c r="F34" i="16"/>
  <c r="L34" i="16" s="1"/>
  <c r="F34" i="15"/>
  <c r="L34" i="15" s="1"/>
  <c r="L36" i="8"/>
  <c r="F17" i="16"/>
  <c r="L17" i="16" s="1"/>
  <c r="F17" i="15"/>
  <c r="L17" i="15" s="1"/>
  <c r="L17" i="8"/>
  <c r="D15" i="16" l="1"/>
  <c r="J15" i="16" s="1"/>
  <c r="D15" i="15"/>
  <c r="J15" i="15" s="1"/>
  <c r="F15" i="8"/>
  <c r="J15" i="8"/>
  <c r="F15" i="16" l="1"/>
  <c r="L15" i="16" s="1"/>
  <c r="F15" i="15"/>
  <c r="L15" i="15" s="1"/>
  <c r="L15" i="8"/>
  <c r="D23" i="16" l="1"/>
  <c r="J23" i="16" s="1"/>
  <c r="D23" i="15"/>
  <c r="J23" i="15" s="1"/>
  <c r="F23" i="8"/>
  <c r="J23" i="8"/>
  <c r="D37" i="16" l="1"/>
  <c r="J37" i="16" s="1"/>
  <c r="D37" i="15"/>
  <c r="J37" i="15" s="1"/>
  <c r="F39" i="8"/>
  <c r="J39" i="8"/>
  <c r="F23" i="16"/>
  <c r="L23" i="16" s="1"/>
  <c r="F23" i="15"/>
  <c r="L23" i="15" s="1"/>
  <c r="L23" i="8"/>
  <c r="D13" i="16"/>
  <c r="J13" i="16" s="1"/>
  <c r="D13" i="15"/>
  <c r="J13" i="15" s="1"/>
  <c r="F13" i="8"/>
  <c r="J13" i="8"/>
  <c r="F37" i="16" l="1"/>
  <c r="L37" i="16" s="1"/>
  <c r="F37" i="15"/>
  <c r="L37" i="15" s="1"/>
  <c r="L39" i="8"/>
  <c r="F13" i="16"/>
  <c r="L13" i="16" s="1"/>
  <c r="F13" i="15"/>
  <c r="L13" i="15" s="1"/>
  <c r="L13" i="8"/>
  <c r="D16" i="16" l="1"/>
  <c r="J16" i="16" s="1"/>
  <c r="D16" i="15"/>
  <c r="J16" i="15" s="1"/>
  <c r="F16" i="8"/>
  <c r="J16" i="8"/>
  <c r="F16" i="16" l="1"/>
  <c r="L16" i="16" s="1"/>
  <c r="F16" i="15"/>
  <c r="L16" i="15" s="1"/>
  <c r="L16" i="8"/>
  <c r="D44" i="16" l="1"/>
  <c r="J44" i="16" s="1"/>
  <c r="D44" i="15"/>
  <c r="J44" i="15" s="1"/>
  <c r="J46" i="8"/>
  <c r="F46" i="8"/>
  <c r="F44" i="16" l="1"/>
  <c r="L44" i="16" s="1"/>
  <c r="F44" i="15"/>
  <c r="L44" i="15" s="1"/>
  <c r="L46" i="8"/>
  <c r="E44" i="16"/>
  <c r="K44" i="16" s="1"/>
  <c r="E44" i="15"/>
  <c r="K44" i="15" s="1"/>
  <c r="K46" i="8"/>
  <c r="D43" i="16" l="1"/>
  <c r="J43" i="16" s="1"/>
  <c r="D43" i="15"/>
  <c r="J43" i="15" s="1"/>
  <c r="F45" i="8"/>
  <c r="J45" i="8"/>
  <c r="D28" i="16"/>
  <c r="J28" i="16" s="1"/>
  <c r="D28" i="15"/>
  <c r="J28" i="15" s="1"/>
  <c r="F28" i="8"/>
  <c r="J28" i="8"/>
  <c r="F28" i="16" l="1"/>
  <c r="L28" i="16" s="1"/>
  <c r="F28" i="15"/>
  <c r="L28" i="15" s="1"/>
  <c r="L28" i="8"/>
  <c r="F43" i="16"/>
  <c r="L43" i="16" s="1"/>
  <c r="F43" i="15"/>
  <c r="L43" i="15" s="1"/>
  <c r="L45" i="8"/>
  <c r="D51" i="16" l="1"/>
  <c r="J51" i="16" s="1"/>
  <c r="D51" i="15"/>
  <c r="J51" i="15" s="1"/>
  <c r="F53" i="8"/>
  <c r="J53" i="8"/>
  <c r="F51" i="16" l="1"/>
  <c r="L51" i="16" s="1"/>
  <c r="F51" i="15"/>
  <c r="L51" i="15" s="1"/>
  <c r="L53" i="8"/>
  <c r="D31" i="16" l="1"/>
  <c r="J31" i="16" s="1"/>
  <c r="D31" i="15"/>
  <c r="J31" i="15" s="1"/>
  <c r="F33" i="8"/>
  <c r="J33" i="8"/>
  <c r="F31" i="16" l="1"/>
  <c r="L31" i="16" s="1"/>
  <c r="F31" i="15"/>
  <c r="L31" i="15" s="1"/>
  <c r="L33" i="8"/>
  <c r="D9" i="16" l="1"/>
  <c r="D9" i="15"/>
  <c r="F9" i="8"/>
  <c r="J9" i="8"/>
  <c r="J9" i="16" l="1"/>
  <c r="F9" i="16"/>
  <c r="F9" i="15"/>
  <c r="L9" i="8"/>
  <c r="J9" i="15"/>
  <c r="L9" i="16" l="1"/>
  <c r="L9" i="15"/>
  <c r="E8" i="16" l="1"/>
  <c r="K8" i="16" s="1"/>
  <c r="E8" i="15"/>
  <c r="K8" i="15" s="1"/>
  <c r="K8" i="8"/>
  <c r="F8" i="8"/>
  <c r="F8" i="16" l="1"/>
  <c r="L8" i="16" s="1"/>
  <c r="F8" i="15"/>
  <c r="L8" i="15" s="1"/>
  <c r="L8" i="8"/>
  <c r="E26" i="16" l="1"/>
  <c r="E26" i="15"/>
  <c r="F26" i="8"/>
  <c r="K26" i="8"/>
  <c r="F26" i="16" l="1"/>
  <c r="L26" i="16" s="1"/>
  <c r="F26" i="15"/>
  <c r="L26" i="15" s="1"/>
  <c r="L26" i="8"/>
  <c r="K26" i="15"/>
  <c r="K26" i="16"/>
  <c r="D12" i="16" l="1"/>
  <c r="J12" i="16" s="1"/>
  <c r="D12" i="15"/>
  <c r="J12" i="15" s="1"/>
  <c r="F12" i="8"/>
  <c r="J12" i="8"/>
  <c r="F12" i="16" l="1"/>
  <c r="L12" i="16" s="1"/>
  <c r="F12" i="15"/>
  <c r="L12" i="15" s="1"/>
  <c r="L12" i="8"/>
  <c r="D49" i="16" l="1"/>
  <c r="J49" i="16" s="1"/>
  <c r="D49" i="15"/>
  <c r="J49" i="15" s="1"/>
  <c r="J51" i="8"/>
  <c r="E49" i="16" l="1"/>
  <c r="E49" i="15"/>
  <c r="K51" i="8"/>
  <c r="K57" i="8" s="1"/>
  <c r="K58" i="8" s="1"/>
  <c r="E57" i="8"/>
  <c r="E58" i="8" s="1"/>
  <c r="F51" i="8"/>
  <c r="F49" i="16" l="1"/>
  <c r="L49" i="16" s="1"/>
  <c r="F49" i="15"/>
  <c r="L49" i="15" s="1"/>
  <c r="L51" i="8"/>
  <c r="K49" i="15"/>
  <c r="E56" i="15"/>
  <c r="K49" i="16"/>
  <c r="E55" i="16"/>
  <c r="E56" i="16" l="1"/>
  <c r="K56" i="16" s="1"/>
  <c r="K55" i="16"/>
  <c r="K56" i="15"/>
  <c r="E57" i="15"/>
  <c r="K57" i="15" s="1"/>
  <c r="D33" i="16" l="1"/>
  <c r="J33" i="16" s="1"/>
  <c r="D33" i="15"/>
  <c r="J33" i="15" s="1"/>
  <c r="F35" i="8"/>
  <c r="J35" i="8"/>
  <c r="F33" i="16" l="1"/>
  <c r="L33" i="16" s="1"/>
  <c r="F33" i="15"/>
  <c r="L33" i="15" s="1"/>
  <c r="L35" i="8"/>
  <c r="D10" i="16" l="1"/>
  <c r="D10" i="15"/>
  <c r="F10" i="8"/>
  <c r="J10" i="8"/>
  <c r="F10" i="16" l="1"/>
  <c r="F10" i="15"/>
  <c r="L10" i="8"/>
  <c r="J10" i="15"/>
  <c r="J10" i="16"/>
  <c r="D32" i="16" l="1"/>
  <c r="D32" i="15"/>
  <c r="F34" i="8"/>
  <c r="J34" i="8"/>
  <c r="J57" i="8" s="1"/>
  <c r="J58" i="8" s="1"/>
  <c r="D57" i="8"/>
  <c r="D58" i="8" s="1"/>
  <c r="L10" i="15"/>
  <c r="L10" i="16"/>
  <c r="F32" i="16" l="1"/>
  <c r="F32" i="15"/>
  <c r="L34" i="8"/>
  <c r="L57" i="8" s="1"/>
  <c r="L58" i="8" s="1"/>
  <c r="F57" i="8"/>
  <c r="F58" i="8" s="1"/>
  <c r="J32" i="15"/>
  <c r="D56" i="15"/>
  <c r="J32" i="16"/>
  <c r="D55" i="16"/>
  <c r="D56" i="16" l="1"/>
  <c r="J56" i="16" s="1"/>
  <c r="J55" i="16"/>
  <c r="J56" i="15"/>
  <c r="D57" i="15"/>
  <c r="J57" i="15" s="1"/>
  <c r="L32" i="15"/>
  <c r="F56" i="15"/>
  <c r="L32" i="16"/>
  <c r="F55" i="16"/>
  <c r="F57" i="15" l="1"/>
  <c r="L57" i="15" s="1"/>
  <c r="L56" i="15"/>
  <c r="L55" i="16"/>
  <c r="F56" i="16"/>
  <c r="L56" i="16" s="1"/>
  <c r="F58" i="16" l="1"/>
  <c r="L58" i="16" s="1"/>
  <c r="F59" i="15"/>
  <c r="L59" i="15" s="1"/>
  <c r="L60" i="8"/>
  <c r="F61" i="8"/>
  <c r="F60" i="16"/>
  <c r="L60" i="16" s="1"/>
  <c r="F61" i="15"/>
  <c r="L61" i="15" s="1"/>
  <c r="L62" i="8"/>
  <c r="F59" i="16" l="1"/>
  <c r="L59" i="16" s="1"/>
  <c r="F60" i="15"/>
  <c r="L60" i="15" s="1"/>
  <c r="F63" i="8"/>
  <c r="L61" i="8"/>
  <c r="F61" i="16" l="1"/>
  <c r="L61" i="16" s="1"/>
  <c r="F62" i="15"/>
  <c r="L62" i="15" s="1"/>
  <c r="L63" i="8"/>
</calcChain>
</file>

<file path=xl/sharedStrings.xml><?xml version="1.0" encoding="utf-8"?>
<sst xmlns="http://schemas.openxmlformats.org/spreadsheetml/2006/main" count="2619" uniqueCount="757">
  <si>
    <t>PUGET SOUND ENERGY</t>
  </si>
  <si>
    <t>Dockets UE-190529 &amp; UG-190530</t>
  </si>
  <si>
    <t>ELECTRIC DOCKET NO. UE-190529</t>
  </si>
  <si>
    <t>Exhibit No. MEG-3</t>
  </si>
  <si>
    <t>REVENUE REQUIREMENT-ADJUSTMENT SUMMARY</t>
  </si>
  <si>
    <t>Page 2 of 11</t>
  </si>
  <si>
    <t>TWELVE MONTHS ENDED DECEMBER 31, 2018</t>
  </si>
  <si>
    <t>Schedule No. 2</t>
  </si>
  <si>
    <t>Public Counsel Adjustments</t>
  </si>
  <si>
    <t>Public Counsel</t>
  </si>
  <si>
    <t>Rev. Req.</t>
  </si>
  <si>
    <t>PSE</t>
  </si>
  <si>
    <r>
      <t xml:space="preserve">Puget Sound Energy Adjustments (Note </t>
    </r>
    <r>
      <rPr>
        <vertAlign val="superscript"/>
        <sz val="12"/>
        <color theme="1"/>
        <rFont val="Times New Roman"/>
        <family val="1"/>
      </rPr>
      <t>1)</t>
    </r>
  </si>
  <si>
    <t>PC Adjustment</t>
  </si>
  <si>
    <t>and/or PC Neutral in Direct</t>
  </si>
  <si>
    <t>Position on PSE's</t>
  </si>
  <si>
    <t>Impact of</t>
  </si>
  <si>
    <t>Adj. #</t>
  </si>
  <si>
    <t xml:space="preserve">Description </t>
  </si>
  <si>
    <t xml:space="preserve">NOI   </t>
  </si>
  <si>
    <t>Rate Base</t>
  </si>
  <si>
    <t>Rev Req</t>
  </si>
  <si>
    <t>NOI</t>
  </si>
  <si>
    <t>Position</t>
  </si>
  <si>
    <t>Differences</t>
  </si>
  <si>
    <t>PC Opposes COC</t>
  </si>
  <si>
    <t>6.01 ER</t>
  </si>
  <si>
    <t>Revenues and Expenses</t>
  </si>
  <si>
    <t>PC Neutral in Direct</t>
  </si>
  <si>
    <t>6.02 ER</t>
  </si>
  <si>
    <t>Temperature Normalization</t>
  </si>
  <si>
    <t>6.03 ER</t>
  </si>
  <si>
    <t>Federal Income Tax</t>
  </si>
  <si>
    <t>(1)</t>
  </si>
  <si>
    <t>PC Opposes</t>
  </si>
  <si>
    <t>6.04 ER</t>
  </si>
  <si>
    <t>Tax-Benefit of Interest</t>
  </si>
  <si>
    <t>6.05 ER</t>
  </si>
  <si>
    <t>Pass-Through Revenue &amp; Exp.</t>
  </si>
  <si>
    <t>6.06 ER</t>
  </si>
  <si>
    <t>Injuries &amp; Damages</t>
  </si>
  <si>
    <t>6.07 ER</t>
  </si>
  <si>
    <t>Bad Debts</t>
  </si>
  <si>
    <t>6.08 ER</t>
  </si>
  <si>
    <t>Incentive Pay</t>
  </si>
  <si>
    <t>(2)</t>
  </si>
  <si>
    <t>6.09 ER</t>
  </si>
  <si>
    <t>Excise Tax &amp; Filing Fee</t>
  </si>
  <si>
    <t>6.10 ER</t>
  </si>
  <si>
    <t>D&amp;O Insurance</t>
  </si>
  <si>
    <t>6.11 ER</t>
  </si>
  <si>
    <t>Interest on Customer Deposits</t>
  </si>
  <si>
    <t>6.12 ER</t>
  </si>
  <si>
    <t>Rate Case Expense</t>
  </si>
  <si>
    <t>6.13 ER</t>
  </si>
  <si>
    <t>Pension Plan</t>
  </si>
  <si>
    <t>6.14 ER</t>
  </si>
  <si>
    <t>Property and Liability Insur.</t>
  </si>
  <si>
    <t>6.15 ER</t>
  </si>
  <si>
    <t>Wage &amp; Payroll Tax</t>
  </si>
  <si>
    <t>6.16 ER</t>
  </si>
  <si>
    <t>Investment Plan</t>
  </si>
  <si>
    <t>6.17 ER</t>
  </si>
  <si>
    <t>Employee Insurance</t>
  </si>
  <si>
    <t>6.18 ER</t>
  </si>
  <si>
    <t>AMA to EOP Rate Base</t>
  </si>
  <si>
    <t>(3)</t>
  </si>
  <si>
    <t>6.19 ER</t>
  </si>
  <si>
    <t>AMA to EOP Depreciation</t>
  </si>
  <si>
    <t>6.23 ER</t>
  </si>
  <si>
    <t>Annualize Rent Expense</t>
  </si>
  <si>
    <t>7.01 ER</t>
  </si>
  <si>
    <t>Power Cost</t>
  </si>
  <si>
    <t>7.02 ER</t>
  </si>
  <si>
    <t>Montana Tax</t>
  </si>
  <si>
    <t>7.03 ER</t>
  </si>
  <si>
    <t>Wild Horse Solar</t>
  </si>
  <si>
    <t>7.04 ER</t>
  </si>
  <si>
    <t>ASC 815</t>
  </si>
  <si>
    <t>7.05 ER</t>
  </si>
  <si>
    <t>Storm Damage</t>
  </si>
  <si>
    <t>7.07 ER</t>
  </si>
  <si>
    <t>Colstrip Depreciation</t>
  </si>
  <si>
    <t>Pro Forma Adjustments</t>
  </si>
  <si>
    <t>6.01 EP</t>
  </si>
  <si>
    <t>6.02 EP</t>
  </si>
  <si>
    <t>6.04 EP</t>
  </si>
  <si>
    <t>Tax Benefit of Interest</t>
  </si>
  <si>
    <t>(4)</t>
  </si>
  <si>
    <t>6.09 EP</t>
  </si>
  <si>
    <t xml:space="preserve">Excise Tax &amp; Filing Fee </t>
  </si>
  <si>
    <t>(5)</t>
  </si>
  <si>
    <t>6.10 EP</t>
  </si>
  <si>
    <t>6.14 EP</t>
  </si>
  <si>
    <t>Property &amp; Liability Insurance</t>
  </si>
  <si>
    <t>6.15 EP</t>
  </si>
  <si>
    <t>Wage Increase</t>
  </si>
  <si>
    <t>(6)</t>
  </si>
  <si>
    <t>6.16 EP</t>
  </si>
  <si>
    <t>6.17 EP</t>
  </si>
  <si>
    <t>6.20 EP</t>
  </si>
  <si>
    <t>Def. G/L on Property Sales</t>
  </si>
  <si>
    <t>6.21 EP</t>
  </si>
  <si>
    <t>Environmental Remediation</t>
  </si>
  <si>
    <t>6.22 EP</t>
  </si>
  <si>
    <t>AMI</t>
  </si>
  <si>
    <t>(7)</t>
  </si>
  <si>
    <t>6.23 EP</t>
  </si>
  <si>
    <t>6.24 EP</t>
  </si>
  <si>
    <t>GTZ Plant &amp; Deferral</t>
  </si>
  <si>
    <t>6.25 EP</t>
  </si>
  <si>
    <t>Credit Card Amortization</t>
  </si>
  <si>
    <t>6.26 EP</t>
  </si>
  <si>
    <t>Remove Unprotected ADFIT</t>
  </si>
  <si>
    <t>(8)</t>
  </si>
  <si>
    <t>6.27 EP</t>
  </si>
  <si>
    <t>Public Improvement</t>
  </si>
  <si>
    <t>6.28 EP</t>
  </si>
  <si>
    <t>Contract Escalations</t>
  </si>
  <si>
    <t>6.29 EP</t>
  </si>
  <si>
    <t>HR Tops</t>
  </si>
  <si>
    <t>7.01 EP</t>
  </si>
  <si>
    <t>7.02 EP</t>
  </si>
  <si>
    <t>7.05 EP</t>
  </si>
  <si>
    <t>7.06 EP</t>
  </si>
  <si>
    <t>Regulatory Assets &amp; Liabilities</t>
  </si>
  <si>
    <t>7.08 EP</t>
  </si>
  <si>
    <t>Remove EIM</t>
  </si>
  <si>
    <t>7.09 EP</t>
  </si>
  <si>
    <t>High Molecular Weight Cable</t>
  </si>
  <si>
    <t>7.10 EP</t>
  </si>
  <si>
    <t>Energy Management System</t>
  </si>
  <si>
    <t xml:space="preserve">     Pro Forma Total</t>
  </si>
  <si>
    <t>Attrition</t>
  </si>
  <si>
    <t>MEG-1T page 3 line 6</t>
  </si>
  <si>
    <t>Adjustment to include the protected EDIT that was reversed by the Company from January 2018 through February 2019, and to amortize the regulatory liability to ratepayers over a two year period.</t>
  </si>
  <si>
    <t>Adjustment to share the financial related incentives with shareholders that directly benefit.</t>
  </si>
  <si>
    <t>Adjustment to plant related investment and depreciation expense on an AMA basis to the pro forma period ended June 30, 2019.</t>
  </si>
  <si>
    <t>Adjustment to the tax benefit of interest based on the rate base adjustments recommended by the Public Counsel.</t>
  </si>
  <si>
    <t>Adjustments to remove the post-test year adjustments opposed by the Public Counsel.</t>
  </si>
  <si>
    <t>Adjustment to recognize wage increases occurring within the pro forma year.</t>
  </si>
  <si>
    <t>Adjustment to exclude the AMI investment.</t>
  </si>
  <si>
    <t>Adjustment to amortized the unprotected EDIT over a two year period.</t>
  </si>
  <si>
    <t>Electric Revenue Requirement Summary ($000)</t>
  </si>
  <si>
    <t>AWEC DR 20 Revised</t>
  </si>
  <si>
    <t>AWEC Proposed</t>
  </si>
  <si>
    <t>Impact of AWEC Adjustments</t>
  </si>
  <si>
    <t>Rev. Req. Parameters</t>
  </si>
  <si>
    <t xml:space="preserve">Rev. Req. </t>
  </si>
  <si>
    <t>Pre-Tax</t>
  </si>
  <si>
    <t xml:space="preserve">Adj. </t>
  </si>
  <si>
    <t xml:space="preserve">Net Oper. </t>
  </si>
  <si>
    <t xml:space="preserve">Def. / </t>
  </si>
  <si>
    <t>Revenue Conversion</t>
  </si>
  <si>
    <t>Line</t>
  </si>
  <si>
    <t xml:space="preserve">No. </t>
  </si>
  <si>
    <t>Description</t>
  </si>
  <si>
    <t>Income</t>
  </si>
  <si>
    <t>(Suf.)</t>
  </si>
  <si>
    <t>ICNU Position</t>
  </si>
  <si>
    <t>Tax Rate</t>
  </si>
  <si>
    <t>Per Book Results (Y/E Dec. 2018)</t>
  </si>
  <si>
    <t>Cost of Capital</t>
  </si>
  <si>
    <t>Capital</t>
  </si>
  <si>
    <t>Weighted</t>
  </si>
  <si>
    <t>Restating Adjustments:</t>
  </si>
  <si>
    <t>Component</t>
  </si>
  <si>
    <t>Structure</t>
  </si>
  <si>
    <t>Cost</t>
  </si>
  <si>
    <t>REVENUES &amp; EXPENSES</t>
  </si>
  <si>
    <t>Neutral</t>
  </si>
  <si>
    <t>Total Debt</t>
  </si>
  <si>
    <t>TEMPERATURE NORMALIZATION</t>
  </si>
  <si>
    <t>Common</t>
  </si>
  <si>
    <t>FEDERAL INCOME TAX</t>
  </si>
  <si>
    <t>Total</t>
  </si>
  <si>
    <t>TAX BENEFIT OF INTEREST</t>
  </si>
  <si>
    <t>PASS-THROUGH REV &amp; EXP</t>
  </si>
  <si>
    <t>INJURIES &amp; DAMAGES</t>
  </si>
  <si>
    <t>BAD DEBTS</t>
  </si>
  <si>
    <t>INCENTIVE PAY</t>
  </si>
  <si>
    <t>EXCISE TAX  &amp; FILING FEE</t>
  </si>
  <si>
    <t>D&amp;O INSURANCE</t>
  </si>
  <si>
    <t>INTEREST ON  CUST DEPOSITS</t>
  </si>
  <si>
    <t>RATE CASE EXPENSE</t>
  </si>
  <si>
    <t>PENSION PLAN</t>
  </si>
  <si>
    <t>PROPERTY AND LIAB INSURANCE</t>
  </si>
  <si>
    <t>WAGE &amp; PAYROLL TAX</t>
  </si>
  <si>
    <t>INVESTMENT PLAN</t>
  </si>
  <si>
    <t>EMPLOYEE  INSURANCE</t>
  </si>
  <si>
    <t>AMA TO EOP RATE BASE</t>
  </si>
  <si>
    <t>AMA TO EOP DEPRECIATION</t>
  </si>
  <si>
    <t>ANNUALIZE RENT EXP</t>
  </si>
  <si>
    <t>POWER COSTS</t>
  </si>
  <si>
    <t>MONTANA TAX</t>
  </si>
  <si>
    <t>WILD HORSE SOLAR</t>
  </si>
  <si>
    <t>STORM  DAMAGE</t>
  </si>
  <si>
    <t>COLSTRIP DEPRECIATION</t>
  </si>
  <si>
    <t>Restated Results</t>
  </si>
  <si>
    <t>Offset Cols 3&amp;4 Dep Exp with PTC's (BGM-1T page 19)</t>
  </si>
  <si>
    <t>Offset Cols 1&amp;2 Rate Base with PTC's (BGM-1T page 17)</t>
  </si>
  <si>
    <t>PROPERTY &amp; LIABILITY INS</t>
  </si>
  <si>
    <t>WAGE INCREASE</t>
  </si>
  <si>
    <t>EMPLOYEE INSURANCE</t>
  </si>
  <si>
    <t>DEFERRED G/L ON PROPERTY SALES</t>
  </si>
  <si>
    <t>ENVIRON REMEDIATION</t>
  </si>
  <si>
    <t xml:space="preserve">AMI </t>
  </si>
  <si>
    <t>GTZ PLANT &amp; DFRL</t>
  </si>
  <si>
    <t>CREDIT  CARD AMORT</t>
  </si>
  <si>
    <t>REMOVE UNPRO- TECTED DFIT</t>
  </si>
  <si>
    <t>PUBLIC IMPROVEMENT</t>
  </si>
  <si>
    <t>CONTRACT ESCALATIONS</t>
  </si>
  <si>
    <t xml:space="preserve"> HR TOPS</t>
  </si>
  <si>
    <t>POWER COST</t>
  </si>
  <si>
    <t>REGULATORY  ASSETS &amp; LIAB</t>
  </si>
  <si>
    <t>REMOVE EIM</t>
  </si>
  <si>
    <t>HIGH MOLECULAR WEIGHT CABLE</t>
  </si>
  <si>
    <t>ENERGY MGMT SYSTEM (EMS)</t>
  </si>
  <si>
    <t>AWEC-1</t>
  </si>
  <si>
    <t>BOTHELL DATA CENTER</t>
  </si>
  <si>
    <t>Proposed</t>
  </si>
  <si>
    <t>Pro Forma Results</t>
  </si>
  <si>
    <t>Calculated:</t>
  </si>
  <si>
    <t>Check</t>
  </si>
  <si>
    <t>Added to BGM Exhibit</t>
  </si>
  <si>
    <t>Changes to other schedules</t>
  </si>
  <si>
    <t>GAS DOCKET NO. UG-190530</t>
  </si>
  <si>
    <t>Exhibit No. MEG-4</t>
  </si>
  <si>
    <t>REVENUE REQUIREMENT ADJUSTMENT SUMMARY</t>
  </si>
  <si>
    <t>Page 2 of 10</t>
  </si>
  <si>
    <t>Test Year December 31, 2018</t>
  </si>
  <si>
    <t>6.01 GR</t>
  </si>
  <si>
    <t>6.02 GR</t>
  </si>
  <si>
    <t>6.03 GR</t>
  </si>
  <si>
    <t>6.04 GR</t>
  </si>
  <si>
    <t>6.05 GR</t>
  </si>
  <si>
    <t>6.06 GR</t>
  </si>
  <si>
    <t>6.07 GR</t>
  </si>
  <si>
    <t>6.08 GR</t>
  </si>
  <si>
    <t>6.09 GR</t>
  </si>
  <si>
    <t>6.10 GR</t>
  </si>
  <si>
    <t>6.11 GR</t>
  </si>
  <si>
    <t>6.12 GR</t>
  </si>
  <si>
    <t>6.13 GR</t>
  </si>
  <si>
    <t>6.14 GR</t>
  </si>
  <si>
    <t>Property and Liability Insurance</t>
  </si>
  <si>
    <t>6.15 GR</t>
  </si>
  <si>
    <t>6.16 GR</t>
  </si>
  <si>
    <t>6.17 GR</t>
  </si>
  <si>
    <t>6.18 GR</t>
  </si>
  <si>
    <t>6.19 GR</t>
  </si>
  <si>
    <t>6.23 GR</t>
  </si>
  <si>
    <t>6.01 GP</t>
  </si>
  <si>
    <t>6.02 GP</t>
  </si>
  <si>
    <t>6.04 GP</t>
  </si>
  <si>
    <t>6.09 GP</t>
  </si>
  <si>
    <t>6.10 GP</t>
  </si>
  <si>
    <t>6.14 GP</t>
  </si>
  <si>
    <t>6.15 GP</t>
  </si>
  <si>
    <t>6.16 GP</t>
  </si>
  <si>
    <t>6.17 GP</t>
  </si>
  <si>
    <t>6.20 GP</t>
  </si>
  <si>
    <t>6.21 GP</t>
  </si>
  <si>
    <t>6.22 GP</t>
  </si>
  <si>
    <t>6.23 GP</t>
  </si>
  <si>
    <t>6.24 GP</t>
  </si>
  <si>
    <t>6.25 GP</t>
  </si>
  <si>
    <t>6.26 GP</t>
  </si>
  <si>
    <t>6.27 GP</t>
  </si>
  <si>
    <t>6.28 GP</t>
  </si>
  <si>
    <t>6.29 GP</t>
  </si>
  <si>
    <t>8.01 GP</t>
  </si>
  <si>
    <t>Remove 2018 CRM</t>
  </si>
  <si>
    <t>8.02 GP</t>
  </si>
  <si>
    <t>SCH. 149 CRM</t>
  </si>
  <si>
    <t>Adjustment to include the protected EDIT that was reversed by the Company from January 2018 through February 2019, and to amortize the regular liability to ratepayers over a two year period.</t>
  </si>
  <si>
    <t>AWEC Position</t>
  </si>
  <si>
    <t>Oppose</t>
  </si>
  <si>
    <t>CUST DEP INT</t>
  </si>
  <si>
    <t>PROP &amp; LIAB INS</t>
  </si>
  <si>
    <t>DEFERRED G/L PROPERTY SALES</t>
  </si>
  <si>
    <t xml:space="preserve"> AMI</t>
  </si>
  <si>
    <t xml:space="preserve"> GTZ</t>
  </si>
  <si>
    <t xml:space="preserve"> HR TOP</t>
  </si>
  <si>
    <t>REMOVE 2018 CRM</t>
  </si>
  <si>
    <t>ROR</t>
  </si>
  <si>
    <t>Staff Response Filing</t>
  </si>
  <si>
    <t>Staff &gt; PSE / (Staff &lt; PSE)</t>
  </si>
  <si>
    <t>Adj No</t>
  </si>
  <si>
    <t>Contested</t>
  </si>
  <si>
    <t>(a)</t>
  </si>
  <si>
    <t>(b)</t>
  </si>
  <si>
    <t xml:space="preserve">(c) 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</si>
  <si>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</si>
  <si>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</si>
  <si>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</si>
  <si>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</si>
  <si>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</si>
  <si>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</si>
  <si>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</si>
  <si>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</si>
  <si>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</si>
  <si>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 xml:space="preserve">Rev Req </t>
  </si>
  <si>
    <t>TOTAL</t>
  </si>
  <si>
    <t>RESTATED</t>
  </si>
  <si>
    <t>Revenue &amp; Expenses</t>
  </si>
  <si>
    <t>Pass-Through Rev&amp;Exp</t>
  </si>
  <si>
    <t>Property &amp; Liab Insurance</t>
  </si>
  <si>
    <t>Annualize Rent Exp</t>
  </si>
  <si>
    <t>Power Costs</t>
  </si>
  <si>
    <t>Property &amp; Liability Ins</t>
  </si>
  <si>
    <t>Deferred G/L On Property Sales</t>
  </si>
  <si>
    <t>Environ Remediation</t>
  </si>
  <si>
    <t>GTZ Plant &amp; Dfrl</t>
  </si>
  <si>
    <t>Credit Card Amort</t>
  </si>
  <si>
    <t>Remove Unprotected DFIT</t>
  </si>
  <si>
    <t>Regulatory Assets &amp; Liab</t>
  </si>
  <si>
    <t>Energy Mgmt System (EMS)</t>
  </si>
  <si>
    <t>Total Adjustments</t>
  </si>
  <si>
    <t>AWEC Response Filing</t>
  </si>
  <si>
    <t>AWEC &gt; PSE / (AWEC &lt; PSE)</t>
  </si>
  <si>
    <t>PC Response Filing</t>
  </si>
  <si>
    <t>PC &gt; PSE / (PC &lt; PSE)</t>
  </si>
  <si>
    <t>Actual Results of Operations</t>
  </si>
  <si>
    <t>C</t>
  </si>
  <si>
    <t>Bothell Data Center</t>
  </si>
  <si>
    <t xml:space="preserve">PUGET SOUND ENERGY </t>
  </si>
  <si>
    <t>ELECTRIC STATEMENT OF OPERATING INCOME</t>
  </si>
  <si>
    <t>EXH. SEF-4E page 2 of 7</t>
  </si>
  <si>
    <t>EXH. SEF-4E page 3 of 7</t>
  </si>
  <si>
    <t>EXH. SEF-4E page 4 of 7</t>
  </si>
  <si>
    <t>EXH. SEF-4E page 5 of 7</t>
  </si>
  <si>
    <t>EXH. SEF-4E page 6 of 7</t>
  </si>
  <si>
    <t>EXH. SEF-4E page 7 of 7</t>
  </si>
  <si>
    <t>AND ADJUSTMENTS</t>
  </si>
  <si>
    <t>2019 GENERAL RATE CASE</t>
  </si>
  <si>
    <t>12 MONTHS ENDED DECEMBER 31, 2018</t>
  </si>
  <si>
    <t>COMMON</t>
  </si>
  <si>
    <t>ELECTRIC</t>
  </si>
  <si>
    <t>RESTATING</t>
  </si>
  <si>
    <t>PROFORMA</t>
  </si>
  <si>
    <t>reversing</t>
  </si>
  <si>
    <t>ACTUAL</t>
  </si>
  <si>
    <t>LINE</t>
  </si>
  <si>
    <t>DESCRIPTION</t>
  </si>
  <si>
    <t>RESULTS OF</t>
  </si>
  <si>
    <t>REVENUES</t>
  </si>
  <si>
    <t>TEMPERATURE</t>
  </si>
  <si>
    <t>FEDERAL</t>
  </si>
  <si>
    <t>TAX BENEFIT OF</t>
  </si>
  <si>
    <t>PASS-THROUGH</t>
  </si>
  <si>
    <t>INJURIES &amp;</t>
  </si>
  <si>
    <t>BAD</t>
  </si>
  <si>
    <t>INCENTIVE</t>
  </si>
  <si>
    <t xml:space="preserve">EXCISE TAX </t>
  </si>
  <si>
    <t>D&amp;O</t>
  </si>
  <si>
    <t xml:space="preserve">INTEREST ON </t>
  </si>
  <si>
    <t>RATE CASE</t>
  </si>
  <si>
    <t>PENSION</t>
  </si>
  <si>
    <t>PROPERTY AND</t>
  </si>
  <si>
    <t>WAGE &amp;</t>
  </si>
  <si>
    <t>INVESTMENT</t>
  </si>
  <si>
    <t>EMPLOYEE</t>
  </si>
  <si>
    <t>AMA TO EOP</t>
  </si>
  <si>
    <t>ANNUALIZE</t>
  </si>
  <si>
    <t>POWER</t>
  </si>
  <si>
    <t>MONTANA</t>
  </si>
  <si>
    <t>WILD HORSE</t>
  </si>
  <si>
    <t>ASC</t>
  </si>
  <si>
    <t xml:space="preserve">STORM </t>
  </si>
  <si>
    <t>COLSTRIP</t>
  </si>
  <si>
    <t>OPEN</t>
  </si>
  <si>
    <t>PROPERTY &amp;</t>
  </si>
  <si>
    <t>WAGE</t>
  </si>
  <si>
    <t>DEFERRED G/L ON</t>
  </si>
  <si>
    <t>ENVIRON</t>
  </si>
  <si>
    <t>GTZ PLANT</t>
  </si>
  <si>
    <t>CREDIT  CARD</t>
  </si>
  <si>
    <t>REMOVE UNPRO-</t>
  </si>
  <si>
    <t>PUBLIC</t>
  </si>
  <si>
    <t>CONTRACT</t>
  </si>
  <si>
    <t xml:space="preserve">REGULATORY </t>
  </si>
  <si>
    <t>REMOVE</t>
  </si>
  <si>
    <t>HIGH MOLECULAR</t>
  </si>
  <si>
    <t>ENERGY MGMT</t>
  </si>
  <si>
    <t>PROFORMING</t>
  </si>
  <si>
    <t>NO.</t>
  </si>
  <si>
    <t xml:space="preserve">OPERATIONS </t>
  </si>
  <si>
    <t>&amp; EXPENSES</t>
  </si>
  <si>
    <t>NORMALIZATION</t>
  </si>
  <si>
    <t>INCOME TAX</t>
  </si>
  <si>
    <t>INTEREST</t>
  </si>
  <si>
    <t>REV &amp; EXP</t>
  </si>
  <si>
    <t>DAMAGES</t>
  </si>
  <si>
    <t>DEBTS</t>
  </si>
  <si>
    <t>PAY</t>
  </si>
  <si>
    <t>&amp; FILING FEE</t>
  </si>
  <si>
    <t>INSURANCE</t>
  </si>
  <si>
    <t>CUST DEPOSITS</t>
  </si>
  <si>
    <t>EXPENSE</t>
  </si>
  <si>
    <t>PLAN</t>
  </si>
  <si>
    <t>LIAB INSURANCE</t>
  </si>
  <si>
    <t>PAYROLL TAX</t>
  </si>
  <si>
    <t xml:space="preserve"> INSURANCE</t>
  </si>
  <si>
    <t>RATE BASE</t>
  </si>
  <si>
    <t>DEPRECIATION</t>
  </si>
  <si>
    <t>RENT EXP</t>
  </si>
  <si>
    <t>COSTS</t>
  </si>
  <si>
    <t>TAX</t>
  </si>
  <si>
    <t>SOLAR</t>
  </si>
  <si>
    <t>815</t>
  </si>
  <si>
    <t>DAMAGE</t>
  </si>
  <si>
    <t/>
  </si>
  <si>
    <t>ADJUSTMENTS</t>
  </si>
  <si>
    <t>OPERATIONS</t>
  </si>
  <si>
    <t>LIABILITY INS</t>
  </si>
  <si>
    <t>INCREASE</t>
  </si>
  <si>
    <t>PROPERTY SALES</t>
  </si>
  <si>
    <t>REMEDIATION</t>
  </si>
  <si>
    <t>&amp; DFRL</t>
  </si>
  <si>
    <t>AMORT</t>
  </si>
  <si>
    <t>TECTED DFIT</t>
  </si>
  <si>
    <t>IMPROVEMENT</t>
  </si>
  <si>
    <t>ESCALATIONS</t>
  </si>
  <si>
    <t>HR TOPS</t>
  </si>
  <si>
    <t>COST</t>
  </si>
  <si>
    <t>ASSETS &amp; LIAB</t>
  </si>
  <si>
    <t>EIM</t>
  </si>
  <si>
    <t>WEIGHT CABLE</t>
  </si>
  <si>
    <t>SYSTEM (EMS)</t>
  </si>
  <si>
    <t>a</t>
  </si>
  <si>
    <t>b</t>
  </si>
  <si>
    <t xml:space="preserve">c 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</si>
  <si>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</si>
  <si>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</si>
  <si>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</si>
  <si>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</si>
  <si>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</si>
  <si>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</si>
  <si>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</si>
  <si>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</si>
  <si>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</si>
  <si>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</si>
  <si>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</si>
  <si>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</si>
  <si>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 xml:space="preserve">p </t>
  </si>
  <si>
    <t xml:space="preserve">q </t>
  </si>
  <si>
    <t>r</t>
  </si>
  <si>
    <t>s</t>
  </si>
  <si>
    <t>t</t>
  </si>
  <si>
    <t>u</t>
  </si>
  <si>
    <t>v</t>
  </si>
  <si>
    <t xml:space="preserve">w </t>
  </si>
  <si>
    <t>x</t>
  </si>
  <si>
    <t>y</t>
  </si>
  <si>
    <t>z</t>
  </si>
  <si>
    <t>aa</t>
  </si>
  <si>
    <t>ab</t>
  </si>
  <si>
    <t>ac</t>
  </si>
  <si>
    <t>ac = a + ab</t>
  </si>
  <si>
    <t>ad</t>
  </si>
  <si>
    <t>af</t>
  </si>
  <si>
    <t>ag</t>
  </si>
  <si>
    <t>ah</t>
  </si>
  <si>
    <t>ai</t>
  </si>
  <si>
    <t>aj</t>
  </si>
  <si>
    <t>ak</t>
  </si>
  <si>
    <t>al</t>
  </si>
  <si>
    <t>am</t>
  </si>
  <si>
    <t>an</t>
  </si>
  <si>
    <t>ao</t>
  </si>
  <si>
    <t>ap</t>
  </si>
  <si>
    <t>aq</t>
  </si>
  <si>
    <t>ar</t>
  </si>
  <si>
    <t>as</t>
  </si>
  <si>
    <t>at</t>
  </si>
  <si>
    <t>au</t>
  </si>
  <si>
    <t>av</t>
  </si>
  <si>
    <t>aw</t>
  </si>
  <si>
    <t>ax</t>
  </si>
  <si>
    <t>ay</t>
  </si>
  <si>
    <t>az</t>
  </si>
  <si>
    <t>ba</t>
  </si>
  <si>
    <t>bb</t>
  </si>
  <si>
    <t>bc</t>
  </si>
  <si>
    <t>bd</t>
  </si>
  <si>
    <t>bf</t>
  </si>
  <si>
    <t>bg</t>
  </si>
  <si>
    <t>bf = ac + be</t>
  </si>
  <si>
    <t>OPERATING REVENUES</t>
  </si>
  <si>
    <t>SALES TO CUSTOMERS</t>
  </si>
  <si>
    <t>SALES FROM RESALE-FIRM/SPECIAL CONTRACT</t>
  </si>
  <si>
    <t>SALES TO OTHER UTILITIES</t>
  </si>
  <si>
    <t>OTHER OPERATING REVENUES</t>
  </si>
  <si>
    <t>TOTAL OPERATING REVENUES</t>
  </si>
  <si>
    <t>OPERATING REVENUE DEDUCTIONS:</t>
  </si>
  <si>
    <t>POWER COSTS:</t>
  </si>
  <si>
    <t xml:space="preserve"> FUEL</t>
  </si>
  <si>
    <t xml:space="preserve"> PURCHASED AND INTERCHANGED</t>
  </si>
  <si>
    <t xml:space="preserve"> WHEELING</t>
  </si>
  <si>
    <t xml:space="preserve"> RESIDENTIAL EXCHANGE</t>
  </si>
  <si>
    <t>TOTAL PRODUCTION EXPENSES</t>
  </si>
  <si>
    <t>OTHER POWER SUPPLY EXPENSES</t>
  </si>
  <si>
    <t>TRANSMISSION EXPENSE</t>
  </si>
  <si>
    <t>DISTRIBUTION EXPENSE</t>
  </si>
  <si>
    <t>CUSTOMER ACCTS EXPENSES</t>
  </si>
  <si>
    <t>CUSTOMER SERVICE EXPENSES</t>
  </si>
  <si>
    <t>CONSERVATION AMORTIZATION</t>
  </si>
  <si>
    <t>ADMIN &amp; GENERAL EXPENSE</t>
  </si>
  <si>
    <t>AMORTIZATION</t>
  </si>
  <si>
    <t>AMORTIZ OF PROPERTY GAIN/LOSS</t>
  </si>
  <si>
    <t>OTHER OPERATING EXPENSES</t>
  </si>
  <si>
    <t>TAXES OTHER THAN INCOME TAXES</t>
  </si>
  <si>
    <t>INCOME TAXES</t>
  </si>
  <si>
    <t>DEFERRED INCOME TAXES</t>
  </si>
  <si>
    <t>TOTAL OPERATING REV. DEDUCT.</t>
  </si>
  <si>
    <t>NET OPERATING INCOME</t>
  </si>
  <si>
    <t xml:space="preserve">RATE BASE </t>
  </si>
  <si>
    <t>RATE OF RETURN</t>
  </si>
  <si>
    <t>RATE BASE:</t>
  </si>
  <si>
    <t>GROSS UTILITY PLANT IN SERVICE</t>
  </si>
  <si>
    <t>ACCUM DEPR AND AMORT</t>
  </si>
  <si>
    <t xml:space="preserve">  DEFERRED DEBITS AND CREDITS</t>
  </si>
  <si>
    <t xml:space="preserve">  DEFERRED TAXES</t>
  </si>
  <si>
    <t xml:space="preserve">  ALLOWANCE FOR WORKING CAPITAL</t>
  </si>
  <si>
    <t xml:space="preserve">  OTHER</t>
  </si>
  <si>
    <t>TOTAL RATE BASE</t>
  </si>
  <si>
    <t>restating ROR</t>
  </si>
  <si>
    <t>CF</t>
  </si>
  <si>
    <t>Surplus / (Deficiency)</t>
  </si>
  <si>
    <t>Revenue Requirement or (Surplus)</t>
  </si>
  <si>
    <t>BEFORE CHANGES</t>
  </si>
  <si>
    <t>*</t>
  </si>
  <si>
    <t>NOI - After</t>
  </si>
  <si>
    <t>RATEBASE - After</t>
  </si>
  <si>
    <t>AFTER CHANGES</t>
  </si>
  <si>
    <t>DIFFERENCE</t>
  </si>
  <si>
    <t>RATEBASE</t>
  </si>
  <si>
    <t>Staff-12.01</t>
  </si>
  <si>
    <t>Staff-12.02</t>
  </si>
  <si>
    <t>Remove Smart Burn</t>
  </si>
  <si>
    <t>Remove Green Direct rate base</t>
  </si>
  <si>
    <t>Remove Colstrip outage related RB</t>
  </si>
  <si>
    <t>Remove Shuffleton depr &amp; rate base</t>
  </si>
  <si>
    <t>Staff Revised</t>
  </si>
  <si>
    <t>Staff</t>
  </si>
  <si>
    <t>PSE Supplemental</t>
  </si>
  <si>
    <t>Staff Adj. 11.12 EP</t>
  </si>
  <si>
    <t>12.01E</t>
  </si>
  <si>
    <t>12.02E</t>
  </si>
  <si>
    <t>12.03E</t>
  </si>
  <si>
    <t>12.04E</t>
  </si>
  <si>
    <t>Placeholder</t>
  </si>
  <si>
    <t>SMART</t>
  </si>
  <si>
    <t xml:space="preserve">Remove Colstrip </t>
  </si>
  <si>
    <t xml:space="preserve">Remove </t>
  </si>
  <si>
    <t xml:space="preserve">REMOVE </t>
  </si>
  <si>
    <t>EDIT</t>
  </si>
  <si>
    <t>BURN</t>
  </si>
  <si>
    <t>Outage</t>
  </si>
  <si>
    <t xml:space="preserve">Green Direct </t>
  </si>
  <si>
    <t>SHUFFLETON</t>
  </si>
  <si>
    <t>ab = ∑ b thru aa + Staff Adjustments</t>
  </si>
  <si>
    <t>be = ∑ ad thru bd and Staff Adjustments</t>
  </si>
  <si>
    <t>\</t>
  </si>
  <si>
    <t>PSE Intital (Hard Coded)</t>
  </si>
  <si>
    <t>Difference</t>
  </si>
  <si>
    <t>PSE Supplemental at 9.2% RoE (Hard Coded)</t>
  </si>
  <si>
    <t>Source: EXH. SEF-4G page 2 of 5</t>
  </si>
  <si>
    <t>Source: EXH. SEF-4G page 3 of 5</t>
  </si>
  <si>
    <t>source: EXH. SEF-4G page 4 of 5</t>
  </si>
  <si>
    <t>source: EXH. SEF-4G page 5 of 5</t>
  </si>
  <si>
    <t>NATURAL GAS STATEMENT OF OPERATING INCOME</t>
  </si>
  <si>
    <t>GAS</t>
  </si>
  <si>
    <t xml:space="preserve">Staff </t>
  </si>
  <si>
    <t>12.03G</t>
  </si>
  <si>
    <t>12.05G</t>
  </si>
  <si>
    <t>PROFORMA'D</t>
  </si>
  <si>
    <t>CUST</t>
  </si>
  <si>
    <t>PROP &amp; LIAB</t>
  </si>
  <si>
    <t xml:space="preserve">EMPLOYEE </t>
  </si>
  <si>
    <t xml:space="preserve">GREEN </t>
  </si>
  <si>
    <t>TAX BENEFIT</t>
  </si>
  <si>
    <t>DEFERRED G/L</t>
  </si>
  <si>
    <t>SCH. 149</t>
  </si>
  <si>
    <t>Tacoma LNG</t>
  </si>
  <si>
    <t>DEP INT</t>
  </si>
  <si>
    <t>INS</t>
  </si>
  <si>
    <t>DIRECT</t>
  </si>
  <si>
    <t>OF INTEREST</t>
  </si>
  <si>
    <t>GTZ</t>
  </si>
  <si>
    <t>HR TOP</t>
  </si>
  <si>
    <t>2018 CRM</t>
  </si>
  <si>
    <t>CRM</t>
  </si>
  <si>
    <t xml:space="preserve">r </t>
  </si>
  <si>
    <t xml:space="preserve">s </t>
  </si>
  <si>
    <t xml:space="preserve">t </t>
  </si>
  <si>
    <t>v = ∑ b through u and Staff Adjustments</t>
  </si>
  <si>
    <t>w = a + v</t>
  </si>
  <si>
    <t>ae</t>
  </si>
  <si>
    <t>as ∑ x thru ar and Staff Adjustments</t>
  </si>
  <si>
    <t>at = w + as</t>
  </si>
  <si>
    <t>MUNICIPAL ADDITIONS</t>
  </si>
  <si>
    <t>GAS COSTS:</t>
  </si>
  <si>
    <t>PURCHASED GAS</t>
  </si>
  <si>
    <t xml:space="preserve">  ACCUMULATED DEPRECIATION</t>
  </si>
  <si>
    <t xml:space="preserve">  ACCUMULATED DEFERRED FIT - LIBERALIZED</t>
  </si>
  <si>
    <t xml:space="preserve">  DEPRECIATION AND OTHER LIABILITIES</t>
  </si>
  <si>
    <t>PSE As Filed</t>
  </si>
  <si>
    <t>PSE Model at 9.2% RoE</t>
  </si>
  <si>
    <t>Staff-12.05</t>
  </si>
  <si>
    <t>PSE ROR</t>
  </si>
  <si>
    <t>20.30 ER</t>
  </si>
  <si>
    <t>21.11 EP</t>
  </si>
  <si>
    <t>20.30 GR</t>
  </si>
  <si>
    <t>Total Changes to Other Price Schedules (JAP-14)</t>
  </si>
  <si>
    <t>Attrition Adjustment</t>
  </si>
  <si>
    <t>Net Revenue Change After Attrition</t>
  </si>
  <si>
    <t>Reduction to Supported Amount</t>
  </si>
  <si>
    <t>Net Revenue Change Requested Exh. JAP-14</t>
  </si>
  <si>
    <t>Revenue Change Before Attrition and Riders</t>
  </si>
  <si>
    <t>Total Changes to Other Price Schedules (JAP-15)</t>
  </si>
  <si>
    <t>Net Revenue Change Requested Exh. JAP-15</t>
  </si>
  <si>
    <t>EXH. SEF-3E page 1 of 6</t>
  </si>
  <si>
    <t>Staff Recommendation</t>
  </si>
  <si>
    <t>ELECTRIC RESULTS OF OPERATIONS</t>
  </si>
  <si>
    <t>GENERAL RATE INCREASE</t>
  </si>
  <si>
    <t>OPERATING INCOME REQUIREMENT</t>
  </si>
  <si>
    <t>PRO FORMA OPERATING INCOME</t>
  </si>
  <si>
    <t>OPERATING INCOME DEFICIENCY</t>
  </si>
  <si>
    <t>CONVERSION FACTOR</t>
  </si>
  <si>
    <t xml:space="preserve"> REVENUE CHANGE BEFORE ATTRITION AND RIDERS (1)</t>
  </si>
  <si>
    <t>CHANGES TO OTHER PRICE SCHEDULES FROM EXH. JAP-14:</t>
  </si>
  <si>
    <t>DECREASE TO SCHEDULE 95 POWER COST ADJUSTMENT CLAUSE</t>
  </si>
  <si>
    <t>DECREASE TO SCHEDULE 141 EXPEDITED RATE FILING RATE ADJUSTMENT</t>
  </si>
  <si>
    <t>INCREASE TO SCHEDULE 141Y TEMPORARY FEDERAL INCOME TAX RATE CREDIT</t>
  </si>
  <si>
    <t>SUBTOTAL CHANGES TO OTHER PRICE SCHEDULES</t>
  </si>
  <si>
    <t>NET REVENUE CHANGE BEFORE ATTRITION</t>
  </si>
  <si>
    <t>ATTRITION ADJUSTMENT</t>
  </si>
  <si>
    <t>For Informational only</t>
  </si>
  <si>
    <t>NET REVENUE CHANGE AFTER ATTRITION FROM PAGE 4 OF 6</t>
  </si>
  <si>
    <t>REDUCTION TO SUPPORTED AMOUNT</t>
  </si>
  <si>
    <t>NET REVENUE CHANGE REQUESTED EXH. JAP-14</t>
  </si>
  <si>
    <t>(1) AMOUNT RELATED TO WHOLESALE</t>
  </si>
  <si>
    <t>EXH. SEF-3G page 1 of 4</t>
  </si>
  <si>
    <t>PUGET SOUND ENERGY - NATURAL GAS</t>
  </si>
  <si>
    <t>RESULTS OF OPERATIONS</t>
  </si>
  <si>
    <t xml:space="preserve"> REVENUE CHANGE BEFORE ATTRITION AND RIDERS</t>
  </si>
  <si>
    <t>CHANGES TO OTHER PRICE SCHEDULES FROM EXH. JAP-15:</t>
  </si>
  <si>
    <t>DECREASE TO SCHEDULE 149 GAS COST RECOVERY MECHANISM FOR PIPELINE REPLACEMENT</t>
  </si>
  <si>
    <t>for informational only</t>
  </si>
  <si>
    <t>NET REVENUE CHANGE AFTER ATTRITION FROM PAGE 4 OF 4</t>
  </si>
  <si>
    <t>NET REVENUE CHANGE REQUESTED EXH. JAP-15</t>
  </si>
  <si>
    <t>CALCULATION OF GENERAL REVENUE REQUIREMENT</t>
  </si>
  <si>
    <t>Page 1 of 11</t>
  </si>
  <si>
    <t>TEST YEAR ENDED DECEMBER 31, 2018</t>
  </si>
  <si>
    <t>Schedule No. 1</t>
  </si>
  <si>
    <t>Amount</t>
  </si>
  <si>
    <t>No.</t>
  </si>
  <si>
    <t>Per Company</t>
  </si>
  <si>
    <t>Per PC</t>
  </si>
  <si>
    <t>Adjusted Rate Base</t>
  </si>
  <si>
    <t>Rate of Return</t>
  </si>
  <si>
    <t>Net Operating Income Requirement</t>
  </si>
  <si>
    <t>Adjusted Net Operating Income</t>
  </si>
  <si>
    <t>Net Operating Income Deficiency/(Sufficiency)</t>
  </si>
  <si>
    <t>Revenue Conversion Factor</t>
  </si>
  <si>
    <t>Revenue Requirement Change(1)</t>
  </si>
  <si>
    <t>Changes to Other Price Schedules</t>
  </si>
  <si>
    <t>Net Revenue Change before Attrition</t>
  </si>
  <si>
    <t>Net Revenue Change Requested or Recommended</t>
  </si>
  <si>
    <t>(1) Amount related to wholesale</t>
  </si>
  <si>
    <t>Page 1 of 10</t>
  </si>
  <si>
    <t>Revenue Requirement</t>
  </si>
  <si>
    <t>Reduction to Requested Amount</t>
  </si>
  <si>
    <t>*PSE accepted Staff's position for temperature normalization but has not yet updated the revenue requirement impacts in its rebuttal filing.  These impacts will be incorporated in the compliance filing.</t>
  </si>
  <si>
    <t>STAFF ROR</t>
  </si>
  <si>
    <t>Conversion Factor</t>
  </si>
  <si>
    <t>PC ROR</t>
  </si>
  <si>
    <t>AWEC ROR</t>
  </si>
  <si>
    <t>*PSE accepts Staff's position regarding temperature normalization but has not updated the rebuttal revenue requirement - PSE will make the updates in its compliance filing.</t>
  </si>
  <si>
    <t>**Adjustments are not contested but differences exist because amounts used in calculating the adjustment are based on other contested adjustments.</t>
  </si>
  <si>
    <t>***Adjustment is not contested.  Difference is due to an update made by PSE after response testimonies filed.</t>
  </si>
  <si>
    <t>UC**</t>
  </si>
  <si>
    <t>UC***</t>
  </si>
  <si>
    <t>UC*</t>
  </si>
  <si>
    <t>UC***/ROR</t>
  </si>
  <si>
    <t>2019 Pudget Sound Energy General Rate Case</t>
  </si>
  <si>
    <t>(Confidential)</t>
  </si>
  <si>
    <t xml:space="preserve"> Impact From UTC Staff Adjustments</t>
  </si>
  <si>
    <t>Electric</t>
  </si>
  <si>
    <t>Source of Change</t>
  </si>
  <si>
    <t>Adjustment</t>
  </si>
  <si>
    <t>Revenue Impact</t>
  </si>
  <si>
    <t>PSE Supplement</t>
  </si>
  <si>
    <t>SEF-6.20</t>
  </si>
  <si>
    <t>Deferred gain/loss on property sales</t>
  </si>
  <si>
    <t>RoR</t>
  </si>
  <si>
    <t>SEF-6.01</t>
  </si>
  <si>
    <t>Revenue and Expense</t>
  </si>
  <si>
    <t>SEF-6.02</t>
  </si>
  <si>
    <t>Temperature Normalization - Restating</t>
  </si>
  <si>
    <t>Temperature Normalization - Pro Forma</t>
  </si>
  <si>
    <t>SEF-6.04</t>
  </si>
  <si>
    <t>Tax benefit on interest Restating</t>
  </si>
  <si>
    <t>Tax benefit on interest Pro Forma</t>
  </si>
  <si>
    <t>SEF-6.18</t>
  </si>
  <si>
    <t>Working capital based on AMA</t>
  </si>
  <si>
    <t>SEF-6.24</t>
  </si>
  <si>
    <t>Get To Zero</t>
  </si>
  <si>
    <t>SEF-6.27</t>
  </si>
  <si>
    <t>SEF-6.29</t>
  </si>
  <si>
    <t>HR Top</t>
  </si>
  <si>
    <t>SEF-7.01</t>
  </si>
  <si>
    <t>Power Cost - Restating</t>
  </si>
  <si>
    <t>Power Cost - Pro Forma</t>
  </si>
  <si>
    <t>SEF-7.02</t>
  </si>
  <si>
    <t>Montana Energy Tax</t>
  </si>
  <si>
    <t>SEF-7.09</t>
  </si>
  <si>
    <t>SEF-7.10</t>
  </si>
  <si>
    <t>Correcting EMS DFIT</t>
  </si>
  <si>
    <t>Staff New</t>
  </si>
  <si>
    <t>Remove Colstrip outage related rate base</t>
  </si>
  <si>
    <t>Staff-12.03</t>
  </si>
  <si>
    <t>Staff-12.04</t>
  </si>
  <si>
    <t>Remove Shuffleton depreciation and rate base</t>
  </si>
  <si>
    <t>RoR-related Change</t>
  </si>
  <si>
    <t>SEF-6.19</t>
  </si>
  <si>
    <t>SEF-7.03</t>
  </si>
  <si>
    <t>SEF-7.07</t>
  </si>
  <si>
    <t>Colstrip depreciation</t>
  </si>
  <si>
    <t>SEF-6.22</t>
  </si>
  <si>
    <t>SEF-6.26</t>
  </si>
  <si>
    <t>Revmoe Unprotected DFIT</t>
  </si>
  <si>
    <t xml:space="preserve">SEF-7.06 </t>
  </si>
  <si>
    <t>Regulatory assets and liabilities</t>
  </si>
  <si>
    <t>SEF-7.08</t>
  </si>
  <si>
    <t>Impact From UTC Staff Adjustments</t>
  </si>
  <si>
    <t>Gas</t>
  </si>
  <si>
    <t>Staff Witness</t>
  </si>
  <si>
    <t>David Parcell</t>
  </si>
  <si>
    <t>Jing Liu</t>
  </si>
  <si>
    <t>Cristina Steward</t>
  </si>
  <si>
    <t>Aimee Higby</t>
  </si>
  <si>
    <t>Kathi Scanlan</t>
  </si>
  <si>
    <t xml:space="preserve">Dave Gomez </t>
  </si>
  <si>
    <t>Remove Tacoma LNG</t>
  </si>
  <si>
    <t>SEF-8.01</t>
  </si>
  <si>
    <t>SEF-8.02</t>
  </si>
  <si>
    <t>Schedule 149 CRM</t>
  </si>
  <si>
    <t>COMPARISON OF BENCH REQUEST 011 AND STAFF RESPONSE (ELECTRIC)</t>
  </si>
  <si>
    <t>Bench Request 011</t>
  </si>
  <si>
    <t>COMPARISON OF BENCH REQUEST 011 AND PUBLIC COUNSEL RESPONSE (ELECTRIC)</t>
  </si>
  <si>
    <t>COMPARISON OF BENCH REQUEST 011 AND AWEC RESPONSE (ELECTRIC)</t>
  </si>
  <si>
    <t>COMPARISON OF BENCH REQUEST 011 AND AWEC RESPONSE (GAS)</t>
  </si>
  <si>
    <t>COMPARISON OF BENCH REQUEST 011 AND PUBLIC COUNSEL RESPONSE (GAS)</t>
  </si>
  <si>
    <t>COMPARISON OF BENCH REQUEST 011 AND STAFF RESPONSE (GAS)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</si>
</sst>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0.000"/>
    <numFmt numFmtId="167" formatCode="_(* #,##0.00_);_(* \(#,##0.00\);_(* &quot;-&quot;_);_(@_)"/>
    <numFmt numFmtId="168" formatCode="_(&quot;$&quot;* #,##0_);_(&quot;$&quot;* \(#,##0\);_(&quot;$&quot;* &quot;-&quot;??_);_(@_)"/>
    <numFmt numFmtId="169" formatCode="0.00\ &quot;ER&quot;"/>
    <numFmt numFmtId="170" formatCode="0.00\ &quot;EP&quot;"/>
    <numFmt numFmtId="171" formatCode="0.00\ &quot;GR&quot;"/>
    <numFmt numFmtId="172" formatCode="0.00\ &quot;GP&quot;"/>
    <numFmt numFmtId="173" formatCode="&quot;$&quot;#,##0"/>
    <numFmt numFmtId="174" formatCode="_(&quot;$&quot;* #,##0_);[Red]_(&quot;$&quot;* \(#,##0\);_(&quot;$&quot;* &quot;-&quot;_);_(@_)"/>
    <numFmt numFmtId="175" formatCode="_(* #,##0.000000_);_(* \(#,##0.000000\);_(* &quot;-&quot;??????_);_(@_)"/>
    <numFmt numFmtId="176" formatCode="_(* #,##0.00000_);_(* \(#,##0.00000\);_(* &quot;-&quot;??_);_(@_)"/>
    <numFmt numFmtId="177" formatCode="_(* #,##0.000000_);_(* \(#,##0.00000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sz val="10"/>
      <color theme="1"/>
      <name val="Times New Roman"/>
      <family val="2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sz val="10"/>
      <name val="Arial"/>
      <family val="2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Times New Roman"/>
      <family val="1"/>
    </font>
    <font>
      <i/>
      <u/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u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9" fillId="0" borderId="0"/>
    <xf numFmtId="9" fontId="9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84">
    <xf numFmtId="0" fontId="0" fillId="0" borderId="0" xfId="0"/>
    <xf numFmtId="0" fontId="6" fillId="0" borderId="0" xfId="3" applyFont="1" applyFill="1" applyBorder="1" applyAlignment="1">
      <alignment horizontal="center"/>
    </xf>
    <xf numFmtId="37" fontId="7" fillId="0" borderId="0" xfId="3" applyNumberFormat="1" applyFont="1" applyFill="1"/>
    <xf numFmtId="164" fontId="7" fillId="0" borderId="0" xfId="3" applyNumberFormat="1" applyFont="1" applyFill="1"/>
    <xf numFmtId="41" fontId="6" fillId="0" borderId="0" xfId="3" applyNumberFormat="1" applyFont="1" applyFill="1" applyBorder="1" applyAlignment="1">
      <alignment horizontal="center"/>
    </xf>
    <xf numFmtId="10" fontId="8" fillId="0" borderId="0" xfId="3" quotePrefix="1" applyNumberFormat="1" applyFont="1" applyFill="1" applyAlignment="1">
      <alignment horizontal="right"/>
    </xf>
    <xf numFmtId="0" fontId="8" fillId="0" borderId="0" xfId="3" applyFont="1" applyFill="1"/>
    <xf numFmtId="0" fontId="8" fillId="0" borderId="0" xfId="3" quotePrefix="1" applyFont="1" applyFill="1" applyAlignment="1">
      <alignment horizontal="right"/>
    </xf>
    <xf numFmtId="0" fontId="8" fillId="0" borderId="0" xfId="0" applyFont="1" applyFill="1"/>
    <xf numFmtId="0" fontId="8" fillId="0" borderId="0" xfId="0" applyFont="1" applyFill="1" applyAlignment="1">
      <alignment horizontal="center"/>
    </xf>
    <xf numFmtId="164" fontId="8" fillId="0" borderId="5" xfId="0" applyNumberFormat="1" applyFont="1" applyFill="1" applyBorder="1"/>
    <xf numFmtId="42" fontId="8" fillId="0" borderId="0" xfId="0" applyNumberFormat="1" applyFont="1" applyFill="1"/>
    <xf numFmtId="168" fontId="8" fillId="0" borderId="5" xfId="0" applyNumberFormat="1" applyFont="1" applyFill="1" applyBorder="1"/>
    <xf numFmtId="41" fontId="8" fillId="0" borderId="0" xfId="0" applyNumberFormat="1" applyFont="1" applyFill="1"/>
    <xf numFmtId="0" fontId="8" fillId="0" borderId="5" xfId="0" applyFont="1" applyFill="1" applyBorder="1"/>
    <xf numFmtId="164" fontId="8" fillId="0" borderId="0" xfId="0" applyNumberFormat="1" applyFont="1" applyFill="1"/>
    <xf numFmtId="164" fontId="8" fillId="0" borderId="16" xfId="0" applyNumberFormat="1" applyFont="1" applyFill="1" applyBorder="1"/>
    <xf numFmtId="0" fontId="8" fillId="0" borderId="0" xfId="0" applyFont="1" applyFill="1" applyBorder="1"/>
    <xf numFmtId="42" fontId="8" fillId="0" borderId="0" xfId="0" applyNumberFormat="1" applyFont="1" applyFill="1" applyBorder="1"/>
    <xf numFmtId="41" fontId="8" fillId="0" borderId="0" xfId="0" applyNumberFormat="1" applyFont="1" applyFill="1" applyBorder="1"/>
    <xf numFmtId="164" fontId="8" fillId="0" borderId="0" xfId="0" applyNumberFormat="1" applyFont="1" applyFill="1" applyBorder="1"/>
    <xf numFmtId="0" fontId="11" fillId="0" borderId="0" xfId="0" applyFont="1" applyFill="1"/>
    <xf numFmtId="0" fontId="12" fillId="0" borderId="0" xfId="0" applyFont="1" applyFill="1"/>
    <xf numFmtId="0" fontId="11" fillId="0" borderId="11" xfId="0" applyFont="1" applyFill="1" applyBorder="1" applyAlignment="1">
      <alignment horizontal="centerContinuous"/>
    </xf>
    <xf numFmtId="0" fontId="11" fillId="0" borderId="10" xfId="0" applyFont="1" applyFill="1" applyBorder="1" applyAlignment="1">
      <alignment horizontal="centerContinuous"/>
    </xf>
    <xf numFmtId="42" fontId="11" fillId="0" borderId="0" xfId="0" applyNumberFormat="1" applyFont="1" applyFill="1"/>
    <xf numFmtId="0" fontId="12" fillId="0" borderId="0" xfId="0" applyFont="1" applyFill="1" applyAlignment="1">
      <alignment horizontal="center"/>
    </xf>
    <xf numFmtId="0" fontId="12" fillId="0" borderId="13" xfId="0" applyFont="1" applyFill="1" applyBorder="1" applyAlignment="1">
      <alignment horizontal="center" wrapText="1"/>
    </xf>
    <xf numFmtId="0" fontId="12" fillId="0" borderId="13" xfId="0" applyFont="1" applyFill="1" applyBorder="1" applyAlignment="1">
      <alignment horizontal="center"/>
    </xf>
    <xf numFmtId="0" fontId="12" fillId="0" borderId="13" xfId="0" applyFont="1" applyFill="1" applyBorder="1"/>
    <xf numFmtId="42" fontId="12" fillId="0" borderId="0" xfId="0" applyNumberFormat="1" applyFont="1" applyFill="1"/>
    <xf numFmtId="164" fontId="12" fillId="0" borderId="5" xfId="0" applyNumberFormat="1" applyFont="1" applyFill="1" applyBorder="1"/>
    <xf numFmtId="164" fontId="12" fillId="0" borderId="9" xfId="0" applyNumberFormat="1" applyFont="1" applyFill="1" applyBorder="1"/>
    <xf numFmtId="42" fontId="12" fillId="0" borderId="13" xfId="0" applyNumberFormat="1" applyFont="1" applyFill="1" applyBorder="1"/>
    <xf numFmtId="168" fontId="12" fillId="0" borderId="5" xfId="0" applyNumberFormat="1" applyFont="1" applyFill="1" applyBorder="1"/>
    <xf numFmtId="168" fontId="12" fillId="0" borderId="9" xfId="0" applyNumberFormat="1" applyFont="1" applyFill="1" applyBorder="1"/>
    <xf numFmtId="41" fontId="12" fillId="0" borderId="0" xfId="0" applyNumberFormat="1" applyFont="1" applyFill="1"/>
    <xf numFmtId="0" fontId="12" fillId="0" borderId="5" xfId="0" applyFont="1" applyFill="1" applyBorder="1"/>
    <xf numFmtId="0" fontId="12" fillId="0" borderId="9" xfId="0" applyFont="1" applyFill="1" applyBorder="1"/>
    <xf numFmtId="9" fontId="12" fillId="0" borderId="5" xfId="0" applyNumberFormat="1" applyFont="1" applyFill="1" applyBorder="1"/>
    <xf numFmtId="43" fontId="12" fillId="0" borderId="0" xfId="0" applyNumberFormat="1" applyFont="1" applyFill="1"/>
    <xf numFmtId="164" fontId="12" fillId="0" borderId="0" xfId="0" applyNumberFormat="1" applyFont="1" applyFill="1"/>
    <xf numFmtId="173" fontId="12" fillId="0" borderId="0" xfId="0" applyNumberFormat="1" applyFont="1" applyFill="1"/>
    <xf numFmtId="164" fontId="12" fillId="0" borderId="16" xfId="0" applyNumberFormat="1" applyFont="1" applyFill="1" applyBorder="1"/>
    <xf numFmtId="173" fontId="12" fillId="0" borderId="0" xfId="0" applyNumberFormat="1" applyFont="1" applyFill="1" applyBorder="1"/>
    <xf numFmtId="168" fontId="12" fillId="0" borderId="0" xfId="0" applyNumberFormat="1" applyFont="1" applyFill="1"/>
    <xf numFmtId="44" fontId="12" fillId="0" borderId="0" xfId="0" applyNumberFormat="1" applyFont="1" applyFill="1"/>
    <xf numFmtId="10" fontId="12" fillId="0" borderId="0" xfId="0" applyNumberFormat="1" applyFont="1" applyFill="1"/>
    <xf numFmtId="10" fontId="8" fillId="0" borderId="0" xfId="0" applyNumberFormat="1" applyFont="1" applyFill="1"/>
    <xf numFmtId="175" fontId="8" fillId="0" borderId="1" xfId="0" applyNumberFormat="1" applyFont="1" applyFill="1" applyBorder="1"/>
    <xf numFmtId="175" fontId="12" fillId="0" borderId="1" xfId="0" applyNumberFormat="1" applyFont="1" applyFill="1" applyBorder="1"/>
    <xf numFmtId="164" fontId="0" fillId="0" borderId="12" xfId="1" applyNumberFormat="1" applyFont="1" applyFill="1" applyBorder="1"/>
    <xf numFmtId="0" fontId="0" fillId="0" borderId="4" xfId="0" applyFont="1" applyFill="1" applyBorder="1"/>
    <xf numFmtId="0" fontId="2" fillId="0" borderId="4" xfId="0" applyFont="1" applyFill="1" applyBorder="1"/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/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/>
    <xf numFmtId="41" fontId="0" fillId="0" borderId="0" xfId="0" applyNumberFormat="1" applyFont="1" applyFill="1" applyBorder="1"/>
    <xf numFmtId="0" fontId="0" fillId="0" borderId="13" xfId="0" applyFont="1" applyFill="1" applyBorder="1" applyAlignment="1">
      <alignment horizontal="center"/>
    </xf>
    <xf numFmtId="164" fontId="0" fillId="0" borderId="0" xfId="1" applyNumberFormat="1" applyFont="1" applyFill="1" applyBorder="1"/>
    <xf numFmtId="164" fontId="0" fillId="0" borderId="0" xfId="0" applyNumberFormat="1" applyFont="1" applyFill="1" applyBorder="1"/>
    <xf numFmtId="164" fontId="0" fillId="0" borderId="12" xfId="0" applyNumberFormat="1" applyFont="1" applyFill="1" applyBorder="1"/>
    <xf numFmtId="0" fontId="0" fillId="0" borderId="0" xfId="0" applyFont="1" applyFill="1" applyBorder="1"/>
    <xf numFmtId="0" fontId="0" fillId="0" borderId="12" xfId="0" applyFont="1" applyFill="1" applyBorder="1"/>
    <xf numFmtId="0" fontId="2" fillId="0" borderId="13" xfId="0" applyFont="1" applyFill="1" applyBorder="1"/>
    <xf numFmtId="0" fontId="2" fillId="0" borderId="0" xfId="0" applyFont="1" applyFill="1" applyBorder="1"/>
    <xf numFmtId="0" fontId="2" fillId="0" borderId="1" xfId="0" applyFont="1" applyFill="1" applyBorder="1"/>
    <xf numFmtId="164" fontId="12" fillId="0" borderId="0" xfId="1" applyNumberFormat="1" applyFont="1" applyFill="1"/>
    <xf numFmtId="164" fontId="11" fillId="0" borderId="0" xfId="1" applyNumberFormat="1" applyFont="1" applyFill="1"/>
    <xf numFmtId="164" fontId="11" fillId="0" borderId="0" xfId="0" applyNumberFormat="1" applyFont="1" applyFill="1"/>
    <xf numFmtId="0" fontId="11" fillId="0" borderId="23" xfId="0" applyFont="1" applyFill="1" applyBorder="1" applyAlignment="1">
      <alignment horizontal="centerContinuous"/>
    </xf>
    <xf numFmtId="0" fontId="11" fillId="0" borderId="0" xfId="0" applyFont="1" applyFill="1" applyAlignment="1">
      <alignment horizontal="centerContinuous"/>
    </xf>
    <xf numFmtId="0" fontId="12" fillId="0" borderId="0" xfId="0" applyFont="1" applyFill="1" applyAlignment="1">
      <alignment horizontal="centerContinuous"/>
    </xf>
    <xf numFmtId="0" fontId="8" fillId="0" borderId="1" xfId="0" applyFont="1" applyFill="1" applyBorder="1"/>
    <xf numFmtId="0" fontId="12" fillId="0" borderId="0" xfId="0" applyFont="1" applyFill="1" applyAlignment="1">
      <alignment horizontal="left" indent="1"/>
    </xf>
    <xf numFmtId="0" fontId="7" fillId="0" borderId="0" xfId="0" applyFont="1" applyFill="1"/>
    <xf numFmtId="0" fontId="7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164" fontId="7" fillId="0" borderId="0" xfId="1" applyNumberFormat="1" applyFont="1" applyFill="1" applyBorder="1"/>
    <xf numFmtId="168" fontId="7" fillId="0" borderId="0" xfId="6" applyNumberFormat="1" applyFont="1" applyFill="1" applyBorder="1"/>
    <xf numFmtId="168" fontId="7" fillId="0" borderId="0" xfId="6" applyNumberFormat="1" applyFont="1" applyFill="1"/>
    <xf numFmtId="164" fontId="7" fillId="0" borderId="0" xfId="1" applyNumberFormat="1" applyFont="1" applyFill="1"/>
    <xf numFmtId="164" fontId="7" fillId="0" borderId="1" xfId="1" applyNumberFormat="1" applyFont="1" applyFill="1" applyBorder="1"/>
    <xf numFmtId="0" fontId="4" fillId="0" borderId="0" xfId="0" applyFont="1" applyFill="1"/>
    <xf numFmtId="168" fontId="4" fillId="0" borderId="0" xfId="6" applyNumberFormat="1" applyFont="1" applyFill="1"/>
    <xf numFmtId="0" fontId="4" fillId="0" borderId="0" xfId="3" applyFont="1" applyFill="1"/>
    <xf numFmtId="0" fontId="4" fillId="0" borderId="3" xfId="3" applyFont="1" applyFill="1" applyBorder="1" applyAlignment="1">
      <alignment horizontal="left"/>
    </xf>
    <xf numFmtId="0" fontId="4" fillId="0" borderId="3" xfId="3" applyFont="1" applyFill="1" applyBorder="1"/>
    <xf numFmtId="0" fontId="4" fillId="0" borderId="0" xfId="3" applyFont="1" applyFill="1" applyBorder="1"/>
    <xf numFmtId="41" fontId="4" fillId="0" borderId="0" xfId="3" applyNumberFormat="1" applyFont="1" applyFill="1" applyBorder="1"/>
    <xf numFmtId="0" fontId="6" fillId="0" borderId="0" xfId="3" applyFont="1" applyFill="1"/>
    <xf numFmtId="0" fontId="8" fillId="0" borderId="0" xfId="3" applyFont="1" applyFill="1" applyBorder="1"/>
    <xf numFmtId="0" fontId="10" fillId="0" borderId="0" xfId="3" applyFont="1" applyFill="1" applyBorder="1"/>
    <xf numFmtId="41" fontId="10" fillId="0" borderId="0" xfId="3" applyNumberFormat="1" applyFont="1" applyFill="1" applyBorder="1"/>
    <xf numFmtId="41" fontId="8" fillId="0" borderId="0" xfId="3" applyNumberFormat="1" applyFont="1" applyFill="1"/>
    <xf numFmtId="10" fontId="8" fillId="0" borderId="0" xfId="3" applyNumberFormat="1" applyFont="1" applyFill="1"/>
    <xf numFmtId="49" fontId="8" fillId="0" borderId="0" xfId="3" applyNumberFormat="1" applyFont="1" applyFill="1"/>
    <xf numFmtId="168" fontId="0" fillId="0" borderId="0" xfId="6" applyNumberFormat="1" applyFont="1" applyFill="1"/>
    <xf numFmtId="164" fontId="0" fillId="0" borderId="0" xfId="1" applyNumberFormat="1" applyFont="1" applyFill="1"/>
    <xf numFmtId="10" fontId="0" fillId="0" borderId="1" xfId="2" applyNumberFormat="1" applyFont="1" applyFill="1" applyBorder="1"/>
    <xf numFmtId="10" fontId="0" fillId="0" borderId="0" xfId="2" applyNumberFormat="1" applyFont="1" applyFill="1"/>
    <xf numFmtId="168" fontId="0" fillId="0" borderId="6" xfId="6" applyNumberFormat="1" applyFont="1" applyFill="1" applyBorder="1"/>
    <xf numFmtId="0" fontId="10" fillId="0" borderId="0" xfId="0" applyFont="1" applyFill="1"/>
    <xf numFmtId="0" fontId="8" fillId="0" borderId="13" xfId="0" applyFont="1" applyFill="1" applyBorder="1" applyAlignment="1">
      <alignment horizontal="center" wrapText="1"/>
    </xf>
    <xf numFmtId="0" fontId="8" fillId="0" borderId="13" xfId="0" applyFont="1" applyFill="1" applyBorder="1" applyAlignment="1">
      <alignment horizontal="center"/>
    </xf>
    <xf numFmtId="0" fontId="8" fillId="0" borderId="13" xfId="0" applyFont="1" applyFill="1" applyBorder="1"/>
    <xf numFmtId="164" fontId="8" fillId="0" borderId="9" xfId="0" applyNumberFormat="1" applyFont="1" applyFill="1" applyBorder="1"/>
    <xf numFmtId="173" fontId="8" fillId="0" borderId="0" xfId="0" applyNumberFormat="1" applyFont="1" applyFill="1" applyBorder="1"/>
    <xf numFmtId="42" fontId="8" fillId="0" borderId="13" xfId="0" applyNumberFormat="1" applyFont="1" applyFill="1" applyBorder="1"/>
    <xf numFmtId="168" fontId="8" fillId="0" borderId="9" xfId="0" applyNumberFormat="1" applyFont="1" applyFill="1" applyBorder="1"/>
    <xf numFmtId="0" fontId="8" fillId="0" borderId="9" xfId="0" applyFont="1" applyFill="1" applyBorder="1"/>
    <xf numFmtId="168" fontId="8" fillId="0" borderId="20" xfId="6" applyNumberFormat="1" applyFont="1" applyFill="1" applyBorder="1"/>
    <xf numFmtId="164" fontId="8" fillId="0" borderId="0" xfId="1" applyNumberFormat="1" applyFont="1" applyFill="1"/>
    <xf numFmtId="164" fontId="8" fillId="0" borderId="0" xfId="1" applyNumberFormat="1" applyFont="1" applyFill="1" applyAlignment="1">
      <alignment horizontal="right"/>
    </xf>
    <xf numFmtId="164" fontId="10" fillId="0" borderId="0" xfId="1" applyNumberFormat="1" applyFont="1" applyFill="1"/>
    <xf numFmtId="0" fontId="8" fillId="0" borderId="0" xfId="0" applyFont="1" applyFill="1" applyAlignment="1">
      <alignment vertical="center"/>
    </xf>
    <xf numFmtId="3" fontId="8" fillId="0" borderId="0" xfId="0" applyNumberFormat="1" applyFont="1" applyFill="1"/>
    <xf numFmtId="173" fontId="8" fillId="0" borderId="0" xfId="0" applyNumberFormat="1" applyFont="1" applyFill="1"/>
    <xf numFmtId="0" fontId="10" fillId="0" borderId="0" xfId="0" applyFont="1" applyFill="1" applyAlignment="1"/>
    <xf numFmtId="0" fontId="10" fillId="0" borderId="0" xfId="0" applyFont="1" applyFill="1" applyAlignment="1">
      <alignment horizontal="centerContinuous"/>
    </xf>
    <xf numFmtId="0" fontId="8" fillId="0" borderId="0" xfId="0" applyFont="1" applyFill="1" applyAlignment="1">
      <alignment horizontal="centerContinuous"/>
    </xf>
    <xf numFmtId="0" fontId="8" fillId="0" borderId="0" xfId="0" applyFont="1" applyFill="1" applyAlignment="1">
      <alignment horizontal="left" indent="1"/>
    </xf>
    <xf numFmtId="41" fontId="8" fillId="0" borderId="5" xfId="0" applyNumberFormat="1" applyFont="1" applyFill="1" applyBorder="1"/>
    <xf numFmtId="0" fontId="8" fillId="0" borderId="0" xfId="0" quotePrefix="1" applyFont="1" applyFill="1"/>
    <xf numFmtId="41" fontId="4" fillId="0" borderId="0" xfId="3" applyNumberFormat="1" applyFont="1" applyFill="1"/>
    <xf numFmtId="0" fontId="2" fillId="0" borderId="12" xfId="0" applyFont="1" applyFill="1" applyBorder="1"/>
    <xf numFmtId="0" fontId="2" fillId="0" borderId="15" xfId="0" applyFont="1" applyFill="1" applyBorder="1"/>
    <xf numFmtId="42" fontId="0" fillId="0" borderId="0" xfId="0" applyNumberFormat="1" applyFont="1" applyFill="1" applyBorder="1"/>
    <xf numFmtId="42" fontId="0" fillId="0" borderId="12" xfId="0" applyNumberFormat="1" applyFont="1" applyFill="1" applyBorder="1"/>
    <xf numFmtId="41" fontId="0" fillId="0" borderId="0" xfId="0" applyNumberFormat="1" applyFont="1" applyFill="1"/>
    <xf numFmtId="0" fontId="0" fillId="0" borderId="0" xfId="0" applyFont="1" applyFill="1"/>
    <xf numFmtId="0" fontId="15" fillId="0" borderId="7" xfId="0" applyNumberFormat="1" applyFont="1" applyFill="1" applyBorder="1" applyAlignment="1"/>
    <xf numFmtId="0" fontId="15" fillId="0" borderId="5" xfId="0" applyNumberFormat="1" applyFont="1" applyFill="1" applyBorder="1" applyAlignment="1"/>
    <xf numFmtId="0" fontId="0" fillId="0" borderId="5" xfId="0" applyFont="1" applyFill="1" applyBorder="1"/>
    <xf numFmtId="0" fontId="16" fillId="0" borderId="8" xfId="0" applyNumberFormat="1" applyFont="1" applyFill="1" applyBorder="1" applyAlignment="1">
      <alignment horizontal="right"/>
    </xf>
    <xf numFmtId="0" fontId="16" fillId="0" borderId="4" xfId="0" applyNumberFormat="1" applyFont="1" applyFill="1" applyBorder="1" applyAlignment="1"/>
    <xf numFmtId="0" fontId="15" fillId="0" borderId="0" xfId="0" applyNumberFormat="1" applyFont="1" applyFill="1" applyBorder="1" applyAlignment="1"/>
    <xf numFmtId="164" fontId="15" fillId="0" borderId="0" xfId="1" applyNumberFormat="1" applyFont="1" applyFill="1" applyBorder="1" applyAlignment="1">
      <alignment horizontal="right"/>
    </xf>
    <xf numFmtId="10" fontId="15" fillId="0" borderId="0" xfId="0" applyNumberFormat="1" applyFont="1" applyFill="1" applyBorder="1" applyAlignment="1">
      <alignment horizontal="left"/>
    </xf>
    <xf numFmtId="0" fontId="15" fillId="0" borderId="0" xfId="0" applyNumberFormat="1" applyFont="1" applyFill="1" applyBorder="1" applyAlignment="1">
      <alignment horizontal="right"/>
    </xf>
    <xf numFmtId="0" fontId="15" fillId="0" borderId="0" xfId="0" applyNumberFormat="1" applyFont="1" applyFill="1" applyBorder="1" applyAlignment="1">
      <alignment horizontal="left"/>
    </xf>
    <xf numFmtId="0" fontId="16" fillId="0" borderId="12" xfId="0" applyNumberFormat="1" applyFont="1" applyFill="1" applyBorder="1" applyAlignment="1">
      <alignment horizontal="right"/>
    </xf>
    <xf numFmtId="0" fontId="15" fillId="0" borderId="4" xfId="0" applyNumberFormat="1" applyFont="1" applyFill="1" applyBorder="1" applyAlignment="1"/>
    <xf numFmtId="41" fontId="15" fillId="0" borderId="0" xfId="1" applyNumberFormat="1" applyFont="1" applyFill="1" applyBorder="1" applyAlignment="1"/>
    <xf numFmtId="41" fontId="15" fillId="0" borderId="0" xfId="1" applyNumberFormat="1" applyFont="1" applyFill="1" applyBorder="1" applyAlignment="1">
      <alignment horizontal="right"/>
    </xf>
    <xf numFmtId="10" fontId="15" fillId="0" borderId="0" xfId="1" applyNumberFormat="1" applyFont="1" applyFill="1" applyBorder="1" applyAlignment="1">
      <alignment horizontal="left"/>
    </xf>
    <xf numFmtId="10" fontId="15" fillId="0" borderId="0" xfId="2" applyNumberFormat="1" applyFont="1" applyFill="1" applyBorder="1" applyAlignment="1"/>
    <xf numFmtId="10" fontId="15" fillId="0" borderId="12" xfId="2" applyNumberFormat="1" applyFont="1" applyFill="1" applyBorder="1" applyAlignment="1"/>
    <xf numFmtId="0" fontId="15" fillId="0" borderId="7" xfId="0" applyNumberFormat="1" applyFont="1" applyFill="1" applyBorder="1" applyAlignment="1">
      <alignment horizontal="center"/>
    </xf>
    <xf numFmtId="0" fontId="15" fillId="0" borderId="8" xfId="0" applyNumberFormat="1" applyFont="1" applyFill="1" applyBorder="1" applyAlignment="1"/>
    <xf numFmtId="0" fontId="15" fillId="0" borderId="9" xfId="0" applyNumberFormat="1" applyFont="1" applyFill="1" applyBorder="1" applyAlignment="1"/>
    <xf numFmtId="0" fontId="15" fillId="0" borderId="2" xfId="0" applyNumberFormat="1" applyFont="1" applyFill="1" applyBorder="1" applyAlignment="1">
      <alignment horizontal="centerContinuous"/>
    </xf>
    <xf numFmtId="0" fontId="15" fillId="0" borderId="10" xfId="0" applyNumberFormat="1" applyFont="1" applyFill="1" applyBorder="1" applyAlignment="1">
      <alignment horizontal="centerContinuous"/>
    </xf>
    <xf numFmtId="0" fontId="15" fillId="0" borderId="11" xfId="0" applyNumberFormat="1" applyFont="1" applyFill="1" applyBorder="1" applyAlignment="1">
      <alignment horizontal="centerContinuous"/>
    </xf>
    <xf numFmtId="0" fontId="15" fillId="0" borderId="4" xfId="0" applyNumberFormat="1" applyFont="1" applyFill="1" applyBorder="1" applyAlignment="1">
      <alignment horizontal="center"/>
    </xf>
    <xf numFmtId="0" fontId="15" fillId="0" borderId="12" xfId="0" applyNumberFormat="1" applyFont="1" applyFill="1" applyBorder="1" applyAlignment="1">
      <alignment horizontal="center"/>
    </xf>
    <xf numFmtId="0" fontId="15" fillId="0" borderId="13" xfId="0" applyNumberFormat="1" applyFont="1" applyFill="1" applyBorder="1" applyAlignment="1">
      <alignment horizontal="center"/>
    </xf>
    <xf numFmtId="0" fontId="15" fillId="0" borderId="8" xfId="0" applyNumberFormat="1" applyFont="1" applyFill="1" applyBorder="1" applyAlignment="1">
      <alignment horizontal="center"/>
    </xf>
    <xf numFmtId="0" fontId="15" fillId="0" borderId="9" xfId="0" applyNumberFormat="1" applyFont="1" applyFill="1" applyBorder="1" applyAlignment="1">
      <alignment horizontal="center"/>
    </xf>
    <xf numFmtId="0" fontId="15" fillId="0" borderId="14" xfId="0" applyNumberFormat="1" applyFont="1" applyFill="1" applyBorder="1" applyAlignment="1">
      <alignment horizontal="center"/>
    </xf>
    <xf numFmtId="0" fontId="15" fillId="0" borderId="15" xfId="0" applyNumberFormat="1" applyFont="1" applyFill="1" applyBorder="1" applyAlignment="1">
      <alignment horizontal="center"/>
    </xf>
    <xf numFmtId="0" fontId="15" fillId="0" borderId="16" xfId="0" applyNumberFormat="1" applyFont="1" applyFill="1" applyBorder="1" applyAlignment="1">
      <alignment horizontal="center"/>
    </xf>
    <xf numFmtId="0" fontId="0" fillId="0" borderId="9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center"/>
    </xf>
    <xf numFmtId="0" fontId="0" fillId="0" borderId="8" xfId="0" applyNumberFormat="1" applyFont="1" applyFill="1" applyBorder="1" applyAlignment="1">
      <alignment horizontal="center"/>
    </xf>
    <xf numFmtId="0" fontId="16" fillId="0" borderId="12" xfId="0" applyNumberFormat="1" applyFont="1" applyFill="1" applyBorder="1" applyAlignment="1"/>
    <xf numFmtId="0" fontId="0" fillId="0" borderId="13" xfId="0" applyNumberFormat="1" applyFont="1" applyFill="1" applyBorder="1" applyAlignment="1">
      <alignment horizontal="center"/>
    </xf>
    <xf numFmtId="42" fontId="2" fillId="0" borderId="11" xfId="1" applyNumberFormat="1" applyFont="1" applyFill="1" applyBorder="1" applyAlignment="1"/>
    <xf numFmtId="42" fontId="2" fillId="0" borderId="2" xfId="1" applyNumberFormat="1" applyFont="1" applyFill="1" applyBorder="1" applyAlignment="1"/>
    <xf numFmtId="42" fontId="2" fillId="0" borderId="10" xfId="0" applyNumberFormat="1" applyFont="1" applyFill="1" applyBorder="1" applyAlignment="1"/>
    <xf numFmtId="171" fontId="17" fillId="0" borderId="4" xfId="0" applyNumberFormat="1" applyFont="1" applyFill="1" applyBorder="1" applyAlignment="1" applyProtection="1">
      <alignment horizontal="center"/>
      <protection locked="0"/>
    </xf>
    <xf numFmtId="41" fontId="0" fillId="0" borderId="0" xfId="0" applyNumberFormat="1" applyFont="1" applyFill="1" applyBorder="1" applyAlignment="1"/>
    <xf numFmtId="164" fontId="0" fillId="0" borderId="12" xfId="1" applyNumberFormat="1" applyFont="1" applyFill="1" applyBorder="1" applyAlignment="1"/>
    <xf numFmtId="0" fontId="0" fillId="0" borderId="4" xfId="0" applyFont="1" applyFill="1" applyBorder="1" applyAlignment="1">
      <alignment horizontal="center"/>
    </xf>
    <xf numFmtId="172" fontId="17" fillId="0" borderId="4" xfId="0" applyNumberFormat="1" applyFont="1" applyFill="1" applyBorder="1" applyAlignment="1" applyProtection="1">
      <alignment horizontal="center"/>
      <protection locked="0"/>
    </xf>
    <xf numFmtId="169" fontId="17" fillId="0" borderId="4" xfId="0" applyNumberFormat="1" applyFont="1" applyFill="1" applyBorder="1" applyAlignment="1" applyProtection="1">
      <alignment horizontal="center"/>
      <protection locked="0"/>
    </xf>
    <xf numFmtId="0" fontId="0" fillId="0" borderId="13" xfId="0" applyFont="1" applyFill="1" applyBorder="1"/>
    <xf numFmtId="41" fontId="2" fillId="0" borderId="2" xfId="0" applyNumberFormat="1" applyFont="1" applyFill="1" applyBorder="1" applyAlignment="1"/>
    <xf numFmtId="41" fontId="2" fillId="0" borderId="10" xfId="0" applyNumberFormat="1" applyFont="1" applyFill="1" applyBorder="1" applyAlignment="1"/>
    <xf numFmtId="42" fontId="2" fillId="0" borderId="20" xfId="1" applyNumberFormat="1" applyFont="1" applyFill="1" applyBorder="1" applyAlignment="1"/>
    <xf numFmtId="42" fontId="2" fillId="0" borderId="17" xfId="1" applyNumberFormat="1" applyFont="1" applyFill="1" applyBorder="1" applyAlignment="1"/>
    <xf numFmtId="42" fontId="2" fillId="0" borderId="18" xfId="1" applyNumberFormat="1" applyFont="1" applyFill="1" applyBorder="1" applyAlignment="1"/>
    <xf numFmtId="42" fontId="2" fillId="0" borderId="0" xfId="1" applyNumberFormat="1" applyFont="1" applyFill="1" applyBorder="1" applyAlignment="1"/>
    <xf numFmtId="164" fontId="0" fillId="0" borderId="24" xfId="1" applyNumberFormat="1" applyFont="1" applyFill="1" applyBorder="1" applyAlignment="1"/>
    <xf numFmtId="164" fontId="0" fillId="0" borderId="22" xfId="1" applyNumberFormat="1" applyFont="1" applyFill="1" applyBorder="1" applyAlignment="1"/>
    <xf numFmtId="164" fontId="0" fillId="0" borderId="0" xfId="1" applyNumberFormat="1" applyFont="1" applyFill="1" applyBorder="1" applyAlignment="1"/>
    <xf numFmtId="42" fontId="2" fillId="0" borderId="10" xfId="1" applyNumberFormat="1" applyFont="1" applyFill="1" applyBorder="1" applyAlignment="1"/>
    <xf numFmtId="0" fontId="0" fillId="0" borderId="14" xfId="0" applyFont="1" applyFill="1" applyBorder="1"/>
    <xf numFmtId="0" fontId="0" fillId="0" borderId="16" xfId="0" applyFont="1" applyFill="1" applyBorder="1"/>
    <xf numFmtId="42" fontId="2" fillId="0" borderId="1" xfId="1" applyNumberFormat="1" applyFont="1" applyFill="1" applyBorder="1" applyAlignment="1"/>
    <xf numFmtId="42" fontId="0" fillId="0" borderId="1" xfId="1" applyNumberFormat="1" applyFont="1" applyFill="1" applyBorder="1" applyAlignment="1"/>
    <xf numFmtId="42" fontId="0" fillId="0" borderId="15" xfId="1" applyNumberFormat="1" applyFont="1" applyFill="1" applyBorder="1" applyAlignment="1"/>
    <xf numFmtId="0" fontId="11" fillId="0" borderId="0" xfId="0" applyFont="1" applyFill="1" applyAlignment="1">
      <alignment horizontal="center" vertical="center"/>
    </xf>
    <xf numFmtId="0" fontId="11" fillId="0" borderId="0" xfId="0" applyNumberFormat="1" applyFont="1" applyFill="1" applyAlignment="1">
      <alignment horizontal="center"/>
    </xf>
    <xf numFmtId="171" fontId="11" fillId="0" borderId="0" xfId="0" applyNumberFormat="1" applyFont="1" applyFill="1" applyAlignment="1" applyProtection="1">
      <alignment horizontal="center"/>
      <protection locked="0"/>
    </xf>
    <xf numFmtId="0" fontId="11" fillId="0" borderId="9" xfId="0" applyNumberFormat="1" applyFont="1" applyFill="1" applyBorder="1" applyAlignment="1">
      <alignment horizontal="center"/>
    </xf>
    <xf numFmtId="172" fontId="11" fillId="0" borderId="0" xfId="0" applyNumberFormat="1" applyFont="1" applyFill="1" applyAlignment="1" applyProtection="1">
      <alignment horizontal="center"/>
      <protection locked="0"/>
    </xf>
    <xf numFmtId="0" fontId="11" fillId="0" borderId="0" xfId="0" applyNumberFormat="1" applyFont="1" applyFill="1" applyAlignment="1" applyProtection="1">
      <alignment horizontal="center"/>
      <protection locked="0"/>
    </xf>
    <xf numFmtId="0" fontId="11" fillId="0" borderId="13" xfId="0" applyNumberFormat="1" applyFont="1" applyFill="1" applyBorder="1" applyAlignment="1">
      <alignment horizontal="center"/>
    </xf>
    <xf numFmtId="0" fontId="10" fillId="0" borderId="0" xfId="0" applyNumberFormat="1" applyFont="1" applyFill="1" applyAlignment="1">
      <alignment horizontal="center"/>
    </xf>
    <xf numFmtId="0" fontId="11" fillId="0" borderId="0" xfId="0" applyNumberFormat="1" applyFont="1" applyFill="1" applyAlignment="1">
      <alignment horizontal="center" wrapText="1"/>
    </xf>
    <xf numFmtId="0" fontId="11" fillId="0" borderId="0" xfId="0" quotePrefix="1" applyNumberFormat="1" applyFont="1" applyFill="1" applyAlignment="1">
      <alignment horizontal="center"/>
    </xf>
    <xf numFmtId="0" fontId="12" fillId="0" borderId="0" xfId="0" applyNumberFormat="1" applyFont="1" applyFill="1" applyAlignment="1">
      <alignment horizontal="center"/>
    </xf>
    <xf numFmtId="0" fontId="12" fillId="0" borderId="0" xfId="0" applyNumberFormat="1" applyFont="1" applyFill="1" applyAlignment="1">
      <alignment horizontal="left"/>
    </xf>
    <xf numFmtId="42" fontId="12" fillId="0" borderId="0" xfId="0" applyNumberFormat="1" applyFont="1" applyFill="1" applyAlignment="1" applyProtection="1">
      <protection locked="0"/>
    </xf>
    <xf numFmtId="42" fontId="12" fillId="0" borderId="13" xfId="0" applyNumberFormat="1" applyFont="1" applyFill="1" applyBorder="1" applyAlignment="1" applyProtection="1">
      <protection locked="0"/>
    </xf>
    <xf numFmtId="41" fontId="12" fillId="0" borderId="0" xfId="0" applyNumberFormat="1" applyFont="1" applyFill="1" applyAlignment="1" applyProtection="1">
      <protection locked="0"/>
    </xf>
    <xf numFmtId="41" fontId="12" fillId="0" borderId="13" xfId="0" applyNumberFormat="1" applyFont="1" applyFill="1" applyBorder="1" applyAlignment="1" applyProtection="1">
      <protection locked="0"/>
    </xf>
    <xf numFmtId="173" fontId="12" fillId="0" borderId="0" xfId="0" applyNumberFormat="1" applyFont="1" applyFill="1" applyAlignment="1"/>
    <xf numFmtId="0" fontId="12" fillId="0" borderId="0" xfId="0" applyNumberFormat="1" applyFont="1" applyFill="1" applyAlignment="1"/>
    <xf numFmtId="0" fontId="12" fillId="0" borderId="0" xfId="0" quotePrefix="1" applyNumberFormat="1" applyFont="1" applyFill="1" applyAlignment="1">
      <alignment horizontal="left"/>
    </xf>
    <xf numFmtId="42" fontId="12" fillId="0" borderId="6" xfId="0" applyNumberFormat="1" applyFont="1" applyFill="1" applyBorder="1" applyAlignment="1" applyProtection="1">
      <protection locked="0"/>
    </xf>
    <xf numFmtId="42" fontId="12" fillId="0" borderId="19" xfId="0" applyNumberFormat="1" applyFont="1" applyFill="1" applyBorder="1" applyAlignment="1" applyProtection="1">
      <protection locked="0"/>
    </xf>
    <xf numFmtId="0" fontId="11" fillId="0" borderId="0" xfId="0" applyNumberFormat="1" applyFont="1" applyFill="1" applyAlignment="1">
      <alignment horizontal="right"/>
    </xf>
    <xf numFmtId="10" fontId="12" fillId="0" borderId="0" xfId="0" applyNumberFormat="1" applyFont="1" applyFill="1" applyAlignment="1" applyProtection="1">
      <protection locked="0"/>
    </xf>
    <xf numFmtId="10" fontId="12" fillId="0" borderId="13" xfId="0" applyNumberFormat="1" applyFont="1" applyFill="1" applyBorder="1" applyAlignment="1" applyProtection="1">
      <protection locked="0"/>
    </xf>
    <xf numFmtId="174" fontId="12" fillId="0" borderId="0" xfId="0" applyNumberFormat="1" applyFont="1" applyFill="1" applyAlignment="1" applyProtection="1">
      <alignment horizontal="left"/>
    </xf>
    <xf numFmtId="10" fontId="12" fillId="0" borderId="21" xfId="0" applyNumberFormat="1" applyFont="1" applyFill="1" applyBorder="1"/>
    <xf numFmtId="10" fontId="12" fillId="0" borderId="13" xfId="0" applyNumberFormat="1" applyFont="1" applyFill="1" applyBorder="1"/>
    <xf numFmtId="0" fontId="10" fillId="0" borderId="1" xfId="0" applyNumberFormat="1" applyFont="1" applyFill="1" applyBorder="1" applyAlignment="1">
      <alignment horizontal="center"/>
    </xf>
    <xf numFmtId="41" fontId="12" fillId="0" borderId="0" xfId="0" applyNumberFormat="1" applyFont="1" applyFill="1" applyBorder="1" applyAlignment="1"/>
    <xf numFmtId="0" fontId="8" fillId="0" borderId="0" xfId="0" applyNumberFormat="1" applyFont="1" applyFill="1" applyAlignment="1">
      <alignment horizontal="center"/>
    </xf>
    <xf numFmtId="41" fontId="12" fillId="0" borderId="5" xfId="0" applyNumberFormat="1" applyFont="1" applyFill="1" applyBorder="1"/>
    <xf numFmtId="42" fontId="12" fillId="0" borderId="6" xfId="0" applyNumberFormat="1" applyFont="1" applyFill="1" applyBorder="1"/>
    <xf numFmtId="42" fontId="11" fillId="0" borderId="0" xfId="0" applyNumberFormat="1" applyFont="1" applyFill="1" applyBorder="1" applyAlignment="1"/>
    <xf numFmtId="173" fontId="12" fillId="0" borderId="5" xfId="0" applyNumberFormat="1" applyFont="1" applyFill="1" applyBorder="1" applyAlignment="1" applyProtection="1">
      <protection locked="0"/>
    </xf>
    <xf numFmtId="41" fontId="12" fillId="0" borderId="5" xfId="0" applyNumberFormat="1" applyFont="1" applyFill="1" applyBorder="1" applyAlignment="1"/>
    <xf numFmtId="0" fontId="10" fillId="0" borderId="0" xfId="4" applyFont="1" applyFill="1"/>
    <xf numFmtId="0" fontId="8" fillId="0" borderId="0" xfId="4" applyFont="1" applyFill="1"/>
    <xf numFmtId="0" fontId="18" fillId="0" borderId="0" xfId="4" applyFont="1" applyFill="1"/>
    <xf numFmtId="0" fontId="8" fillId="0" borderId="0" xfId="4" applyFont="1" applyFill="1" applyAlignment="1">
      <alignment horizontal="center"/>
    </xf>
    <xf numFmtId="0" fontId="18" fillId="0" borderId="4" xfId="4" applyFont="1" applyFill="1" applyBorder="1"/>
    <xf numFmtId="0" fontId="19" fillId="0" borderId="0" xfId="4" applyFont="1" applyFill="1"/>
    <xf numFmtId="0" fontId="8" fillId="0" borderId="1" xfId="4" applyFont="1" applyFill="1" applyBorder="1"/>
    <xf numFmtId="0" fontId="20" fillId="0" borderId="1" xfId="4" applyFont="1" applyFill="1" applyBorder="1"/>
    <xf numFmtId="0" fontId="10" fillId="0" borderId="1" xfId="4" applyFont="1" applyFill="1" applyBorder="1"/>
    <xf numFmtId="0" fontId="21" fillId="0" borderId="1" xfId="4" applyFont="1" applyFill="1" applyBorder="1" applyAlignment="1">
      <alignment horizontal="center"/>
    </xf>
    <xf numFmtId="0" fontId="19" fillId="0" borderId="1" xfId="4" applyFont="1" applyFill="1" applyBorder="1"/>
    <xf numFmtId="0" fontId="18" fillId="0" borderId="1" xfId="4" applyFont="1" applyFill="1" applyBorder="1"/>
    <xf numFmtId="0" fontId="10" fillId="0" borderId="0" xfId="4" applyFont="1" applyFill="1" applyAlignment="1">
      <alignment horizontal="center"/>
    </xf>
    <xf numFmtId="165" fontId="8" fillId="0" borderId="0" xfId="4" applyNumberFormat="1" applyFont="1" applyFill="1"/>
    <xf numFmtId="0" fontId="10" fillId="0" borderId="1" xfId="4" applyFont="1" applyFill="1" applyBorder="1" applyAlignment="1">
      <alignment horizontal="center"/>
    </xf>
    <xf numFmtId="0" fontId="8" fillId="0" borderId="1" xfId="4" applyFont="1" applyFill="1" applyBorder="1" applyAlignment="1">
      <alignment horizontal="center"/>
    </xf>
    <xf numFmtId="9" fontId="8" fillId="0" borderId="0" xfId="4" applyNumberFormat="1" applyFont="1" applyFill="1"/>
    <xf numFmtId="2" fontId="10" fillId="0" borderId="0" xfId="4" quotePrefix="1" applyNumberFormat="1" applyFont="1" applyFill="1"/>
    <xf numFmtId="42" fontId="10" fillId="0" borderId="0" xfId="4" applyNumberFormat="1" applyFont="1" applyFill="1"/>
    <xf numFmtId="41" fontId="10" fillId="0" borderId="0" xfId="4" applyNumberFormat="1" applyFont="1" applyFill="1"/>
    <xf numFmtId="5" fontId="10" fillId="0" borderId="0" xfId="4" applyNumberFormat="1" applyFont="1" applyFill="1"/>
    <xf numFmtId="3" fontId="8" fillId="0" borderId="0" xfId="4" applyNumberFormat="1" applyFont="1" applyFill="1"/>
    <xf numFmtId="10" fontId="8" fillId="0" borderId="0" xfId="4" applyNumberFormat="1" applyFont="1" applyFill="1"/>
    <xf numFmtId="2" fontId="8" fillId="0" borderId="0" xfId="4" applyNumberFormat="1" applyFont="1" applyFill="1"/>
    <xf numFmtId="41" fontId="8" fillId="0" borderId="0" xfId="4" applyNumberFormat="1" applyFont="1" applyFill="1"/>
    <xf numFmtId="41" fontId="18" fillId="0" borderId="0" xfId="4" applyNumberFormat="1" applyFont="1" applyFill="1"/>
    <xf numFmtId="10" fontId="8" fillId="0" borderId="0" xfId="5" applyNumberFormat="1" applyFont="1" applyFill="1"/>
    <xf numFmtId="10" fontId="8" fillId="0" borderId="1" xfId="5" applyNumberFormat="1" applyFont="1" applyFill="1" applyBorder="1"/>
    <xf numFmtId="166" fontId="8" fillId="0" borderId="0" xfId="4" applyNumberFormat="1" applyFont="1" applyFill="1"/>
    <xf numFmtId="0" fontId="8" fillId="0" borderId="0" xfId="4" applyFont="1" applyFill="1" applyAlignment="1">
      <alignment horizontal="right"/>
    </xf>
    <xf numFmtId="167" fontId="8" fillId="0" borderId="0" xfId="4" applyNumberFormat="1" applyFont="1" applyFill="1"/>
    <xf numFmtId="41" fontId="10" fillId="0" borderId="5" xfId="4" applyNumberFormat="1" applyFont="1" applyFill="1" applyBorder="1"/>
    <xf numFmtId="41" fontId="8" fillId="0" borderId="5" xfId="4" applyNumberFormat="1" applyFont="1" applyFill="1" applyBorder="1"/>
    <xf numFmtId="41" fontId="10" fillId="0" borderId="6" xfId="4" applyNumberFormat="1" applyFont="1" applyFill="1" applyBorder="1"/>
    <xf numFmtId="0" fontId="3" fillId="0" borderId="0" xfId="3" applyFont="1" applyFill="1"/>
    <xf numFmtId="49" fontId="3" fillId="0" borderId="0" xfId="3" applyNumberFormat="1" applyFont="1" applyFill="1"/>
    <xf numFmtId="0" fontId="3" fillId="0" borderId="0" xfId="3" applyFont="1" applyFill="1" applyAlignment="1">
      <alignment horizontal="right"/>
    </xf>
    <xf numFmtId="41" fontId="3" fillId="0" borderId="0" xfId="3" applyNumberFormat="1" applyFont="1" applyFill="1"/>
    <xf numFmtId="0" fontId="3" fillId="0" borderId="0" xfId="3" applyFont="1" applyFill="1" applyAlignment="1">
      <alignment horizontal="center"/>
    </xf>
    <xf numFmtId="0" fontId="3" fillId="0" borderId="0" xfId="3" applyFont="1" applyFill="1" applyBorder="1" applyAlignment="1">
      <alignment horizontal="center"/>
    </xf>
    <xf numFmtId="0" fontId="3" fillId="0" borderId="1" xfId="3" applyFont="1" applyFill="1" applyBorder="1" applyAlignment="1">
      <alignment horizontal="center"/>
    </xf>
    <xf numFmtId="41" fontId="3" fillId="0" borderId="1" xfId="3" applyNumberFormat="1" applyFont="1" applyFill="1" applyBorder="1" applyAlignment="1">
      <alignment horizontal="center"/>
    </xf>
    <xf numFmtId="41" fontId="3" fillId="0" borderId="0" xfId="3" applyNumberFormat="1" applyFont="1" applyFill="1" applyBorder="1" applyAlignment="1">
      <alignment horizontal="center"/>
    </xf>
    <xf numFmtId="0" fontId="3" fillId="0" borderId="2" xfId="3" applyFont="1" applyFill="1" applyBorder="1" applyAlignment="1">
      <alignment horizontal="center"/>
    </xf>
    <xf numFmtId="43" fontId="3" fillId="0" borderId="0" xfId="3" applyNumberFormat="1" applyFont="1" applyFill="1"/>
    <xf numFmtId="0" fontId="3" fillId="0" borderId="0" xfId="3" applyFont="1" applyFill="1" applyBorder="1"/>
    <xf numFmtId="4" fontId="3" fillId="0" borderId="0" xfId="3" applyNumberFormat="1" applyFont="1" applyFill="1" applyAlignment="1">
      <alignment horizontal="center"/>
    </xf>
    <xf numFmtId="3" fontId="3" fillId="0" borderId="0" xfId="3" applyNumberFormat="1" applyFont="1" applyFill="1"/>
    <xf numFmtId="37" fontId="3" fillId="0" borderId="0" xfId="3" applyNumberFormat="1" applyFont="1" applyFill="1"/>
    <xf numFmtId="10" fontId="3" fillId="0" borderId="0" xfId="3" applyNumberFormat="1" applyFont="1" applyFill="1"/>
    <xf numFmtId="164" fontId="3" fillId="0" borderId="0" xfId="3" applyNumberFormat="1" applyFont="1" applyFill="1"/>
    <xf numFmtId="9" fontId="3" fillId="0" borderId="0" xfId="3" applyNumberFormat="1" applyFont="1" applyFill="1"/>
    <xf numFmtId="5" fontId="3" fillId="0" borderId="0" xfId="3" applyNumberFormat="1" applyFont="1" applyFill="1"/>
    <xf numFmtId="3" fontId="3" fillId="0" borderId="0" xfId="3" applyNumberFormat="1" applyFont="1" applyFill="1" applyAlignment="1">
      <alignment horizontal="center"/>
    </xf>
    <xf numFmtId="9" fontId="3" fillId="0" borderId="0" xfId="3" quotePrefix="1" applyNumberFormat="1" applyFont="1" applyFill="1"/>
    <xf numFmtId="37" fontId="3" fillId="0" borderId="1" xfId="3" applyNumberFormat="1" applyFont="1" applyFill="1" applyBorder="1"/>
    <xf numFmtId="41" fontId="3" fillId="0" borderId="1" xfId="3" applyNumberFormat="1" applyFont="1" applyFill="1" applyBorder="1"/>
    <xf numFmtId="41" fontId="3" fillId="0" borderId="6" xfId="3" applyNumberFormat="1" applyFont="1" applyFill="1" applyBorder="1"/>
    <xf numFmtId="0" fontId="0" fillId="0" borderId="0" xfId="0" applyFont="1" applyFill="1" applyAlignment="1">
      <alignment horizontal="right"/>
    </xf>
    <xf numFmtId="0" fontId="0" fillId="0" borderId="0" xfId="0" quotePrefix="1" applyFont="1" applyFill="1"/>
    <xf numFmtId="0" fontId="0" fillId="0" borderId="0" xfId="0" applyFont="1" applyFill="1" applyAlignment="1">
      <alignment horizontal="center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center"/>
    </xf>
    <xf numFmtId="164" fontId="0" fillId="0" borderId="0" xfId="0" applyNumberFormat="1" applyFont="1" applyFill="1"/>
    <xf numFmtId="164" fontId="0" fillId="0" borderId="1" xfId="0" applyNumberFormat="1" applyFont="1" applyFill="1" applyBorder="1"/>
    <xf numFmtId="177" fontId="0" fillId="0" borderId="1" xfId="0" applyNumberFormat="1" applyFont="1" applyFill="1" applyBorder="1"/>
    <xf numFmtId="177" fontId="0" fillId="0" borderId="0" xfId="0" applyNumberFormat="1" applyFont="1" applyFill="1"/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/>
    </xf>
    <xf numFmtId="41" fontId="10" fillId="0" borderId="0" xfId="0" applyNumberFormat="1" applyFont="1" applyFill="1" applyAlignment="1" applyProtection="1">
      <alignment horizontal="center" vertical="center"/>
      <protection locked="0"/>
    </xf>
    <xf numFmtId="169" fontId="10" fillId="0" borderId="0" xfId="0" applyNumberFormat="1" applyFont="1" applyFill="1" applyAlignment="1" applyProtection="1">
      <alignment horizontal="center"/>
      <protection locked="0"/>
    </xf>
    <xf numFmtId="0" fontId="10" fillId="0" borderId="9" xfId="0" applyNumberFormat="1" applyFont="1" applyFill="1" applyBorder="1" applyAlignment="1">
      <alignment horizontal="center"/>
    </xf>
    <xf numFmtId="170" fontId="10" fillId="0" borderId="0" xfId="0" applyNumberFormat="1" applyFont="1" applyFill="1" applyAlignment="1" applyProtection="1">
      <alignment horizontal="center"/>
      <protection locked="0"/>
    </xf>
    <xf numFmtId="0" fontId="22" fillId="0" borderId="0" xfId="0" applyNumberFormat="1" applyFont="1" applyFill="1" applyAlignment="1">
      <alignment horizontal="center"/>
    </xf>
    <xf numFmtId="0" fontId="10" fillId="0" borderId="0" xfId="0" applyNumberFormat="1" applyFont="1" applyFill="1" applyAlignment="1" applyProtection="1">
      <alignment horizontal="center"/>
      <protection locked="0"/>
    </xf>
    <xf numFmtId="0" fontId="10" fillId="0" borderId="13" xfId="0" applyNumberFormat="1" applyFont="1" applyFill="1" applyBorder="1" applyAlignment="1">
      <alignment horizontal="center"/>
    </xf>
    <xf numFmtId="0" fontId="10" fillId="0" borderId="0" xfId="0" applyNumberFormat="1" applyFont="1" applyFill="1" applyAlignment="1">
      <alignment horizontal="center" wrapText="1"/>
    </xf>
    <xf numFmtId="0" fontId="10" fillId="0" borderId="0" xfId="0" quotePrefix="1" applyNumberFormat="1" applyFont="1" applyFill="1" applyAlignment="1">
      <alignment horizontal="center"/>
    </xf>
    <xf numFmtId="0" fontId="8" fillId="0" borderId="0" xfId="0" applyNumberFormat="1" applyFont="1" applyFill="1" applyAlignment="1">
      <alignment horizontal="left"/>
    </xf>
    <xf numFmtId="42" fontId="8" fillId="0" borderId="0" xfId="0" applyNumberFormat="1" applyFont="1" applyFill="1" applyAlignment="1" applyProtection="1">
      <protection locked="0"/>
    </xf>
    <xf numFmtId="42" fontId="8" fillId="0" borderId="13" xfId="0" applyNumberFormat="1" applyFont="1" applyFill="1" applyBorder="1" applyAlignment="1" applyProtection="1">
      <protection locked="0"/>
    </xf>
    <xf numFmtId="41" fontId="8" fillId="0" borderId="0" xfId="0" applyNumberFormat="1" applyFont="1" applyFill="1" applyAlignment="1" applyProtection="1">
      <protection locked="0"/>
    </xf>
    <xf numFmtId="41" fontId="8" fillId="0" borderId="13" xfId="0" applyNumberFormat="1" applyFont="1" applyFill="1" applyBorder="1" applyAlignment="1" applyProtection="1">
      <protection locked="0"/>
    </xf>
    <xf numFmtId="173" fontId="8" fillId="0" borderId="0" xfId="0" applyNumberFormat="1" applyFont="1" applyFill="1" applyAlignment="1"/>
    <xf numFmtId="0" fontId="8" fillId="0" borderId="0" xfId="0" applyNumberFormat="1" applyFont="1" applyFill="1" applyAlignment="1"/>
    <xf numFmtId="0" fontId="8" fillId="0" borderId="0" xfId="0" quotePrefix="1" applyNumberFormat="1" applyFont="1" applyFill="1" applyAlignment="1">
      <alignment horizontal="left"/>
    </xf>
    <xf numFmtId="41" fontId="8" fillId="0" borderId="1" xfId="0" applyNumberFormat="1" applyFont="1" applyFill="1" applyBorder="1" applyAlignment="1" applyProtection="1">
      <protection locked="0"/>
    </xf>
    <xf numFmtId="42" fontId="8" fillId="0" borderId="6" xfId="0" applyNumberFormat="1" applyFont="1" applyFill="1" applyBorder="1" applyAlignment="1" applyProtection="1">
      <protection locked="0"/>
    </xf>
    <xf numFmtId="42" fontId="8" fillId="0" borderId="19" xfId="0" applyNumberFormat="1" applyFont="1" applyFill="1" applyBorder="1" applyAlignment="1" applyProtection="1">
      <protection locked="0"/>
    </xf>
    <xf numFmtId="10" fontId="8" fillId="0" borderId="0" xfId="0" applyNumberFormat="1" applyFont="1" applyFill="1" applyAlignment="1" applyProtection="1">
      <protection locked="0"/>
    </xf>
    <xf numFmtId="10" fontId="8" fillId="0" borderId="13" xfId="0" applyNumberFormat="1" applyFont="1" applyFill="1" applyBorder="1" applyAlignment="1" applyProtection="1">
      <protection locked="0"/>
    </xf>
    <xf numFmtId="174" fontId="8" fillId="0" borderId="0" xfId="0" applyNumberFormat="1" applyFont="1" applyFill="1" applyAlignment="1" applyProtection="1">
      <alignment horizontal="left"/>
    </xf>
    <xf numFmtId="42" fontId="8" fillId="0" borderId="17" xfId="0" applyNumberFormat="1" applyFont="1" applyFill="1" applyBorder="1"/>
    <xf numFmtId="42" fontId="8" fillId="0" borderId="20" xfId="0" applyNumberFormat="1" applyFont="1" applyFill="1" applyBorder="1"/>
    <xf numFmtId="10" fontId="23" fillId="0" borderId="0" xfId="0" applyNumberFormat="1" applyFont="1" applyFill="1"/>
    <xf numFmtId="10" fontId="23" fillId="0" borderId="21" xfId="0" applyNumberFormat="1" applyFont="1" applyFill="1" applyBorder="1"/>
    <xf numFmtId="10" fontId="23" fillId="0" borderId="13" xfId="0" applyNumberFormat="1" applyFont="1" applyFill="1" applyBorder="1"/>
    <xf numFmtId="0" fontId="23" fillId="0" borderId="0" xfId="0" applyFont="1" applyFill="1"/>
    <xf numFmtId="0" fontId="23" fillId="0" borderId="13" xfId="0" applyFont="1" applyFill="1" applyBorder="1"/>
    <xf numFmtId="0" fontId="10" fillId="0" borderId="0" xfId="0" applyNumberFormat="1" applyFont="1" applyFill="1" applyBorder="1" applyAlignment="1">
      <alignment horizontal="left"/>
    </xf>
    <xf numFmtId="42" fontId="10" fillId="0" borderId="0" xfId="0" applyNumberFormat="1" applyFont="1" applyFill="1" applyBorder="1" applyAlignment="1"/>
    <xf numFmtId="42" fontId="8" fillId="0" borderId="0" xfId="0" applyNumberFormat="1" applyFont="1" applyFill="1" applyBorder="1" applyAlignment="1"/>
    <xf numFmtId="0" fontId="8" fillId="0" borderId="7" xfId="0" applyFont="1" applyFill="1" applyBorder="1" applyAlignment="1">
      <alignment horizontal="left"/>
    </xf>
    <xf numFmtId="173" fontId="8" fillId="0" borderId="5" xfId="0" applyNumberFormat="1" applyFont="1" applyFill="1" applyBorder="1" applyAlignment="1" applyProtection="1">
      <protection locked="0"/>
    </xf>
    <xf numFmtId="0" fontId="8" fillId="0" borderId="4" xfId="0" applyNumberFormat="1" applyFont="1" applyFill="1" applyBorder="1" applyAlignment="1"/>
    <xf numFmtId="41" fontId="8" fillId="0" borderId="0" xfId="0" applyNumberFormat="1" applyFont="1" applyFill="1" applyBorder="1" applyAlignment="1"/>
    <xf numFmtId="0" fontId="8" fillId="0" borderId="4" xfId="0" applyFont="1" applyFill="1" applyBorder="1" applyAlignment="1"/>
    <xf numFmtId="0" fontId="8" fillId="0" borderId="7" xfId="0" applyNumberFormat="1" applyFont="1" applyFill="1" applyBorder="1" applyAlignment="1">
      <alignment horizontal="left"/>
    </xf>
    <xf numFmtId="41" fontId="8" fillId="0" borderId="5" xfId="0" applyNumberFormat="1" applyFont="1" applyFill="1" applyBorder="1" applyAlignment="1">
      <alignment vertical="center"/>
    </xf>
    <xf numFmtId="167" fontId="8" fillId="0" borderId="5" xfId="0" applyNumberFormat="1" applyFont="1" applyFill="1" applyBorder="1" applyAlignment="1">
      <alignment vertical="center"/>
    </xf>
    <xf numFmtId="173" fontId="8" fillId="0" borderId="5" xfId="0" applyNumberFormat="1" applyFont="1" applyFill="1" applyBorder="1" applyAlignment="1">
      <alignment vertical="center"/>
    </xf>
    <xf numFmtId="41" fontId="8" fillId="0" borderId="0" xfId="0" applyNumberFormat="1" applyFont="1" applyFill="1" applyBorder="1" applyAlignment="1">
      <alignment vertical="center"/>
    </xf>
    <xf numFmtId="0" fontId="8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/>
    <xf numFmtId="41" fontId="8" fillId="0" borderId="0" xfId="0" applyNumberFormat="1" applyFont="1" applyFill="1" applyBorder="1" applyAlignment="1" applyProtection="1">
      <protection locked="0"/>
    </xf>
    <xf numFmtId="42" fontId="8" fillId="0" borderId="6" xfId="0" applyNumberFormat="1" applyFont="1" applyFill="1" applyBorder="1"/>
    <xf numFmtId="164" fontId="7" fillId="0" borderId="0" xfId="0" applyNumberFormat="1" applyFont="1" applyFill="1"/>
    <xf numFmtId="42" fontId="8" fillId="0" borderId="0" xfId="4" applyNumberFormat="1" applyFont="1" applyFill="1"/>
    <xf numFmtId="0" fontId="18" fillId="0" borderId="0" xfId="4" applyFont="1" applyFill="1" applyBorder="1"/>
    <xf numFmtId="0" fontId="8" fillId="0" borderId="0" xfId="4" applyFont="1" applyFill="1" applyBorder="1"/>
    <xf numFmtId="176" fontId="0" fillId="0" borderId="1" xfId="0" applyNumberFormat="1" applyFont="1" applyFill="1" applyBorder="1"/>
    <xf numFmtId="0" fontId="15" fillId="0" borderId="0" xfId="0" applyNumberFormat="1" applyFont="1" applyFill="1" applyBorder="1" applyAlignment="1">
      <alignment horizontal="center"/>
    </xf>
    <xf numFmtId="5" fontId="2" fillId="0" borderId="2" xfId="1" applyNumberFormat="1" applyFont="1" applyFill="1" applyBorder="1" applyAlignment="1"/>
    <xf numFmtId="0" fontId="0" fillId="0" borderId="15" xfId="0" applyFont="1" applyFill="1" applyBorder="1"/>
    <xf numFmtId="0" fontId="0" fillId="0" borderId="26" xfId="0" applyFont="1" applyFill="1" applyBorder="1"/>
    <xf numFmtId="42" fontId="2" fillId="0" borderId="12" xfId="1" applyNumberFormat="1" applyFont="1" applyFill="1" applyBorder="1" applyAlignment="1"/>
    <xf numFmtId="41" fontId="2" fillId="0" borderId="1" xfId="0" applyNumberFormat="1" applyFont="1" applyFill="1" applyBorder="1" applyAlignment="1"/>
    <xf numFmtId="41" fontId="2" fillId="0" borderId="15" xfId="0" applyNumberFormat="1" applyFont="1" applyFill="1" applyBorder="1" applyAlignment="1"/>
    <xf numFmtId="42" fontId="2" fillId="0" borderId="25" xfId="1" applyNumberFormat="1" applyFont="1" applyFill="1" applyBorder="1" applyAlignment="1"/>
    <xf numFmtId="42" fontId="0" fillId="0" borderId="0" xfId="1" applyNumberFormat="1" applyFont="1" applyFill="1" applyBorder="1" applyAlignment="1"/>
    <xf numFmtId="42" fontId="0" fillId="0" borderId="12" xfId="1" applyNumberFormat="1" applyFont="1" applyFill="1" applyBorder="1" applyAlignment="1"/>
    <xf numFmtId="0" fontId="0" fillId="0" borderId="1" xfId="0" applyNumberFormat="1" applyFont="1" applyFill="1" applyBorder="1" applyAlignment="1"/>
    <xf numFmtId="42" fontId="2" fillId="0" borderId="1" xfId="0" applyNumberFormat="1" applyFont="1" applyFill="1" applyBorder="1" applyAlignment="1"/>
    <xf numFmtId="0" fontId="2" fillId="0" borderId="1" xfId="0" applyNumberFormat="1" applyFont="1" applyFill="1" applyBorder="1" applyAlignment="1"/>
    <xf numFmtId="42" fontId="2" fillId="0" borderId="15" xfId="0" applyNumberFormat="1" applyFont="1" applyFill="1" applyBorder="1" applyAlignment="1"/>
    <xf numFmtId="10" fontId="15" fillId="0" borderId="0" xfId="2" applyNumberFormat="1" applyFont="1" applyFill="1" applyBorder="1" applyAlignment="1">
      <alignment horizontal="left"/>
    </xf>
    <xf numFmtId="170" fontId="17" fillId="0" borderId="4" xfId="0" applyNumberFormat="1" applyFont="1" applyFill="1" applyBorder="1" applyAlignment="1" applyProtection="1">
      <alignment horizontal="center"/>
      <protection locked="0"/>
    </xf>
    <xf numFmtId="0" fontId="15" fillId="0" borderId="14" xfId="0" applyNumberFormat="1" applyFont="1" applyFill="1" applyBorder="1" applyAlignment="1"/>
    <xf numFmtId="0" fontId="15" fillId="0" borderId="1" xfId="0" applyNumberFormat="1" applyFont="1" applyFill="1" applyBorder="1" applyAlignment="1"/>
    <xf numFmtId="41" fontId="15" fillId="0" borderId="1" xfId="1" applyNumberFormat="1" applyFont="1" applyFill="1" applyBorder="1" applyAlignment="1"/>
    <xf numFmtId="41" fontId="15" fillId="0" borderId="1" xfId="1" applyNumberFormat="1" applyFont="1" applyFill="1" applyBorder="1" applyAlignment="1">
      <alignment horizontal="right"/>
    </xf>
    <xf numFmtId="10" fontId="15" fillId="0" borderId="1" xfId="1" applyNumberFormat="1" applyFont="1" applyFill="1" applyBorder="1" applyAlignment="1">
      <alignment horizontal="left"/>
    </xf>
    <xf numFmtId="10" fontId="15" fillId="0" borderId="1" xfId="2" applyNumberFormat="1" applyFont="1" applyFill="1" applyBorder="1" applyAlignment="1"/>
    <xf numFmtId="10" fontId="15" fillId="0" borderId="15" xfId="2" applyNumberFormat="1" applyFont="1" applyFill="1" applyBorder="1" applyAlignment="1"/>
    <xf numFmtId="0" fontId="15" fillId="0" borderId="10" xfId="0" applyNumberFormat="1" applyFont="1" applyFill="1" applyBorder="1" applyAlignment="1">
      <alignment horizontal="center"/>
    </xf>
    <xf numFmtId="0" fontId="0" fillId="0" borderId="9" xfId="0" applyFont="1" applyFill="1" applyBorder="1"/>
    <xf numFmtId="0" fontId="0" fillId="0" borderId="0" xfId="0" applyNumberFormat="1" applyFont="1" applyFill="1" applyBorder="1" applyAlignment="1"/>
    <xf numFmtId="42" fontId="2" fillId="0" borderId="0" xfId="0" applyNumberFormat="1" applyFont="1" applyFill="1" applyBorder="1" applyAlignment="1"/>
    <xf numFmtId="42" fontId="2" fillId="0" borderId="12" xfId="0" applyNumberFormat="1" applyFont="1" applyFill="1" applyBorder="1" applyAlignment="1"/>
    <xf numFmtId="0" fontId="15" fillId="0" borderId="2" xfId="0" applyNumberFormat="1" applyFont="1" applyFill="1" applyBorder="1" applyAlignment="1">
      <alignment horizontal="center"/>
    </xf>
    <xf numFmtId="41" fontId="3" fillId="0" borderId="0" xfId="3" applyNumberFormat="1" applyFont="1" applyFill="1" applyAlignment="1">
      <alignment horizontal="center"/>
    </xf>
    <xf numFmtId="0" fontId="3" fillId="0" borderId="0" xfId="3" applyFont="1" applyFill="1" applyBorder="1" applyAlignment="1">
      <alignment horizontal="center"/>
    </xf>
    <xf numFmtId="41" fontId="3" fillId="0" borderId="1" xfId="3" applyNumberFormat="1" applyFont="1" applyFill="1" applyBorder="1" applyAlignment="1">
      <alignment horizontal="center"/>
    </xf>
    <xf numFmtId="0" fontId="3" fillId="0" borderId="1" xfId="3" applyFont="1" applyFill="1" applyBorder="1" applyAlignment="1">
      <alignment horizontal="center"/>
    </xf>
  </cellXfs>
  <cellStyles count="7">
    <cellStyle name="Comma" xfId="1" builtinId="3"/>
    <cellStyle name="Currency" xfId="6" builtinId="4"/>
    <cellStyle name="Normal" xfId="0" builtinId="0"/>
    <cellStyle name="Normal 2" xfId="3"/>
    <cellStyle name="Normal 2 2" xfId="4"/>
    <cellStyle name="Percent" xfId="2" builtinId="5"/>
    <cellStyle name="Percent 2" xfId="5"/>
  </cellStyles>
  <dxfs count="6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9%20GRC/Original%20Filing/Dirty%20Workpapers%202019%20GRC/NEW-PSE-WP-SEF-4.00E-ELECTRIC-MODEL-19GRC-06-2019%20-%20Copy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Interveners%20Response\%23Staff\Jing%20Liu\WP%20review%20MI\MI%20SEF-14.00E-ELECTRIC-MODEL-SUPPLEMENTAL-19GRC-09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lfwd"/>
      <sheetName val="COC, Def, ConvF"/>
      <sheetName val="Summary"/>
      <sheetName val="Detailed Summary"/>
      <sheetName val="COC-Restating"/>
      <sheetName val="Common Adj"/>
      <sheetName val="Electric Adj"/>
      <sheetName val="Named Ranges"/>
      <sheetName val="ETR GRC vs CBR TBPI 100%"/>
      <sheetName val="ETR GRC vs CBR"/>
      <sheetName val="ETR"/>
      <sheetName val="Check ETR"/>
      <sheetName val="Dirty only==&gt;"/>
      <sheetName val="FIT Plug Temp Adj"/>
      <sheetName val="Verify"/>
      <sheetName val="ARAM"/>
      <sheetName val="Matri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C3">
            <v>0.21</v>
          </cell>
        </row>
        <row r="4">
          <cell r="C4" t="str">
            <v>2019 GENERAL RATE CASE</v>
          </cell>
        </row>
        <row r="5">
          <cell r="C5" t="str">
            <v>12 MONTHS ENDED DECEMBER 31, 2018</v>
          </cell>
        </row>
        <row r="6">
          <cell r="C6" t="str">
            <v>UE-__________</v>
          </cell>
        </row>
        <row r="8">
          <cell r="C8" t="str">
            <v>PUGET SOUND ENERGY - ELECTRIC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lfwd"/>
      <sheetName val="COC, Def, ConvF"/>
      <sheetName val="Summary"/>
      <sheetName val="Detailed Summary"/>
      <sheetName val="COC-Restating"/>
      <sheetName val="Common Adj"/>
      <sheetName val="Electric Adj"/>
      <sheetName val="Power Cost Bridge to A-1"/>
      <sheetName val="Named Ranges 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C3">
            <v>0.21</v>
          </cell>
        </row>
        <row r="4">
          <cell r="C4" t="str">
            <v>2019 GENERAL RATE CASE</v>
          </cell>
        </row>
        <row r="5">
          <cell r="C5" t="str">
            <v>12 MONTHS ENDED DECEMBER 31, 2018</v>
          </cell>
        </row>
        <row r="6">
          <cell r="C6" t="str">
            <v>UE-__________</v>
          </cell>
        </row>
        <row r="8">
          <cell r="C8" t="str">
            <v>PUGET SOUND ENERGY - ELECTRIC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6"/>
  <sheetViews>
    <sheetView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ColWidth="9.109375" defaultRowHeight="14.4" x14ac:dyDescent="0.3"/>
  <cols>
    <col min="1" max="1" width="10" style="133" customWidth="1"/>
    <col min="2" max="2" width="31" style="133" bestFit="1" customWidth="1"/>
    <col min="3" max="3" width="10.5546875" style="133" bestFit="1" customWidth="1"/>
    <col min="4" max="4" width="14" style="133" customWidth="1"/>
    <col min="5" max="5" width="16.33203125" style="133" bestFit="1" customWidth="1"/>
    <col min="6" max="6" width="14" style="133" customWidth="1"/>
    <col min="7" max="7" width="16.6640625" style="133" bestFit="1" customWidth="1"/>
    <col min="8" max="8" width="18" style="133" customWidth="1"/>
    <col min="9" max="9" width="19.33203125" style="133" bestFit="1" customWidth="1"/>
    <col min="10" max="10" width="14" style="133" customWidth="1"/>
    <col min="11" max="11" width="15.6640625" style="133" bestFit="1" customWidth="1"/>
    <col min="12" max="12" width="14" style="133" customWidth="1"/>
    <col min="13" max="16384" width="9.109375" style="133"/>
  </cols>
  <sheetData>
    <row r="1" spans="1:12" ht="15.6" x14ac:dyDescent="0.3">
      <c r="A1" s="134"/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7"/>
    </row>
    <row r="2" spans="1:12" ht="15.6" x14ac:dyDescent="0.3">
      <c r="A2" s="138" t="s">
        <v>750</v>
      </c>
      <c r="B2" s="139"/>
      <c r="C2" s="139"/>
      <c r="D2" s="139"/>
      <c r="E2" s="139"/>
      <c r="F2" s="142" t="s">
        <v>676</v>
      </c>
      <c r="G2" s="141">
        <f>'JL-2r'!BK61</f>
        <v>7.3300000000000004E-2</v>
      </c>
      <c r="H2" s="142" t="s">
        <v>677</v>
      </c>
      <c r="I2" s="143">
        <v>0.75138099999999997</v>
      </c>
      <c r="J2" s="139"/>
      <c r="K2" s="139"/>
      <c r="L2" s="144"/>
    </row>
    <row r="3" spans="1:12" ht="15.6" x14ac:dyDescent="0.3">
      <c r="A3" s="367"/>
      <c r="B3" s="368"/>
      <c r="C3" s="368"/>
      <c r="D3" s="369"/>
      <c r="E3" s="369"/>
      <c r="F3" s="370" t="s">
        <v>611</v>
      </c>
      <c r="G3" s="371">
        <v>7.4399999999999994E-2</v>
      </c>
      <c r="H3" s="369"/>
      <c r="I3" s="369"/>
      <c r="J3" s="372"/>
      <c r="K3" s="372"/>
      <c r="L3" s="373"/>
    </row>
    <row r="4" spans="1:12" ht="15.6" x14ac:dyDescent="0.3">
      <c r="A4" s="151"/>
      <c r="B4" s="152"/>
      <c r="C4" s="153"/>
      <c r="D4" s="154"/>
      <c r="E4" s="379" t="s">
        <v>751</v>
      </c>
      <c r="F4" s="155"/>
      <c r="G4" s="156" t="s">
        <v>286</v>
      </c>
      <c r="H4" s="154"/>
      <c r="I4" s="155"/>
      <c r="J4" s="156" t="s">
        <v>287</v>
      </c>
      <c r="K4" s="154"/>
      <c r="L4" s="155"/>
    </row>
    <row r="5" spans="1:12" ht="15.6" x14ac:dyDescent="0.3">
      <c r="A5" s="157" t="s">
        <v>288</v>
      </c>
      <c r="B5" s="158" t="s">
        <v>156</v>
      </c>
      <c r="C5" s="159" t="s">
        <v>289</v>
      </c>
      <c r="D5" s="160" t="s">
        <v>22</v>
      </c>
      <c r="E5" s="161" t="s">
        <v>20</v>
      </c>
      <c r="F5" s="161" t="s">
        <v>21</v>
      </c>
      <c r="G5" s="161" t="s">
        <v>22</v>
      </c>
      <c r="H5" s="161" t="s">
        <v>20</v>
      </c>
      <c r="I5" s="161" t="s">
        <v>302</v>
      </c>
      <c r="J5" s="161" t="s">
        <v>22</v>
      </c>
      <c r="K5" s="161" t="s">
        <v>20</v>
      </c>
      <c r="L5" s="161" t="s">
        <v>21</v>
      </c>
    </row>
    <row r="6" spans="1:12" ht="15.6" x14ac:dyDescent="0.3">
      <c r="A6" s="162" t="s">
        <v>290</v>
      </c>
      <c r="B6" s="163" t="s">
        <v>291</v>
      </c>
      <c r="C6" s="164" t="s">
        <v>292</v>
      </c>
      <c r="D6" s="163" t="s">
        <v>293</v>
      </c>
      <c r="E6" s="164" t="s">
        <v>294</v>
      </c>
      <c r="F6" s="164" t="s">
        <v>295</v>
      </c>
      <c r="G6" s="164" t="s">
        <v>296</v>
      </c>
      <c r="H6" s="164" t="s">
        <v>297</v>
      </c>
      <c r="I6" s="164" t="s">
        <v>298</v>
      </c>
      <c r="J6" s="164" t="s">
        <v>299</v>
      </c>
      <c r="K6" s="164" t="s">
        <v>300</v>
      </c>
      <c r="L6" s="164" t="s">
        <v>301</v>
      </c>
    </row>
    <row r="7" spans="1:12" ht="15.6" x14ac:dyDescent="0.3">
      <c r="A7" s="157"/>
      <c r="B7" s="158"/>
      <c r="C7" s="159"/>
      <c r="D7" s="351"/>
      <c r="E7" s="351"/>
      <c r="F7" s="374"/>
      <c r="G7" s="351"/>
      <c r="H7" s="351"/>
      <c r="I7" s="374"/>
      <c r="J7" s="351"/>
      <c r="K7" s="351"/>
      <c r="L7" s="374"/>
    </row>
    <row r="8" spans="1:12" ht="15.6" x14ac:dyDescent="0.3">
      <c r="A8" s="145"/>
      <c r="B8" s="168" t="s">
        <v>323</v>
      </c>
      <c r="C8" s="169" t="s">
        <v>285</v>
      </c>
      <c r="D8" s="170">
        <v>391140691.10000062</v>
      </c>
      <c r="E8" s="171">
        <v>5208778506.3049917</v>
      </c>
      <c r="F8" s="172">
        <f>(-D8+(E8*$G$3))/$I$2</f>
        <v>-4801252.9341429826</v>
      </c>
      <c r="G8" s="170">
        <f>'JL-2r'!$C46</f>
        <v>391140691.10000062</v>
      </c>
      <c r="H8" s="171">
        <f>'JL-2r'!$C48</f>
        <v>5208778506.3049917</v>
      </c>
      <c r="I8" s="172">
        <f>(-G8+(H8*$G$2))/$I$2</f>
        <v>-12426753.654730063</v>
      </c>
      <c r="J8" s="170">
        <f t="shared" ref="J8:J39" si="0">G8-D8</f>
        <v>0</v>
      </c>
      <c r="K8" s="171">
        <f t="shared" ref="K8:K39" si="1">H8-E8</f>
        <v>0</v>
      </c>
      <c r="L8" s="172">
        <f t="shared" ref="L8:L39" si="2">I8-F8</f>
        <v>-7625500.7205870803</v>
      </c>
    </row>
    <row r="9" spans="1:12" x14ac:dyDescent="0.3">
      <c r="A9" s="178">
        <v>20.010000000000002</v>
      </c>
      <c r="B9" s="64" t="s">
        <v>305</v>
      </c>
      <c r="C9" s="169" t="s">
        <v>412</v>
      </c>
      <c r="D9" s="174">
        <v>8327800.1577338427</v>
      </c>
      <c r="E9" s="174">
        <v>0</v>
      </c>
      <c r="F9" s="175">
        <f>(-D9+(E9*$G$3))/$I$2</f>
        <v>-11083325.44705528</v>
      </c>
      <c r="G9" s="174">
        <f>'JL-2r'!$D46</f>
        <v>8327800.1577338427</v>
      </c>
      <c r="H9" s="174">
        <f>'JL-2r'!$D48</f>
        <v>0</v>
      </c>
      <c r="I9" s="175">
        <f>(-G9+(H9*$G$2))/$I$2</f>
        <v>-11083325.44705528</v>
      </c>
      <c r="J9" s="60">
        <f t="shared" si="0"/>
        <v>0</v>
      </c>
      <c r="K9" s="60">
        <f t="shared" si="1"/>
        <v>0</v>
      </c>
      <c r="L9" s="51">
        <f t="shared" si="2"/>
        <v>0</v>
      </c>
    </row>
    <row r="10" spans="1:12" x14ac:dyDescent="0.3">
      <c r="A10" s="178">
        <f t="shared" ref="A10:A28" si="3">+A9+0.01</f>
        <v>20.020000000000003</v>
      </c>
      <c r="B10" s="64" t="s">
        <v>30</v>
      </c>
      <c r="C10" s="169" t="s">
        <v>685</v>
      </c>
      <c r="D10" s="174">
        <v>4922912.8320278507</v>
      </c>
      <c r="E10" s="174">
        <v>0</v>
      </c>
      <c r="F10" s="175">
        <f>(-D10+(E10*$G$3))/$I$2</f>
        <v>-6551819.6920441836</v>
      </c>
      <c r="G10" s="174">
        <f>'JL-2r'!$E46</f>
        <v>4922912.8320278507</v>
      </c>
      <c r="H10" s="174">
        <f>'JL-2r'!$E48</f>
        <v>0</v>
      </c>
      <c r="I10" s="175">
        <f>(-G10+(H10*$G$2))/$I$2</f>
        <v>-6551819.6920441836</v>
      </c>
      <c r="J10" s="60">
        <f t="shared" si="0"/>
        <v>0</v>
      </c>
      <c r="K10" s="60">
        <f t="shared" si="1"/>
        <v>0</v>
      </c>
      <c r="L10" s="51">
        <f t="shared" si="2"/>
        <v>0</v>
      </c>
    </row>
    <row r="11" spans="1:12" x14ac:dyDescent="0.3">
      <c r="A11" s="178">
        <f t="shared" si="3"/>
        <v>20.030000000000005</v>
      </c>
      <c r="B11" s="64" t="s">
        <v>32</v>
      </c>
      <c r="C11" s="169" t="s">
        <v>412</v>
      </c>
      <c r="D11" s="174">
        <v>-14935653.446827501</v>
      </c>
      <c r="E11" s="174">
        <v>0</v>
      </c>
      <c r="F11" s="175">
        <f>(-D11+(E11*$G$3))/$I$2</f>
        <v>19877603.302222844</v>
      </c>
      <c r="G11" s="174">
        <f>'JL-2r'!$F46</f>
        <v>-14935653.446827501</v>
      </c>
      <c r="H11" s="174">
        <f>'JL-2r'!$F48</f>
        <v>0</v>
      </c>
      <c r="I11" s="175">
        <f>(-G11+(H11*$G$2))/$I$2</f>
        <v>19877603.302222844</v>
      </c>
      <c r="J11" s="101">
        <f t="shared" si="0"/>
        <v>0</v>
      </c>
      <c r="K11" s="101">
        <f t="shared" si="1"/>
        <v>0</v>
      </c>
      <c r="L11" s="51">
        <f t="shared" si="2"/>
        <v>0</v>
      </c>
    </row>
    <row r="12" spans="1:12" x14ac:dyDescent="0.3">
      <c r="A12" s="178">
        <f t="shared" si="3"/>
        <v>20.040000000000006</v>
      </c>
      <c r="B12" s="64" t="s">
        <v>87</v>
      </c>
      <c r="C12" s="169" t="s">
        <v>683</v>
      </c>
      <c r="D12" s="174">
        <v>33104040.978384849</v>
      </c>
      <c r="E12" s="174">
        <v>0</v>
      </c>
      <c r="F12" s="175">
        <f>(-D12+(E12*7.6%))/$I$2</f>
        <v>-44057596.58333768</v>
      </c>
      <c r="G12" s="174">
        <f>'JL-2r'!$G46</f>
        <v>33118422.164963614</v>
      </c>
      <c r="H12" s="174">
        <f>'JL-2r'!$G48</f>
        <v>0</v>
      </c>
      <c r="I12" s="175">
        <f>(-G12+(H12*7.6%))/$I$2</f>
        <v>-44076736.256258294</v>
      </c>
      <c r="J12" s="101">
        <f t="shared" si="0"/>
        <v>14381.186578765512</v>
      </c>
      <c r="K12" s="101">
        <f t="shared" si="1"/>
        <v>0</v>
      </c>
      <c r="L12" s="51">
        <f t="shared" si="2"/>
        <v>-19139.672920614481</v>
      </c>
    </row>
    <row r="13" spans="1:12" x14ac:dyDescent="0.3">
      <c r="A13" s="178">
        <f t="shared" si="3"/>
        <v>20.050000000000008</v>
      </c>
      <c r="B13" s="64" t="s">
        <v>306</v>
      </c>
      <c r="C13" s="169" t="s">
        <v>412</v>
      </c>
      <c r="D13" s="174">
        <v>-1955986.2286396027</v>
      </c>
      <c r="E13" s="174">
        <v>0</v>
      </c>
      <c r="F13" s="175">
        <f t="shared" ref="F13:F44" si="4">(-D13+(E13*$G$3))/$I$2</f>
        <v>2603188.30079494</v>
      </c>
      <c r="G13" s="174">
        <f>'JL-2r'!$H46</f>
        <v>-1955986.2286396027</v>
      </c>
      <c r="H13" s="174">
        <f>'JL-2r'!$H48</f>
        <v>0</v>
      </c>
      <c r="I13" s="175">
        <f t="shared" ref="I13:I44" si="5">(-G13+(H13*$G$2))/$I$2</f>
        <v>2603188.30079494</v>
      </c>
      <c r="J13" s="101">
        <f t="shared" si="0"/>
        <v>0</v>
      </c>
      <c r="K13" s="101">
        <f t="shared" si="1"/>
        <v>0</v>
      </c>
      <c r="L13" s="51">
        <f t="shared" si="2"/>
        <v>0</v>
      </c>
    </row>
    <row r="14" spans="1:12" x14ac:dyDescent="0.3">
      <c r="A14" s="178">
        <f t="shared" si="3"/>
        <v>20.060000000000009</v>
      </c>
      <c r="B14" s="64" t="s">
        <v>40</v>
      </c>
      <c r="C14" s="169" t="s">
        <v>412</v>
      </c>
      <c r="D14" s="174">
        <v>66597.374865170947</v>
      </c>
      <c r="E14" s="174">
        <v>0</v>
      </c>
      <c r="F14" s="175">
        <f t="shared" si="4"/>
        <v>-88633.296377165447</v>
      </c>
      <c r="G14" s="174">
        <f>'JL-2r'!$I46</f>
        <v>66597.374865170947</v>
      </c>
      <c r="H14" s="174">
        <f>'JL-2r'!$I48</f>
        <v>0</v>
      </c>
      <c r="I14" s="175">
        <f t="shared" si="5"/>
        <v>-88633.296377165447</v>
      </c>
      <c r="J14" s="101">
        <f t="shared" si="0"/>
        <v>0</v>
      </c>
      <c r="K14" s="101">
        <f t="shared" si="1"/>
        <v>0</v>
      </c>
      <c r="L14" s="51">
        <f t="shared" si="2"/>
        <v>0</v>
      </c>
    </row>
    <row r="15" spans="1:12" x14ac:dyDescent="0.3">
      <c r="A15" s="178">
        <f t="shared" si="3"/>
        <v>20.070000000000011</v>
      </c>
      <c r="B15" s="64" t="s">
        <v>42</v>
      </c>
      <c r="C15" s="169" t="s">
        <v>412</v>
      </c>
      <c r="D15" s="174">
        <v>303153.75903630909</v>
      </c>
      <c r="E15" s="174">
        <v>0</v>
      </c>
      <c r="F15" s="175">
        <f t="shared" si="4"/>
        <v>-403462.10382789705</v>
      </c>
      <c r="G15" s="174">
        <f>'JL-2r'!$J46</f>
        <v>303153.75903630909</v>
      </c>
      <c r="H15" s="174">
        <f>'JL-2r'!$J48</f>
        <v>0</v>
      </c>
      <c r="I15" s="175">
        <f t="shared" si="5"/>
        <v>-403462.10382789705</v>
      </c>
      <c r="J15" s="101">
        <f t="shared" si="0"/>
        <v>0</v>
      </c>
      <c r="K15" s="101">
        <f t="shared" si="1"/>
        <v>0</v>
      </c>
      <c r="L15" s="51">
        <f t="shared" si="2"/>
        <v>0</v>
      </c>
    </row>
    <row r="16" spans="1:12" x14ac:dyDescent="0.3">
      <c r="A16" s="178">
        <f t="shared" si="3"/>
        <v>20.080000000000013</v>
      </c>
      <c r="B16" s="64" t="s">
        <v>44</v>
      </c>
      <c r="C16" s="169" t="s">
        <v>412</v>
      </c>
      <c r="D16" s="174">
        <v>184145.16401528011</v>
      </c>
      <c r="E16" s="174">
        <v>0</v>
      </c>
      <c r="F16" s="175">
        <f t="shared" si="4"/>
        <v>-245075.6194464328</v>
      </c>
      <c r="G16" s="174">
        <f>'JL-2r'!$K46</f>
        <v>184145.16401528011</v>
      </c>
      <c r="H16" s="174">
        <f>'JL-2r'!$K48</f>
        <v>0</v>
      </c>
      <c r="I16" s="175">
        <f t="shared" si="5"/>
        <v>-245075.6194464328</v>
      </c>
      <c r="J16" s="101">
        <f t="shared" si="0"/>
        <v>0</v>
      </c>
      <c r="K16" s="101">
        <f t="shared" si="1"/>
        <v>0</v>
      </c>
      <c r="L16" s="51">
        <f t="shared" si="2"/>
        <v>0</v>
      </c>
    </row>
    <row r="17" spans="1:12" x14ac:dyDescent="0.3">
      <c r="A17" s="178">
        <f t="shared" si="3"/>
        <v>20.090000000000014</v>
      </c>
      <c r="B17" s="64" t="s">
        <v>47</v>
      </c>
      <c r="C17" s="169" t="s">
        <v>412</v>
      </c>
      <c r="D17" s="174">
        <v>71834.764841626398</v>
      </c>
      <c r="E17" s="174">
        <v>0</v>
      </c>
      <c r="F17" s="175">
        <f t="shared" si="4"/>
        <v>-95603.64827115192</v>
      </c>
      <c r="G17" s="174">
        <f>'JL-2r'!$L46</f>
        <v>71834.764841626398</v>
      </c>
      <c r="H17" s="174">
        <f>'JL-2r'!$L48</f>
        <v>0</v>
      </c>
      <c r="I17" s="175">
        <f t="shared" si="5"/>
        <v>-95603.64827115192</v>
      </c>
      <c r="J17" s="101">
        <f t="shared" si="0"/>
        <v>0</v>
      </c>
      <c r="K17" s="101">
        <f t="shared" si="1"/>
        <v>0</v>
      </c>
      <c r="L17" s="51">
        <f t="shared" si="2"/>
        <v>0</v>
      </c>
    </row>
    <row r="18" spans="1:12" x14ac:dyDescent="0.3">
      <c r="A18" s="178">
        <f t="shared" si="3"/>
        <v>20.100000000000016</v>
      </c>
      <c r="B18" s="64" t="s">
        <v>49</v>
      </c>
      <c r="C18" s="169" t="s">
        <v>412</v>
      </c>
      <c r="D18" s="174">
        <v>5301.3344264041589</v>
      </c>
      <c r="E18" s="174">
        <v>0</v>
      </c>
      <c r="F18" s="175">
        <f t="shared" si="4"/>
        <v>-7055.4544583961524</v>
      </c>
      <c r="G18" s="174">
        <f>'JL-2r'!$M46</f>
        <v>5301.3344264041589</v>
      </c>
      <c r="H18" s="174">
        <f>'JL-2r'!$M48</f>
        <v>0</v>
      </c>
      <c r="I18" s="175">
        <f t="shared" si="5"/>
        <v>-7055.4544583961524</v>
      </c>
      <c r="J18" s="101">
        <f t="shared" si="0"/>
        <v>0</v>
      </c>
      <c r="K18" s="101">
        <f t="shared" si="1"/>
        <v>0</v>
      </c>
      <c r="L18" s="51">
        <f t="shared" si="2"/>
        <v>0</v>
      </c>
    </row>
    <row r="19" spans="1:12" x14ac:dyDescent="0.3">
      <c r="A19" s="178">
        <f t="shared" si="3"/>
        <v>20.110000000000017</v>
      </c>
      <c r="B19" s="64" t="s">
        <v>51</v>
      </c>
      <c r="C19" s="169" t="s">
        <v>412</v>
      </c>
      <c r="D19" s="174">
        <v>-803909.33835699933</v>
      </c>
      <c r="E19" s="174">
        <v>0</v>
      </c>
      <c r="F19" s="175">
        <f t="shared" si="4"/>
        <v>1069909.0585961042</v>
      </c>
      <c r="G19" s="174">
        <f>'JL-2r'!$N46</f>
        <v>-803909.33835699933</v>
      </c>
      <c r="H19" s="174">
        <f>'JL-2r'!$N48</f>
        <v>0</v>
      </c>
      <c r="I19" s="175">
        <f t="shared" si="5"/>
        <v>1069909.0585961042</v>
      </c>
      <c r="J19" s="101">
        <f t="shared" si="0"/>
        <v>0</v>
      </c>
      <c r="K19" s="101">
        <f t="shared" si="1"/>
        <v>0</v>
      </c>
      <c r="L19" s="51">
        <f t="shared" si="2"/>
        <v>0</v>
      </c>
    </row>
    <row r="20" spans="1:12" x14ac:dyDescent="0.3">
      <c r="A20" s="178">
        <f t="shared" si="3"/>
        <v>20.120000000000019</v>
      </c>
      <c r="B20" s="64" t="s">
        <v>53</v>
      </c>
      <c r="C20" s="169" t="s">
        <v>412</v>
      </c>
      <c r="D20" s="174">
        <v>-496557.58700637007</v>
      </c>
      <c r="E20" s="174">
        <v>0</v>
      </c>
      <c r="F20" s="175">
        <f t="shared" si="4"/>
        <v>660859.91927713121</v>
      </c>
      <c r="G20" s="174">
        <f>'JL-2r'!$O46</f>
        <v>-496557.58700637007</v>
      </c>
      <c r="H20" s="174">
        <f>'JL-2r'!$O48</f>
        <v>0</v>
      </c>
      <c r="I20" s="175">
        <f t="shared" si="5"/>
        <v>660859.91927713121</v>
      </c>
      <c r="J20" s="101">
        <f t="shared" si="0"/>
        <v>0</v>
      </c>
      <c r="K20" s="101">
        <f t="shared" si="1"/>
        <v>0</v>
      </c>
      <c r="L20" s="51">
        <f t="shared" si="2"/>
        <v>0</v>
      </c>
    </row>
    <row r="21" spans="1:12" x14ac:dyDescent="0.3">
      <c r="A21" s="178">
        <f t="shared" si="3"/>
        <v>20.13000000000002</v>
      </c>
      <c r="B21" s="64" t="s">
        <v>55</v>
      </c>
      <c r="C21" s="169" t="s">
        <v>412</v>
      </c>
      <c r="D21" s="174">
        <v>-1726149.211916219</v>
      </c>
      <c r="E21" s="174">
        <v>0</v>
      </c>
      <c r="F21" s="175">
        <f t="shared" si="4"/>
        <v>2297302.1834678003</v>
      </c>
      <c r="G21" s="174">
        <f>'JL-2r'!$P46</f>
        <v>-1726149.211916219</v>
      </c>
      <c r="H21" s="174">
        <f>'JL-2r'!$P48</f>
        <v>0</v>
      </c>
      <c r="I21" s="175">
        <f t="shared" si="5"/>
        <v>2297302.1834678003</v>
      </c>
      <c r="J21" s="101">
        <f t="shared" si="0"/>
        <v>0</v>
      </c>
      <c r="K21" s="101">
        <f t="shared" si="1"/>
        <v>0</v>
      </c>
      <c r="L21" s="51">
        <f t="shared" si="2"/>
        <v>0</v>
      </c>
    </row>
    <row r="22" spans="1:12" x14ac:dyDescent="0.3">
      <c r="A22" s="178">
        <f t="shared" si="3"/>
        <v>20.140000000000022</v>
      </c>
      <c r="B22" s="64" t="s">
        <v>307</v>
      </c>
      <c r="C22" s="169" t="s">
        <v>412</v>
      </c>
      <c r="D22" s="174">
        <v>319951.38960871822</v>
      </c>
      <c r="E22" s="174">
        <v>0</v>
      </c>
      <c r="F22" s="175">
        <f t="shared" si="4"/>
        <v>-425817.78033876052</v>
      </c>
      <c r="G22" s="174">
        <f>'JL-2r'!$Q46</f>
        <v>319951.38960871822</v>
      </c>
      <c r="H22" s="174">
        <f>'JL-2r'!$Q48</f>
        <v>0</v>
      </c>
      <c r="I22" s="175">
        <f t="shared" si="5"/>
        <v>-425817.78033876052</v>
      </c>
      <c r="J22" s="101">
        <f t="shared" si="0"/>
        <v>0</v>
      </c>
      <c r="K22" s="101">
        <f t="shared" si="1"/>
        <v>0</v>
      </c>
      <c r="L22" s="51">
        <f t="shared" si="2"/>
        <v>0</v>
      </c>
    </row>
    <row r="23" spans="1:12" x14ac:dyDescent="0.3">
      <c r="A23" s="178">
        <f t="shared" si="3"/>
        <v>20.150000000000023</v>
      </c>
      <c r="B23" s="64" t="s">
        <v>59</v>
      </c>
      <c r="C23" s="169" t="s">
        <v>412</v>
      </c>
      <c r="D23" s="174">
        <v>-61810.425156236211</v>
      </c>
      <c r="E23" s="174">
        <v>0</v>
      </c>
      <c r="F23" s="175">
        <f t="shared" si="4"/>
        <v>82262.427658187007</v>
      </c>
      <c r="G23" s="174">
        <f>'JL-2r'!$R46</f>
        <v>-61810.425156236211</v>
      </c>
      <c r="H23" s="174">
        <f>'JL-2r'!$R48</f>
        <v>0</v>
      </c>
      <c r="I23" s="175">
        <f t="shared" si="5"/>
        <v>82262.427658187007</v>
      </c>
      <c r="J23" s="101">
        <f t="shared" si="0"/>
        <v>0</v>
      </c>
      <c r="K23" s="101">
        <f t="shared" si="1"/>
        <v>0</v>
      </c>
      <c r="L23" s="51">
        <f t="shared" si="2"/>
        <v>0</v>
      </c>
    </row>
    <row r="24" spans="1:12" x14ac:dyDescent="0.3">
      <c r="A24" s="178">
        <f t="shared" si="3"/>
        <v>20.160000000000025</v>
      </c>
      <c r="B24" s="64" t="s">
        <v>61</v>
      </c>
      <c r="C24" s="169" t="s">
        <v>412</v>
      </c>
      <c r="D24" s="174">
        <v>-13156.595940416744</v>
      </c>
      <c r="E24" s="174">
        <v>0</v>
      </c>
      <c r="F24" s="175">
        <f t="shared" si="4"/>
        <v>17509.886383095585</v>
      </c>
      <c r="G24" s="174">
        <f>'JL-2r'!$S46</f>
        <v>-13156.595940416744</v>
      </c>
      <c r="H24" s="174">
        <f>'JL-2r'!$S48</f>
        <v>0</v>
      </c>
      <c r="I24" s="175">
        <f t="shared" si="5"/>
        <v>17509.886383095585</v>
      </c>
      <c r="J24" s="101">
        <f t="shared" si="0"/>
        <v>0</v>
      </c>
      <c r="K24" s="101">
        <f t="shared" si="1"/>
        <v>0</v>
      </c>
      <c r="L24" s="51">
        <f t="shared" si="2"/>
        <v>0</v>
      </c>
    </row>
    <row r="25" spans="1:12" x14ac:dyDescent="0.3">
      <c r="A25" s="178">
        <f t="shared" si="3"/>
        <v>20.170000000000027</v>
      </c>
      <c r="B25" s="64" t="s">
        <v>63</v>
      </c>
      <c r="C25" s="169" t="s">
        <v>412</v>
      </c>
      <c r="D25" s="174">
        <v>-23850.252119969373</v>
      </c>
      <c r="E25" s="174">
        <v>0</v>
      </c>
      <c r="F25" s="175">
        <f t="shared" si="4"/>
        <v>31741.888762118517</v>
      </c>
      <c r="G25" s="174">
        <f>'JL-2r'!$T46</f>
        <v>-23850.252119969373</v>
      </c>
      <c r="H25" s="174">
        <f>'JL-2r'!$T48</f>
        <v>0</v>
      </c>
      <c r="I25" s="175">
        <f t="shared" si="5"/>
        <v>31741.888762118517</v>
      </c>
      <c r="J25" s="101">
        <f t="shared" si="0"/>
        <v>0</v>
      </c>
      <c r="K25" s="101">
        <f t="shared" si="1"/>
        <v>0</v>
      </c>
      <c r="L25" s="51">
        <f t="shared" si="2"/>
        <v>0</v>
      </c>
    </row>
    <row r="26" spans="1:12" x14ac:dyDescent="0.3">
      <c r="A26" s="178">
        <f t="shared" si="3"/>
        <v>20.180000000000028</v>
      </c>
      <c r="B26" s="64" t="s">
        <v>65</v>
      </c>
      <c r="C26" s="169" t="s">
        <v>285</v>
      </c>
      <c r="D26" s="174">
        <v>0</v>
      </c>
      <c r="E26" s="174">
        <v>182818242.10345364</v>
      </c>
      <c r="F26" s="175">
        <f t="shared" si="4"/>
        <v>18102237.363597095</v>
      </c>
      <c r="G26" s="174">
        <f>'JL-2r'!$U46</f>
        <v>0</v>
      </c>
      <c r="H26" s="174">
        <f>'JL-2r'!$U48</f>
        <v>190746231.15314114</v>
      </c>
      <c r="I26" s="175">
        <f t="shared" si="5"/>
        <v>18608001.458015636</v>
      </c>
      <c r="J26" s="101">
        <f t="shared" si="0"/>
        <v>0</v>
      </c>
      <c r="K26" s="101">
        <f t="shared" si="1"/>
        <v>7927989.0496875048</v>
      </c>
      <c r="L26" s="51">
        <f t="shared" si="2"/>
        <v>505764.0944185406</v>
      </c>
    </row>
    <row r="27" spans="1:12" x14ac:dyDescent="0.3">
      <c r="A27" s="178">
        <f t="shared" si="3"/>
        <v>20.19000000000003</v>
      </c>
      <c r="B27" s="64" t="s">
        <v>68</v>
      </c>
      <c r="C27" s="169" t="s">
        <v>285</v>
      </c>
      <c r="D27" s="174">
        <v>-16904953.479322143</v>
      </c>
      <c r="E27" s="174">
        <v>-16904953.479322143</v>
      </c>
      <c r="F27" s="175">
        <f t="shared" si="4"/>
        <v>20824621.517526496</v>
      </c>
      <c r="G27" s="174">
        <f>'JL-2r'!$V46</f>
        <v>-16904953.479322143</v>
      </c>
      <c r="H27" s="174">
        <f>'JL-2r'!$V48</f>
        <v>-16904953.479322143</v>
      </c>
      <c r="I27" s="175">
        <f t="shared" si="5"/>
        <v>20849369.879312664</v>
      </c>
      <c r="J27" s="101">
        <f t="shared" si="0"/>
        <v>0</v>
      </c>
      <c r="K27" s="101">
        <f t="shared" si="1"/>
        <v>0</v>
      </c>
      <c r="L27" s="51">
        <f t="shared" si="2"/>
        <v>24748.361786168069</v>
      </c>
    </row>
    <row r="28" spans="1:12" x14ac:dyDescent="0.3">
      <c r="A28" s="178">
        <f t="shared" si="3"/>
        <v>20.200000000000031</v>
      </c>
      <c r="B28" s="64" t="s">
        <v>308</v>
      </c>
      <c r="C28" s="169" t="s">
        <v>412</v>
      </c>
      <c r="D28" s="174">
        <v>340892.94246068329</v>
      </c>
      <c r="E28" s="174">
        <v>0</v>
      </c>
      <c r="F28" s="175">
        <f t="shared" si="4"/>
        <v>-453688.53146497358</v>
      </c>
      <c r="G28" s="174">
        <f>'JL-2r'!$W46</f>
        <v>340892.94246068329</v>
      </c>
      <c r="H28" s="174">
        <f>'JL-2r'!$W48</f>
        <v>0</v>
      </c>
      <c r="I28" s="175">
        <f t="shared" si="5"/>
        <v>-453688.53146497358</v>
      </c>
      <c r="J28" s="101">
        <f t="shared" si="0"/>
        <v>0</v>
      </c>
      <c r="K28" s="101">
        <f t="shared" si="1"/>
        <v>0</v>
      </c>
      <c r="L28" s="51">
        <f t="shared" si="2"/>
        <v>0</v>
      </c>
    </row>
    <row r="29" spans="1:12" x14ac:dyDescent="0.3">
      <c r="A29" s="178">
        <v>21.01</v>
      </c>
      <c r="B29" s="64" t="s">
        <v>309</v>
      </c>
      <c r="C29" s="169" t="s">
        <v>324</v>
      </c>
      <c r="D29" s="174">
        <v>-7589560.1894254955</v>
      </c>
      <c r="E29" s="174">
        <v>0</v>
      </c>
      <c r="F29" s="175">
        <f t="shared" si="4"/>
        <v>10100814.619248418</v>
      </c>
      <c r="G29" s="174">
        <f>'JL-2r'!$X46</f>
        <v>-8047883.1010393854</v>
      </c>
      <c r="H29" s="174">
        <f>'JL-2r'!$X48</f>
        <v>0</v>
      </c>
      <c r="I29" s="175">
        <f t="shared" si="5"/>
        <v>10710788.669182992</v>
      </c>
      <c r="J29" s="101">
        <f t="shared" si="0"/>
        <v>-458322.91161388997</v>
      </c>
      <c r="K29" s="101">
        <f t="shared" si="1"/>
        <v>0</v>
      </c>
      <c r="L29" s="51">
        <f t="shared" si="2"/>
        <v>609974.04993457347</v>
      </c>
    </row>
    <row r="30" spans="1:12" x14ac:dyDescent="0.3">
      <c r="A30" s="178">
        <f>+A29+0.01</f>
        <v>21.020000000000003</v>
      </c>
      <c r="B30" s="64" t="s">
        <v>74</v>
      </c>
      <c r="C30" s="169" t="s">
        <v>412</v>
      </c>
      <c r="D30" s="174">
        <v>-68620.043849999958</v>
      </c>
      <c r="E30" s="174">
        <v>0</v>
      </c>
      <c r="F30" s="175">
        <f t="shared" si="4"/>
        <v>91325.231606867834</v>
      </c>
      <c r="G30" s="174">
        <f>'JL-2r'!Y46</f>
        <v>-68620.043849999958</v>
      </c>
      <c r="H30" s="174">
        <f>'JL-2r'!Y48</f>
        <v>0</v>
      </c>
      <c r="I30" s="175">
        <f t="shared" si="5"/>
        <v>91325.231606867834</v>
      </c>
      <c r="J30" s="101">
        <f t="shared" si="0"/>
        <v>0</v>
      </c>
      <c r="K30" s="101">
        <f t="shared" si="1"/>
        <v>0</v>
      </c>
      <c r="L30" s="51">
        <f t="shared" si="2"/>
        <v>0</v>
      </c>
    </row>
    <row r="31" spans="1:12" x14ac:dyDescent="0.3">
      <c r="A31" s="178">
        <f>+A30+0.01</f>
        <v>21.030000000000005</v>
      </c>
      <c r="B31" s="64" t="s">
        <v>76</v>
      </c>
      <c r="C31" s="169" t="s">
        <v>285</v>
      </c>
      <c r="D31" s="174">
        <v>167530.56</v>
      </c>
      <c r="E31" s="174">
        <v>-1615371.4300000002</v>
      </c>
      <c r="F31" s="175">
        <f t="shared" si="4"/>
        <v>-382913.85381317866</v>
      </c>
      <c r="G31" s="174">
        <f>'JL-2r'!$Z46</f>
        <v>167530.56</v>
      </c>
      <c r="H31" s="174">
        <f>'JL-2r'!$Z48</f>
        <v>-1615371.4300000002</v>
      </c>
      <c r="I31" s="175">
        <f t="shared" si="5"/>
        <v>-380548.99687242555</v>
      </c>
      <c r="J31" s="101">
        <f t="shared" si="0"/>
        <v>0</v>
      </c>
      <c r="K31" s="101">
        <f t="shared" si="1"/>
        <v>0</v>
      </c>
      <c r="L31" s="51">
        <f t="shared" si="2"/>
        <v>2364.8569407531177</v>
      </c>
    </row>
    <row r="32" spans="1:12" x14ac:dyDescent="0.3">
      <c r="A32" s="178">
        <f>+A31+0.01</f>
        <v>21.040000000000006</v>
      </c>
      <c r="B32" s="64" t="s">
        <v>78</v>
      </c>
      <c r="C32" s="169" t="s">
        <v>412</v>
      </c>
      <c r="D32" s="174">
        <v>-32912585.679400001</v>
      </c>
      <c r="E32" s="174">
        <v>0</v>
      </c>
      <c r="F32" s="175">
        <f t="shared" si="4"/>
        <v>43802792.03147272</v>
      </c>
      <c r="G32" s="174">
        <f>'JL-2r'!$AA46</f>
        <v>-32912585.679400001</v>
      </c>
      <c r="H32" s="174">
        <f>'JL-2r'!$AA48</f>
        <v>0</v>
      </c>
      <c r="I32" s="175">
        <f t="shared" si="5"/>
        <v>43802792.03147272</v>
      </c>
      <c r="J32" s="101">
        <f t="shared" si="0"/>
        <v>0</v>
      </c>
      <c r="K32" s="101">
        <f t="shared" si="1"/>
        <v>0</v>
      </c>
      <c r="L32" s="51">
        <f t="shared" si="2"/>
        <v>0</v>
      </c>
    </row>
    <row r="33" spans="1:12" x14ac:dyDescent="0.3">
      <c r="A33" s="178">
        <f>+A32+0.01</f>
        <v>21.050000000000008</v>
      </c>
      <c r="B33" s="64" t="s">
        <v>80</v>
      </c>
      <c r="C33" s="169" t="s">
        <v>412</v>
      </c>
      <c r="D33" s="174">
        <v>-11000.8474333339</v>
      </c>
      <c r="E33" s="174">
        <v>0</v>
      </c>
      <c r="F33" s="175">
        <f t="shared" si="4"/>
        <v>14640.837914897902</v>
      </c>
      <c r="G33" s="174">
        <f>'JL-2r'!$AB46</f>
        <v>-11000.8474333339</v>
      </c>
      <c r="H33" s="174">
        <f>'JL-2r'!$AB48</f>
        <v>0</v>
      </c>
      <c r="I33" s="175">
        <f t="shared" si="5"/>
        <v>14640.837914897902</v>
      </c>
      <c r="J33" s="101">
        <f t="shared" si="0"/>
        <v>0</v>
      </c>
      <c r="K33" s="101">
        <f t="shared" si="1"/>
        <v>0</v>
      </c>
      <c r="L33" s="51">
        <f t="shared" si="2"/>
        <v>0</v>
      </c>
    </row>
    <row r="34" spans="1:12" x14ac:dyDescent="0.3">
      <c r="A34" s="178">
        <f>A33+0.02</f>
        <v>21.070000000000007</v>
      </c>
      <c r="B34" s="64" t="s">
        <v>82</v>
      </c>
      <c r="C34" s="169" t="s">
        <v>285</v>
      </c>
      <c r="D34" s="174">
        <v>1668426.4785019332</v>
      </c>
      <c r="E34" s="174">
        <v>-11018406.688827798</v>
      </c>
      <c r="F34" s="175">
        <f t="shared" si="4"/>
        <v>-3311497.011703412</v>
      </c>
      <c r="G34" s="174">
        <f>'JL-2r'!$AC46</f>
        <v>1668426.4785019332</v>
      </c>
      <c r="H34" s="174">
        <f>'JL-2r'!$AC48</f>
        <v>-11018406.688827798</v>
      </c>
      <c r="I34" s="175">
        <f t="shared" si="5"/>
        <v>-3295366.3837560588</v>
      </c>
      <c r="J34" s="101">
        <f t="shared" si="0"/>
        <v>0</v>
      </c>
      <c r="K34" s="101">
        <f t="shared" si="1"/>
        <v>0</v>
      </c>
      <c r="L34" s="51">
        <f t="shared" si="2"/>
        <v>16130.627947353292</v>
      </c>
    </row>
    <row r="35" spans="1:12" x14ac:dyDescent="0.3">
      <c r="A35" s="178" t="s">
        <v>538</v>
      </c>
      <c r="B35" s="64" t="s">
        <v>540</v>
      </c>
      <c r="C35" s="169" t="s">
        <v>324</v>
      </c>
      <c r="D35" s="174">
        <v>0</v>
      </c>
      <c r="E35" s="174">
        <v>0</v>
      </c>
      <c r="F35" s="175">
        <f t="shared" si="4"/>
        <v>0</v>
      </c>
      <c r="G35" s="174">
        <f>'JL-2r'!AF46</f>
        <v>431824.68063823192</v>
      </c>
      <c r="H35" s="174">
        <f>'JL-2r'!AF48</f>
        <v>-5272400.7298989873</v>
      </c>
      <c r="I35" s="175">
        <f t="shared" si="5"/>
        <v>-1089050.2343549114</v>
      </c>
      <c r="J35" s="101">
        <f t="shared" si="0"/>
        <v>431824.68063823192</v>
      </c>
      <c r="K35" s="101">
        <f t="shared" si="1"/>
        <v>-5272400.7298989873</v>
      </c>
      <c r="L35" s="51">
        <f t="shared" si="2"/>
        <v>-1089050.2343549114</v>
      </c>
    </row>
    <row r="36" spans="1:12" x14ac:dyDescent="0.3">
      <c r="A36" s="178" t="s">
        <v>539</v>
      </c>
      <c r="B36" s="64" t="s">
        <v>542</v>
      </c>
      <c r="C36" s="169" t="s">
        <v>324</v>
      </c>
      <c r="D36" s="174">
        <v>0</v>
      </c>
      <c r="E36" s="174">
        <v>0</v>
      </c>
      <c r="F36" s="175">
        <f t="shared" si="4"/>
        <v>0</v>
      </c>
      <c r="G36" s="174">
        <f>'JL-2r'!AG46</f>
        <v>0</v>
      </c>
      <c r="H36" s="174">
        <f>'JL-2r'!AG48</f>
        <v>-326274</v>
      </c>
      <c r="I36" s="175">
        <f t="shared" si="5"/>
        <v>-31829.237364266599</v>
      </c>
      <c r="J36" s="101">
        <f t="shared" si="0"/>
        <v>0</v>
      </c>
      <c r="K36" s="101">
        <f t="shared" si="1"/>
        <v>-326274</v>
      </c>
      <c r="L36" s="51">
        <f t="shared" si="2"/>
        <v>-31829.237364266599</v>
      </c>
    </row>
    <row r="37" spans="1:12" x14ac:dyDescent="0.3">
      <c r="A37" s="176" t="s">
        <v>612</v>
      </c>
      <c r="B37" s="64" t="s">
        <v>541</v>
      </c>
      <c r="C37" s="169" t="s">
        <v>285</v>
      </c>
      <c r="D37" s="174">
        <v>0</v>
      </c>
      <c r="E37" s="174">
        <v>-211405.47488111624</v>
      </c>
      <c r="F37" s="175">
        <f t="shared" si="4"/>
        <v>-20932.878700892154</v>
      </c>
      <c r="G37" s="174">
        <f>'JL-2r'!AH46</f>
        <v>0</v>
      </c>
      <c r="H37" s="174">
        <f>'JL-2r'!AH48</f>
        <v>-211405</v>
      </c>
      <c r="I37" s="175">
        <f t="shared" si="5"/>
        <v>-20623.340888310991</v>
      </c>
      <c r="J37" s="101">
        <f t="shared" si="0"/>
        <v>0</v>
      </c>
      <c r="K37" s="101">
        <f t="shared" si="1"/>
        <v>0.47488111624261364</v>
      </c>
      <c r="L37" s="51">
        <f t="shared" si="2"/>
        <v>309.53781258116214</v>
      </c>
    </row>
    <row r="38" spans="1:12" x14ac:dyDescent="0.3">
      <c r="A38" s="176" t="s">
        <v>613</v>
      </c>
      <c r="B38" s="64" t="s">
        <v>543</v>
      </c>
      <c r="C38" s="169" t="s">
        <v>285</v>
      </c>
      <c r="D38" s="174">
        <v>45030</v>
      </c>
      <c r="E38" s="174">
        <v>-550000</v>
      </c>
      <c r="F38" s="175">
        <f t="shared" si="4"/>
        <v>-114389.37103812846</v>
      </c>
      <c r="G38" s="174">
        <f>'JL-2r'!BK46</f>
        <v>45030</v>
      </c>
      <c r="H38" s="174">
        <f>'JL-2r'!BK48</f>
        <v>-550155</v>
      </c>
      <c r="I38" s="175">
        <f t="shared" si="5"/>
        <v>-113599.30780788974</v>
      </c>
      <c r="J38" s="101">
        <f t="shared" si="0"/>
        <v>0</v>
      </c>
      <c r="K38" s="101">
        <f t="shared" si="1"/>
        <v>-155</v>
      </c>
      <c r="L38" s="51">
        <f t="shared" si="2"/>
        <v>790.06323023872392</v>
      </c>
    </row>
    <row r="39" spans="1:12" x14ac:dyDescent="0.3">
      <c r="A39" s="366">
        <f>+A9</f>
        <v>20.010000000000002</v>
      </c>
      <c r="B39" s="64" t="s">
        <v>305</v>
      </c>
      <c r="C39" s="169" t="s">
        <v>685</v>
      </c>
      <c r="D39" s="132">
        <v>-25679089.764345825</v>
      </c>
      <c r="E39" s="132">
        <v>0</v>
      </c>
      <c r="F39" s="175">
        <f t="shared" si="4"/>
        <v>34175857.207389891</v>
      </c>
      <c r="G39" s="132">
        <f>'JL-2r'!$AK46</f>
        <v>-25679089.012964979</v>
      </c>
      <c r="H39" s="132">
        <f>'JL-2r'!$AK48</f>
        <v>0</v>
      </c>
      <c r="I39" s="175">
        <f t="shared" si="5"/>
        <v>34175856.2073901</v>
      </c>
      <c r="J39" s="101">
        <f t="shared" si="0"/>
        <v>0.75138084590435028</v>
      </c>
      <c r="K39" s="101">
        <f t="shared" si="1"/>
        <v>0</v>
      </c>
      <c r="L39" s="51">
        <f t="shared" si="2"/>
        <v>-0.99999979138374329</v>
      </c>
    </row>
    <row r="40" spans="1:12" x14ac:dyDescent="0.3">
      <c r="A40" s="366">
        <f>+A10</f>
        <v>20.020000000000003</v>
      </c>
      <c r="B40" s="64" t="s">
        <v>30</v>
      </c>
      <c r="C40" s="169" t="s">
        <v>685</v>
      </c>
      <c r="D40" s="132">
        <v>8570014.0415130965</v>
      </c>
      <c r="E40" s="132">
        <v>0</v>
      </c>
      <c r="F40" s="175">
        <f t="shared" si="4"/>
        <v>-11405683.723055409</v>
      </c>
      <c r="G40" s="132">
        <f>'JL-2r'!$AL46</f>
        <v>8570014.0415132064</v>
      </c>
      <c r="H40" s="132">
        <f>'JL-2r'!$AL48</f>
        <v>0</v>
      </c>
      <c r="I40" s="175">
        <f t="shared" si="5"/>
        <v>-11405683.723055556</v>
      </c>
      <c r="J40" s="101">
        <f t="shared" ref="J40:J67" si="6">G40-D40</f>
        <v>1.0989606380462646E-7</v>
      </c>
      <c r="K40" s="101">
        <f t="shared" ref="K40:K67" si="7">H40-E40</f>
        <v>0</v>
      </c>
      <c r="L40" s="51">
        <f t="shared" ref="L40:L67" si="8">I40-F40</f>
        <v>-1.4714896678924561E-7</v>
      </c>
    </row>
    <row r="41" spans="1:12" x14ac:dyDescent="0.3">
      <c r="A41" s="366">
        <f>+A12</f>
        <v>20.040000000000006</v>
      </c>
      <c r="B41" s="64" t="s">
        <v>87</v>
      </c>
      <c r="C41" s="169" t="s">
        <v>683</v>
      </c>
      <c r="D41" s="132">
        <v>-357152.48812509922</v>
      </c>
      <c r="E41" s="132">
        <v>0</v>
      </c>
      <c r="F41" s="175">
        <f t="shared" si="4"/>
        <v>475328.08006204473</v>
      </c>
      <c r="G41" s="132">
        <f>'JL-2r'!$AM46</f>
        <v>-659022.41484294983</v>
      </c>
      <c r="H41" s="132">
        <f>'JL-2r'!$AM48</f>
        <v>0</v>
      </c>
      <c r="I41" s="175">
        <f t="shared" si="5"/>
        <v>877081.55362319492</v>
      </c>
      <c r="J41" s="101">
        <f t="shared" si="6"/>
        <v>-301869.92671785061</v>
      </c>
      <c r="K41" s="101">
        <f t="shared" si="7"/>
        <v>0</v>
      </c>
      <c r="L41" s="51">
        <f t="shared" si="8"/>
        <v>401753.4735611502</v>
      </c>
    </row>
    <row r="42" spans="1:12" x14ac:dyDescent="0.3">
      <c r="A42" s="366">
        <f>+A17</f>
        <v>20.090000000000014</v>
      </c>
      <c r="B42" s="64" t="s">
        <v>47</v>
      </c>
      <c r="C42" s="169" t="s">
        <v>412</v>
      </c>
      <c r="D42" s="132">
        <v>-71834.764841627039</v>
      </c>
      <c r="E42" s="132">
        <v>0</v>
      </c>
      <c r="F42" s="175">
        <f t="shared" si="4"/>
        <v>95603.648271152779</v>
      </c>
      <c r="G42" s="132">
        <f>'JL-2r'!$AN46</f>
        <v>-71834.764841627039</v>
      </c>
      <c r="H42" s="132">
        <f>'JL-2r'!$AN48</f>
        <v>0</v>
      </c>
      <c r="I42" s="175">
        <f t="shared" si="5"/>
        <v>95603.648271152779</v>
      </c>
      <c r="J42" s="101">
        <f t="shared" si="6"/>
        <v>0</v>
      </c>
      <c r="K42" s="101">
        <f t="shared" si="7"/>
        <v>0</v>
      </c>
      <c r="L42" s="51">
        <f t="shared" si="8"/>
        <v>0</v>
      </c>
    </row>
    <row r="43" spans="1:12" x14ac:dyDescent="0.3">
      <c r="A43" s="366">
        <f>+A18</f>
        <v>20.100000000000016</v>
      </c>
      <c r="B43" s="64" t="s">
        <v>49</v>
      </c>
      <c r="C43" s="169" t="s">
        <v>412</v>
      </c>
      <c r="D43" s="132">
        <v>-5301.3344264041589</v>
      </c>
      <c r="E43" s="132">
        <v>0</v>
      </c>
      <c r="F43" s="175">
        <f t="shared" si="4"/>
        <v>7055.4544583961524</v>
      </c>
      <c r="G43" s="132">
        <f>'JL-2r'!$AO46</f>
        <v>-5301.3344264041589</v>
      </c>
      <c r="H43" s="132">
        <f>'JL-2r'!$AO48</f>
        <v>0</v>
      </c>
      <c r="I43" s="175">
        <f t="shared" si="5"/>
        <v>7055.4544583961524</v>
      </c>
      <c r="J43" s="101">
        <f t="shared" si="6"/>
        <v>0</v>
      </c>
      <c r="K43" s="101">
        <f t="shared" si="7"/>
        <v>0</v>
      </c>
      <c r="L43" s="51">
        <f t="shared" si="8"/>
        <v>0</v>
      </c>
    </row>
    <row r="44" spans="1:12" x14ac:dyDescent="0.3">
      <c r="A44" s="366">
        <f>+A22</f>
        <v>20.140000000000022</v>
      </c>
      <c r="B44" s="64" t="s">
        <v>310</v>
      </c>
      <c r="C44" s="169" t="s">
        <v>412</v>
      </c>
      <c r="D44" s="132">
        <v>-442588.00130389305</v>
      </c>
      <c r="E44" s="132">
        <v>0</v>
      </c>
      <c r="F44" s="175">
        <f t="shared" si="4"/>
        <v>589032.7294726551</v>
      </c>
      <c r="G44" s="132">
        <f>'JL-2r'!$AP46</f>
        <v>-442588.00130389305</v>
      </c>
      <c r="H44" s="132">
        <f>'JL-2r'!$AP48</f>
        <v>0</v>
      </c>
      <c r="I44" s="175">
        <f t="shared" si="5"/>
        <v>589032.7294726551</v>
      </c>
      <c r="J44" s="101">
        <f t="shared" si="6"/>
        <v>0</v>
      </c>
      <c r="K44" s="101">
        <f t="shared" si="7"/>
        <v>0</v>
      </c>
      <c r="L44" s="51">
        <f t="shared" si="8"/>
        <v>0</v>
      </c>
    </row>
    <row r="45" spans="1:12" x14ac:dyDescent="0.3">
      <c r="A45" s="366">
        <v>20.149999999999999</v>
      </c>
      <c r="B45" s="64" t="s">
        <v>96</v>
      </c>
      <c r="C45" s="169" t="s">
        <v>412</v>
      </c>
      <c r="D45" s="132">
        <v>-3003557.1583568119</v>
      </c>
      <c r="E45" s="132">
        <v>0</v>
      </c>
      <c r="F45" s="175">
        <f t="shared" ref="F45:F64" si="9">(-D45+(E45*$G$3))/$I$2</f>
        <v>3997382.3644154058</v>
      </c>
      <c r="G45" s="132">
        <f>'JL-2r'!$AQ46</f>
        <v>-3003557.1583568119</v>
      </c>
      <c r="H45" s="132">
        <f>'JL-2r'!$AQ48</f>
        <v>0</v>
      </c>
      <c r="I45" s="175">
        <f t="shared" ref="I45:I64" si="10">(-G45+(H45*$G$2))/$I$2</f>
        <v>3997382.3644154058</v>
      </c>
      <c r="J45" s="101">
        <f t="shared" si="6"/>
        <v>0</v>
      </c>
      <c r="K45" s="101">
        <f t="shared" si="7"/>
        <v>0</v>
      </c>
      <c r="L45" s="51">
        <f t="shared" si="8"/>
        <v>0</v>
      </c>
    </row>
    <row r="46" spans="1:12" x14ac:dyDescent="0.3">
      <c r="A46" s="366">
        <f>+A45+0.01</f>
        <v>20.16</v>
      </c>
      <c r="B46" s="64" t="s">
        <v>61</v>
      </c>
      <c r="C46" s="169" t="s">
        <v>412</v>
      </c>
      <c r="D46" s="132">
        <v>-208177.32402600534</v>
      </c>
      <c r="E46" s="132">
        <v>0</v>
      </c>
      <c r="F46" s="175">
        <f t="shared" si="9"/>
        <v>277059.60627964424</v>
      </c>
      <c r="G46" s="132">
        <f>'JL-2r'!$AR46</f>
        <v>-208177.32402600534</v>
      </c>
      <c r="H46" s="132">
        <f>'JL-2r'!$AR48</f>
        <v>0</v>
      </c>
      <c r="I46" s="175">
        <f t="shared" si="10"/>
        <v>277059.60627964424</v>
      </c>
      <c r="J46" s="101">
        <f t="shared" si="6"/>
        <v>0</v>
      </c>
      <c r="K46" s="101">
        <f t="shared" si="7"/>
        <v>0</v>
      </c>
      <c r="L46" s="51">
        <f t="shared" si="8"/>
        <v>0</v>
      </c>
    </row>
    <row r="47" spans="1:12" x14ac:dyDescent="0.3">
      <c r="A47" s="366">
        <f>+A46+0.01</f>
        <v>20.170000000000002</v>
      </c>
      <c r="B47" s="64" t="s">
        <v>63</v>
      </c>
      <c r="C47" s="169" t="s">
        <v>412</v>
      </c>
      <c r="D47" s="132">
        <v>-691246.88851637836</v>
      </c>
      <c r="E47" s="132">
        <v>0</v>
      </c>
      <c r="F47" s="175">
        <f t="shared" si="9"/>
        <v>919968.54926645523</v>
      </c>
      <c r="G47" s="132">
        <f>'JL-2r'!$AS46</f>
        <v>-691246.88851637836</v>
      </c>
      <c r="H47" s="132">
        <f>'JL-2r'!$AS48</f>
        <v>0</v>
      </c>
      <c r="I47" s="175">
        <f t="shared" si="10"/>
        <v>919968.54926645523</v>
      </c>
      <c r="J47" s="101">
        <f t="shared" si="6"/>
        <v>0</v>
      </c>
      <c r="K47" s="101">
        <f t="shared" si="7"/>
        <v>0</v>
      </c>
      <c r="L47" s="51">
        <f t="shared" si="8"/>
        <v>0</v>
      </c>
    </row>
    <row r="48" spans="1:12" x14ac:dyDescent="0.3">
      <c r="A48" s="366">
        <v>20.2</v>
      </c>
      <c r="B48" s="64" t="s">
        <v>311</v>
      </c>
      <c r="C48" s="169" t="s">
        <v>412</v>
      </c>
      <c r="D48" s="132">
        <v>2791831.5547333327</v>
      </c>
      <c r="E48" s="132">
        <v>0</v>
      </c>
      <c r="F48" s="175">
        <f t="shared" si="9"/>
        <v>-3715600.4140819809</v>
      </c>
      <c r="G48" s="132">
        <f>'JL-2r'!$AT46</f>
        <v>2791831.5547333327</v>
      </c>
      <c r="H48" s="132">
        <f>'JL-2r'!$AT48</f>
        <v>0</v>
      </c>
      <c r="I48" s="175">
        <f t="shared" si="10"/>
        <v>-3715600.4140819809</v>
      </c>
      <c r="J48" s="101">
        <f t="shared" si="6"/>
        <v>0</v>
      </c>
      <c r="K48" s="101">
        <f t="shared" si="7"/>
        <v>0</v>
      </c>
      <c r="L48" s="51">
        <f t="shared" si="8"/>
        <v>0</v>
      </c>
    </row>
    <row r="49" spans="1:12" x14ac:dyDescent="0.3">
      <c r="A49" s="366">
        <f t="shared" ref="A49:A57" si="11">+A48+0.01</f>
        <v>20.21</v>
      </c>
      <c r="B49" s="64" t="s">
        <v>312</v>
      </c>
      <c r="C49" s="169" t="s">
        <v>412</v>
      </c>
      <c r="D49" s="132">
        <v>-120117.65165375613</v>
      </c>
      <c r="E49" s="132">
        <v>0</v>
      </c>
      <c r="F49" s="175">
        <f t="shared" si="9"/>
        <v>159862.50870564484</v>
      </c>
      <c r="G49" s="132">
        <f>'JL-2r'!$AU46</f>
        <v>-120117.65165375613</v>
      </c>
      <c r="H49" s="132">
        <f>'JL-2r'!$AU48</f>
        <v>0</v>
      </c>
      <c r="I49" s="175">
        <f t="shared" si="10"/>
        <v>159862.50870564484</v>
      </c>
      <c r="J49" s="101">
        <f t="shared" si="6"/>
        <v>0</v>
      </c>
      <c r="K49" s="101">
        <f t="shared" si="7"/>
        <v>0</v>
      </c>
      <c r="L49" s="51">
        <f t="shared" si="8"/>
        <v>0</v>
      </c>
    </row>
    <row r="50" spans="1:12" x14ac:dyDescent="0.3">
      <c r="A50" s="366">
        <f t="shared" si="11"/>
        <v>20.220000000000002</v>
      </c>
      <c r="B50" s="64" t="s">
        <v>105</v>
      </c>
      <c r="C50" s="169" t="s">
        <v>285</v>
      </c>
      <c r="D50" s="132">
        <v>-7024242.582690442</v>
      </c>
      <c r="E50" s="132">
        <v>64963194.076797329</v>
      </c>
      <c r="F50" s="175">
        <f t="shared" si="9"/>
        <v>15780947.644409647</v>
      </c>
      <c r="G50" s="132">
        <f>'JL-2r'!$AV46</f>
        <v>-4864376.4922224488</v>
      </c>
      <c r="H50" s="132">
        <f>'JL-2r'!$AV48</f>
        <v>28244978.592898086</v>
      </c>
      <c r="I50" s="175">
        <f t="shared" si="10"/>
        <v>9229316.9817734007</v>
      </c>
      <c r="J50" s="101">
        <f t="shared" si="6"/>
        <v>2159866.0904679932</v>
      </c>
      <c r="K50" s="101">
        <f t="shared" si="7"/>
        <v>-36718215.483899243</v>
      </c>
      <c r="L50" s="51">
        <f t="shared" si="8"/>
        <v>-6551630.6626362465</v>
      </c>
    </row>
    <row r="51" spans="1:12" x14ac:dyDescent="0.3">
      <c r="A51" s="366">
        <f t="shared" si="11"/>
        <v>20.230000000000004</v>
      </c>
      <c r="B51" s="64" t="s">
        <v>308</v>
      </c>
      <c r="C51" s="169" t="s">
        <v>412</v>
      </c>
      <c r="D51" s="132">
        <v>394548.96938773646</v>
      </c>
      <c r="E51" s="132">
        <v>0</v>
      </c>
      <c r="F51" s="175">
        <f t="shared" si="9"/>
        <v>-525098.41130895843</v>
      </c>
      <c r="G51" s="132">
        <f>'JL-2r'!$AW46</f>
        <v>394548.96938773646</v>
      </c>
      <c r="H51" s="132">
        <f>'JL-2r'!$AW48</f>
        <v>0</v>
      </c>
      <c r="I51" s="175">
        <f t="shared" si="10"/>
        <v>-525098.41130895843</v>
      </c>
      <c r="J51" s="101">
        <f t="shared" si="6"/>
        <v>0</v>
      </c>
      <c r="K51" s="101">
        <f t="shared" si="7"/>
        <v>0</v>
      </c>
      <c r="L51" s="51">
        <f t="shared" si="8"/>
        <v>0</v>
      </c>
    </row>
    <row r="52" spans="1:12" x14ac:dyDescent="0.3">
      <c r="A52" s="366">
        <f t="shared" si="11"/>
        <v>20.240000000000006</v>
      </c>
      <c r="B52" s="64" t="s">
        <v>313</v>
      </c>
      <c r="C52" s="169" t="s">
        <v>324</v>
      </c>
      <c r="D52" s="132">
        <v>-12677568.60713179</v>
      </c>
      <c r="E52" s="132">
        <v>36080288.955627486</v>
      </c>
      <c r="F52" s="175">
        <f t="shared" si="9"/>
        <v>20444943.517909657</v>
      </c>
      <c r="G52" s="132">
        <f>'JL-2r'!$AX46</f>
        <v>-5181410.1925229533</v>
      </c>
      <c r="H52" s="132">
        <f>'JL-2r'!$AX48</f>
        <v>11359234.266798822</v>
      </c>
      <c r="I52" s="175">
        <f t="shared" si="10"/>
        <v>8003984.7484555868</v>
      </c>
      <c r="J52" s="101">
        <f t="shared" si="6"/>
        <v>7496158.4146088371</v>
      </c>
      <c r="K52" s="101">
        <f t="shared" si="7"/>
        <v>-24721054.688828662</v>
      </c>
      <c r="L52" s="51">
        <f t="shared" si="8"/>
        <v>-12440958.769454069</v>
      </c>
    </row>
    <row r="53" spans="1:12" x14ac:dyDescent="0.3">
      <c r="A53" s="366">
        <f t="shared" si="11"/>
        <v>20.250000000000007</v>
      </c>
      <c r="B53" s="64" t="s">
        <v>314</v>
      </c>
      <c r="C53" s="169" t="s">
        <v>412</v>
      </c>
      <c r="D53" s="132">
        <v>477330.77329275</v>
      </c>
      <c r="E53" s="132">
        <v>0</v>
      </c>
      <c r="F53" s="175">
        <f t="shared" si="9"/>
        <v>-635271.28486446955</v>
      </c>
      <c r="G53" s="132">
        <f>'JL-2r'!$AY46</f>
        <v>477330.77329275</v>
      </c>
      <c r="H53" s="132">
        <f>'JL-2r'!$AY48</f>
        <v>0</v>
      </c>
      <c r="I53" s="175">
        <f t="shared" si="10"/>
        <v>-635271.28486446955</v>
      </c>
      <c r="J53" s="101">
        <f t="shared" si="6"/>
        <v>0</v>
      </c>
      <c r="K53" s="101">
        <f t="shared" si="7"/>
        <v>0</v>
      </c>
      <c r="L53" s="51">
        <f t="shared" si="8"/>
        <v>0</v>
      </c>
    </row>
    <row r="54" spans="1:12" x14ac:dyDescent="0.3">
      <c r="A54" s="366">
        <f t="shared" si="11"/>
        <v>20.260000000000009</v>
      </c>
      <c r="B54" s="64" t="s">
        <v>315</v>
      </c>
      <c r="C54" s="169" t="s">
        <v>285</v>
      </c>
      <c r="D54" s="132">
        <v>9006372.2399999984</v>
      </c>
      <c r="E54" s="132">
        <v>4503186.1200000085</v>
      </c>
      <c r="F54" s="175">
        <f t="shared" si="9"/>
        <v>-11540530.293781715</v>
      </c>
      <c r="G54" s="132">
        <f>'JL-2r'!$AZ46</f>
        <v>9006372.2399999984</v>
      </c>
      <c r="H54" s="132">
        <f>'JL-2r'!$AZ48</f>
        <v>4503186.1200000085</v>
      </c>
      <c r="I54" s="175">
        <f t="shared" si="10"/>
        <v>-11547122.827705249</v>
      </c>
      <c r="J54" s="101">
        <f t="shared" si="6"/>
        <v>0</v>
      </c>
      <c r="K54" s="101">
        <f t="shared" si="7"/>
        <v>0</v>
      </c>
      <c r="L54" s="51">
        <f t="shared" si="8"/>
        <v>-6592.5339235346764</v>
      </c>
    </row>
    <row r="55" spans="1:12" x14ac:dyDescent="0.3">
      <c r="A55" s="366">
        <f t="shared" si="11"/>
        <v>20.27000000000001</v>
      </c>
      <c r="B55" s="64" t="s">
        <v>116</v>
      </c>
      <c r="C55" s="169" t="s">
        <v>324</v>
      </c>
      <c r="D55" s="132">
        <v>-582529.67963589286</v>
      </c>
      <c r="E55" s="132">
        <v>25767063.321957536</v>
      </c>
      <c r="F55" s="175">
        <f t="shared" si="9"/>
        <v>3326673.4064203557</v>
      </c>
      <c r="G55" s="132">
        <f>'JL-2r'!$BA46</f>
        <v>0</v>
      </c>
      <c r="H55" s="132">
        <f>'JL-2r'!$BA48</f>
        <v>0</v>
      </c>
      <c r="I55" s="175">
        <f t="shared" si="10"/>
        <v>0</v>
      </c>
      <c r="J55" s="101">
        <f t="shared" si="6"/>
        <v>582529.67963589286</v>
      </c>
      <c r="K55" s="101">
        <f t="shared" si="7"/>
        <v>-25767063.321957536</v>
      </c>
      <c r="L55" s="51">
        <f t="shared" si="8"/>
        <v>-3326673.4064203557</v>
      </c>
    </row>
    <row r="56" spans="1:12" x14ac:dyDescent="0.3">
      <c r="A56" s="366">
        <f t="shared" si="11"/>
        <v>20.280000000000012</v>
      </c>
      <c r="B56" s="64" t="s">
        <v>118</v>
      </c>
      <c r="C56" s="169" t="s">
        <v>412</v>
      </c>
      <c r="D56" s="132">
        <v>-1330725.9543599267</v>
      </c>
      <c r="E56" s="132">
        <v>0</v>
      </c>
      <c r="F56" s="175">
        <f t="shared" si="9"/>
        <v>1771040.1971302533</v>
      </c>
      <c r="G56" s="132">
        <f>'JL-2r'!$BB46</f>
        <v>-1330725.9543599267</v>
      </c>
      <c r="H56" s="132">
        <f>'JL-2r'!$BB48</f>
        <v>0</v>
      </c>
      <c r="I56" s="175">
        <f t="shared" si="10"/>
        <v>1771040.1971302533</v>
      </c>
      <c r="J56" s="101">
        <f t="shared" si="6"/>
        <v>0</v>
      </c>
      <c r="K56" s="101">
        <f t="shared" si="7"/>
        <v>0</v>
      </c>
      <c r="L56" s="51">
        <f t="shared" si="8"/>
        <v>0</v>
      </c>
    </row>
    <row r="57" spans="1:12" x14ac:dyDescent="0.3">
      <c r="A57" s="366">
        <f t="shared" si="11"/>
        <v>20.290000000000013</v>
      </c>
      <c r="B57" s="64" t="s">
        <v>120</v>
      </c>
      <c r="C57" s="169" t="s">
        <v>324</v>
      </c>
      <c r="D57" s="132">
        <v>-567398.9934889141</v>
      </c>
      <c r="E57" s="132">
        <v>5798357.5857409984</v>
      </c>
      <c r="F57" s="175">
        <f t="shared" si="9"/>
        <v>1329281.4136477292</v>
      </c>
      <c r="G57" s="132">
        <f>'JL-2r'!$BC46</f>
        <v>0</v>
      </c>
      <c r="H57" s="132">
        <f>'JL-2r'!$BC48</f>
        <v>0</v>
      </c>
      <c r="I57" s="175">
        <f t="shared" si="10"/>
        <v>0</v>
      </c>
      <c r="J57" s="101">
        <f t="shared" si="6"/>
        <v>567398.9934889141</v>
      </c>
      <c r="K57" s="101">
        <f t="shared" si="7"/>
        <v>-5798357.5857409984</v>
      </c>
      <c r="L57" s="51">
        <f t="shared" si="8"/>
        <v>-1329281.4136477292</v>
      </c>
    </row>
    <row r="58" spans="1:12" x14ac:dyDescent="0.3">
      <c r="A58" s="366">
        <v>21.01</v>
      </c>
      <c r="B58" s="64" t="s">
        <v>72</v>
      </c>
      <c r="C58" s="169" t="s">
        <v>324</v>
      </c>
      <c r="D58" s="132">
        <v>-17795211.595228255</v>
      </c>
      <c r="E58" s="132">
        <v>0</v>
      </c>
      <c r="F58" s="175">
        <f t="shared" si="9"/>
        <v>23683339.870489478</v>
      </c>
      <c r="G58" s="132">
        <f>'JL-2r'!$BD46</f>
        <v>11720466.173961133</v>
      </c>
      <c r="H58" s="132">
        <f>'JL-2r'!$BD48</f>
        <v>0</v>
      </c>
      <c r="I58" s="175">
        <f t="shared" si="10"/>
        <v>-15598566.072287073</v>
      </c>
      <c r="J58" s="101">
        <f t="shared" si="6"/>
        <v>29515677.769189388</v>
      </c>
      <c r="K58" s="101">
        <f t="shared" si="7"/>
        <v>0</v>
      </c>
      <c r="L58" s="51">
        <f t="shared" si="8"/>
        <v>-39281905.942776553</v>
      </c>
    </row>
    <row r="59" spans="1:12" x14ac:dyDescent="0.3">
      <c r="A59" s="366">
        <f>+A58+0.01</f>
        <v>21.020000000000003</v>
      </c>
      <c r="B59" s="64" t="s">
        <v>74</v>
      </c>
      <c r="C59" s="169" t="s">
        <v>683</v>
      </c>
      <c r="D59" s="132">
        <v>526903.32847884076</v>
      </c>
      <c r="E59" s="132">
        <v>0</v>
      </c>
      <c r="F59" s="175">
        <f t="shared" si="9"/>
        <v>-701246.54267121584</v>
      </c>
      <c r="G59" s="132">
        <f>'JL-2r'!$BE46</f>
        <v>549761.45894175186</v>
      </c>
      <c r="H59" s="132">
        <f>'JL-2r'!$BE48</f>
        <v>0</v>
      </c>
      <c r="I59" s="175">
        <f t="shared" si="10"/>
        <v>-731668.03384934121</v>
      </c>
      <c r="J59" s="101">
        <f t="shared" si="6"/>
        <v>22858.130462911096</v>
      </c>
      <c r="K59" s="101">
        <f t="shared" si="7"/>
        <v>0</v>
      </c>
      <c r="L59" s="51">
        <f t="shared" si="8"/>
        <v>-30421.491178125376</v>
      </c>
    </row>
    <row r="60" spans="1:12" x14ac:dyDescent="0.3">
      <c r="A60" s="366">
        <f>+A59+0.03</f>
        <v>21.050000000000004</v>
      </c>
      <c r="B60" s="64" t="s">
        <v>80</v>
      </c>
      <c r="C60" s="169" t="s">
        <v>412</v>
      </c>
      <c r="D60" s="132">
        <v>-10681804.722000003</v>
      </c>
      <c r="E60" s="132">
        <v>0</v>
      </c>
      <c r="F60" s="175">
        <f t="shared" si="9"/>
        <v>14216229.4787864</v>
      </c>
      <c r="G60" s="132">
        <f>'JL-2r'!$BF46</f>
        <v>-10681804.722000003</v>
      </c>
      <c r="H60" s="132">
        <f>'JL-2r'!$BF48</f>
        <v>0</v>
      </c>
      <c r="I60" s="175">
        <f t="shared" si="10"/>
        <v>14216229.4787864</v>
      </c>
      <c r="J60" s="101">
        <f t="shared" si="6"/>
        <v>0</v>
      </c>
      <c r="K60" s="101">
        <f t="shared" si="7"/>
        <v>0</v>
      </c>
      <c r="L60" s="51">
        <f t="shared" si="8"/>
        <v>0</v>
      </c>
    </row>
    <row r="61" spans="1:12" x14ac:dyDescent="0.3">
      <c r="A61" s="366">
        <f>+A60+0.01</f>
        <v>21.060000000000006</v>
      </c>
      <c r="B61" s="64" t="s">
        <v>316</v>
      </c>
      <c r="C61" s="169" t="s">
        <v>285</v>
      </c>
      <c r="D61" s="132">
        <v>9100115.4800387621</v>
      </c>
      <c r="E61" s="132">
        <v>-23391891.903797138</v>
      </c>
      <c r="F61" s="175">
        <f t="shared" si="9"/>
        <v>-14427397.335947104</v>
      </c>
      <c r="G61" s="132">
        <f>'JL-2r'!$BG46</f>
        <v>9100115.4800387621</v>
      </c>
      <c r="H61" s="132">
        <f>'JL-2r'!$BG48</f>
        <v>-23391891.903797138</v>
      </c>
      <c r="I61" s="175">
        <f t="shared" si="10"/>
        <v>-14393152.284376491</v>
      </c>
      <c r="J61" s="101">
        <f t="shared" si="6"/>
        <v>0</v>
      </c>
      <c r="K61" s="101">
        <f t="shared" si="7"/>
        <v>0</v>
      </c>
      <c r="L61" s="51">
        <f t="shared" si="8"/>
        <v>34245.051570612937</v>
      </c>
    </row>
    <row r="62" spans="1:12" x14ac:dyDescent="0.3">
      <c r="A62" s="366">
        <f>+A61+0.02</f>
        <v>21.080000000000005</v>
      </c>
      <c r="B62" s="64" t="s">
        <v>127</v>
      </c>
      <c r="C62" s="169" t="s">
        <v>285</v>
      </c>
      <c r="D62" s="132">
        <v>4478733.8338600006</v>
      </c>
      <c r="E62" s="132">
        <v>-3321469.9169705859</v>
      </c>
      <c r="F62" s="175">
        <f t="shared" si="9"/>
        <v>-6289553.7625819826</v>
      </c>
      <c r="G62" s="132">
        <f>'JL-2r'!$BH46</f>
        <v>4478733.8338600006</v>
      </c>
      <c r="H62" s="132">
        <f>'JL-2r'!$BH48</f>
        <v>-3321469.9169705859</v>
      </c>
      <c r="I62" s="175">
        <f t="shared" si="10"/>
        <v>-6284691.2269194257</v>
      </c>
      <c r="J62" s="101">
        <f t="shared" si="6"/>
        <v>0</v>
      </c>
      <c r="K62" s="101">
        <f t="shared" si="7"/>
        <v>0</v>
      </c>
      <c r="L62" s="51">
        <f t="shared" si="8"/>
        <v>4862.5356625569984</v>
      </c>
    </row>
    <row r="63" spans="1:12" x14ac:dyDescent="0.3">
      <c r="A63" s="366">
        <f>A62+0.01</f>
        <v>21.090000000000007</v>
      </c>
      <c r="B63" s="64" t="s">
        <v>129</v>
      </c>
      <c r="C63" s="169" t="s">
        <v>324</v>
      </c>
      <c r="D63" s="132">
        <v>-809932.18299113424</v>
      </c>
      <c r="E63" s="132">
        <v>34322392.17098815</v>
      </c>
      <c r="F63" s="175">
        <f t="shared" si="9"/>
        <v>4476448.2473108219</v>
      </c>
      <c r="G63" s="132">
        <f>'JL-2r'!$BI46</f>
        <v>0</v>
      </c>
      <c r="H63" s="132">
        <f>'JL-2r'!$BI48</f>
        <v>0</v>
      </c>
      <c r="I63" s="175">
        <f t="shared" si="10"/>
        <v>0</v>
      </c>
      <c r="J63" s="101">
        <f t="shared" si="6"/>
        <v>809932.18299113424</v>
      </c>
      <c r="K63" s="101">
        <f t="shared" si="7"/>
        <v>-34322392.17098815</v>
      </c>
      <c r="L63" s="51">
        <f t="shared" si="8"/>
        <v>-4476448.2473108219</v>
      </c>
    </row>
    <row r="64" spans="1:12" x14ac:dyDescent="0.3">
      <c r="A64" s="366">
        <f>A63+0.01</f>
        <v>21.100000000000009</v>
      </c>
      <c r="B64" s="64" t="s">
        <v>317</v>
      </c>
      <c r="C64" s="169" t="s">
        <v>285</v>
      </c>
      <c r="D64" s="132">
        <v>-2484593.7565199998</v>
      </c>
      <c r="E64" s="132">
        <v>4143548.7960133362</v>
      </c>
      <c r="F64" s="175">
        <f t="shared" si="9"/>
        <v>3716987.5029357835</v>
      </c>
      <c r="G64" s="132">
        <f>'JL-2r'!BJ46</f>
        <v>-2441144.5204499997</v>
      </c>
      <c r="H64" s="132">
        <f>'JL-2r'!BJ48</f>
        <v>4644660.6473233327</v>
      </c>
      <c r="I64" s="175">
        <f t="shared" si="10"/>
        <v>3701980.9469480864</v>
      </c>
      <c r="J64" s="101">
        <f t="shared" si="6"/>
        <v>43449.236070000101</v>
      </c>
      <c r="K64" s="101">
        <f t="shared" si="7"/>
        <v>501111.85130999656</v>
      </c>
      <c r="L64" s="51">
        <f t="shared" si="8"/>
        <v>-15006.555987697095</v>
      </c>
    </row>
    <row r="65" spans="1:12" x14ac:dyDescent="0.3">
      <c r="A65" s="178"/>
      <c r="B65" s="64"/>
      <c r="C65" s="179"/>
      <c r="F65" s="64"/>
      <c r="I65" s="64"/>
      <c r="J65" s="101">
        <f t="shared" si="6"/>
        <v>0</v>
      </c>
      <c r="K65" s="101">
        <f t="shared" si="7"/>
        <v>0</v>
      </c>
      <c r="L65" s="51">
        <f t="shared" si="8"/>
        <v>0</v>
      </c>
    </row>
    <row r="66" spans="1:12" x14ac:dyDescent="0.3">
      <c r="A66" s="65" t="s">
        <v>318</v>
      </c>
      <c r="C66" s="179"/>
      <c r="D66" s="180">
        <f t="shared" ref="D66:I66" si="12">SUM(D9:D64)</f>
        <v>-77163398.817829251</v>
      </c>
      <c r="E66" s="180">
        <f t="shared" si="12"/>
        <v>301382774.23677969</v>
      </c>
      <c r="F66" s="181">
        <f t="shared" si="12"/>
        <v>132537656.95571977</v>
      </c>
      <c r="G66" s="180">
        <f t="shared" si="12"/>
        <v>-36279514.540647969</v>
      </c>
      <c r="H66" s="180">
        <f t="shared" si="12"/>
        <v>176885962.63134471</v>
      </c>
      <c r="I66" s="181">
        <f t="shared" si="12"/>
        <v>65539660.440609433</v>
      </c>
      <c r="J66" s="180">
        <f t="shared" si="6"/>
        <v>40883884.277181283</v>
      </c>
      <c r="K66" s="180">
        <f t="shared" si="7"/>
        <v>-124496811.60543498</v>
      </c>
      <c r="L66" s="181">
        <f t="shared" si="8"/>
        <v>-66997996.515110336</v>
      </c>
    </row>
    <row r="67" spans="1:12" ht="15" thickBot="1" x14ac:dyDescent="0.35">
      <c r="A67" s="65" t="s">
        <v>620</v>
      </c>
      <c r="C67" s="182"/>
      <c r="D67" s="183">
        <f t="shared" ref="D67:I67" si="13">D66+D8</f>
        <v>313977292.28217137</v>
      </c>
      <c r="E67" s="183">
        <f t="shared" si="13"/>
        <v>5510161280.5417709</v>
      </c>
      <c r="F67" s="184">
        <f t="shared" si="13"/>
        <v>127736404.02157679</v>
      </c>
      <c r="G67" s="183">
        <f t="shared" si="13"/>
        <v>354861176.55935264</v>
      </c>
      <c r="H67" s="183">
        <f t="shared" si="13"/>
        <v>5385664468.9363365</v>
      </c>
      <c r="I67" s="184">
        <f t="shared" si="13"/>
        <v>53112906.785879374</v>
      </c>
      <c r="J67" s="183">
        <f t="shared" si="6"/>
        <v>40883884.277181268</v>
      </c>
      <c r="K67" s="183">
        <f t="shared" si="7"/>
        <v>-124496811.60543442</v>
      </c>
      <c r="L67" s="184">
        <f t="shared" si="8"/>
        <v>-74623497.235697418</v>
      </c>
    </row>
    <row r="68" spans="1:12" ht="15" thickTop="1" x14ac:dyDescent="0.3">
      <c r="A68" s="52" t="s">
        <v>615</v>
      </c>
      <c r="B68" s="66"/>
      <c r="C68" s="375"/>
      <c r="D68" s="185"/>
      <c r="E68" s="185"/>
      <c r="F68" s="186">
        <v>-3124000</v>
      </c>
      <c r="G68" s="185"/>
      <c r="H68" s="185"/>
      <c r="I68" s="186">
        <f>'JL-2r'!C115</f>
        <v>-3124000</v>
      </c>
      <c r="J68" s="185"/>
      <c r="K68" s="185"/>
      <c r="L68" s="187">
        <f>I68-F68</f>
        <v>0</v>
      </c>
    </row>
    <row r="69" spans="1:12" x14ac:dyDescent="0.3">
      <c r="A69" s="52" t="s">
        <v>616</v>
      </c>
      <c r="B69" s="66"/>
      <c r="C69" s="179"/>
      <c r="D69" s="185"/>
      <c r="E69" s="185"/>
      <c r="F69" s="188">
        <v>13370046.16189611</v>
      </c>
      <c r="G69" s="185"/>
      <c r="H69" s="185"/>
      <c r="I69" s="188">
        <v>0</v>
      </c>
      <c r="J69" s="185"/>
      <c r="K69" s="185"/>
      <c r="L69" s="175">
        <f>I69-F69</f>
        <v>-13370046.16189611</v>
      </c>
    </row>
    <row r="70" spans="1:12" x14ac:dyDescent="0.3">
      <c r="A70" s="65" t="s">
        <v>617</v>
      </c>
      <c r="B70" s="66"/>
      <c r="C70" s="179"/>
      <c r="D70" s="185"/>
      <c r="E70" s="185"/>
      <c r="F70" s="171">
        <f>SUM(F67:F69)</f>
        <v>137982450.1834729</v>
      </c>
      <c r="G70" s="185"/>
      <c r="H70" s="185"/>
      <c r="I70" s="171">
        <f>SUM(I67:I69)</f>
        <v>49988906.785879374</v>
      </c>
      <c r="J70" s="185"/>
      <c r="K70" s="185"/>
      <c r="L70" s="189">
        <f>I70-F70</f>
        <v>-87993543.397593528</v>
      </c>
    </row>
    <row r="71" spans="1:12" x14ac:dyDescent="0.3">
      <c r="A71" s="52" t="s">
        <v>618</v>
      </c>
      <c r="B71" s="66"/>
      <c r="C71" s="179"/>
      <c r="D71" s="185"/>
      <c r="E71" s="185"/>
      <c r="F71" s="188">
        <v>0</v>
      </c>
      <c r="G71" s="185"/>
      <c r="H71" s="185"/>
      <c r="I71" s="188">
        <v>0</v>
      </c>
      <c r="J71" s="185"/>
      <c r="K71" s="185"/>
      <c r="L71" s="175">
        <f>I71-F71</f>
        <v>0</v>
      </c>
    </row>
    <row r="72" spans="1:12" ht="15" thickBot="1" x14ac:dyDescent="0.35">
      <c r="A72" s="53" t="s">
        <v>619</v>
      </c>
      <c r="B72" s="66"/>
      <c r="C72" s="179"/>
      <c r="D72" s="185"/>
      <c r="E72" s="185"/>
      <c r="F72" s="183">
        <f>F70+F71</f>
        <v>137982450.1834729</v>
      </c>
      <c r="G72" s="185"/>
      <c r="H72" s="185"/>
      <c r="I72" s="183">
        <f>I70+I71</f>
        <v>49988906.785879374</v>
      </c>
      <c r="J72" s="185"/>
      <c r="K72" s="185"/>
      <c r="L72" s="184">
        <f>I72-F72</f>
        <v>-87993543.397593528</v>
      </c>
    </row>
    <row r="73" spans="1:12" ht="15" thickTop="1" x14ac:dyDescent="0.3">
      <c r="A73" s="52"/>
      <c r="B73" s="66"/>
      <c r="C73" s="179"/>
      <c r="D73" s="185"/>
      <c r="E73" s="185"/>
      <c r="F73" s="359"/>
      <c r="G73" s="185"/>
      <c r="H73" s="185"/>
      <c r="I73" s="185"/>
      <c r="J73" s="185"/>
      <c r="K73" s="185"/>
      <c r="L73" s="355"/>
    </row>
    <row r="74" spans="1:12" x14ac:dyDescent="0.3">
      <c r="A74" s="52"/>
      <c r="B74" s="66"/>
      <c r="C74" s="179"/>
      <c r="D74" s="376"/>
      <c r="E74" s="376"/>
      <c r="F74" s="377"/>
      <c r="G74" s="376"/>
      <c r="H74" s="376"/>
      <c r="I74" s="377"/>
      <c r="J74" s="376"/>
      <c r="K74" s="376"/>
      <c r="L74" s="378"/>
    </row>
    <row r="75" spans="1:12" x14ac:dyDescent="0.3">
      <c r="A75" s="52" t="s">
        <v>675</v>
      </c>
      <c r="B75" s="66"/>
      <c r="C75" s="63"/>
      <c r="D75" s="376"/>
      <c r="E75" s="376"/>
      <c r="F75" s="377"/>
      <c r="G75" s="376"/>
      <c r="H75" s="376"/>
      <c r="I75" s="377"/>
      <c r="J75" s="376"/>
      <c r="K75" s="376"/>
      <c r="L75" s="378"/>
    </row>
    <row r="76" spans="1:12" x14ac:dyDescent="0.3">
      <c r="A76" s="190" t="s">
        <v>681</v>
      </c>
      <c r="B76" s="67"/>
      <c r="C76" s="291"/>
      <c r="D76" s="361"/>
      <c r="E76" s="361"/>
      <c r="F76" s="362"/>
      <c r="G76" s="361"/>
      <c r="H76" s="361"/>
      <c r="I76" s="362"/>
      <c r="J76" s="361"/>
      <c r="K76" s="361"/>
      <c r="L76" s="364"/>
    </row>
  </sheetData>
  <autoFilter ref="A6:L72"/>
  <conditionalFormatting sqref="D3:E3 H3:I3">
    <cfRule type="cellIs" dxfId="5" priority="3" operator="notEqual">
      <formula>0</formula>
    </cfRule>
  </conditionalFormatting>
  <pageMargins left="0.25" right="0.25" top="0.75" bottom="0.75" header="0.3" footer="0.3"/>
  <pageSetup scale="69" fitToHeight="2" orientation="landscape" r:id="rId1"/>
  <headerFooter>
    <oddHeader>&amp;RExhibit No. SEF-24
Page &amp;P of 6</oddHeader>
  </headerFooter>
  <rowBreaks count="1" manualBreakCount="1">
    <brk id="76" max="11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167"/>
  <sheetViews>
    <sheetView zoomScale="85" zoomScaleNormal="85" workbookViewId="0">
      <pane xSplit="2" ySplit="11" topLeftCell="C129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9.33203125" defaultRowHeight="13.2" outlineLevelRow="1" outlineLevelCol="1" x14ac:dyDescent="0.25"/>
  <cols>
    <col min="1" max="1" width="4.5546875" style="8" bestFit="1" customWidth="1"/>
    <col min="2" max="2" width="72.6640625" style="8" customWidth="1"/>
    <col min="3" max="3" width="17.33203125" style="8" customWidth="1"/>
    <col min="4" max="6" width="15.33203125" style="8" customWidth="1"/>
    <col min="7" max="7" width="14.33203125" style="8" bestFit="1" customWidth="1"/>
    <col min="8" max="8" width="17.5546875" style="8" bestFit="1" customWidth="1"/>
    <col min="9" max="21" width="15.33203125" style="8" customWidth="1"/>
    <col min="22" max="22" width="16" style="8" bestFit="1" customWidth="1"/>
    <col min="23" max="28" width="15.33203125" style="8" customWidth="1"/>
    <col min="29" max="29" width="16.6640625" style="8" bestFit="1" customWidth="1"/>
    <col min="30" max="31" width="15.33203125" style="8" customWidth="1" outlineLevel="1"/>
    <col min="32" max="32" width="15.33203125" style="8" customWidth="1"/>
    <col min="33" max="33" width="17.33203125" style="8" customWidth="1"/>
    <col min="34" max="34" width="15.33203125" style="8" customWidth="1"/>
    <col min="35" max="35" width="14.6640625" style="8" customWidth="1"/>
    <col min="36" max="44" width="15.33203125" style="8" customWidth="1"/>
    <col min="45" max="45" width="16" style="8" customWidth="1"/>
    <col min="46" max="46" width="15.33203125" style="8" customWidth="1"/>
    <col min="47" max="47" width="16" style="8" customWidth="1"/>
    <col min="48" max="50" width="15.33203125" style="8" customWidth="1"/>
    <col min="51" max="51" width="18.33203125" style="8" customWidth="1"/>
    <col min="52" max="52" width="15.33203125" style="8" customWidth="1"/>
    <col min="53" max="53" width="16" style="8" customWidth="1"/>
    <col min="54" max="59" width="15.33203125" style="8" customWidth="1"/>
    <col min="60" max="61" width="15.33203125" style="8" customWidth="1" outlineLevel="1"/>
    <col min="62" max="62" width="16.33203125" style="8" bestFit="1" customWidth="1"/>
    <col min="63" max="63" width="17.33203125" style="8" bestFit="1" customWidth="1"/>
    <col min="64" max="64" width="15.6640625" style="8" bestFit="1" customWidth="1"/>
    <col min="65" max="66" width="9.33203125" style="8"/>
    <col min="67" max="67" width="14.5546875" style="8" bestFit="1" customWidth="1"/>
    <col min="68" max="68" width="15.6640625" style="8" bestFit="1" customWidth="1"/>
    <col min="69" max="70" width="9.33203125" style="8"/>
    <col min="71" max="71" width="11.5546875" style="8" bestFit="1" customWidth="1"/>
    <col min="72" max="16384" width="9.33203125" style="8"/>
  </cols>
  <sheetData>
    <row r="1" spans="1:68" outlineLevel="1" x14ac:dyDescent="0.25">
      <c r="A1" s="105" t="s">
        <v>326</v>
      </c>
      <c r="C1" s="105"/>
      <c r="M1" s="105"/>
      <c r="AK1" s="105"/>
      <c r="AL1" s="105"/>
      <c r="AM1" s="105"/>
      <c r="AN1" s="105"/>
      <c r="AO1" s="105"/>
      <c r="AQ1" s="105"/>
      <c r="AR1" s="105"/>
      <c r="AS1" s="105"/>
      <c r="AT1" s="105"/>
      <c r="AV1" s="105"/>
      <c r="AW1" s="105"/>
      <c r="AY1" s="105"/>
      <c r="AZ1" s="105"/>
      <c r="BA1" s="105"/>
      <c r="BB1" s="105"/>
      <c r="BC1" s="105"/>
      <c r="BD1" s="105"/>
      <c r="BE1" s="105"/>
      <c r="BH1" s="105"/>
      <c r="BI1" s="105"/>
      <c r="BJ1" s="105"/>
      <c r="BK1" s="105"/>
      <c r="BL1" s="105"/>
      <c r="BM1" s="105"/>
      <c r="BN1" s="105"/>
      <c r="BP1" s="105"/>
    </row>
    <row r="2" spans="1:68" ht="13.8" outlineLevel="1" x14ac:dyDescent="0.25">
      <c r="A2" s="105" t="s">
        <v>327</v>
      </c>
      <c r="C2" s="105"/>
      <c r="K2" s="23" t="s">
        <v>328</v>
      </c>
      <c r="L2" s="24"/>
      <c r="U2" s="23" t="s">
        <v>329</v>
      </c>
      <c r="V2" s="24"/>
      <c r="AJ2" s="23" t="s">
        <v>330</v>
      </c>
      <c r="AK2" s="24"/>
      <c r="AO2" s="105"/>
      <c r="AP2" s="105"/>
      <c r="AQ2" s="105"/>
      <c r="AR2" s="105"/>
      <c r="AS2" s="105"/>
      <c r="AT2" s="23" t="s">
        <v>331</v>
      </c>
      <c r="AU2" s="24"/>
      <c r="AZ2" s="105"/>
      <c r="BA2" s="105"/>
      <c r="BB2" s="105"/>
      <c r="BC2" s="105"/>
      <c r="BD2" s="23" t="s">
        <v>332</v>
      </c>
      <c r="BE2" s="24"/>
      <c r="BJ2" s="105"/>
      <c r="BK2" s="105"/>
      <c r="BL2" s="105"/>
      <c r="BM2" s="105"/>
      <c r="BN2" s="105"/>
      <c r="BO2" s="23" t="s">
        <v>333</v>
      </c>
      <c r="BP2" s="24"/>
    </row>
    <row r="3" spans="1:68" outlineLevel="1" x14ac:dyDescent="0.25">
      <c r="A3" s="105" t="s">
        <v>334</v>
      </c>
      <c r="C3" s="105"/>
    </row>
    <row r="4" spans="1:68" outlineLevel="1" x14ac:dyDescent="0.25">
      <c r="A4" s="105" t="s">
        <v>335</v>
      </c>
      <c r="C4" s="105"/>
      <c r="BD4" s="13"/>
    </row>
    <row r="5" spans="1:68" outlineLevel="1" x14ac:dyDescent="0.25">
      <c r="A5" s="105" t="s">
        <v>336</v>
      </c>
      <c r="C5" s="105"/>
      <c r="AJ5" s="105"/>
      <c r="AK5" s="105"/>
      <c r="AL5" s="105"/>
      <c r="AM5" s="105"/>
      <c r="AN5" s="105"/>
      <c r="AO5" s="105"/>
      <c r="AP5" s="105"/>
      <c r="AQ5" s="105"/>
      <c r="AR5" s="105"/>
      <c r="AS5" s="105"/>
      <c r="AT5" s="105"/>
      <c r="AU5" s="105"/>
      <c r="AV5" s="105"/>
      <c r="AW5" s="105"/>
      <c r="AX5" s="105"/>
      <c r="AY5" s="105"/>
      <c r="AZ5" s="105"/>
      <c r="BA5" s="105"/>
      <c r="BB5" s="105"/>
      <c r="BC5" s="105"/>
      <c r="BD5" s="105"/>
      <c r="BE5" s="105"/>
      <c r="BF5" s="105"/>
      <c r="BG5" s="105"/>
      <c r="BH5" s="105"/>
      <c r="BI5" s="105"/>
      <c r="BJ5" s="105"/>
      <c r="BK5" s="105"/>
      <c r="BL5" s="105"/>
      <c r="BM5" s="105"/>
      <c r="BN5" s="105"/>
    </row>
    <row r="6" spans="1:68" x14ac:dyDescent="0.25">
      <c r="D6" s="9" t="s">
        <v>337</v>
      </c>
      <c r="E6" s="9" t="s">
        <v>337</v>
      </c>
      <c r="F6" s="9" t="s">
        <v>337</v>
      </c>
      <c r="G6" s="9" t="s">
        <v>337</v>
      </c>
      <c r="H6" s="9" t="s">
        <v>337</v>
      </c>
      <c r="I6" s="9" t="s">
        <v>337</v>
      </c>
      <c r="J6" s="9" t="s">
        <v>337</v>
      </c>
      <c r="K6" s="9" t="s">
        <v>337</v>
      </c>
      <c r="L6" s="9" t="s">
        <v>337</v>
      </c>
      <c r="M6" s="9" t="s">
        <v>337</v>
      </c>
      <c r="N6" s="9" t="s">
        <v>337</v>
      </c>
      <c r="O6" s="9" t="s">
        <v>337</v>
      </c>
      <c r="P6" s="9" t="s">
        <v>337</v>
      </c>
      <c r="Q6" s="9" t="s">
        <v>337</v>
      </c>
      <c r="R6" s="9" t="s">
        <v>337</v>
      </c>
      <c r="S6" s="9" t="s">
        <v>337</v>
      </c>
      <c r="T6" s="9" t="s">
        <v>337</v>
      </c>
      <c r="U6" s="9" t="s">
        <v>337</v>
      </c>
      <c r="V6" s="9" t="s">
        <v>337</v>
      </c>
      <c r="W6" s="9" t="s">
        <v>337</v>
      </c>
      <c r="X6" s="9" t="s">
        <v>338</v>
      </c>
      <c r="Y6" s="9" t="s">
        <v>338</v>
      </c>
      <c r="Z6" s="9" t="s">
        <v>338</v>
      </c>
      <c r="AA6" s="9" t="s">
        <v>338</v>
      </c>
      <c r="AB6" s="9" t="s">
        <v>338</v>
      </c>
      <c r="AC6" s="9" t="s">
        <v>338</v>
      </c>
      <c r="AD6" s="9" t="s">
        <v>338</v>
      </c>
      <c r="AE6" s="9" t="s">
        <v>338</v>
      </c>
      <c r="AF6" s="9" t="s">
        <v>338</v>
      </c>
      <c r="AG6" s="9" t="s">
        <v>338</v>
      </c>
      <c r="AH6" s="9" t="s">
        <v>338</v>
      </c>
      <c r="AK6" s="9" t="s">
        <v>337</v>
      </c>
      <c r="AL6" s="9" t="s">
        <v>337</v>
      </c>
      <c r="AM6" s="9" t="s">
        <v>337</v>
      </c>
      <c r="AN6" s="9" t="s">
        <v>337</v>
      </c>
      <c r="AO6" s="9" t="s">
        <v>337</v>
      </c>
      <c r="AP6" s="9" t="s">
        <v>337</v>
      </c>
      <c r="AQ6" s="9" t="s">
        <v>337</v>
      </c>
      <c r="AR6" s="9" t="s">
        <v>337</v>
      </c>
      <c r="AS6" s="9" t="s">
        <v>337</v>
      </c>
      <c r="AT6" s="9" t="s">
        <v>337</v>
      </c>
      <c r="AU6" s="9" t="s">
        <v>337</v>
      </c>
      <c r="AV6" s="9" t="s">
        <v>337</v>
      </c>
      <c r="AW6" s="9" t="s">
        <v>337</v>
      </c>
      <c r="AX6" s="9" t="s">
        <v>337</v>
      </c>
      <c r="AY6" s="9" t="s">
        <v>337</v>
      </c>
      <c r="AZ6" s="9" t="s">
        <v>337</v>
      </c>
      <c r="BA6" s="9" t="s">
        <v>337</v>
      </c>
      <c r="BB6" s="9" t="s">
        <v>337</v>
      </c>
      <c r="BC6" s="9" t="s">
        <v>337</v>
      </c>
      <c r="BD6" s="9" t="s">
        <v>338</v>
      </c>
      <c r="BE6" s="9" t="s">
        <v>338</v>
      </c>
      <c r="BF6" s="9" t="s">
        <v>338</v>
      </c>
      <c r="BG6" s="9" t="s">
        <v>338</v>
      </c>
      <c r="BH6" s="9" t="s">
        <v>338</v>
      </c>
      <c r="BI6" s="9" t="s">
        <v>338</v>
      </c>
      <c r="BJ6" s="9" t="s">
        <v>338</v>
      </c>
      <c r="BK6" s="9"/>
      <c r="BL6" s="9" t="s">
        <v>338</v>
      </c>
      <c r="BM6" s="9" t="s">
        <v>338</v>
      </c>
      <c r="BN6" s="9"/>
    </row>
    <row r="7" spans="1:68" x14ac:dyDescent="0.25">
      <c r="D7" s="9" t="s">
        <v>339</v>
      </c>
      <c r="E7" s="9" t="s">
        <v>339</v>
      </c>
      <c r="F7" s="9" t="s">
        <v>339</v>
      </c>
      <c r="G7" s="9" t="s">
        <v>339</v>
      </c>
      <c r="H7" s="9" t="s">
        <v>339</v>
      </c>
      <c r="I7" s="9" t="s">
        <v>339</v>
      </c>
      <c r="J7" s="9" t="s">
        <v>339</v>
      </c>
      <c r="K7" s="9" t="s">
        <v>339</v>
      </c>
      <c r="L7" s="9" t="s">
        <v>339</v>
      </c>
      <c r="M7" s="9" t="s">
        <v>339</v>
      </c>
      <c r="N7" s="9" t="s">
        <v>339</v>
      </c>
      <c r="O7" s="9" t="s">
        <v>339</v>
      </c>
      <c r="P7" s="9" t="s">
        <v>339</v>
      </c>
      <c r="Q7" s="9" t="s">
        <v>339</v>
      </c>
      <c r="R7" s="9" t="s">
        <v>339</v>
      </c>
      <c r="S7" s="9" t="s">
        <v>339</v>
      </c>
      <c r="T7" s="9" t="s">
        <v>339</v>
      </c>
      <c r="U7" s="9" t="s">
        <v>339</v>
      </c>
      <c r="V7" s="9" t="s">
        <v>339</v>
      </c>
      <c r="W7" s="9" t="s">
        <v>339</v>
      </c>
      <c r="X7" s="9" t="s">
        <v>339</v>
      </c>
      <c r="Y7" s="9" t="s">
        <v>339</v>
      </c>
      <c r="Z7" s="9" t="s">
        <v>339</v>
      </c>
      <c r="AA7" s="9" t="s">
        <v>339</v>
      </c>
      <c r="AB7" s="9" t="s">
        <v>339</v>
      </c>
      <c r="AC7" s="9" t="s">
        <v>339</v>
      </c>
      <c r="AD7" s="9" t="s">
        <v>339</v>
      </c>
      <c r="AE7" s="9" t="s">
        <v>339</v>
      </c>
      <c r="AF7" s="9" t="s">
        <v>339</v>
      </c>
      <c r="AG7" s="9" t="s">
        <v>339</v>
      </c>
      <c r="AH7" s="9" t="s">
        <v>339</v>
      </c>
      <c r="AK7" s="9" t="s">
        <v>340</v>
      </c>
      <c r="AL7" s="9" t="s">
        <v>340</v>
      </c>
      <c r="AM7" s="9" t="s">
        <v>340</v>
      </c>
      <c r="AN7" s="9" t="s">
        <v>340</v>
      </c>
      <c r="AO7" s="9" t="s">
        <v>340</v>
      </c>
      <c r="AP7" s="9" t="s">
        <v>340</v>
      </c>
      <c r="AQ7" s="9" t="s">
        <v>340</v>
      </c>
      <c r="AR7" s="9" t="s">
        <v>340</v>
      </c>
      <c r="AS7" s="9" t="s">
        <v>340</v>
      </c>
      <c r="AT7" s="9" t="s">
        <v>340</v>
      </c>
      <c r="AU7" s="9" t="s">
        <v>340</v>
      </c>
      <c r="AV7" s="9" t="s">
        <v>340</v>
      </c>
      <c r="AW7" s="9" t="s">
        <v>340</v>
      </c>
      <c r="AX7" s="9" t="s">
        <v>340</v>
      </c>
      <c r="AY7" s="9" t="s">
        <v>340</v>
      </c>
      <c r="AZ7" s="9" t="s">
        <v>340</v>
      </c>
      <c r="BA7" s="9" t="s">
        <v>340</v>
      </c>
      <c r="BB7" s="9" t="s">
        <v>340</v>
      </c>
      <c r="BC7" s="9" t="s">
        <v>340</v>
      </c>
      <c r="BD7" s="9" t="s">
        <v>340</v>
      </c>
      <c r="BE7" s="9" t="s">
        <v>340</v>
      </c>
      <c r="BF7" s="9" t="s">
        <v>340</v>
      </c>
      <c r="BG7" s="9" t="s">
        <v>340</v>
      </c>
      <c r="BH7" s="9" t="s">
        <v>340</v>
      </c>
      <c r="BI7" s="9" t="s">
        <v>340</v>
      </c>
      <c r="BJ7" s="9" t="s">
        <v>340</v>
      </c>
      <c r="BK7" s="9"/>
      <c r="BL7" s="9" t="s">
        <v>340</v>
      </c>
      <c r="BM7" s="9" t="s">
        <v>340</v>
      </c>
      <c r="BN7" s="9"/>
    </row>
    <row r="8" spans="1:68" x14ac:dyDescent="0.25">
      <c r="E8" s="297" t="s">
        <v>544</v>
      </c>
      <c r="G8" s="297" t="s">
        <v>544</v>
      </c>
      <c r="U8" s="297" t="s">
        <v>544</v>
      </c>
      <c r="AF8" s="298" t="s">
        <v>545</v>
      </c>
      <c r="AG8" s="298" t="s">
        <v>545</v>
      </c>
      <c r="AH8" s="298" t="s">
        <v>545</v>
      </c>
      <c r="AK8" s="297" t="s">
        <v>544</v>
      </c>
      <c r="AL8" s="297" t="s">
        <v>544</v>
      </c>
      <c r="AM8" s="297" t="s">
        <v>544</v>
      </c>
      <c r="AN8" s="9" t="s">
        <v>341</v>
      </c>
      <c r="AO8" s="9" t="s">
        <v>341</v>
      </c>
      <c r="AT8" s="299" t="s">
        <v>546</v>
      </c>
      <c r="AV8" s="298"/>
      <c r="AX8" s="297" t="s">
        <v>544</v>
      </c>
      <c r="BA8" s="297" t="s">
        <v>544</v>
      </c>
      <c r="BC8" s="297" t="s">
        <v>544</v>
      </c>
      <c r="BD8" s="297" t="s">
        <v>544</v>
      </c>
      <c r="BE8" s="297" t="s">
        <v>544</v>
      </c>
      <c r="BI8" s="297" t="s">
        <v>544</v>
      </c>
      <c r="BJ8" s="298" t="s">
        <v>547</v>
      </c>
      <c r="BK8" s="297" t="s">
        <v>545</v>
      </c>
      <c r="BN8" s="299" t="s">
        <v>545</v>
      </c>
    </row>
    <row r="9" spans="1:68" x14ac:dyDescent="0.25">
      <c r="C9" s="202" t="s">
        <v>342</v>
      </c>
      <c r="D9" s="300">
        <v>6.01</v>
      </c>
      <c r="E9" s="300">
        <v>6.02</v>
      </c>
      <c r="F9" s="300">
        <v>6.0299999999999994</v>
      </c>
      <c r="G9" s="300">
        <v>6.0399999999999991</v>
      </c>
      <c r="H9" s="300">
        <v>6.0499999999999989</v>
      </c>
      <c r="I9" s="300">
        <v>6.0599999999999987</v>
      </c>
      <c r="J9" s="300">
        <v>6.0699999999999985</v>
      </c>
      <c r="K9" s="300">
        <v>6.0799999999999983</v>
      </c>
      <c r="L9" s="300">
        <v>6.0899999999999981</v>
      </c>
      <c r="M9" s="300">
        <v>6.0999999999999979</v>
      </c>
      <c r="N9" s="300">
        <v>6.1099999999999977</v>
      </c>
      <c r="O9" s="300">
        <v>6.1199999999999974</v>
      </c>
      <c r="P9" s="300">
        <v>6.1299999999999972</v>
      </c>
      <c r="Q9" s="300">
        <v>6.14</v>
      </c>
      <c r="R9" s="300">
        <v>6.15</v>
      </c>
      <c r="S9" s="300">
        <v>6.16</v>
      </c>
      <c r="T9" s="300">
        <v>6.17</v>
      </c>
      <c r="U9" s="300">
        <v>6.18</v>
      </c>
      <c r="V9" s="300">
        <v>6.1899999999999995</v>
      </c>
      <c r="W9" s="300">
        <v>6.23</v>
      </c>
      <c r="X9" s="300">
        <v>7.01</v>
      </c>
      <c r="Y9" s="300">
        <v>7.02</v>
      </c>
      <c r="Z9" s="300">
        <v>7.0299999999999994</v>
      </c>
      <c r="AA9" s="300">
        <v>7.0399999999999991</v>
      </c>
      <c r="AB9" s="300">
        <v>7.0499999999999989</v>
      </c>
      <c r="AC9" s="300">
        <v>7.0699999999999985</v>
      </c>
      <c r="AD9" s="300">
        <v>7.0799999999999983</v>
      </c>
      <c r="AE9" s="300">
        <v>7.0899999999999981</v>
      </c>
      <c r="AF9" s="300" t="s">
        <v>548</v>
      </c>
      <c r="AG9" s="300" t="s">
        <v>549</v>
      </c>
      <c r="AH9" s="300" t="s">
        <v>550</v>
      </c>
      <c r="AI9" s="301" t="s">
        <v>303</v>
      </c>
      <c r="AJ9" s="301" t="s">
        <v>304</v>
      </c>
      <c r="AK9" s="302">
        <v>6.01</v>
      </c>
      <c r="AL9" s="302">
        <v>6.02</v>
      </c>
      <c r="AM9" s="302">
        <v>6.0399999999999991</v>
      </c>
      <c r="AN9" s="302">
        <v>6.0899999999999981</v>
      </c>
      <c r="AO9" s="302">
        <v>6.0999999999999979</v>
      </c>
      <c r="AP9" s="302">
        <v>6.14</v>
      </c>
      <c r="AQ9" s="302">
        <v>6.15</v>
      </c>
      <c r="AR9" s="302">
        <v>6.16</v>
      </c>
      <c r="AS9" s="302">
        <v>6.17</v>
      </c>
      <c r="AT9" s="302">
        <v>6.2</v>
      </c>
      <c r="AU9" s="302">
        <v>6.21</v>
      </c>
      <c r="AV9" s="302">
        <v>6.22</v>
      </c>
      <c r="AW9" s="302">
        <v>6.2299999999999995</v>
      </c>
      <c r="AX9" s="302">
        <v>6.2399999999999993</v>
      </c>
      <c r="AY9" s="302">
        <v>6.2499999999999991</v>
      </c>
      <c r="AZ9" s="302">
        <v>6.2599999999999989</v>
      </c>
      <c r="BA9" s="302">
        <v>6.2699999999999987</v>
      </c>
      <c r="BB9" s="302">
        <v>6.2799999999999985</v>
      </c>
      <c r="BC9" s="302">
        <v>6.2899999999999983</v>
      </c>
      <c r="BD9" s="302">
        <v>7.01</v>
      </c>
      <c r="BE9" s="302">
        <v>7.02</v>
      </c>
      <c r="BF9" s="302">
        <v>7.0499999999999989</v>
      </c>
      <c r="BG9" s="302">
        <v>7.0599999999999987</v>
      </c>
      <c r="BH9" s="302">
        <v>7.08</v>
      </c>
      <c r="BI9" s="302">
        <v>7.09</v>
      </c>
      <c r="BJ9" s="302">
        <v>7.1</v>
      </c>
      <c r="BK9" s="302" t="s">
        <v>551</v>
      </c>
      <c r="BL9" s="302">
        <v>7.11</v>
      </c>
      <c r="BM9" s="302">
        <v>7.12</v>
      </c>
      <c r="BN9" s="202" t="s">
        <v>552</v>
      </c>
      <c r="BO9" s="301" t="s">
        <v>303</v>
      </c>
      <c r="BP9" s="301" t="s">
        <v>340</v>
      </c>
    </row>
    <row r="10" spans="1:68" ht="13.5" customHeight="1" x14ac:dyDescent="0.25">
      <c r="A10" s="202" t="s">
        <v>343</v>
      </c>
      <c r="B10" s="202" t="s">
        <v>344</v>
      </c>
      <c r="C10" s="202" t="s">
        <v>345</v>
      </c>
      <c r="D10" s="202" t="s">
        <v>346</v>
      </c>
      <c r="E10" s="303" t="s">
        <v>347</v>
      </c>
      <c r="F10" s="202" t="s">
        <v>348</v>
      </c>
      <c r="G10" s="303" t="s">
        <v>349</v>
      </c>
      <c r="H10" s="202" t="s">
        <v>350</v>
      </c>
      <c r="I10" s="202" t="s">
        <v>351</v>
      </c>
      <c r="J10" s="304" t="s">
        <v>352</v>
      </c>
      <c r="K10" s="202" t="s">
        <v>353</v>
      </c>
      <c r="L10" s="202" t="s">
        <v>354</v>
      </c>
      <c r="M10" s="202" t="s">
        <v>355</v>
      </c>
      <c r="N10" s="202" t="s">
        <v>356</v>
      </c>
      <c r="O10" s="202" t="s">
        <v>357</v>
      </c>
      <c r="P10" s="202" t="s">
        <v>358</v>
      </c>
      <c r="Q10" s="303" t="s">
        <v>359</v>
      </c>
      <c r="R10" s="202" t="s">
        <v>360</v>
      </c>
      <c r="S10" s="202" t="s">
        <v>361</v>
      </c>
      <c r="T10" s="202" t="s">
        <v>362</v>
      </c>
      <c r="U10" s="202" t="s">
        <v>363</v>
      </c>
      <c r="V10" s="202" t="s">
        <v>363</v>
      </c>
      <c r="W10" s="202" t="s">
        <v>364</v>
      </c>
      <c r="X10" s="202" t="s">
        <v>365</v>
      </c>
      <c r="Y10" s="202" t="s">
        <v>366</v>
      </c>
      <c r="Z10" s="202" t="s">
        <v>367</v>
      </c>
      <c r="AA10" s="202" t="s">
        <v>368</v>
      </c>
      <c r="AB10" s="202" t="s">
        <v>369</v>
      </c>
      <c r="AC10" s="202" t="s">
        <v>370</v>
      </c>
      <c r="AD10" s="202" t="s">
        <v>371</v>
      </c>
      <c r="AE10" s="202" t="s">
        <v>371</v>
      </c>
      <c r="AF10" s="202" t="s">
        <v>553</v>
      </c>
      <c r="AG10" s="202" t="s">
        <v>554</v>
      </c>
      <c r="AH10" s="202" t="s">
        <v>555</v>
      </c>
      <c r="AI10" s="305" t="s">
        <v>339</v>
      </c>
      <c r="AJ10" s="305" t="s">
        <v>345</v>
      </c>
      <c r="AK10" s="202" t="s">
        <v>346</v>
      </c>
      <c r="AL10" s="202" t="s">
        <v>347</v>
      </c>
      <c r="AM10" s="202" t="s">
        <v>349</v>
      </c>
      <c r="AN10" s="202" t="s">
        <v>354</v>
      </c>
      <c r="AO10" s="202" t="s">
        <v>355</v>
      </c>
      <c r="AP10" s="202" t="s">
        <v>372</v>
      </c>
      <c r="AQ10" s="202" t="s">
        <v>373</v>
      </c>
      <c r="AR10" s="202" t="s">
        <v>361</v>
      </c>
      <c r="AS10" s="202" t="s">
        <v>362</v>
      </c>
      <c r="AT10" s="303" t="s">
        <v>374</v>
      </c>
      <c r="AU10" s="202" t="s">
        <v>375</v>
      </c>
      <c r="AV10" s="202" t="s">
        <v>105</v>
      </c>
      <c r="AW10" s="202" t="s">
        <v>364</v>
      </c>
      <c r="AX10" s="202" t="s">
        <v>376</v>
      </c>
      <c r="AY10" s="202" t="s">
        <v>377</v>
      </c>
      <c r="AZ10" s="303" t="s">
        <v>378</v>
      </c>
      <c r="BA10" s="202" t="s">
        <v>379</v>
      </c>
      <c r="BB10" s="202" t="s">
        <v>380</v>
      </c>
      <c r="BC10" s="202"/>
      <c r="BD10" s="202" t="s">
        <v>365</v>
      </c>
      <c r="BE10" s="202" t="s">
        <v>366</v>
      </c>
      <c r="BF10" s="202" t="s">
        <v>369</v>
      </c>
      <c r="BG10" s="303" t="s">
        <v>381</v>
      </c>
      <c r="BH10" s="202" t="s">
        <v>382</v>
      </c>
      <c r="BI10" s="303" t="s">
        <v>383</v>
      </c>
      <c r="BJ10" s="303" t="s">
        <v>384</v>
      </c>
      <c r="BK10" s="202" t="s">
        <v>556</v>
      </c>
      <c r="BL10" s="202"/>
      <c r="BM10" s="202"/>
      <c r="BN10" s="202" t="s">
        <v>557</v>
      </c>
      <c r="BO10" s="305" t="s">
        <v>385</v>
      </c>
      <c r="BP10" s="305" t="s">
        <v>345</v>
      </c>
    </row>
    <row r="11" spans="1:68" x14ac:dyDescent="0.25">
      <c r="A11" s="202" t="s">
        <v>386</v>
      </c>
      <c r="C11" s="202" t="s">
        <v>387</v>
      </c>
      <c r="D11" s="202" t="s">
        <v>388</v>
      </c>
      <c r="E11" s="303" t="s">
        <v>389</v>
      </c>
      <c r="F11" s="306" t="s">
        <v>390</v>
      </c>
      <c r="G11" s="306" t="s">
        <v>391</v>
      </c>
      <c r="H11" s="202" t="s">
        <v>392</v>
      </c>
      <c r="I11" s="202" t="s">
        <v>393</v>
      </c>
      <c r="J11" s="304" t="s">
        <v>394</v>
      </c>
      <c r="K11" s="202" t="s">
        <v>395</v>
      </c>
      <c r="L11" s="306" t="s">
        <v>396</v>
      </c>
      <c r="M11" s="306" t="s">
        <v>397</v>
      </c>
      <c r="N11" s="306" t="s">
        <v>398</v>
      </c>
      <c r="O11" s="202" t="s">
        <v>399</v>
      </c>
      <c r="P11" s="202" t="s">
        <v>400</v>
      </c>
      <c r="Q11" s="303" t="s">
        <v>401</v>
      </c>
      <c r="R11" s="202" t="s">
        <v>402</v>
      </c>
      <c r="S11" s="202" t="s">
        <v>400</v>
      </c>
      <c r="T11" s="202" t="s">
        <v>403</v>
      </c>
      <c r="U11" s="202" t="s">
        <v>404</v>
      </c>
      <c r="V11" s="303" t="s">
        <v>405</v>
      </c>
      <c r="W11" s="202" t="s">
        <v>406</v>
      </c>
      <c r="X11" s="202" t="s">
        <v>407</v>
      </c>
      <c r="Y11" s="202" t="s">
        <v>408</v>
      </c>
      <c r="Z11" s="202" t="s">
        <v>409</v>
      </c>
      <c r="AA11" s="202" t="s">
        <v>410</v>
      </c>
      <c r="AB11" s="202" t="s">
        <v>411</v>
      </c>
      <c r="AC11" s="307" t="s">
        <v>405</v>
      </c>
      <c r="AD11" s="202" t="s">
        <v>412</v>
      </c>
      <c r="AE11" s="202" t="s">
        <v>412</v>
      </c>
      <c r="AF11" s="202" t="s">
        <v>558</v>
      </c>
      <c r="AG11" s="202" t="s">
        <v>559</v>
      </c>
      <c r="AH11" s="202" t="s">
        <v>560</v>
      </c>
      <c r="AI11" s="305" t="s">
        <v>413</v>
      </c>
      <c r="AJ11" s="305" t="s">
        <v>414</v>
      </c>
      <c r="AK11" s="202" t="s">
        <v>388</v>
      </c>
      <c r="AL11" s="202" t="s">
        <v>389</v>
      </c>
      <c r="AM11" s="306" t="s">
        <v>391</v>
      </c>
      <c r="AN11" s="306" t="s">
        <v>396</v>
      </c>
      <c r="AO11" s="306" t="s">
        <v>397</v>
      </c>
      <c r="AP11" s="307" t="s">
        <v>415</v>
      </c>
      <c r="AQ11" s="202" t="s">
        <v>416</v>
      </c>
      <c r="AR11" s="202" t="s">
        <v>400</v>
      </c>
      <c r="AS11" s="202" t="s">
        <v>397</v>
      </c>
      <c r="AT11" s="303" t="s">
        <v>417</v>
      </c>
      <c r="AU11" s="202" t="s">
        <v>418</v>
      </c>
      <c r="AV11" s="202" t="s">
        <v>412</v>
      </c>
      <c r="AW11" s="202" t="s">
        <v>406</v>
      </c>
      <c r="AX11" s="202" t="s">
        <v>419</v>
      </c>
      <c r="AY11" s="202" t="s">
        <v>420</v>
      </c>
      <c r="AZ11" s="303" t="s">
        <v>421</v>
      </c>
      <c r="BA11" s="202" t="s">
        <v>422</v>
      </c>
      <c r="BB11" s="202" t="s">
        <v>423</v>
      </c>
      <c r="BC11" s="202" t="s">
        <v>424</v>
      </c>
      <c r="BD11" s="202" t="s">
        <v>425</v>
      </c>
      <c r="BE11" s="202" t="s">
        <v>408</v>
      </c>
      <c r="BF11" s="202" t="s">
        <v>411</v>
      </c>
      <c r="BG11" s="303" t="s">
        <v>426</v>
      </c>
      <c r="BH11" s="202" t="s">
        <v>427</v>
      </c>
      <c r="BI11" s="303" t="s">
        <v>428</v>
      </c>
      <c r="BJ11" s="303" t="s">
        <v>429</v>
      </c>
      <c r="BK11" s="202" t="s">
        <v>561</v>
      </c>
      <c r="BL11" s="202" t="s">
        <v>371</v>
      </c>
      <c r="BM11" s="202" t="s">
        <v>371</v>
      </c>
      <c r="BN11" s="202"/>
      <c r="BO11" s="305" t="s">
        <v>413</v>
      </c>
      <c r="BP11" s="305" t="s">
        <v>414</v>
      </c>
    </row>
    <row r="12" spans="1:68" ht="39.6" x14ac:dyDescent="0.25">
      <c r="C12" s="224" t="s">
        <v>430</v>
      </c>
      <c r="D12" s="9" t="s">
        <v>431</v>
      </c>
      <c r="E12" s="9" t="s">
        <v>432</v>
      </c>
      <c r="F12" s="9" t="s">
        <v>433</v>
      </c>
      <c r="G12" s="9" t="s">
        <v>434</v>
      </c>
      <c r="H12" s="9" t="s">
        <v>435</v>
      </c>
      <c r="I12" s="9" t="s">
        <v>436</v>
      </c>
      <c r="J12" s="9" t="s">
        <v>437</v>
      </c>
      <c r="K12" s="9" t="s">
        <v>438</v>
      </c>
      <c r="L12" s="9" t="s">
        <v>439</v>
      </c>
      <c r="M12" s="9" t="s">
        <v>440</v>
      </c>
      <c r="N12" s="9" t="s">
        <v>441</v>
      </c>
      <c r="O12" s="9" t="s">
        <v>442</v>
      </c>
      <c r="P12" s="9" t="s">
        <v>443</v>
      </c>
      <c r="Q12" s="9" t="s">
        <v>444</v>
      </c>
      <c r="R12" s="9" t="s">
        <v>445</v>
      </c>
      <c r="S12" s="9" t="s">
        <v>446</v>
      </c>
      <c r="T12" s="9" t="s">
        <v>447</v>
      </c>
      <c r="U12" s="9" t="s">
        <v>448</v>
      </c>
      <c r="V12" s="9" t="s">
        <v>449</v>
      </c>
      <c r="W12" s="9" t="s">
        <v>450</v>
      </c>
      <c r="X12" s="9" t="s">
        <v>451</v>
      </c>
      <c r="Y12" s="9" t="s">
        <v>452</v>
      </c>
      <c r="Z12" s="9" t="s">
        <v>453</v>
      </c>
      <c r="AA12" s="9" t="s">
        <v>454</v>
      </c>
      <c r="AB12" s="9" t="s">
        <v>455</v>
      </c>
      <c r="AC12" s="9" t="s">
        <v>456</v>
      </c>
      <c r="AD12" s="9" t="s">
        <v>457</v>
      </c>
      <c r="AE12" s="9" t="s">
        <v>458</v>
      </c>
      <c r="AF12" s="9"/>
      <c r="AG12" s="9"/>
      <c r="AH12" s="9"/>
      <c r="AI12" s="106" t="s">
        <v>562</v>
      </c>
      <c r="AJ12" s="107" t="s">
        <v>459</v>
      </c>
      <c r="AK12" s="9" t="s">
        <v>460</v>
      </c>
      <c r="AL12" s="9" t="s">
        <v>461</v>
      </c>
      <c r="AM12" s="9" t="s">
        <v>462</v>
      </c>
      <c r="AN12" s="9" t="s">
        <v>463</v>
      </c>
      <c r="AO12" s="9" t="s">
        <v>464</v>
      </c>
      <c r="AP12" s="9" t="s">
        <v>465</v>
      </c>
      <c r="AQ12" s="9" t="s">
        <v>466</v>
      </c>
      <c r="AR12" s="9" t="s">
        <v>467</v>
      </c>
      <c r="AS12" s="9" t="s">
        <v>468</v>
      </c>
      <c r="AT12" s="9" t="s">
        <v>469</v>
      </c>
      <c r="AU12" s="9" t="s">
        <v>470</v>
      </c>
      <c r="AV12" s="9" t="s">
        <v>471</v>
      </c>
      <c r="AW12" s="9" t="s">
        <v>472</v>
      </c>
      <c r="AX12" s="9" t="s">
        <v>473</v>
      </c>
      <c r="AY12" s="9" t="s">
        <v>474</v>
      </c>
      <c r="AZ12" s="9" t="s">
        <v>475</v>
      </c>
      <c r="BA12" s="9" t="s">
        <v>476</v>
      </c>
      <c r="BB12" s="9" t="s">
        <v>477</v>
      </c>
      <c r="BC12" s="9" t="s">
        <v>478</v>
      </c>
      <c r="BD12" s="9" t="s">
        <v>479</v>
      </c>
      <c r="BE12" s="9" t="s">
        <v>480</v>
      </c>
      <c r="BF12" s="9" t="s">
        <v>481</v>
      </c>
      <c r="BG12" s="9" t="s">
        <v>482</v>
      </c>
      <c r="BH12" s="9" t="s">
        <v>483</v>
      </c>
      <c r="BI12" s="9" t="s">
        <v>484</v>
      </c>
      <c r="BJ12" s="9" t="s">
        <v>485</v>
      </c>
      <c r="BK12" s="9"/>
      <c r="BL12" s="9" t="s">
        <v>486</v>
      </c>
      <c r="BM12" s="9" t="s">
        <v>487</v>
      </c>
      <c r="BN12" s="9"/>
      <c r="BO12" s="106" t="s">
        <v>563</v>
      </c>
      <c r="BP12" s="107" t="s">
        <v>488</v>
      </c>
    </row>
    <row r="13" spans="1:68" x14ac:dyDescent="0.25">
      <c r="A13" s="224">
        <v>1</v>
      </c>
      <c r="B13" s="308" t="s">
        <v>489</v>
      </c>
      <c r="AI13" s="108"/>
      <c r="AJ13" s="108"/>
      <c r="BO13" s="108"/>
      <c r="BP13" s="108"/>
    </row>
    <row r="14" spans="1:68" x14ac:dyDescent="0.25">
      <c r="A14" s="224">
        <v>2</v>
      </c>
      <c r="B14" s="308" t="s">
        <v>490</v>
      </c>
      <c r="C14" s="309">
        <v>2165233766.8899999</v>
      </c>
      <c r="D14" s="309">
        <v>41299982.399803981</v>
      </c>
      <c r="E14" s="309">
        <v>6547835</v>
      </c>
      <c r="F14" s="309"/>
      <c r="G14" s="309"/>
      <c r="H14" s="309">
        <v>-206435594.02857196</v>
      </c>
      <c r="I14" s="309"/>
      <c r="J14" s="309"/>
      <c r="K14" s="309"/>
      <c r="L14" s="309"/>
      <c r="M14" s="309"/>
      <c r="N14" s="309"/>
      <c r="O14" s="309"/>
      <c r="P14" s="309"/>
      <c r="Q14" s="309"/>
      <c r="R14" s="309"/>
      <c r="S14" s="309"/>
      <c r="T14" s="309"/>
      <c r="U14" s="309"/>
      <c r="V14" s="309"/>
      <c r="W14" s="309"/>
      <c r="X14" s="309"/>
      <c r="Y14" s="309"/>
      <c r="Z14" s="309"/>
      <c r="AA14" s="309"/>
      <c r="AB14" s="309"/>
      <c r="AC14" s="309"/>
      <c r="AD14" s="309"/>
      <c r="AE14" s="309"/>
      <c r="AF14" s="309"/>
      <c r="AG14" s="309"/>
      <c r="AH14" s="309"/>
      <c r="AI14" s="310">
        <v>-158587776.62876797</v>
      </c>
      <c r="AJ14" s="310">
        <v>2006645990.2612319</v>
      </c>
      <c r="AK14" s="309">
        <v>-17794394.48</v>
      </c>
      <c r="AL14" s="309">
        <v>11401700.000000119</v>
      </c>
      <c r="AM14" s="309"/>
      <c r="AN14" s="309"/>
      <c r="AO14" s="309"/>
      <c r="AP14" s="309"/>
      <c r="AQ14" s="309"/>
      <c r="AR14" s="309"/>
      <c r="AS14" s="309"/>
      <c r="AT14" s="309"/>
      <c r="AU14" s="309"/>
      <c r="AV14" s="309"/>
      <c r="AW14" s="309"/>
      <c r="AX14" s="309"/>
      <c r="AY14" s="309"/>
      <c r="AZ14" s="309"/>
      <c r="BA14" s="309"/>
      <c r="BB14" s="309"/>
      <c r="BC14" s="309"/>
      <c r="BD14" s="309"/>
      <c r="BE14" s="309"/>
      <c r="BF14" s="309"/>
      <c r="BG14" s="309"/>
      <c r="BH14" s="309"/>
      <c r="BI14" s="309"/>
      <c r="BJ14" s="309"/>
      <c r="BK14" s="309"/>
      <c r="BL14" s="309"/>
      <c r="BM14" s="309"/>
      <c r="BN14" s="309"/>
      <c r="BO14" s="310">
        <v>-6392694.4799998812</v>
      </c>
      <c r="BP14" s="310">
        <v>2000253295.7812321</v>
      </c>
    </row>
    <row r="15" spans="1:68" x14ac:dyDescent="0.25">
      <c r="A15" s="224">
        <v>3</v>
      </c>
      <c r="B15" s="308" t="s">
        <v>491</v>
      </c>
      <c r="C15" s="311">
        <v>340431.51999999897</v>
      </c>
      <c r="D15" s="311">
        <v>114.23000000000138</v>
      </c>
      <c r="E15" s="311">
        <v>3986</v>
      </c>
      <c r="F15" s="311"/>
      <c r="G15" s="311"/>
      <c r="H15" s="311">
        <v>-16204.59</v>
      </c>
      <c r="I15" s="311"/>
      <c r="J15" s="311"/>
      <c r="K15" s="311"/>
      <c r="L15" s="311"/>
      <c r="M15" s="311"/>
      <c r="N15" s="311"/>
      <c r="O15" s="311"/>
      <c r="P15" s="311"/>
      <c r="Q15" s="311"/>
      <c r="R15" s="311"/>
      <c r="S15" s="311"/>
      <c r="T15" s="311"/>
      <c r="U15" s="311"/>
      <c r="V15" s="311"/>
      <c r="W15" s="311"/>
      <c r="X15" s="311"/>
      <c r="Y15" s="311"/>
      <c r="Z15" s="311"/>
      <c r="AA15" s="311"/>
      <c r="AB15" s="311"/>
      <c r="AC15" s="311"/>
      <c r="AD15" s="311"/>
      <c r="AE15" s="311"/>
      <c r="AF15" s="311"/>
      <c r="AG15" s="311"/>
      <c r="AH15" s="311"/>
      <c r="AI15" s="312">
        <v>-12104.359999999999</v>
      </c>
      <c r="AJ15" s="312">
        <v>328327.15999999898</v>
      </c>
      <c r="AK15" s="311"/>
      <c r="AL15" s="311">
        <v>3986</v>
      </c>
      <c r="AM15" s="311"/>
      <c r="AN15" s="311"/>
      <c r="AO15" s="311"/>
      <c r="AP15" s="311"/>
      <c r="AQ15" s="311"/>
      <c r="AR15" s="311"/>
      <c r="AS15" s="311"/>
      <c r="AT15" s="311"/>
      <c r="AU15" s="311"/>
      <c r="AV15" s="311"/>
      <c r="AW15" s="311"/>
      <c r="AX15" s="311"/>
      <c r="AY15" s="311"/>
      <c r="AZ15" s="311"/>
      <c r="BA15" s="311"/>
      <c r="BB15" s="311"/>
      <c r="BC15" s="311"/>
      <c r="BD15" s="311"/>
      <c r="BE15" s="311"/>
      <c r="BF15" s="311"/>
      <c r="BG15" s="311"/>
      <c r="BH15" s="311"/>
      <c r="BI15" s="311"/>
      <c r="BJ15" s="311"/>
      <c r="BK15" s="311"/>
      <c r="BL15" s="311"/>
      <c r="BM15" s="311"/>
      <c r="BN15" s="311"/>
      <c r="BO15" s="312">
        <v>3986</v>
      </c>
      <c r="BP15" s="312">
        <v>332313.15999999898</v>
      </c>
    </row>
    <row r="16" spans="1:68" x14ac:dyDescent="0.25">
      <c r="A16" s="224">
        <v>4</v>
      </c>
      <c r="B16" s="308" t="s">
        <v>492</v>
      </c>
      <c r="C16" s="311">
        <v>155333122.24000001</v>
      </c>
      <c r="D16" s="311"/>
      <c r="E16" s="311"/>
      <c r="F16" s="311"/>
      <c r="G16" s="311"/>
      <c r="H16" s="311"/>
      <c r="I16" s="311"/>
      <c r="J16" s="311"/>
      <c r="K16" s="311"/>
      <c r="L16" s="311"/>
      <c r="M16" s="311"/>
      <c r="N16" s="311"/>
      <c r="O16" s="311"/>
      <c r="P16" s="311"/>
      <c r="Q16" s="311"/>
      <c r="R16" s="311"/>
      <c r="S16" s="311"/>
      <c r="T16" s="311"/>
      <c r="U16" s="311"/>
      <c r="V16" s="311"/>
      <c r="W16" s="311"/>
      <c r="X16" s="311"/>
      <c r="Y16" s="311"/>
      <c r="Z16" s="311"/>
      <c r="AA16" s="311"/>
      <c r="AB16" s="311"/>
      <c r="AC16" s="311"/>
      <c r="AD16" s="311"/>
      <c r="AE16" s="311"/>
      <c r="AF16" s="311"/>
      <c r="AG16" s="311"/>
      <c r="AH16" s="311"/>
      <c r="AI16" s="312">
        <v>0</v>
      </c>
      <c r="AJ16" s="312">
        <v>155333122.24000001</v>
      </c>
      <c r="AK16" s="311"/>
      <c r="AL16" s="311"/>
      <c r="AM16" s="311"/>
      <c r="AN16" s="311"/>
      <c r="AO16" s="311"/>
      <c r="AP16" s="311"/>
      <c r="AQ16" s="311"/>
      <c r="AR16" s="311"/>
      <c r="AS16" s="311"/>
      <c r="AT16" s="311"/>
      <c r="AU16" s="311"/>
      <c r="AV16" s="311"/>
      <c r="AW16" s="311"/>
      <c r="AX16" s="311"/>
      <c r="AY16" s="311"/>
      <c r="AZ16" s="311"/>
      <c r="BA16" s="311"/>
      <c r="BB16" s="311"/>
      <c r="BC16" s="311"/>
      <c r="BD16" s="311">
        <v>-148347616.15434909</v>
      </c>
      <c r="BE16" s="311"/>
      <c r="BF16" s="311"/>
      <c r="BG16" s="311"/>
      <c r="BH16" s="311"/>
      <c r="BI16" s="311"/>
      <c r="BJ16" s="311"/>
      <c r="BK16" s="311"/>
      <c r="BL16" s="311"/>
      <c r="BM16" s="311"/>
      <c r="BN16" s="311"/>
      <c r="BO16" s="312">
        <v>-148347616.15434909</v>
      </c>
      <c r="BP16" s="312">
        <v>6985506.0856509209</v>
      </c>
    </row>
    <row r="17" spans="1:76" x14ac:dyDescent="0.25">
      <c r="A17" s="224">
        <v>5</v>
      </c>
      <c r="B17" s="308" t="s">
        <v>493</v>
      </c>
      <c r="C17" s="311">
        <v>122175867.17999999</v>
      </c>
      <c r="D17" s="311">
        <v>2744403.99</v>
      </c>
      <c r="E17" s="311"/>
      <c r="F17" s="311"/>
      <c r="G17" s="311"/>
      <c r="H17" s="311">
        <v>15741473.960000001</v>
      </c>
      <c r="I17" s="311"/>
      <c r="J17" s="311"/>
      <c r="K17" s="311"/>
      <c r="L17" s="311"/>
      <c r="M17" s="311"/>
      <c r="N17" s="311"/>
      <c r="O17" s="311"/>
      <c r="P17" s="311"/>
      <c r="Q17" s="311"/>
      <c r="R17" s="311"/>
      <c r="S17" s="311"/>
      <c r="T17" s="311"/>
      <c r="U17" s="311"/>
      <c r="V17" s="311"/>
      <c r="W17" s="311">
        <v>-858566.13</v>
      </c>
      <c r="X17" s="311"/>
      <c r="Y17" s="311"/>
      <c r="Z17" s="311"/>
      <c r="AA17" s="311"/>
      <c r="AB17" s="311"/>
      <c r="AC17" s="311"/>
      <c r="AD17" s="311"/>
      <c r="AE17" s="311"/>
      <c r="AF17" s="311"/>
      <c r="AG17" s="311"/>
      <c r="AH17" s="311"/>
      <c r="AI17" s="312">
        <v>17627311.820000004</v>
      </c>
      <c r="AJ17" s="312">
        <v>139803179</v>
      </c>
      <c r="AK17" s="311">
        <v>-16381468.550000004</v>
      </c>
      <c r="AL17" s="311"/>
      <c r="AM17" s="311"/>
      <c r="AN17" s="311"/>
      <c r="AO17" s="311"/>
      <c r="AP17" s="311"/>
      <c r="AQ17" s="311"/>
      <c r="AR17" s="311"/>
      <c r="AS17" s="311"/>
      <c r="AT17" s="311"/>
      <c r="AU17" s="311"/>
      <c r="AV17" s="311"/>
      <c r="AW17" s="311"/>
      <c r="AX17" s="311"/>
      <c r="AY17" s="311"/>
      <c r="AZ17" s="311"/>
      <c r="BA17" s="311"/>
      <c r="BB17" s="311"/>
      <c r="BC17" s="311"/>
      <c r="BD17" s="311">
        <v>-45897077.134900272</v>
      </c>
      <c r="BE17" s="311"/>
      <c r="BF17" s="311"/>
      <c r="BG17" s="311"/>
      <c r="BH17" s="311"/>
      <c r="BI17" s="311"/>
      <c r="BJ17" s="311"/>
      <c r="BK17" s="311"/>
      <c r="BL17" s="311"/>
      <c r="BM17" s="311"/>
      <c r="BN17" s="311"/>
      <c r="BO17" s="312">
        <v>-62278545.684900276</v>
      </c>
      <c r="BP17" s="312">
        <v>77524633.315099716</v>
      </c>
    </row>
    <row r="18" spans="1:76" x14ac:dyDescent="0.25">
      <c r="A18" s="224">
        <v>6</v>
      </c>
      <c r="B18" s="308" t="s">
        <v>494</v>
      </c>
      <c r="C18" s="10">
        <v>2443083187.8299994</v>
      </c>
      <c r="D18" s="10">
        <v>44044500.61980398</v>
      </c>
      <c r="E18" s="10">
        <v>6551821</v>
      </c>
      <c r="F18" s="10">
        <v>0</v>
      </c>
      <c r="G18" s="10">
        <v>0</v>
      </c>
      <c r="H18" s="10">
        <v>-190710324.65857196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-858566.13</v>
      </c>
      <c r="X18" s="10">
        <v>0</v>
      </c>
      <c r="Y18" s="10">
        <v>0</v>
      </c>
      <c r="Z18" s="10">
        <v>0</v>
      </c>
      <c r="AA18" s="10">
        <v>0</v>
      </c>
      <c r="AB18" s="10">
        <v>0</v>
      </c>
      <c r="AC18" s="10">
        <v>0</v>
      </c>
      <c r="AD18" s="10">
        <v>0</v>
      </c>
      <c r="AE18" s="10">
        <v>0</v>
      </c>
      <c r="AF18" s="10"/>
      <c r="AG18" s="10"/>
      <c r="AH18" s="10"/>
      <c r="AI18" s="109">
        <v>-140972569.16876799</v>
      </c>
      <c r="AJ18" s="109">
        <v>2302110618.661232</v>
      </c>
      <c r="AK18" s="10">
        <v>-34175863.030000001</v>
      </c>
      <c r="AL18" s="10">
        <v>11405686.000000119</v>
      </c>
      <c r="AM18" s="10">
        <v>0</v>
      </c>
      <c r="AN18" s="10">
        <v>0</v>
      </c>
      <c r="AO18" s="10">
        <v>0</v>
      </c>
      <c r="AP18" s="10">
        <v>0</v>
      </c>
      <c r="AQ18" s="10">
        <v>0</v>
      </c>
      <c r="AR18" s="10">
        <v>0</v>
      </c>
      <c r="AS18" s="10">
        <v>0</v>
      </c>
      <c r="AT18" s="10">
        <v>0</v>
      </c>
      <c r="AU18" s="10">
        <v>0</v>
      </c>
      <c r="AV18" s="10">
        <v>0</v>
      </c>
      <c r="AW18" s="10">
        <v>0</v>
      </c>
      <c r="AX18" s="10">
        <v>0</v>
      </c>
      <c r="AY18" s="10">
        <v>0</v>
      </c>
      <c r="AZ18" s="10">
        <v>0</v>
      </c>
      <c r="BA18" s="10">
        <v>0</v>
      </c>
      <c r="BB18" s="10">
        <v>0</v>
      </c>
      <c r="BC18" s="10">
        <v>0</v>
      </c>
      <c r="BD18" s="10">
        <v>-194244693.28924936</v>
      </c>
      <c r="BE18" s="10">
        <v>0</v>
      </c>
      <c r="BF18" s="10">
        <v>0</v>
      </c>
      <c r="BG18" s="10">
        <v>0</v>
      </c>
      <c r="BH18" s="10">
        <v>0</v>
      </c>
      <c r="BI18" s="10">
        <v>0</v>
      </c>
      <c r="BJ18" s="10">
        <v>0</v>
      </c>
      <c r="BK18" s="10"/>
      <c r="BL18" s="10">
        <v>0</v>
      </c>
      <c r="BM18" s="10">
        <v>0</v>
      </c>
      <c r="BN18" s="10"/>
      <c r="BO18" s="109">
        <v>-217014870.31924924</v>
      </c>
      <c r="BP18" s="109">
        <v>2085095748.3419828</v>
      </c>
    </row>
    <row r="19" spans="1:76" s="110" customFormat="1" x14ac:dyDescent="0.25">
      <c r="A19" s="224">
        <v>7</v>
      </c>
      <c r="B19" s="313"/>
      <c r="C19" s="311"/>
      <c r="D19" s="311"/>
      <c r="E19" s="311"/>
      <c r="F19" s="311"/>
      <c r="G19" s="311"/>
      <c r="H19" s="311"/>
      <c r="I19" s="311"/>
      <c r="J19" s="311"/>
      <c r="K19" s="311"/>
      <c r="L19" s="311"/>
      <c r="M19" s="311"/>
      <c r="N19" s="311"/>
      <c r="O19" s="311"/>
      <c r="P19" s="311"/>
      <c r="Q19" s="311"/>
      <c r="R19" s="311"/>
      <c r="S19" s="311"/>
      <c r="T19" s="311"/>
      <c r="U19" s="311"/>
      <c r="V19" s="311"/>
      <c r="W19" s="311"/>
      <c r="X19" s="311"/>
      <c r="Y19" s="311"/>
      <c r="Z19" s="311"/>
      <c r="AA19" s="311"/>
      <c r="AB19" s="311"/>
      <c r="AC19" s="311"/>
      <c r="AD19" s="311"/>
      <c r="AE19" s="311"/>
      <c r="AF19" s="311"/>
      <c r="AG19" s="311"/>
      <c r="AH19" s="311"/>
      <c r="AI19" s="312"/>
      <c r="AJ19" s="312"/>
      <c r="AK19" s="311"/>
      <c r="AL19" s="311"/>
      <c r="AM19" s="311"/>
      <c r="AN19" s="311"/>
      <c r="AO19" s="311"/>
      <c r="AP19" s="311"/>
      <c r="AQ19" s="311"/>
      <c r="AR19" s="311"/>
      <c r="AS19" s="311"/>
      <c r="AT19" s="311"/>
      <c r="AU19" s="311"/>
      <c r="AV19" s="311"/>
      <c r="AW19" s="311"/>
      <c r="AX19" s="311"/>
      <c r="AY19" s="311"/>
      <c r="AZ19" s="311"/>
      <c r="BA19" s="311"/>
      <c r="BB19" s="311"/>
      <c r="BC19" s="311"/>
      <c r="BD19" s="311"/>
      <c r="BE19" s="311"/>
      <c r="BF19" s="311"/>
      <c r="BG19" s="311"/>
      <c r="BH19" s="311"/>
      <c r="BI19" s="311"/>
      <c r="BJ19" s="311"/>
      <c r="BK19" s="311"/>
      <c r="BL19" s="311"/>
      <c r="BM19" s="311"/>
      <c r="BN19" s="311"/>
      <c r="BO19" s="312"/>
      <c r="BP19" s="312"/>
    </row>
    <row r="20" spans="1:76" x14ac:dyDescent="0.25">
      <c r="A20" s="224">
        <v>8</v>
      </c>
      <c r="B20" s="308" t="s">
        <v>495</v>
      </c>
      <c r="AI20" s="108"/>
      <c r="AJ20" s="108"/>
      <c r="BO20" s="108"/>
      <c r="BP20" s="108"/>
    </row>
    <row r="21" spans="1:76" x14ac:dyDescent="0.25">
      <c r="A21" s="224">
        <v>9</v>
      </c>
      <c r="B21" s="314"/>
      <c r="AI21" s="108"/>
      <c r="AJ21" s="108"/>
      <c r="BO21" s="108"/>
      <c r="BP21" s="108"/>
    </row>
    <row r="22" spans="1:76" x14ac:dyDescent="0.25">
      <c r="A22" s="224">
        <v>10</v>
      </c>
      <c r="B22" s="308" t="s">
        <v>496</v>
      </c>
      <c r="C22" s="309"/>
      <c r="AI22" s="108"/>
      <c r="AJ22" s="108"/>
      <c r="BO22" s="108"/>
      <c r="BP22" s="108"/>
    </row>
    <row r="23" spans="1:76" x14ac:dyDescent="0.25">
      <c r="A23" s="224">
        <v>11</v>
      </c>
      <c r="B23" s="308" t="s">
        <v>497</v>
      </c>
      <c r="C23" s="11">
        <v>204174130.28999999</v>
      </c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>
        <v>1063362.3599999994</v>
      </c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1">
        <v>1063362.3599999994</v>
      </c>
      <c r="AJ23" s="111">
        <v>205237492.64999998</v>
      </c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>
        <v>-17614269.038255386</v>
      </c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1">
        <v>-17614269.038255386</v>
      </c>
      <c r="BP23" s="111">
        <v>187623223.61174458</v>
      </c>
    </row>
    <row r="24" spans="1:76" x14ac:dyDescent="0.25">
      <c r="A24" s="224">
        <v>12</v>
      </c>
      <c r="B24" s="308" t="s">
        <v>498</v>
      </c>
      <c r="C24" s="311">
        <v>591842797.56999886</v>
      </c>
      <c r="D24" s="311"/>
      <c r="E24" s="311"/>
      <c r="F24" s="311"/>
      <c r="G24" s="311"/>
      <c r="H24" s="311">
        <v>0</v>
      </c>
      <c r="I24" s="311"/>
      <c r="J24" s="311"/>
      <c r="K24" s="311">
        <v>-12929.322150284017</v>
      </c>
      <c r="L24" s="311"/>
      <c r="M24" s="311"/>
      <c r="N24" s="311"/>
      <c r="O24" s="311"/>
      <c r="P24" s="311"/>
      <c r="Q24" s="311"/>
      <c r="R24" s="311">
        <v>6341.1377968182787</v>
      </c>
      <c r="S24" s="311"/>
      <c r="T24" s="311"/>
      <c r="U24" s="311"/>
      <c r="V24" s="311"/>
      <c r="W24" s="311"/>
      <c r="X24" s="311">
        <v>9123831.4387840331</v>
      </c>
      <c r="Y24" s="311"/>
      <c r="Z24" s="311"/>
      <c r="AA24" s="311"/>
      <c r="AB24" s="311"/>
      <c r="AC24" s="311"/>
      <c r="AD24" s="311"/>
      <c r="AE24" s="311"/>
      <c r="AF24" s="311"/>
      <c r="AG24" s="311"/>
      <c r="AH24" s="311"/>
      <c r="AI24" s="312">
        <v>9117243.2544305678</v>
      </c>
      <c r="AJ24" s="312">
        <v>600960040.82442939</v>
      </c>
      <c r="AK24" s="311"/>
      <c r="AL24" s="311"/>
      <c r="AM24" s="311"/>
      <c r="AN24" s="311"/>
      <c r="AO24" s="311"/>
      <c r="AP24" s="311"/>
      <c r="AQ24" s="311">
        <v>245950.53762489464</v>
      </c>
      <c r="AR24" s="311"/>
      <c r="AS24" s="311"/>
      <c r="AT24" s="311"/>
      <c r="AU24" s="311"/>
      <c r="AV24" s="311"/>
      <c r="AW24" s="311"/>
      <c r="AX24" s="311"/>
      <c r="AY24" s="311"/>
      <c r="AZ24" s="311"/>
      <c r="BA24" s="311"/>
      <c r="BB24" s="311"/>
      <c r="BC24" s="311"/>
      <c r="BD24" s="311">
        <v>-167336732.42506719</v>
      </c>
      <c r="BE24" s="311"/>
      <c r="BF24" s="311"/>
      <c r="BG24" s="311"/>
      <c r="BH24" s="311"/>
      <c r="BI24" s="311"/>
      <c r="BJ24" s="311"/>
      <c r="BK24" s="311"/>
      <c r="BL24" s="311"/>
      <c r="BM24" s="311"/>
      <c r="BN24" s="311"/>
      <c r="BO24" s="312">
        <v>-167090781.88744229</v>
      </c>
      <c r="BP24" s="312">
        <v>433869258.9369871</v>
      </c>
    </row>
    <row r="25" spans="1:76" x14ac:dyDescent="0.25">
      <c r="A25" s="224">
        <v>13</v>
      </c>
      <c r="B25" s="308" t="s">
        <v>499</v>
      </c>
      <c r="C25" s="311">
        <v>115807777.5999999</v>
      </c>
      <c r="D25" s="311"/>
      <c r="E25" s="311"/>
      <c r="F25" s="311"/>
      <c r="G25" s="311"/>
      <c r="H25" s="311"/>
      <c r="I25" s="311"/>
      <c r="J25" s="311"/>
      <c r="K25" s="311"/>
      <c r="L25" s="311"/>
      <c r="M25" s="311"/>
      <c r="N25" s="311"/>
      <c r="O25" s="311"/>
      <c r="P25" s="311"/>
      <c r="Q25" s="311"/>
      <c r="R25" s="311"/>
      <c r="S25" s="311"/>
      <c r="T25" s="311"/>
      <c r="U25" s="311"/>
      <c r="V25" s="311"/>
      <c r="W25" s="311"/>
      <c r="X25" s="311"/>
      <c r="Y25" s="311"/>
      <c r="Z25" s="311"/>
      <c r="AA25" s="311"/>
      <c r="AB25" s="311"/>
      <c r="AC25" s="311"/>
      <c r="AD25" s="311"/>
      <c r="AE25" s="311"/>
      <c r="AF25" s="311"/>
      <c r="AG25" s="311"/>
      <c r="AH25" s="311"/>
      <c r="AI25" s="312">
        <v>0</v>
      </c>
      <c r="AJ25" s="312">
        <v>115807777.5999999</v>
      </c>
      <c r="AK25" s="311"/>
      <c r="AL25" s="311"/>
      <c r="AM25" s="311"/>
      <c r="AN25" s="311"/>
      <c r="AO25" s="311"/>
      <c r="AP25" s="311"/>
      <c r="AQ25" s="311"/>
      <c r="AR25" s="311"/>
      <c r="AS25" s="311"/>
      <c r="AT25" s="311"/>
      <c r="AU25" s="311"/>
      <c r="AV25" s="311"/>
      <c r="AW25" s="311"/>
      <c r="AX25" s="311"/>
      <c r="AY25" s="311"/>
      <c r="AZ25" s="311"/>
      <c r="BA25" s="311"/>
      <c r="BB25" s="311"/>
      <c r="BC25" s="311"/>
      <c r="BD25" s="311">
        <v>-3265056.2605439574</v>
      </c>
      <c r="BE25" s="311"/>
      <c r="BF25" s="311"/>
      <c r="BG25" s="311"/>
      <c r="BH25" s="311"/>
      <c r="BI25" s="311"/>
      <c r="BJ25" s="311"/>
      <c r="BK25" s="311"/>
      <c r="BL25" s="311"/>
      <c r="BM25" s="311"/>
      <c r="BN25" s="311"/>
      <c r="BO25" s="312">
        <v>-3265056.2605439574</v>
      </c>
      <c r="BP25" s="312">
        <v>112542721.33945595</v>
      </c>
    </row>
    <row r="26" spans="1:76" x14ac:dyDescent="0.25">
      <c r="A26" s="224">
        <v>14</v>
      </c>
      <c r="B26" s="314" t="s">
        <v>500</v>
      </c>
      <c r="C26" s="311">
        <v>-77453659.509999901</v>
      </c>
      <c r="D26" s="311"/>
      <c r="E26" s="311"/>
      <c r="F26" s="311"/>
      <c r="G26" s="311"/>
      <c r="H26" s="311">
        <v>77453659.510000005</v>
      </c>
      <c r="I26" s="311"/>
      <c r="J26" s="311"/>
      <c r="K26" s="311"/>
      <c r="L26" s="311"/>
      <c r="M26" s="311"/>
      <c r="N26" s="311"/>
      <c r="O26" s="311"/>
      <c r="P26" s="311"/>
      <c r="Q26" s="311"/>
      <c r="R26" s="311"/>
      <c r="S26" s="311"/>
      <c r="T26" s="311"/>
      <c r="U26" s="311"/>
      <c r="V26" s="311"/>
      <c r="W26" s="311"/>
      <c r="X26" s="311"/>
      <c r="Y26" s="311"/>
      <c r="Z26" s="311"/>
      <c r="AA26" s="311"/>
      <c r="AB26" s="311"/>
      <c r="AC26" s="311"/>
      <c r="AD26" s="311"/>
      <c r="AE26" s="311"/>
      <c r="AF26" s="311"/>
      <c r="AG26" s="311"/>
      <c r="AH26" s="311"/>
      <c r="AI26" s="312">
        <v>77453659.510000005</v>
      </c>
      <c r="AJ26" s="312">
        <v>0</v>
      </c>
      <c r="AK26" s="311"/>
      <c r="AL26" s="311"/>
      <c r="AM26" s="311"/>
      <c r="AN26" s="311"/>
      <c r="AO26" s="311"/>
      <c r="AP26" s="311"/>
      <c r="AQ26" s="311"/>
      <c r="AR26" s="311"/>
      <c r="AS26" s="311"/>
      <c r="AT26" s="311"/>
      <c r="AU26" s="311"/>
      <c r="AV26" s="311"/>
      <c r="AW26" s="311"/>
      <c r="AX26" s="311"/>
      <c r="AY26" s="311"/>
      <c r="AZ26" s="311"/>
      <c r="BA26" s="311"/>
      <c r="BB26" s="311"/>
      <c r="BC26" s="311"/>
      <c r="BD26" s="311"/>
      <c r="BE26" s="311"/>
      <c r="BF26" s="311"/>
      <c r="BG26" s="311"/>
      <c r="BH26" s="311"/>
      <c r="BI26" s="311"/>
      <c r="BJ26" s="311"/>
      <c r="BK26" s="311"/>
      <c r="BL26" s="311"/>
      <c r="BM26" s="311"/>
      <c r="BN26" s="311"/>
      <c r="BO26" s="312">
        <v>0</v>
      </c>
      <c r="BP26" s="312">
        <v>0</v>
      </c>
    </row>
    <row r="27" spans="1:76" x14ac:dyDescent="0.25">
      <c r="A27" s="224">
        <v>15</v>
      </c>
      <c r="B27" s="308" t="s">
        <v>501</v>
      </c>
      <c r="C27" s="12">
        <v>834371045.94999886</v>
      </c>
      <c r="D27" s="12">
        <v>0</v>
      </c>
      <c r="E27" s="12">
        <v>0</v>
      </c>
      <c r="F27" s="12">
        <v>0</v>
      </c>
      <c r="G27" s="12">
        <v>0</v>
      </c>
      <c r="H27" s="12">
        <v>77453659.510000005</v>
      </c>
      <c r="I27" s="12">
        <v>0</v>
      </c>
      <c r="J27" s="12">
        <v>0</v>
      </c>
      <c r="K27" s="12">
        <v>-12929.322150284017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6341.1377968182787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10187193.798784032</v>
      </c>
      <c r="Y27" s="12">
        <v>0</v>
      </c>
      <c r="Z27" s="12">
        <v>0</v>
      </c>
      <c r="AA27" s="12">
        <v>0</v>
      </c>
      <c r="AB27" s="12">
        <v>0</v>
      </c>
      <c r="AC27" s="12">
        <v>0</v>
      </c>
      <c r="AD27" s="12">
        <v>0</v>
      </c>
      <c r="AE27" s="12">
        <v>0</v>
      </c>
      <c r="AF27" s="12"/>
      <c r="AG27" s="12"/>
      <c r="AH27" s="12"/>
      <c r="AI27" s="112">
        <v>87634265.124430567</v>
      </c>
      <c r="AJ27" s="112">
        <v>922005311.07442927</v>
      </c>
      <c r="AK27" s="12">
        <v>0</v>
      </c>
      <c r="AL27" s="12">
        <v>0</v>
      </c>
      <c r="AM27" s="12">
        <v>0</v>
      </c>
      <c r="AN27" s="12">
        <v>0</v>
      </c>
      <c r="AO27" s="12">
        <v>0</v>
      </c>
      <c r="AP27" s="12">
        <v>0</v>
      </c>
      <c r="AQ27" s="12">
        <v>245950.53762489464</v>
      </c>
      <c r="AR27" s="12">
        <v>0</v>
      </c>
      <c r="AS27" s="12">
        <v>0</v>
      </c>
      <c r="AT27" s="12">
        <v>0</v>
      </c>
      <c r="AU27" s="12">
        <v>0</v>
      </c>
      <c r="AV27" s="12">
        <v>0</v>
      </c>
      <c r="AW27" s="12">
        <v>0</v>
      </c>
      <c r="AX27" s="12">
        <v>0</v>
      </c>
      <c r="AY27" s="12">
        <v>0</v>
      </c>
      <c r="AZ27" s="12">
        <v>0</v>
      </c>
      <c r="BA27" s="12">
        <v>0</v>
      </c>
      <c r="BB27" s="12">
        <v>0</v>
      </c>
      <c r="BC27" s="12">
        <v>0</v>
      </c>
      <c r="BD27" s="12">
        <v>-188216057.72386652</v>
      </c>
      <c r="BE27" s="12">
        <v>0</v>
      </c>
      <c r="BF27" s="12">
        <v>0</v>
      </c>
      <c r="BG27" s="12">
        <v>0</v>
      </c>
      <c r="BH27" s="12">
        <v>0</v>
      </c>
      <c r="BI27" s="12">
        <v>0</v>
      </c>
      <c r="BJ27" s="12">
        <v>0</v>
      </c>
      <c r="BK27" s="12"/>
      <c r="BL27" s="12">
        <v>0</v>
      </c>
      <c r="BM27" s="12">
        <v>0</v>
      </c>
      <c r="BN27" s="12"/>
      <c r="BO27" s="112">
        <v>-187970107.18624163</v>
      </c>
      <c r="BP27" s="112">
        <v>734035203.88818765</v>
      </c>
    </row>
    <row r="28" spans="1:76" x14ac:dyDescent="0.25">
      <c r="A28" s="224">
        <v>16</v>
      </c>
      <c r="B28" s="308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1"/>
      <c r="AJ28" s="1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1"/>
      <c r="BP28" s="111"/>
    </row>
    <row r="29" spans="1:76" x14ac:dyDescent="0.25">
      <c r="A29" s="224">
        <v>17</v>
      </c>
      <c r="B29" s="315" t="s">
        <v>502</v>
      </c>
      <c r="C29" s="11">
        <v>127167992.89</v>
      </c>
      <c r="D29" s="11"/>
      <c r="E29" s="11"/>
      <c r="F29" s="11"/>
      <c r="G29" s="11"/>
      <c r="H29" s="11"/>
      <c r="I29" s="11"/>
      <c r="J29" s="11"/>
      <c r="K29" s="311">
        <v>-43337.161375397118</v>
      </c>
      <c r="L29" s="11"/>
      <c r="M29" s="11"/>
      <c r="N29" s="11"/>
      <c r="O29" s="11"/>
      <c r="P29" s="11"/>
      <c r="Q29" s="11"/>
      <c r="R29" s="311">
        <v>7381.9615589678288</v>
      </c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312">
        <v>-35955.199816429289</v>
      </c>
      <c r="AJ29" s="111">
        <v>127132037.69018357</v>
      </c>
      <c r="AK29" s="11"/>
      <c r="AL29" s="11"/>
      <c r="AM29" s="11"/>
      <c r="AN29" s="11"/>
      <c r="AO29" s="11"/>
      <c r="AP29" s="11"/>
      <c r="AQ29" s="311">
        <v>691614.88958714157</v>
      </c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>
        <v>-20921420.078863323</v>
      </c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312">
        <v>-20229805.189276181</v>
      </c>
      <c r="BP29" s="111">
        <v>106902232.50090739</v>
      </c>
    </row>
    <row r="30" spans="1:76" x14ac:dyDescent="0.25">
      <c r="A30" s="224">
        <v>18</v>
      </c>
      <c r="B30" s="308" t="s">
        <v>503</v>
      </c>
      <c r="C30" s="13">
        <v>24439502.479999997</v>
      </c>
      <c r="D30" s="311"/>
      <c r="E30" s="311"/>
      <c r="F30" s="311"/>
      <c r="G30" s="311"/>
      <c r="H30" s="311"/>
      <c r="I30" s="311"/>
      <c r="J30" s="311"/>
      <c r="K30" s="311">
        <v>-18706.718945487402</v>
      </c>
      <c r="L30" s="311"/>
      <c r="M30" s="311"/>
      <c r="N30" s="311"/>
      <c r="O30" s="311"/>
      <c r="P30" s="311"/>
      <c r="Q30" s="311"/>
      <c r="R30" s="311">
        <v>6417.9413588624448</v>
      </c>
      <c r="S30" s="311"/>
      <c r="T30" s="311"/>
      <c r="U30" s="311"/>
      <c r="V30" s="311"/>
      <c r="W30" s="311"/>
      <c r="X30" s="311"/>
      <c r="Y30" s="311"/>
      <c r="Z30" s="311"/>
      <c r="AA30" s="311"/>
      <c r="AB30" s="311">
        <v>-107344.6766666667</v>
      </c>
      <c r="AC30" s="311"/>
      <c r="AD30" s="311"/>
      <c r="AE30" s="311"/>
      <c r="AF30" s="311"/>
      <c r="AG30" s="311"/>
      <c r="AH30" s="311"/>
      <c r="AI30" s="312">
        <v>-119633.45425329165</v>
      </c>
      <c r="AJ30" s="312">
        <v>24319869.025746707</v>
      </c>
      <c r="AK30" s="311"/>
      <c r="AL30" s="311"/>
      <c r="AM30" s="311"/>
      <c r="AN30" s="311"/>
      <c r="AO30" s="311"/>
      <c r="AP30" s="311"/>
      <c r="AQ30" s="311">
        <v>329177.9771651458</v>
      </c>
      <c r="AR30" s="311"/>
      <c r="AS30" s="311"/>
      <c r="AT30" s="311"/>
      <c r="AU30" s="311"/>
      <c r="AV30" s="311"/>
      <c r="AW30" s="311"/>
      <c r="AX30" s="311"/>
      <c r="AY30" s="311"/>
      <c r="AZ30" s="311"/>
      <c r="BA30" s="311"/>
      <c r="BB30" s="311">
        <v>159208.47999999952</v>
      </c>
      <c r="BC30" s="311"/>
      <c r="BD30" s="311"/>
      <c r="BE30" s="311"/>
      <c r="BF30" s="311"/>
      <c r="BG30" s="311"/>
      <c r="BH30" s="311"/>
      <c r="BI30" s="311"/>
      <c r="BJ30" s="311"/>
      <c r="BK30" s="311"/>
      <c r="BL30" s="311"/>
      <c r="BM30" s="311"/>
      <c r="BN30" s="311"/>
      <c r="BO30" s="312">
        <v>488386.45716514532</v>
      </c>
      <c r="BP30" s="312">
        <v>24808255.482911851</v>
      </c>
    </row>
    <row r="31" spans="1:76" x14ac:dyDescent="0.25">
      <c r="A31" s="224">
        <v>19</v>
      </c>
      <c r="B31" s="308" t="s">
        <v>504</v>
      </c>
      <c r="C31" s="13">
        <v>83251239.00999999</v>
      </c>
      <c r="D31" s="311"/>
      <c r="E31" s="311"/>
      <c r="F31" s="311"/>
      <c r="G31" s="311"/>
      <c r="H31" s="311"/>
      <c r="I31" s="311"/>
      <c r="J31" s="311"/>
      <c r="K31" s="311">
        <v>-56877.492170206737</v>
      </c>
      <c r="L31" s="311"/>
      <c r="M31" s="311"/>
      <c r="N31" s="311"/>
      <c r="O31" s="311"/>
      <c r="P31" s="311"/>
      <c r="Q31" s="311"/>
      <c r="R31" s="311">
        <v>5812.8265940360725</v>
      </c>
      <c r="S31" s="311"/>
      <c r="T31" s="311"/>
      <c r="U31" s="311"/>
      <c r="V31" s="311"/>
      <c r="W31" s="311"/>
      <c r="X31" s="311"/>
      <c r="Y31" s="311"/>
      <c r="Z31" s="311"/>
      <c r="AA31" s="311"/>
      <c r="AB31" s="311">
        <v>121269.80000000075</v>
      </c>
      <c r="AC31" s="311"/>
      <c r="AD31" s="311"/>
      <c r="AE31" s="311"/>
      <c r="AF31" s="311"/>
      <c r="AG31" s="311"/>
      <c r="AH31" s="311"/>
      <c r="AI31" s="312">
        <v>70205.134423830081</v>
      </c>
      <c r="AJ31" s="312">
        <v>83321444.144423828</v>
      </c>
      <c r="AK31" s="311"/>
      <c r="AL31" s="311"/>
      <c r="AM31" s="311"/>
      <c r="AN31" s="311"/>
      <c r="AO31" s="311"/>
      <c r="AP31" s="311"/>
      <c r="AQ31" s="311">
        <v>869408.50621556863</v>
      </c>
      <c r="AR31" s="311"/>
      <c r="AS31" s="311"/>
      <c r="AT31" s="311"/>
      <c r="AU31" s="311"/>
      <c r="AV31" s="311"/>
      <c r="AW31" s="311"/>
      <c r="AX31" s="311"/>
      <c r="AY31" s="311"/>
      <c r="AZ31" s="311"/>
      <c r="BA31" s="311"/>
      <c r="BB31" s="311">
        <v>1377954.2199999988</v>
      </c>
      <c r="BC31" s="311"/>
      <c r="BD31" s="311"/>
      <c r="BE31" s="311"/>
      <c r="BF31" s="311"/>
      <c r="BG31" s="311"/>
      <c r="BH31" s="311"/>
      <c r="BI31" s="311"/>
      <c r="BJ31" s="311"/>
      <c r="BK31" s="311"/>
      <c r="BL31" s="311"/>
      <c r="BM31" s="311"/>
      <c r="BN31" s="311"/>
      <c r="BO31" s="312">
        <v>2247362.7262155674</v>
      </c>
      <c r="BP31" s="312">
        <v>85568806.870639399</v>
      </c>
    </row>
    <row r="32" spans="1:76" x14ac:dyDescent="0.25">
      <c r="A32" s="224">
        <v>20</v>
      </c>
      <c r="B32" s="308" t="s">
        <v>505</v>
      </c>
      <c r="C32" s="13">
        <v>53199861.179999992</v>
      </c>
      <c r="D32" s="311">
        <v>373453.32075531798</v>
      </c>
      <c r="E32" s="311">
        <v>55552.890259</v>
      </c>
      <c r="F32" s="311"/>
      <c r="G32" s="311"/>
      <c r="H32" s="311">
        <v>-1605619.9023454485</v>
      </c>
      <c r="I32" s="311"/>
      <c r="J32" s="311">
        <v>-383738.93548899889</v>
      </c>
      <c r="K32" s="311">
        <v>-22040.633999859798</v>
      </c>
      <c r="L32" s="311"/>
      <c r="M32" s="311"/>
      <c r="N32" s="311">
        <v>803909.33835699933</v>
      </c>
      <c r="O32" s="311"/>
      <c r="P32" s="311"/>
      <c r="Q32" s="311"/>
      <c r="R32" s="311">
        <v>3681.0816675275564</v>
      </c>
      <c r="S32" s="311"/>
      <c r="T32" s="311"/>
      <c r="U32" s="311"/>
      <c r="V32" s="311"/>
      <c r="W32" s="311"/>
      <c r="X32" s="311"/>
      <c r="Y32" s="311"/>
      <c r="Z32" s="311"/>
      <c r="AA32" s="311"/>
      <c r="AB32" s="311"/>
      <c r="AC32" s="311"/>
      <c r="AD32" s="311"/>
      <c r="AE32" s="311"/>
      <c r="AF32" s="311"/>
      <c r="AG32" s="311"/>
      <c r="AH32" s="311"/>
      <c r="AI32" s="312">
        <v>-774802.84079546237</v>
      </c>
      <c r="AJ32" s="312">
        <v>52425058.339204527</v>
      </c>
      <c r="AK32" s="311">
        <v>-289777.14263137005</v>
      </c>
      <c r="AL32" s="311">
        <v>96708.811594001018</v>
      </c>
      <c r="AM32" s="311"/>
      <c r="AN32" s="311"/>
      <c r="AO32" s="311"/>
      <c r="AP32" s="311"/>
      <c r="AQ32" s="311">
        <v>344111.48429154046</v>
      </c>
      <c r="AR32" s="311"/>
      <c r="AS32" s="311"/>
      <c r="AT32" s="311"/>
      <c r="AU32" s="311"/>
      <c r="AV32" s="311"/>
      <c r="AW32" s="311"/>
      <c r="AX32" s="311"/>
      <c r="AY32" s="311">
        <v>-604216.168725</v>
      </c>
      <c r="AZ32" s="311"/>
      <c r="BA32" s="311"/>
      <c r="BB32" s="311">
        <v>146042.08000000007</v>
      </c>
      <c r="BC32" s="311"/>
      <c r="BD32" s="311"/>
      <c r="BE32" s="311"/>
      <c r="BF32" s="311"/>
      <c r="BG32" s="311"/>
      <c r="BH32" s="311"/>
      <c r="BI32" s="311"/>
      <c r="BJ32" s="311"/>
      <c r="BK32" s="311"/>
      <c r="BL32" s="311"/>
      <c r="BM32" s="311"/>
      <c r="BN32" s="311"/>
      <c r="BO32" s="312">
        <v>-307130.9354708285</v>
      </c>
      <c r="BP32" s="312">
        <v>52117927.403733701</v>
      </c>
      <c r="BX32" s="15"/>
    </row>
    <row r="33" spans="1:76" x14ac:dyDescent="0.25">
      <c r="A33" s="224">
        <v>21</v>
      </c>
      <c r="B33" s="308" t="s">
        <v>506</v>
      </c>
      <c r="C33" s="13">
        <v>22140921.049999997</v>
      </c>
      <c r="D33" s="311"/>
      <c r="E33" s="311"/>
      <c r="F33" s="311"/>
      <c r="G33" s="311"/>
      <c r="H33" s="311">
        <v>-18123263</v>
      </c>
      <c r="I33" s="311"/>
      <c r="J33" s="311"/>
      <c r="K33" s="311">
        <v>-3608.3649412231462</v>
      </c>
      <c r="L33" s="311"/>
      <c r="M33" s="311"/>
      <c r="N33" s="311"/>
      <c r="O33" s="311"/>
      <c r="P33" s="311"/>
      <c r="Q33" s="311"/>
      <c r="R33" s="311">
        <v>1631.5225314904237</v>
      </c>
      <c r="S33" s="311"/>
      <c r="T33" s="311"/>
      <c r="U33" s="311"/>
      <c r="V33" s="311"/>
      <c r="W33" s="311"/>
      <c r="X33" s="311"/>
      <c r="Y33" s="311"/>
      <c r="Z33" s="311"/>
      <c r="AA33" s="311"/>
      <c r="AB33" s="311"/>
      <c r="AC33" s="311"/>
      <c r="AD33" s="311"/>
      <c r="AE33" s="311"/>
      <c r="AF33" s="311"/>
      <c r="AG33" s="311"/>
      <c r="AH33" s="311"/>
      <c r="AI33" s="312">
        <v>-18125239.842409734</v>
      </c>
      <c r="AJ33" s="312">
        <v>4015681.2075902633</v>
      </c>
      <c r="AK33" s="311"/>
      <c r="AL33" s="311"/>
      <c r="AM33" s="311"/>
      <c r="AN33" s="311"/>
      <c r="AO33" s="311"/>
      <c r="AP33" s="311"/>
      <c r="AQ33" s="311">
        <v>67858.879361970816</v>
      </c>
      <c r="AR33" s="311"/>
      <c r="AS33" s="311"/>
      <c r="AT33" s="311"/>
      <c r="AU33" s="311"/>
      <c r="AV33" s="311"/>
      <c r="AW33" s="311"/>
      <c r="AX33" s="311"/>
      <c r="AY33" s="311"/>
      <c r="AZ33" s="311"/>
      <c r="BA33" s="311"/>
      <c r="BB33" s="311"/>
      <c r="BC33" s="311"/>
      <c r="BD33" s="311"/>
      <c r="BE33" s="311"/>
      <c r="BF33" s="311"/>
      <c r="BG33" s="311"/>
      <c r="BH33" s="311"/>
      <c r="BI33" s="311"/>
      <c r="BJ33" s="311"/>
      <c r="BK33" s="311"/>
      <c r="BL33" s="311"/>
      <c r="BM33" s="311"/>
      <c r="BN33" s="311"/>
      <c r="BO33" s="312">
        <v>67858.879361970816</v>
      </c>
      <c r="BP33" s="312">
        <v>4083540.0869522342</v>
      </c>
      <c r="BX33" s="15"/>
    </row>
    <row r="34" spans="1:76" x14ac:dyDescent="0.25">
      <c r="A34" s="224">
        <v>22</v>
      </c>
      <c r="B34" s="308" t="s">
        <v>507</v>
      </c>
      <c r="C34" s="13">
        <v>97087902.950000003</v>
      </c>
      <c r="D34" s="311"/>
      <c r="E34" s="311"/>
      <c r="F34" s="311"/>
      <c r="G34" s="311"/>
      <c r="H34" s="311">
        <v>-97087902.950000003</v>
      </c>
      <c r="I34" s="311"/>
      <c r="J34" s="311"/>
      <c r="K34" s="311"/>
      <c r="L34" s="311"/>
      <c r="M34" s="311"/>
      <c r="N34" s="311"/>
      <c r="O34" s="311"/>
      <c r="P34" s="311"/>
      <c r="Q34" s="311"/>
      <c r="R34" s="311"/>
      <c r="S34" s="311"/>
      <c r="T34" s="311"/>
      <c r="U34" s="311"/>
      <c r="V34" s="311"/>
      <c r="W34" s="311"/>
      <c r="X34" s="311"/>
      <c r="Y34" s="311"/>
      <c r="Z34" s="311"/>
      <c r="AA34" s="311"/>
      <c r="AB34" s="311"/>
      <c r="AC34" s="311"/>
      <c r="AD34" s="311"/>
      <c r="AE34" s="311"/>
      <c r="AF34" s="311"/>
      <c r="AG34" s="311"/>
      <c r="AH34" s="311"/>
      <c r="AI34" s="312">
        <v>-97087902.950000003</v>
      </c>
      <c r="AJ34" s="312">
        <v>0</v>
      </c>
      <c r="AK34" s="311"/>
      <c r="AL34" s="311"/>
      <c r="AM34" s="311"/>
      <c r="AN34" s="311"/>
      <c r="AO34" s="311"/>
      <c r="AP34" s="311"/>
      <c r="AQ34" s="11"/>
      <c r="AR34" s="311"/>
      <c r="AS34" s="311"/>
      <c r="AT34" s="311"/>
      <c r="AU34" s="311"/>
      <c r="AV34" s="311"/>
      <c r="AW34" s="311"/>
      <c r="AX34" s="311"/>
      <c r="AY34" s="311"/>
      <c r="AZ34" s="311"/>
      <c r="BA34" s="311"/>
      <c r="BB34" s="311"/>
      <c r="BC34" s="311"/>
      <c r="BD34" s="311"/>
      <c r="BE34" s="311"/>
      <c r="BF34" s="311"/>
      <c r="BG34" s="311"/>
      <c r="BH34" s="311"/>
      <c r="BI34" s="311"/>
      <c r="BJ34" s="311"/>
      <c r="BK34" s="311"/>
      <c r="BL34" s="311"/>
      <c r="BM34" s="311"/>
      <c r="BN34" s="311"/>
      <c r="BO34" s="312">
        <v>0</v>
      </c>
      <c r="BP34" s="312">
        <v>0</v>
      </c>
      <c r="BX34" s="15"/>
    </row>
    <row r="35" spans="1:76" x14ac:dyDescent="0.25">
      <c r="A35" s="224">
        <v>23</v>
      </c>
      <c r="B35" s="308" t="s">
        <v>508</v>
      </c>
      <c r="C35" s="13">
        <v>124825410.95999999</v>
      </c>
      <c r="D35" s="311">
        <v>88089.001239607955</v>
      </c>
      <c r="E35" s="311">
        <v>13103.642</v>
      </c>
      <c r="F35" s="311"/>
      <c r="G35" s="311"/>
      <c r="H35" s="311">
        <v>-408082.83062400005</v>
      </c>
      <c r="I35" s="311">
        <v>-84300.474512874614</v>
      </c>
      <c r="J35" s="311"/>
      <c r="K35" s="311">
        <v>-56643.756348991301</v>
      </c>
      <c r="L35" s="311">
        <v>14061.997781991959</v>
      </c>
      <c r="M35" s="311">
        <v>-6710.549906840708</v>
      </c>
      <c r="N35" s="311"/>
      <c r="O35" s="311">
        <v>628553.90760300006</v>
      </c>
      <c r="P35" s="311">
        <v>2184999.0024255933</v>
      </c>
      <c r="Q35" s="311">
        <v>-405001.75899837748</v>
      </c>
      <c r="R35" s="311">
        <v>27562.31451934576</v>
      </c>
      <c r="S35" s="311">
        <v>16653.918911919929</v>
      </c>
      <c r="T35" s="311">
        <v>30190.192556923255</v>
      </c>
      <c r="U35" s="311"/>
      <c r="V35" s="311"/>
      <c r="W35" s="311">
        <v>-1290076.1837477004</v>
      </c>
      <c r="X35" s="311"/>
      <c r="Y35" s="311"/>
      <c r="Z35" s="311"/>
      <c r="AA35" s="311"/>
      <c r="AB35" s="311"/>
      <c r="AC35" s="311"/>
      <c r="AD35" s="311"/>
      <c r="AE35" s="311"/>
      <c r="AF35" s="311"/>
      <c r="AG35" s="311"/>
      <c r="AH35" s="311"/>
      <c r="AI35" s="312">
        <v>752398.42289959756</v>
      </c>
      <c r="AJ35" s="312">
        <v>125577809.3828996</v>
      </c>
      <c r="AK35" s="311">
        <v>-68351.726060000001</v>
      </c>
      <c r="AL35" s="311">
        <v>22811.372000000207</v>
      </c>
      <c r="AM35" s="311"/>
      <c r="AN35" s="311">
        <v>-14061.997781991959</v>
      </c>
      <c r="AO35" s="311">
        <v>6710.549906840708</v>
      </c>
      <c r="AP35" s="311">
        <v>560237.97633404168</v>
      </c>
      <c r="AQ35" s="311">
        <v>1071660.7177337781</v>
      </c>
      <c r="AR35" s="311">
        <v>263515.60003291816</v>
      </c>
      <c r="AS35" s="311">
        <v>874996.06141313724</v>
      </c>
      <c r="AT35" s="311"/>
      <c r="AU35" s="311"/>
      <c r="AV35" s="311"/>
      <c r="AW35" s="311">
        <v>-499429.07517434994</v>
      </c>
      <c r="AX35" s="311"/>
      <c r="AY35" s="311"/>
      <c r="AZ35" s="311"/>
      <c r="BA35" s="311"/>
      <c r="BB35" s="311">
        <v>1258.4533669999946</v>
      </c>
      <c r="BC35" s="311"/>
      <c r="BD35" s="311"/>
      <c r="BE35" s="311"/>
      <c r="BF35" s="311"/>
      <c r="BG35" s="311"/>
      <c r="BH35" s="311"/>
      <c r="BI35" s="311"/>
      <c r="BJ35" s="311"/>
      <c r="BK35" s="311"/>
      <c r="BL35" s="311"/>
      <c r="BM35" s="311"/>
      <c r="BN35" s="311"/>
      <c r="BO35" s="312">
        <v>2219347.9317713743</v>
      </c>
      <c r="BP35" s="312">
        <v>127797157.31467097</v>
      </c>
    </row>
    <row r="36" spans="1:76" x14ac:dyDescent="0.25">
      <c r="A36" s="224">
        <v>24</v>
      </c>
      <c r="B36" s="308" t="s">
        <v>405</v>
      </c>
      <c r="C36" s="13">
        <v>341625259.95999998</v>
      </c>
      <c r="D36" s="311"/>
      <c r="E36" s="311"/>
      <c r="F36" s="311"/>
      <c r="G36" s="311"/>
      <c r="H36" s="311"/>
      <c r="I36" s="311"/>
      <c r="J36" s="311"/>
      <c r="K36" s="311"/>
      <c r="L36" s="311"/>
      <c r="M36" s="311"/>
      <c r="N36" s="311"/>
      <c r="O36" s="311"/>
      <c r="P36" s="311"/>
      <c r="Q36" s="311"/>
      <c r="R36" s="311"/>
      <c r="S36" s="311"/>
      <c r="T36" s="311"/>
      <c r="U36" s="311"/>
      <c r="V36" s="311">
        <v>5699417.5924432306</v>
      </c>
      <c r="W36" s="311"/>
      <c r="X36" s="311"/>
      <c r="Y36" s="311"/>
      <c r="Z36" s="311">
        <v>-212064</v>
      </c>
      <c r="AA36" s="311"/>
      <c r="AB36" s="311"/>
      <c r="AC36" s="11">
        <v>-2348854.8283335716</v>
      </c>
      <c r="AD36" s="311"/>
      <c r="AE36" s="311"/>
      <c r="AF36" s="311">
        <v>-557156</v>
      </c>
      <c r="AG36" s="311"/>
      <c r="AH36" s="311"/>
      <c r="AI36" s="312">
        <v>2581342.764109659</v>
      </c>
      <c r="AJ36" s="312">
        <v>344206602.72410965</v>
      </c>
      <c r="AK36" s="311"/>
      <c r="AL36" s="311"/>
      <c r="AM36" s="311"/>
      <c r="AN36" s="311"/>
      <c r="AO36" s="311"/>
      <c r="AP36" s="311"/>
      <c r="AQ36" s="311"/>
      <c r="AR36" s="311"/>
      <c r="AS36" s="311"/>
      <c r="AT36" s="311"/>
      <c r="AU36" s="311"/>
      <c r="AV36" s="311">
        <v>1288993.5097277348</v>
      </c>
      <c r="AW36" s="311">
        <v>0</v>
      </c>
      <c r="AY36" s="311"/>
      <c r="AZ36" s="311"/>
      <c r="BA36" s="311"/>
      <c r="BB36" s="311"/>
      <c r="BD36" s="311"/>
      <c r="BE36" s="311"/>
      <c r="BF36" s="311"/>
      <c r="BG36" s="311"/>
      <c r="BH36" s="311"/>
      <c r="BI36" s="311"/>
      <c r="BJ36" s="11">
        <v>3090056.355</v>
      </c>
      <c r="BK36" s="11">
        <v>-57000</v>
      </c>
      <c r="BL36" s="311"/>
      <c r="BM36" s="311"/>
      <c r="BN36" s="311"/>
      <c r="BO36" s="312">
        <v>4322049.8647277346</v>
      </c>
      <c r="BP36" s="312">
        <v>348528652.58883739</v>
      </c>
    </row>
    <row r="37" spans="1:76" x14ac:dyDescent="0.25">
      <c r="A37" s="224">
        <v>25</v>
      </c>
      <c r="B37" s="308" t="s">
        <v>509</v>
      </c>
      <c r="C37" s="13">
        <v>75292958.060000002</v>
      </c>
      <c r="D37" s="311"/>
      <c r="E37" s="311"/>
      <c r="F37" s="311"/>
      <c r="G37" s="311"/>
      <c r="H37" s="311"/>
      <c r="I37" s="311"/>
      <c r="J37" s="311"/>
      <c r="K37" s="311"/>
      <c r="L37" s="311"/>
      <c r="M37" s="311"/>
      <c r="N37" s="311"/>
      <c r="O37" s="311"/>
      <c r="P37" s="311"/>
      <c r="Q37" s="311"/>
      <c r="R37" s="311"/>
      <c r="S37" s="311"/>
      <c r="T37" s="311"/>
      <c r="U37" s="311"/>
      <c r="V37" s="311">
        <v>15699257.697837964</v>
      </c>
      <c r="W37" s="311"/>
      <c r="X37" s="311"/>
      <c r="Y37" s="311"/>
      <c r="Z37" s="311"/>
      <c r="AA37" s="311"/>
      <c r="AB37" s="311"/>
      <c r="AC37" s="311"/>
      <c r="AD37" s="311"/>
      <c r="AE37" s="311"/>
      <c r="AF37" s="311"/>
      <c r="AG37" s="311"/>
      <c r="AH37" s="311"/>
      <c r="AI37" s="312">
        <v>15699257.697837964</v>
      </c>
      <c r="AJ37" s="312">
        <v>90992215.757837966</v>
      </c>
      <c r="AK37" s="311"/>
      <c r="AL37" s="311"/>
      <c r="AM37" s="311"/>
      <c r="AN37" s="311"/>
      <c r="AO37" s="311"/>
      <c r="AP37" s="311"/>
      <c r="AQ37" s="311"/>
      <c r="AR37" s="311"/>
      <c r="AS37" s="311"/>
      <c r="AT37" s="311"/>
      <c r="AU37" s="311"/>
      <c r="AV37" s="311"/>
      <c r="AW37" s="311"/>
      <c r="AX37" s="311">
        <v>2876916.4773086668</v>
      </c>
      <c r="AY37" s="311"/>
      <c r="AZ37" s="311"/>
      <c r="BA37" s="311"/>
      <c r="BB37" s="311"/>
      <c r="BC37" s="311"/>
      <c r="BD37" s="311"/>
      <c r="BE37" s="311"/>
      <c r="BF37" s="311"/>
      <c r="BG37" s="311"/>
      <c r="BH37" s="311">
        <v>-5669283.3340000007</v>
      </c>
      <c r="BI37" s="311"/>
      <c r="BJ37" s="311"/>
      <c r="BK37" s="311"/>
      <c r="BL37" s="311"/>
      <c r="BM37" s="311"/>
      <c r="BN37" s="311"/>
      <c r="BO37" s="312">
        <v>-2792366.8566913339</v>
      </c>
      <c r="BP37" s="312">
        <v>88199848.901146635</v>
      </c>
    </row>
    <row r="38" spans="1:76" x14ac:dyDescent="0.25">
      <c r="A38" s="224">
        <v>26</v>
      </c>
      <c r="B38" s="315" t="s">
        <v>510</v>
      </c>
      <c r="C38" s="13">
        <v>35645161.039999902</v>
      </c>
      <c r="D38" s="311"/>
      <c r="E38" s="311"/>
      <c r="F38" s="311"/>
      <c r="G38" s="311"/>
      <c r="H38" s="311"/>
      <c r="I38" s="311"/>
      <c r="J38" s="311"/>
      <c r="K38" s="311"/>
      <c r="L38" s="311"/>
      <c r="M38" s="311"/>
      <c r="N38" s="311"/>
      <c r="O38" s="311"/>
      <c r="P38" s="311"/>
      <c r="Q38" s="311"/>
      <c r="R38" s="311"/>
      <c r="S38" s="311"/>
      <c r="T38" s="311"/>
      <c r="U38" s="311"/>
      <c r="V38" s="311"/>
      <c r="W38" s="311"/>
      <c r="X38" s="311"/>
      <c r="Y38" s="311"/>
      <c r="Z38" s="311"/>
      <c r="AA38" s="311"/>
      <c r="AB38" s="311"/>
      <c r="AC38" s="311"/>
      <c r="AD38" s="311"/>
      <c r="AE38" s="311"/>
      <c r="AF38" s="311"/>
      <c r="AG38" s="311"/>
      <c r="AH38" s="311"/>
      <c r="AI38" s="312">
        <v>0</v>
      </c>
      <c r="AJ38" s="312">
        <v>35645161.039999902</v>
      </c>
      <c r="AK38" s="311"/>
      <c r="AL38" s="311"/>
      <c r="AM38" s="311"/>
      <c r="AN38" s="311"/>
      <c r="AO38" s="311"/>
      <c r="AP38" s="311"/>
      <c r="AQ38" s="311"/>
      <c r="AR38" s="311"/>
      <c r="AS38" s="311"/>
      <c r="AT38" s="311"/>
      <c r="AU38" s="311"/>
      <c r="AV38" s="311"/>
      <c r="AW38" s="311"/>
      <c r="AX38" s="311"/>
      <c r="AY38" s="311"/>
      <c r="AZ38" s="311"/>
      <c r="BA38" s="311"/>
      <c r="BB38" s="311"/>
      <c r="BC38" s="311"/>
      <c r="BD38" s="311"/>
      <c r="BE38" s="311"/>
      <c r="BF38" s="311">
        <v>13521271.800000004</v>
      </c>
      <c r="BG38" s="311">
        <v>-6016033.5165937655</v>
      </c>
      <c r="BH38" s="311"/>
      <c r="BI38" s="311"/>
      <c r="BJ38" s="311"/>
      <c r="BK38" s="311"/>
      <c r="BL38" s="311"/>
      <c r="BM38" s="311"/>
      <c r="BN38" s="311"/>
      <c r="BO38" s="312">
        <v>7505238.283406239</v>
      </c>
      <c r="BP38" s="312">
        <v>43150399.323406145</v>
      </c>
    </row>
    <row r="39" spans="1:76" x14ac:dyDescent="0.25">
      <c r="A39" s="224">
        <v>27</v>
      </c>
      <c r="B39" s="308" t="s">
        <v>511</v>
      </c>
      <c r="C39" s="13">
        <v>-21632953.829999994</v>
      </c>
      <c r="D39" s="311">
        <v>31349866.02</v>
      </c>
      <c r="E39" s="311"/>
      <c r="F39" s="311"/>
      <c r="G39" s="311"/>
      <c r="H39" s="311">
        <v>83311.960000000006</v>
      </c>
      <c r="I39" s="311"/>
      <c r="J39" s="311"/>
      <c r="K39" s="311"/>
      <c r="L39" s="311"/>
      <c r="M39" s="311"/>
      <c r="N39" s="311"/>
      <c r="O39" s="311"/>
      <c r="P39" s="311"/>
      <c r="Q39" s="311"/>
      <c r="R39" s="311"/>
      <c r="S39" s="311"/>
      <c r="T39" s="311"/>
      <c r="U39" s="311"/>
      <c r="V39" s="311"/>
      <c r="W39" s="311"/>
      <c r="X39" s="311"/>
      <c r="Y39" s="311"/>
      <c r="Z39" s="311"/>
      <c r="AA39" s="311"/>
      <c r="AB39" s="311"/>
      <c r="AC39" s="311"/>
      <c r="AD39" s="311"/>
      <c r="AE39" s="311"/>
      <c r="AF39" s="311"/>
      <c r="AG39" s="311"/>
      <c r="AH39" s="311"/>
      <c r="AI39" s="312">
        <v>31433177.98</v>
      </c>
      <c r="AJ39" s="312">
        <v>9800224.150000006</v>
      </c>
      <c r="AK39" s="311"/>
      <c r="AL39" s="311"/>
      <c r="AM39" s="311"/>
      <c r="AN39" s="311"/>
      <c r="AO39" s="311"/>
      <c r="AP39" s="311"/>
      <c r="AQ39" s="311"/>
      <c r="AR39" s="311"/>
      <c r="AS39" s="311"/>
      <c r="AT39" s="311">
        <v>-3533963.9933333327</v>
      </c>
      <c r="AU39" s="311">
        <v>152047.66032121028</v>
      </c>
      <c r="AV39" s="311">
        <v>4868445.0880221995</v>
      </c>
      <c r="AW39" s="311"/>
      <c r="AX39" s="311">
        <v>3681830.6018343112</v>
      </c>
      <c r="AY39" s="311"/>
      <c r="AZ39" s="311"/>
      <c r="BA39" s="311"/>
      <c r="BB39" s="311"/>
      <c r="BC39" s="311"/>
      <c r="BD39" s="311"/>
      <c r="BE39" s="311"/>
      <c r="BF39" s="311"/>
      <c r="BG39" s="311">
        <v>-5503100.002442643</v>
      </c>
      <c r="BH39" s="311"/>
      <c r="BI39" s="311"/>
      <c r="BJ39" s="311"/>
      <c r="BK39" s="311"/>
      <c r="BL39" s="311"/>
      <c r="BM39" s="311"/>
      <c r="BN39" s="311"/>
      <c r="BO39" s="312">
        <v>-334740.6455982551</v>
      </c>
      <c r="BP39" s="312">
        <v>9465483.5044017509</v>
      </c>
    </row>
    <row r="40" spans="1:76" x14ac:dyDescent="0.25">
      <c r="A40" s="224">
        <v>28</v>
      </c>
      <c r="B40" s="314" t="s">
        <v>78</v>
      </c>
      <c r="C40" s="13">
        <v>-41661500.859999999</v>
      </c>
      <c r="D40" s="311"/>
      <c r="E40" s="311"/>
      <c r="F40" s="311"/>
      <c r="G40" s="311"/>
      <c r="H40" s="311"/>
      <c r="I40" s="311"/>
      <c r="J40" s="311"/>
      <c r="K40" s="311"/>
      <c r="L40" s="311"/>
      <c r="M40" s="311"/>
      <c r="N40" s="311"/>
      <c r="O40" s="311"/>
      <c r="P40" s="311"/>
      <c r="Q40" s="311"/>
      <c r="R40" s="311"/>
      <c r="S40" s="311"/>
      <c r="T40" s="311"/>
      <c r="U40" s="311"/>
      <c r="V40" s="311"/>
      <c r="W40" s="311"/>
      <c r="X40" s="311"/>
      <c r="Y40" s="311"/>
      <c r="Z40" s="311"/>
      <c r="AA40" s="311">
        <v>41661500.859999999</v>
      </c>
      <c r="AB40" s="311"/>
      <c r="AC40" s="311"/>
      <c r="AD40" s="311"/>
      <c r="AE40" s="311"/>
      <c r="AF40" s="311"/>
      <c r="AG40" s="311"/>
      <c r="AH40" s="311"/>
      <c r="AI40" s="312">
        <v>41661500.859999999</v>
      </c>
      <c r="AJ40" s="312">
        <v>0</v>
      </c>
      <c r="AK40" s="311"/>
      <c r="AL40" s="311"/>
      <c r="AM40" s="311"/>
      <c r="AN40" s="311"/>
      <c r="AO40" s="311"/>
      <c r="AP40" s="311"/>
      <c r="AQ40" s="311"/>
      <c r="AR40" s="311"/>
      <c r="AS40" s="311"/>
      <c r="AT40" s="311"/>
      <c r="AU40" s="311"/>
      <c r="AV40" s="311"/>
      <c r="AW40" s="311"/>
      <c r="AX40" s="311"/>
      <c r="AY40" s="311"/>
      <c r="AZ40" s="311"/>
      <c r="BA40" s="311"/>
      <c r="BB40" s="311"/>
      <c r="BC40" s="311"/>
      <c r="BD40" s="311"/>
      <c r="BE40" s="311"/>
      <c r="BF40" s="311"/>
      <c r="BG40" s="311"/>
      <c r="BH40" s="311"/>
      <c r="BI40" s="311"/>
      <c r="BJ40" s="311"/>
      <c r="BK40" s="311"/>
      <c r="BL40" s="311"/>
      <c r="BM40" s="311"/>
      <c r="BN40" s="311"/>
      <c r="BO40" s="312">
        <v>0</v>
      </c>
      <c r="BP40" s="312">
        <v>0</v>
      </c>
    </row>
    <row r="41" spans="1:76" x14ac:dyDescent="0.25">
      <c r="A41" s="224">
        <v>29</v>
      </c>
      <c r="B41" s="308" t="s">
        <v>512</v>
      </c>
      <c r="C41" s="13">
        <v>234440433.30000001</v>
      </c>
      <c r="D41" s="311">
        <v>1691573.0908041918</v>
      </c>
      <c r="E41" s="311">
        <v>251629.23732600003</v>
      </c>
      <c r="F41" s="311"/>
      <c r="G41" s="311"/>
      <c r="H41" s="311">
        <v>-148546495.51061568</v>
      </c>
      <c r="I41" s="311"/>
      <c r="J41" s="311"/>
      <c r="K41" s="311">
        <v>-18951.694391689729</v>
      </c>
      <c r="L41" s="311">
        <v>-104992.07986000087</v>
      </c>
      <c r="M41" s="311"/>
      <c r="N41" s="311"/>
      <c r="O41" s="311"/>
      <c r="P41" s="311"/>
      <c r="Q41" s="311"/>
      <c r="R41" s="311">
        <v>19412.258474519269</v>
      </c>
      <c r="S41" s="311"/>
      <c r="T41" s="311"/>
      <c r="U41" s="311"/>
      <c r="V41" s="311"/>
      <c r="W41" s="311"/>
      <c r="X41" s="311">
        <v>0</v>
      </c>
      <c r="Y41" s="311">
        <v>86860.814999999944</v>
      </c>
      <c r="Z41" s="311"/>
      <c r="AA41" s="311"/>
      <c r="AB41" s="311"/>
      <c r="AC41" s="311"/>
      <c r="AD41" s="311"/>
      <c r="AE41" s="311"/>
      <c r="AF41" s="311"/>
      <c r="AG41" s="311"/>
      <c r="AH41" s="311"/>
      <c r="AI41" s="312">
        <v>-146620963.88326266</v>
      </c>
      <c r="AJ41" s="312">
        <v>87819469.416737348</v>
      </c>
      <c r="AK41" s="311">
        <v>-1312558.1955301801</v>
      </c>
      <c r="AL41" s="311">
        <v>438046.7765160054</v>
      </c>
      <c r="AM41" s="311"/>
      <c r="AN41" s="311">
        <v>104992.07986000087</v>
      </c>
      <c r="AO41" s="311"/>
      <c r="AP41" s="311"/>
      <c r="AQ41" s="311">
        <v>182188.09454757578</v>
      </c>
      <c r="AR41" s="311"/>
      <c r="AS41" s="311"/>
      <c r="AT41" s="311"/>
      <c r="AU41" s="311"/>
      <c r="AV41" s="311"/>
      <c r="AW41" s="311"/>
      <c r="AX41" s="311"/>
      <c r="AY41" s="311"/>
      <c r="AZ41" s="311"/>
      <c r="BA41" s="311"/>
      <c r="BB41" s="311"/>
      <c r="BC41" s="311"/>
      <c r="BD41" s="311">
        <v>56751.381884112845</v>
      </c>
      <c r="BE41" s="311">
        <v>-695900.58093892643</v>
      </c>
      <c r="BF41" s="311"/>
      <c r="BG41" s="311"/>
      <c r="BH41" s="311"/>
      <c r="BI41" s="311"/>
      <c r="BJ41" s="311"/>
      <c r="BK41" s="311"/>
      <c r="BL41" s="311"/>
      <c r="BM41" s="311"/>
      <c r="BN41" s="311"/>
      <c r="BO41" s="312">
        <v>-1226480.4436614118</v>
      </c>
      <c r="BP41" s="312">
        <v>86592988.973075941</v>
      </c>
    </row>
    <row r="42" spans="1:76" x14ac:dyDescent="0.25">
      <c r="A42" s="224">
        <v>30</v>
      </c>
      <c r="B42" s="308" t="s">
        <v>513</v>
      </c>
      <c r="C42" s="13">
        <v>22841555.030000001</v>
      </c>
      <c r="D42" s="311">
        <v>2213719.029271021</v>
      </c>
      <c r="E42" s="311">
        <v>1308622.3983871499</v>
      </c>
      <c r="F42" s="311">
        <v>96903246.731522843</v>
      </c>
      <c r="G42" s="311">
        <v>-33118422.164963614</v>
      </c>
      <c r="H42" s="311">
        <v>-519945.70634724048</v>
      </c>
      <c r="I42" s="311">
        <v>17703.099647703668</v>
      </c>
      <c r="J42" s="311">
        <v>80585.176452689804</v>
      </c>
      <c r="K42" s="311">
        <v>48949.980307859136</v>
      </c>
      <c r="L42" s="311">
        <v>19095.317236382514</v>
      </c>
      <c r="M42" s="311">
        <v>1409.2154804365487</v>
      </c>
      <c r="N42" s="311"/>
      <c r="O42" s="311">
        <v>-131996.32059662999</v>
      </c>
      <c r="P42" s="311">
        <v>-458849.79050937446</v>
      </c>
      <c r="Q42" s="311">
        <v>85050.369389659259</v>
      </c>
      <c r="R42" s="311">
        <v>-16430.619345331426</v>
      </c>
      <c r="S42" s="311">
        <v>-3497.3229715031848</v>
      </c>
      <c r="T42" s="311">
        <v>-6339.9404369538834</v>
      </c>
      <c r="U42" s="311"/>
      <c r="V42" s="311">
        <v>-4493721.8109590504</v>
      </c>
      <c r="W42" s="311">
        <v>90617.111287017076</v>
      </c>
      <c r="X42" s="311">
        <v>-2139310.6977446466</v>
      </c>
      <c r="Y42" s="311">
        <v>-18240.771149999986</v>
      </c>
      <c r="Z42" s="311">
        <v>44533.439999999995</v>
      </c>
      <c r="AA42" s="311"/>
      <c r="AB42" s="311">
        <v>-2924.2759000001502</v>
      </c>
      <c r="AC42" s="13">
        <v>680428.34983163839</v>
      </c>
      <c r="AD42" s="311"/>
      <c r="AE42" s="311"/>
      <c r="AF42" s="311">
        <v>125331.31936176808</v>
      </c>
      <c r="AG42" s="311"/>
      <c r="AH42" s="311"/>
      <c r="AI42" s="312">
        <v>60709612.117251843</v>
      </c>
      <c r="AJ42" s="312">
        <v>83551167.147251844</v>
      </c>
      <c r="AK42" s="311">
        <v>-6826086.9528134745</v>
      </c>
      <c r="AL42" s="311">
        <v>2278104.9983769059</v>
      </c>
      <c r="AM42" s="311">
        <v>659022.41484294983</v>
      </c>
      <c r="AN42" s="311">
        <v>-19095.31723638187</v>
      </c>
      <c r="AO42" s="311">
        <v>-1409.2154804365487</v>
      </c>
      <c r="AP42" s="311">
        <v>-117649.97503014863</v>
      </c>
      <c r="AQ42" s="311">
        <v>-798413.9281708037</v>
      </c>
      <c r="AR42" s="311">
        <v>-55338.276006912813</v>
      </c>
      <c r="AS42" s="311">
        <v>-183749.17289675883</v>
      </c>
      <c r="AT42" s="311">
        <v>742132.43859999988</v>
      </c>
      <c r="AU42" s="311">
        <v>-31930.008667454156</v>
      </c>
      <c r="AV42" s="311">
        <v>-1293062.105527486</v>
      </c>
      <c r="AW42" s="311">
        <v>104880.10578661348</v>
      </c>
      <c r="AX42" s="311">
        <v>-1377336.8866200254</v>
      </c>
      <c r="AY42" s="311">
        <v>126885.39543224999</v>
      </c>
      <c r="AZ42" s="311"/>
      <c r="BA42" s="311"/>
      <c r="BB42" s="311">
        <v>-353737.27900707163</v>
      </c>
      <c r="BC42" s="311"/>
      <c r="BD42" s="311">
        <v>3115566.957635242</v>
      </c>
      <c r="BE42" s="311">
        <v>146139.12199717454</v>
      </c>
      <c r="BF42" s="311">
        <v>-2839467.0780000007</v>
      </c>
      <c r="BG42" s="311">
        <v>2419018.0389976455</v>
      </c>
      <c r="BH42" s="311">
        <v>1190549.5001400001</v>
      </c>
      <c r="BI42" s="311"/>
      <c r="BJ42" s="311">
        <v>-648911.83455000003</v>
      </c>
      <c r="BK42" s="311">
        <v>11970</v>
      </c>
      <c r="BL42" s="311"/>
      <c r="BM42" s="311"/>
      <c r="BN42" s="311"/>
      <c r="BO42" s="312">
        <v>-3751919.0581981735</v>
      </c>
      <c r="BP42" s="312">
        <v>79799248.089053676</v>
      </c>
    </row>
    <row r="43" spans="1:76" x14ac:dyDescent="0.25">
      <c r="A43" s="224">
        <v>31</v>
      </c>
      <c r="B43" s="314" t="s">
        <v>514</v>
      </c>
      <c r="C43" s="13">
        <v>38907707.560000002</v>
      </c>
      <c r="D43" s="311"/>
      <c r="E43" s="311"/>
      <c r="F43" s="311">
        <v>-81967593.284695342</v>
      </c>
      <c r="G43" s="311"/>
      <c r="H43" s="311"/>
      <c r="I43" s="311"/>
      <c r="J43" s="311"/>
      <c r="K43" s="311"/>
      <c r="L43" s="311"/>
      <c r="M43" s="311"/>
      <c r="N43" s="311"/>
      <c r="O43" s="311"/>
      <c r="P43" s="311"/>
      <c r="Q43" s="311"/>
      <c r="R43" s="311"/>
      <c r="S43" s="311"/>
      <c r="T43" s="311"/>
      <c r="U43" s="311"/>
      <c r="V43" s="311"/>
      <c r="W43" s="311"/>
      <c r="X43" s="311"/>
      <c r="Y43" s="311"/>
      <c r="Z43" s="311"/>
      <c r="AA43" s="311">
        <v>-8748915.1805999987</v>
      </c>
      <c r="AB43" s="311"/>
      <c r="AC43" s="311"/>
      <c r="AD43" s="311"/>
      <c r="AE43" s="311"/>
      <c r="AF43" s="316"/>
      <c r="AG43" s="311"/>
      <c r="AH43" s="311"/>
      <c r="AI43" s="312">
        <v>-90716508.465295345</v>
      </c>
      <c r="AJ43" s="312">
        <v>-51808800.905295342</v>
      </c>
      <c r="AK43" s="311"/>
      <c r="AL43" s="311"/>
      <c r="AM43" s="311"/>
      <c r="AN43" s="311"/>
      <c r="AO43" s="311"/>
      <c r="AP43" s="311"/>
      <c r="AQ43" s="311"/>
      <c r="AR43" s="311"/>
      <c r="AS43" s="311"/>
      <c r="AT43" s="311"/>
      <c r="AU43" s="311"/>
      <c r="AV43" s="311"/>
      <c r="AW43" s="311"/>
      <c r="AX43" s="311"/>
      <c r="AY43" s="311"/>
      <c r="AZ43" s="311">
        <v>-9006372.2399999984</v>
      </c>
      <c r="BA43" s="311"/>
      <c r="BB43" s="311"/>
      <c r="BC43" s="311"/>
      <c r="BD43" s="311"/>
      <c r="BE43" s="311"/>
      <c r="BF43" s="311"/>
      <c r="BG43" s="311"/>
      <c r="BH43" s="311"/>
      <c r="BI43" s="311"/>
      <c r="BJ43" s="311"/>
      <c r="BK43" s="311"/>
      <c r="BL43" s="311"/>
      <c r="BM43" s="311"/>
      <c r="BN43" s="311"/>
      <c r="BO43" s="312">
        <v>-9006372.2399999984</v>
      </c>
      <c r="BP43" s="312">
        <v>-60815173.145295337</v>
      </c>
    </row>
    <row r="44" spans="1:76" x14ac:dyDescent="0.25">
      <c r="A44" s="224">
        <v>32</v>
      </c>
      <c r="B44" s="308" t="s">
        <v>515</v>
      </c>
      <c r="C44" s="12">
        <v>2051942496.7299988</v>
      </c>
      <c r="D44" s="12">
        <v>35716700.462070137</v>
      </c>
      <c r="E44" s="12">
        <v>1628908.1679721498</v>
      </c>
      <c r="F44" s="12">
        <v>14935653.446827501</v>
      </c>
      <c r="G44" s="12">
        <v>-33118422.164963614</v>
      </c>
      <c r="H44" s="12">
        <v>-188754338.42993236</v>
      </c>
      <c r="I44" s="12">
        <v>-66597.374865170947</v>
      </c>
      <c r="J44" s="12">
        <v>-303153.75903630909</v>
      </c>
      <c r="K44" s="12">
        <v>-184145.16401528011</v>
      </c>
      <c r="L44" s="12">
        <v>-71834.764841626398</v>
      </c>
      <c r="M44" s="12">
        <v>-5301.3344264041589</v>
      </c>
      <c r="N44" s="12">
        <v>803909.33835699933</v>
      </c>
      <c r="O44" s="12">
        <v>496557.58700637007</v>
      </c>
      <c r="P44" s="12">
        <v>1726149.211916219</v>
      </c>
      <c r="Q44" s="12">
        <v>-319951.38960871822</v>
      </c>
      <c r="R44" s="12">
        <v>61810.425156236211</v>
      </c>
      <c r="S44" s="12">
        <v>13156.595940416744</v>
      </c>
      <c r="T44" s="12">
        <v>23850.252119969373</v>
      </c>
      <c r="U44" s="12">
        <v>0</v>
      </c>
      <c r="V44" s="12">
        <v>16904953.479322143</v>
      </c>
      <c r="W44" s="12">
        <v>-1199459.0724606833</v>
      </c>
      <c r="X44" s="12">
        <v>8047883.1010393854</v>
      </c>
      <c r="Y44" s="12">
        <v>68620.043849999958</v>
      </c>
      <c r="Z44" s="12">
        <v>-167530.56</v>
      </c>
      <c r="AA44" s="12">
        <v>32912585.679400001</v>
      </c>
      <c r="AB44" s="12">
        <v>11000.8474333339</v>
      </c>
      <c r="AC44" s="12">
        <v>-1668426.4785019332</v>
      </c>
      <c r="AD44" s="12">
        <v>0</v>
      </c>
      <c r="AE44" s="12">
        <v>0</v>
      </c>
      <c r="AF44" s="12">
        <v>-431824.68063823192</v>
      </c>
      <c r="AG44" s="12"/>
      <c r="AH44" s="12"/>
      <c r="AI44" s="112">
        <v>-112939246.53487945</v>
      </c>
      <c r="AJ44" s="112">
        <v>1939003250.1951191</v>
      </c>
      <c r="AK44" s="12">
        <v>-8496774.0170350242</v>
      </c>
      <c r="AL44" s="12">
        <v>2835671.9584869128</v>
      </c>
      <c r="AM44" s="12">
        <v>659022.41484294983</v>
      </c>
      <c r="AN44" s="12">
        <v>71834.764841627039</v>
      </c>
      <c r="AO44" s="12">
        <v>5301.3344264041589</v>
      </c>
      <c r="AP44" s="12">
        <v>442588.00130389305</v>
      </c>
      <c r="AQ44" s="12">
        <v>3003557.1583568119</v>
      </c>
      <c r="AR44" s="12">
        <v>208177.32402600534</v>
      </c>
      <c r="AS44" s="12">
        <v>691246.88851637836</v>
      </c>
      <c r="AT44" s="12">
        <v>-2791831.5547333327</v>
      </c>
      <c r="AU44" s="12">
        <v>120117.65165375613</v>
      </c>
      <c r="AV44" s="12">
        <v>4864376.4922224488</v>
      </c>
      <c r="AW44" s="12">
        <v>-394548.96938773646</v>
      </c>
      <c r="AX44" s="12">
        <v>5181410.1925229533</v>
      </c>
      <c r="AY44" s="12">
        <v>-477330.77329275</v>
      </c>
      <c r="AZ44" s="12">
        <v>-9006372.2399999984</v>
      </c>
      <c r="BA44" s="12">
        <v>0</v>
      </c>
      <c r="BB44" s="12">
        <v>1330725.9543599267</v>
      </c>
      <c r="BC44" s="12">
        <v>0</v>
      </c>
      <c r="BD44" s="12">
        <v>-205965159.46321049</v>
      </c>
      <c r="BE44" s="12">
        <v>-549761.45894175186</v>
      </c>
      <c r="BF44" s="12">
        <v>10681804.722000003</v>
      </c>
      <c r="BG44" s="12">
        <v>-9100115.4800387621</v>
      </c>
      <c r="BH44" s="12">
        <v>-4478733.8338600006</v>
      </c>
      <c r="BI44" s="12">
        <v>0</v>
      </c>
      <c r="BJ44" s="12">
        <v>2441144.5204499997</v>
      </c>
      <c r="BK44" s="12">
        <v>-45030</v>
      </c>
      <c r="BL44" s="12">
        <v>0</v>
      </c>
      <c r="BM44" s="12">
        <v>0</v>
      </c>
      <c r="BN44" s="12"/>
      <c r="BO44" s="112">
        <v>-208768678.41248983</v>
      </c>
      <c r="BP44" s="112">
        <v>1730234571.7826293</v>
      </c>
    </row>
    <row r="45" spans="1:76" x14ac:dyDescent="0.25">
      <c r="A45" s="224">
        <v>33</v>
      </c>
      <c r="B45" s="3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13"/>
      <c r="AJ45" s="113"/>
      <c r="AK45" s="14"/>
      <c r="AL45" s="14"/>
      <c r="AM45" s="14"/>
      <c r="AN45" s="14">
        <v>0</v>
      </c>
      <c r="AO45" s="14">
        <v>0</v>
      </c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13"/>
      <c r="BP45" s="113"/>
    </row>
    <row r="46" spans="1:76" ht="13.8" thickBot="1" x14ac:dyDescent="0.3">
      <c r="A46" s="224">
        <v>34</v>
      </c>
      <c r="B46" s="314" t="s">
        <v>516</v>
      </c>
      <c r="C46" s="317">
        <v>391140691.10000062</v>
      </c>
      <c r="D46" s="317">
        <v>8327800.1577338427</v>
      </c>
      <c r="E46" s="317">
        <v>4922912.8320278507</v>
      </c>
      <c r="F46" s="317">
        <v>-14935653.446827501</v>
      </c>
      <c r="G46" s="317">
        <v>33118422.164963614</v>
      </c>
      <c r="H46" s="317">
        <v>-1955986.2286396027</v>
      </c>
      <c r="I46" s="317">
        <v>66597.374865170947</v>
      </c>
      <c r="J46" s="317">
        <v>303153.75903630909</v>
      </c>
      <c r="K46" s="317">
        <v>184145.16401528011</v>
      </c>
      <c r="L46" s="317">
        <v>71834.764841626398</v>
      </c>
      <c r="M46" s="317">
        <v>5301.3344264041589</v>
      </c>
      <c r="N46" s="317">
        <v>-803909.33835699933</v>
      </c>
      <c r="O46" s="317">
        <v>-496557.58700637007</v>
      </c>
      <c r="P46" s="317">
        <v>-1726149.211916219</v>
      </c>
      <c r="Q46" s="317">
        <v>319951.38960871822</v>
      </c>
      <c r="R46" s="317">
        <v>-61810.425156236211</v>
      </c>
      <c r="S46" s="317">
        <v>-13156.595940416744</v>
      </c>
      <c r="T46" s="317">
        <v>-23850.252119969373</v>
      </c>
      <c r="U46" s="317">
        <v>0</v>
      </c>
      <c r="V46" s="317">
        <v>-16904953.479322143</v>
      </c>
      <c r="W46" s="317">
        <v>340892.94246068329</v>
      </c>
      <c r="X46" s="317">
        <v>-8047883.1010393854</v>
      </c>
      <c r="Y46" s="317">
        <v>-68620.043849999958</v>
      </c>
      <c r="Z46" s="317">
        <v>167530.56</v>
      </c>
      <c r="AA46" s="317">
        <v>-32912585.679400001</v>
      </c>
      <c r="AB46" s="317">
        <v>-11000.8474333339</v>
      </c>
      <c r="AC46" s="317">
        <v>1668426.4785019332</v>
      </c>
      <c r="AD46" s="317">
        <v>0</v>
      </c>
      <c r="AE46" s="317">
        <v>0</v>
      </c>
      <c r="AF46" s="317">
        <v>431824.68063823192</v>
      </c>
      <c r="AG46" s="317"/>
      <c r="AH46" s="317"/>
      <c r="AI46" s="114">
        <v>-28033322.633888543</v>
      </c>
      <c r="AJ46" s="114">
        <v>363107368.46611285</v>
      </c>
      <c r="AK46" s="317">
        <v>-25679089.012964979</v>
      </c>
      <c r="AL46" s="317">
        <v>8570014.0415132064</v>
      </c>
      <c r="AM46" s="317">
        <v>-659022.41484294983</v>
      </c>
      <c r="AN46" s="317">
        <v>-71834.764841627039</v>
      </c>
      <c r="AO46" s="317">
        <v>-5301.3344264041589</v>
      </c>
      <c r="AP46" s="317">
        <v>-442588.00130389305</v>
      </c>
      <c r="AQ46" s="317">
        <v>-3003557.1583568119</v>
      </c>
      <c r="AR46" s="317">
        <v>-208177.32402600534</v>
      </c>
      <c r="AS46" s="317">
        <v>-691246.88851637836</v>
      </c>
      <c r="AT46" s="317">
        <v>2791831.5547333327</v>
      </c>
      <c r="AU46" s="317">
        <v>-120117.65165375613</v>
      </c>
      <c r="AV46" s="317">
        <v>-4864376.4922224488</v>
      </c>
      <c r="AW46" s="317">
        <v>394548.96938773646</v>
      </c>
      <c r="AX46" s="317">
        <v>-5181410.1925229533</v>
      </c>
      <c r="AY46" s="317">
        <v>477330.77329275</v>
      </c>
      <c r="AZ46" s="317">
        <v>9006372.2399999984</v>
      </c>
      <c r="BA46" s="317">
        <v>0</v>
      </c>
      <c r="BB46" s="317">
        <v>-1330725.9543599267</v>
      </c>
      <c r="BC46" s="317">
        <v>0</v>
      </c>
      <c r="BD46" s="317">
        <v>11720466.173961133</v>
      </c>
      <c r="BE46" s="317">
        <v>549761.45894175186</v>
      </c>
      <c r="BF46" s="317">
        <v>-10681804.722000003</v>
      </c>
      <c r="BG46" s="317">
        <v>9100115.4800387621</v>
      </c>
      <c r="BH46" s="317">
        <v>4478733.8338600006</v>
      </c>
      <c r="BI46" s="317">
        <v>0</v>
      </c>
      <c r="BJ46" s="317">
        <v>-2441144.5204499997</v>
      </c>
      <c r="BK46" s="317">
        <v>45030</v>
      </c>
      <c r="BL46" s="317">
        <v>0</v>
      </c>
      <c r="BM46" s="317">
        <v>0</v>
      </c>
      <c r="BN46" s="317"/>
      <c r="BO46" s="318">
        <v>-8246191.9067594111</v>
      </c>
      <c r="BP46" s="318">
        <v>354861176.55935359</v>
      </c>
    </row>
    <row r="47" spans="1:76" ht="15" thickTop="1" x14ac:dyDescent="0.3">
      <c r="A47" s="224">
        <v>35</v>
      </c>
      <c r="B47" s="133"/>
      <c r="C47" s="133"/>
      <c r="D47" s="133"/>
      <c r="E47" s="133"/>
      <c r="F47" s="133"/>
      <c r="G47" s="133"/>
      <c r="H47" s="133"/>
      <c r="I47" s="133"/>
      <c r="J47" s="133"/>
      <c r="K47" s="133"/>
      <c r="L47" s="133"/>
      <c r="M47" s="133"/>
      <c r="N47" s="133"/>
      <c r="O47" s="133"/>
      <c r="P47" s="133"/>
      <c r="Q47" s="133"/>
      <c r="R47" s="133"/>
      <c r="S47" s="133"/>
      <c r="T47" s="133"/>
      <c r="U47" s="133"/>
      <c r="V47" s="133"/>
      <c r="W47" s="133"/>
      <c r="X47" s="133"/>
      <c r="Y47" s="133"/>
      <c r="Z47" s="133"/>
      <c r="AA47" s="133"/>
      <c r="AB47" s="133"/>
      <c r="AC47" s="133"/>
      <c r="AD47" s="11">
        <v>0</v>
      </c>
      <c r="AE47" s="11">
        <v>0</v>
      </c>
      <c r="AF47" s="11"/>
      <c r="AG47" s="11"/>
      <c r="AH47" s="11"/>
      <c r="AI47" s="108"/>
      <c r="AJ47" s="108"/>
      <c r="AT47" s="11"/>
      <c r="BO47" s="108"/>
      <c r="BP47" s="108"/>
    </row>
    <row r="48" spans="1:76" s="15" customFormat="1" x14ac:dyDescent="0.25">
      <c r="A48" s="224">
        <v>36</v>
      </c>
      <c r="B48" s="308" t="s">
        <v>517</v>
      </c>
      <c r="C48" s="11">
        <v>5208778506.3049917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v>0</v>
      </c>
      <c r="Q48" s="11">
        <v>0</v>
      </c>
      <c r="R48" s="11">
        <v>0</v>
      </c>
      <c r="S48" s="11">
        <v>0</v>
      </c>
      <c r="T48" s="11">
        <v>0</v>
      </c>
      <c r="U48" s="11">
        <v>190746231.15314114</v>
      </c>
      <c r="V48" s="11">
        <v>-16904953.479322143</v>
      </c>
      <c r="W48" s="11">
        <v>0</v>
      </c>
      <c r="X48" s="11">
        <v>0</v>
      </c>
      <c r="Y48" s="11">
        <v>0</v>
      </c>
      <c r="Z48" s="11">
        <v>-1615371.4300000002</v>
      </c>
      <c r="AA48" s="11">
        <v>0</v>
      </c>
      <c r="AB48" s="11">
        <v>0</v>
      </c>
      <c r="AC48" s="11">
        <v>-11018406.688827798</v>
      </c>
      <c r="AD48" s="11">
        <v>0</v>
      </c>
      <c r="AE48" s="11">
        <v>0</v>
      </c>
      <c r="AF48" s="11">
        <v>-5272400.7298989873</v>
      </c>
      <c r="AG48" s="11">
        <v>-326274</v>
      </c>
      <c r="AH48" s="11">
        <v>-211405</v>
      </c>
      <c r="AI48" s="111">
        <v>155397419.34509224</v>
      </c>
      <c r="AJ48" s="111">
        <v>5364175925.6500835</v>
      </c>
      <c r="AK48" s="11">
        <v>0</v>
      </c>
      <c r="AL48" s="11">
        <v>0</v>
      </c>
      <c r="AM48" s="11">
        <v>0</v>
      </c>
      <c r="AN48" s="11">
        <v>0</v>
      </c>
      <c r="AO48" s="11">
        <v>0</v>
      </c>
      <c r="AP48" s="11">
        <v>0</v>
      </c>
      <c r="AQ48" s="11">
        <v>0</v>
      </c>
      <c r="AR48" s="11">
        <v>0</v>
      </c>
      <c r="AS48" s="11">
        <v>0</v>
      </c>
      <c r="AT48" s="11">
        <v>0</v>
      </c>
      <c r="AU48" s="11">
        <v>0</v>
      </c>
      <c r="AV48" s="11">
        <v>28244978.592898086</v>
      </c>
      <c r="AW48" s="11">
        <v>0</v>
      </c>
      <c r="AX48" s="11">
        <v>11359234.266798822</v>
      </c>
      <c r="AY48" s="11">
        <v>0</v>
      </c>
      <c r="AZ48" s="11">
        <v>4503186.1200000085</v>
      </c>
      <c r="BA48" s="11">
        <v>0</v>
      </c>
      <c r="BB48" s="11">
        <v>0</v>
      </c>
      <c r="BC48" s="11">
        <v>0</v>
      </c>
      <c r="BD48" s="11">
        <v>0</v>
      </c>
      <c r="BE48" s="11">
        <v>0</v>
      </c>
      <c r="BF48" s="11">
        <v>0</v>
      </c>
      <c r="BG48" s="11">
        <v>-23391891.903797138</v>
      </c>
      <c r="BH48" s="11">
        <v>-3321469.9169705859</v>
      </c>
      <c r="BI48" s="11">
        <v>0</v>
      </c>
      <c r="BJ48" s="11">
        <v>4644660.6473233327</v>
      </c>
      <c r="BK48" s="11">
        <v>-550155</v>
      </c>
      <c r="BL48" s="11">
        <v>0</v>
      </c>
      <c r="BM48" s="11">
        <v>0</v>
      </c>
      <c r="BN48" s="11"/>
      <c r="BO48" s="111">
        <v>21488542.596252523</v>
      </c>
      <c r="BP48" s="111">
        <v>5385664468.246336</v>
      </c>
    </row>
    <row r="49" spans="1:68" ht="14.4" x14ac:dyDescent="0.3">
      <c r="A49" s="224">
        <v>37</v>
      </c>
      <c r="B49" s="314"/>
      <c r="F49" s="133"/>
      <c r="G49" s="133"/>
      <c r="H49" s="133"/>
      <c r="AI49" s="108"/>
      <c r="AJ49" s="108"/>
      <c r="BO49" s="108"/>
      <c r="BP49" s="108"/>
    </row>
    <row r="50" spans="1:68" ht="14.4" x14ac:dyDescent="0.3">
      <c r="A50" s="224">
        <v>38</v>
      </c>
      <c r="B50" s="308" t="s">
        <v>518</v>
      </c>
      <c r="C50" s="319">
        <v>7.5092594286077327E-2</v>
      </c>
      <c r="D50" s="311"/>
      <c r="E50" s="311"/>
      <c r="F50" s="133"/>
      <c r="G50" s="133"/>
      <c r="H50" s="133"/>
      <c r="I50" s="311"/>
      <c r="J50" s="311"/>
      <c r="K50" s="311"/>
      <c r="L50" s="311"/>
      <c r="M50" s="311"/>
      <c r="N50" s="311"/>
      <c r="O50" s="311"/>
      <c r="P50" s="311"/>
      <c r="Q50" s="311"/>
      <c r="R50" s="311"/>
      <c r="S50" s="311"/>
      <c r="T50" s="311"/>
      <c r="U50" s="311"/>
      <c r="V50" s="311"/>
      <c r="W50" s="311"/>
      <c r="X50" s="311"/>
      <c r="Y50" s="311"/>
      <c r="Z50" s="311"/>
      <c r="AA50" s="311"/>
      <c r="AB50" s="311"/>
      <c r="AC50" s="311"/>
      <c r="AD50" s="311"/>
      <c r="AE50" s="311"/>
      <c r="AF50" s="311"/>
      <c r="AG50" s="311"/>
      <c r="AH50" s="311"/>
      <c r="AI50" s="312"/>
      <c r="AJ50" s="320">
        <v>6.7691174469097587E-2</v>
      </c>
      <c r="AK50" s="311"/>
      <c r="AL50" s="311"/>
      <c r="AM50" s="311"/>
      <c r="AN50" s="311"/>
      <c r="AO50" s="311"/>
      <c r="AP50" s="311"/>
      <c r="AQ50" s="311"/>
      <c r="AR50" s="311"/>
      <c r="AS50" s="311"/>
      <c r="AT50" s="311"/>
      <c r="AU50" s="311"/>
      <c r="AV50" s="311"/>
      <c r="AW50" s="311"/>
      <c r="AX50" s="311"/>
      <c r="AY50" s="311"/>
      <c r="AZ50" s="311"/>
      <c r="BA50" s="311"/>
      <c r="BB50" s="311"/>
      <c r="BC50" s="311"/>
      <c r="BD50" s="311"/>
      <c r="BE50" s="311"/>
      <c r="BF50" s="311"/>
      <c r="BG50" s="311"/>
      <c r="BH50" s="311"/>
      <c r="BI50" s="311"/>
      <c r="BJ50" s="311"/>
      <c r="BK50" s="311"/>
      <c r="BL50" s="311"/>
      <c r="BM50" s="311"/>
      <c r="BN50" s="311"/>
      <c r="BO50" s="312"/>
      <c r="BP50" s="320">
        <v>6.5889952605031568E-2</v>
      </c>
    </row>
    <row r="51" spans="1:68" ht="14.4" x14ac:dyDescent="0.3">
      <c r="A51" s="224">
        <v>39</v>
      </c>
      <c r="B51" s="314"/>
      <c r="C51" s="311"/>
      <c r="D51" s="311"/>
      <c r="E51" s="311"/>
      <c r="F51" s="133"/>
      <c r="G51" s="133"/>
      <c r="H51" s="133"/>
      <c r="I51" s="311"/>
      <c r="J51" s="311"/>
      <c r="K51" s="311"/>
      <c r="L51" s="311"/>
      <c r="M51" s="311"/>
      <c r="N51" s="311"/>
      <c r="O51" s="311"/>
      <c r="P51" s="311"/>
      <c r="Q51" s="311"/>
      <c r="R51" s="311"/>
      <c r="S51" s="311"/>
      <c r="T51" s="311"/>
      <c r="U51" s="311"/>
      <c r="V51" s="311"/>
      <c r="W51" s="311"/>
      <c r="X51" s="311"/>
      <c r="Y51" s="311"/>
      <c r="Z51" s="311"/>
      <c r="AA51" s="311"/>
      <c r="AB51" s="311"/>
      <c r="AC51" s="311"/>
      <c r="AD51" s="311"/>
      <c r="AE51" s="311"/>
      <c r="AF51" s="311"/>
      <c r="AG51" s="311"/>
      <c r="AH51" s="311"/>
      <c r="AI51" s="312"/>
      <c r="AJ51" s="312"/>
      <c r="AK51" s="311"/>
      <c r="AL51" s="311"/>
      <c r="AM51" s="311"/>
      <c r="AN51" s="311"/>
      <c r="AO51" s="311"/>
      <c r="AP51" s="311"/>
      <c r="AQ51" s="311"/>
      <c r="AR51" s="311"/>
      <c r="AS51" s="311"/>
      <c r="AT51" s="311"/>
      <c r="AU51" s="311"/>
      <c r="AV51" s="311"/>
      <c r="AW51" s="311"/>
      <c r="AX51" s="311"/>
      <c r="AY51" s="311"/>
      <c r="AZ51" s="311"/>
      <c r="BA51" s="311"/>
      <c r="BB51" s="311"/>
      <c r="BC51" s="311"/>
      <c r="BD51" s="311"/>
      <c r="BE51" s="311"/>
      <c r="BF51" s="311"/>
      <c r="BG51" s="311"/>
      <c r="BH51" s="311"/>
      <c r="BI51" s="311"/>
      <c r="BJ51" s="311"/>
      <c r="BK51" s="311"/>
      <c r="BL51" s="311"/>
      <c r="BM51" s="311"/>
      <c r="BN51" s="311"/>
      <c r="BO51" s="312"/>
      <c r="BP51" s="312"/>
    </row>
    <row r="52" spans="1:68" ht="14.4" x14ac:dyDescent="0.3">
      <c r="A52" s="224">
        <v>40</v>
      </c>
      <c r="B52" s="314" t="s">
        <v>519</v>
      </c>
      <c r="C52" s="311"/>
      <c r="D52" s="311"/>
      <c r="E52" s="311"/>
      <c r="F52" s="133"/>
      <c r="G52" s="133"/>
      <c r="H52" s="133"/>
      <c r="I52" s="311"/>
      <c r="J52" s="311"/>
      <c r="K52" s="311"/>
      <c r="L52" s="311"/>
      <c r="M52" s="311"/>
      <c r="N52" s="311"/>
      <c r="O52" s="311"/>
      <c r="P52" s="311"/>
      <c r="Q52" s="311"/>
      <c r="R52" s="311"/>
      <c r="S52" s="311"/>
      <c r="T52" s="311"/>
      <c r="U52" s="311"/>
      <c r="V52" s="311"/>
      <c r="W52" s="311"/>
      <c r="X52" s="311"/>
      <c r="Y52" s="311"/>
      <c r="Z52" s="311"/>
      <c r="AA52" s="311"/>
      <c r="AB52" s="311"/>
      <c r="AC52" s="311"/>
      <c r="AD52" s="311"/>
      <c r="AE52" s="311"/>
      <c r="AF52" s="311"/>
      <c r="AG52" s="311"/>
      <c r="AH52" s="311"/>
      <c r="AI52" s="312"/>
      <c r="AJ52" s="312"/>
      <c r="AK52" s="311"/>
      <c r="AL52" s="311"/>
      <c r="AM52" s="311"/>
      <c r="AN52" s="311"/>
      <c r="AO52" s="311"/>
      <c r="AP52" s="311"/>
      <c r="AQ52" s="311"/>
      <c r="AR52" s="311"/>
      <c r="AS52" s="311"/>
      <c r="AT52" s="311"/>
      <c r="AU52" s="311"/>
      <c r="AV52" s="311"/>
      <c r="AW52" s="311"/>
      <c r="AX52" s="311"/>
      <c r="AY52" s="311"/>
      <c r="AZ52" s="311"/>
      <c r="BA52" s="311"/>
      <c r="BB52" s="311"/>
      <c r="BC52" s="311"/>
      <c r="BD52" s="311"/>
      <c r="BE52" s="311"/>
      <c r="BF52" s="311"/>
      <c r="BG52" s="311"/>
      <c r="BH52" s="311"/>
      <c r="BI52" s="311"/>
      <c r="BJ52" s="311"/>
      <c r="BK52" s="311"/>
      <c r="BL52" s="311"/>
      <c r="BM52" s="311"/>
      <c r="BN52" s="311"/>
      <c r="BO52" s="312"/>
      <c r="BP52" s="312"/>
    </row>
    <row r="53" spans="1:68" x14ac:dyDescent="0.25">
      <c r="A53" s="224">
        <v>41</v>
      </c>
      <c r="B53" s="321" t="s">
        <v>520</v>
      </c>
      <c r="C53" s="11">
        <v>10572466950.394854</v>
      </c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>
        <v>326078876.75844002</v>
      </c>
      <c r="X53" s="11"/>
      <c r="Y53" s="11"/>
      <c r="Z53" s="11">
        <v>-4539000</v>
      </c>
      <c r="AA53" s="11"/>
      <c r="AB53" s="11"/>
      <c r="AC53" s="11"/>
      <c r="AD53" s="11"/>
      <c r="AE53" s="11"/>
      <c r="AF53" s="11">
        <v>-7248346</v>
      </c>
      <c r="AG53" s="11">
        <v>-334385</v>
      </c>
      <c r="AH53" s="11">
        <v>-227315.76</v>
      </c>
      <c r="AI53" s="111">
        <v>313729829.99844003</v>
      </c>
      <c r="AJ53" s="111">
        <v>10886196780.393293</v>
      </c>
      <c r="AK53" s="11"/>
      <c r="AL53" s="11"/>
      <c r="AM53" s="11"/>
      <c r="AN53" s="11"/>
      <c r="AO53" s="11"/>
      <c r="AP53" s="11"/>
      <c r="AQ53" s="11"/>
      <c r="AR53" s="11"/>
      <c r="AS53" s="11"/>
      <c r="AT53" s="311"/>
      <c r="AU53" s="11"/>
      <c r="AV53" s="11">
        <v>24644867.610000003</v>
      </c>
      <c r="AW53" s="11">
        <v>0</v>
      </c>
      <c r="AX53" s="11">
        <v>8630749.431925999</v>
      </c>
      <c r="AY53" s="11"/>
      <c r="AZ53" s="11"/>
      <c r="BA53" s="11"/>
      <c r="BB53" s="11"/>
      <c r="BC53" s="11"/>
      <c r="BD53" s="11"/>
      <c r="BE53" s="11"/>
      <c r="BF53" s="11"/>
      <c r="BG53" s="11"/>
      <c r="BH53" s="11">
        <v>-16990239.199999999</v>
      </c>
      <c r="BI53" s="11"/>
      <c r="BJ53" s="11">
        <v>9659116.8499999996</v>
      </c>
      <c r="BK53" s="11">
        <v>-550155.21</v>
      </c>
      <c r="BL53" s="11"/>
      <c r="BM53" s="11"/>
      <c r="BN53" s="11"/>
      <c r="BO53" s="111">
        <v>25394339.481926002</v>
      </c>
      <c r="BP53" s="111">
        <v>10911591119.875219</v>
      </c>
    </row>
    <row r="54" spans="1:68" x14ac:dyDescent="0.25">
      <c r="A54" s="224">
        <v>42</v>
      </c>
      <c r="B54" s="321" t="s">
        <v>521</v>
      </c>
      <c r="C54" s="13">
        <v>-4244925258.0010071</v>
      </c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>
        <v>-143742277.5314436</v>
      </c>
      <c r="V54" s="13">
        <v>-21398675.290281195</v>
      </c>
      <c r="W54" s="13"/>
      <c r="X54" s="13"/>
      <c r="Y54" s="13"/>
      <c r="Z54" s="11">
        <v>2120000</v>
      </c>
      <c r="AA54" s="13"/>
      <c r="AB54" s="13"/>
      <c r="AC54" s="13">
        <v>-16445383.11765343</v>
      </c>
      <c r="AD54" s="13"/>
      <c r="AE54" s="13"/>
      <c r="AF54" s="13">
        <v>674903</v>
      </c>
      <c r="AG54" s="13">
        <v>6934</v>
      </c>
      <c r="AH54" s="13"/>
      <c r="AI54" s="312">
        <v>-178784498.93937823</v>
      </c>
      <c r="AJ54" s="312">
        <v>-4423709756.9403849</v>
      </c>
      <c r="AK54" s="311"/>
      <c r="AL54" s="311"/>
      <c r="AM54" s="311"/>
      <c r="AN54" s="311"/>
      <c r="AO54" s="311"/>
      <c r="AP54" s="311"/>
      <c r="AQ54" s="311"/>
      <c r="AR54" s="311"/>
      <c r="AS54" s="311"/>
      <c r="AT54" s="311"/>
      <c r="AU54" s="311"/>
      <c r="AV54" s="311">
        <v>-2140347.6892875</v>
      </c>
      <c r="AW54" s="311">
        <v>0</v>
      </c>
      <c r="AX54" s="311">
        <v>-4794860.7955144448</v>
      </c>
      <c r="AY54" s="311"/>
      <c r="AZ54" s="311"/>
      <c r="BA54" s="11"/>
      <c r="BB54" s="311"/>
      <c r="BC54" s="311"/>
      <c r="BD54" s="311"/>
      <c r="BE54" s="311"/>
      <c r="BF54" s="311"/>
      <c r="BG54" s="311"/>
      <c r="BH54" s="311">
        <v>12688074.934416663</v>
      </c>
      <c r="BI54" s="311"/>
      <c r="BJ54" s="11">
        <v>-5277574.0231666667</v>
      </c>
      <c r="BK54" s="311"/>
      <c r="BL54" s="311"/>
      <c r="BM54" s="311"/>
      <c r="BN54" s="311"/>
      <c r="BO54" s="312">
        <v>475292.42644805182</v>
      </c>
      <c r="BP54" s="312">
        <v>-4423234464.513937</v>
      </c>
    </row>
    <row r="55" spans="1:68" x14ac:dyDescent="0.25">
      <c r="A55" s="224">
        <v>43</v>
      </c>
      <c r="B55" s="314" t="s">
        <v>522</v>
      </c>
      <c r="C55" s="13">
        <v>285841342.02833331</v>
      </c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>
        <v>-12697238.698333323</v>
      </c>
      <c r="V55" s="13"/>
      <c r="W55" s="13"/>
      <c r="X55" s="13"/>
      <c r="Y55" s="13"/>
      <c r="Z55" s="11"/>
      <c r="AA55" s="13"/>
      <c r="AB55" s="13"/>
      <c r="AC55" s="13"/>
      <c r="AD55" s="13"/>
      <c r="AE55" s="13"/>
      <c r="AF55" s="13"/>
      <c r="AG55" s="13"/>
      <c r="AH55" s="13"/>
      <c r="AI55" s="312">
        <v>-12697238.698333323</v>
      </c>
      <c r="AJ55" s="312">
        <v>273144103.32999998</v>
      </c>
      <c r="AK55" s="311"/>
      <c r="AL55" s="311"/>
      <c r="AM55" s="311"/>
      <c r="AN55" s="311"/>
      <c r="AO55" s="311"/>
      <c r="AP55" s="311"/>
      <c r="AQ55" s="311"/>
      <c r="AR55" s="311"/>
      <c r="AS55" s="311"/>
      <c r="AT55" s="311"/>
      <c r="AU55" s="311"/>
      <c r="AV55" s="311">
        <v>-3679667.3302051304</v>
      </c>
      <c r="AW55" s="311"/>
      <c r="AX55" s="311">
        <v>9204576.5045857728</v>
      </c>
      <c r="AY55" s="311"/>
      <c r="AZ55" s="311"/>
      <c r="BA55" s="11"/>
      <c r="BB55" s="311"/>
      <c r="BC55" s="311"/>
      <c r="BD55" s="311"/>
      <c r="BE55" s="311"/>
      <c r="BF55" s="311"/>
      <c r="BG55" s="311">
        <v>-31039847.298310034</v>
      </c>
      <c r="BH55" s="311"/>
      <c r="BI55" s="311"/>
      <c r="BJ55" s="11"/>
      <c r="BK55" s="311"/>
      <c r="BL55" s="311"/>
      <c r="BM55" s="311"/>
      <c r="BN55" s="311"/>
      <c r="BO55" s="312">
        <v>-25514938.123929393</v>
      </c>
      <c r="BP55" s="312">
        <v>247629165.2060706</v>
      </c>
    </row>
    <row r="56" spans="1:68" x14ac:dyDescent="0.25">
      <c r="A56" s="224">
        <v>44</v>
      </c>
      <c r="B56" s="314" t="s">
        <v>523</v>
      </c>
      <c r="C56" s="13">
        <v>-1443684469.5857882</v>
      </c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>
        <v>22974386.588703156</v>
      </c>
      <c r="V56" s="13">
        <v>4493721.8109590504</v>
      </c>
      <c r="W56" s="13"/>
      <c r="X56" s="13"/>
      <c r="Y56" s="13"/>
      <c r="Z56" s="11">
        <v>803628.57</v>
      </c>
      <c r="AA56" s="13"/>
      <c r="AB56" s="13"/>
      <c r="AC56" s="15">
        <v>5426976.4288256317</v>
      </c>
      <c r="AD56" s="13"/>
      <c r="AE56" s="13"/>
      <c r="AF56" s="13">
        <v>1301042.2701010129</v>
      </c>
      <c r="AG56" s="13">
        <v>1177</v>
      </c>
      <c r="AH56" s="13">
        <v>15910.28</v>
      </c>
      <c r="AI56" s="312">
        <v>35016842.948588848</v>
      </c>
      <c r="AJ56" s="312">
        <v>-1408667626.6371994</v>
      </c>
      <c r="AK56" s="311"/>
      <c r="AL56" s="311"/>
      <c r="AM56" s="311"/>
      <c r="AN56" s="311"/>
      <c r="AO56" s="311"/>
      <c r="AP56" s="311"/>
      <c r="AQ56" s="311"/>
      <c r="AR56" s="311"/>
      <c r="AS56" s="311"/>
      <c r="AT56" s="311"/>
      <c r="AU56" s="311"/>
      <c r="AV56" s="311">
        <v>9420126.0023907125</v>
      </c>
      <c r="AW56" s="311">
        <v>0</v>
      </c>
      <c r="AX56" s="311">
        <v>-1681230.8741985054</v>
      </c>
      <c r="AY56" s="311"/>
      <c r="AZ56" s="311">
        <v>4503186.1200000085</v>
      </c>
      <c r="BA56" s="11"/>
      <c r="BB56" s="311"/>
      <c r="BC56" s="311"/>
      <c r="BD56" s="311"/>
      <c r="BE56" s="311"/>
      <c r="BF56" s="311"/>
      <c r="BG56" s="311">
        <v>7647955.3945128955</v>
      </c>
      <c r="BH56" s="311">
        <v>980694.34861275041</v>
      </c>
      <c r="BI56" s="311"/>
      <c r="BJ56" s="311">
        <v>263117.82048999966</v>
      </c>
      <c r="BK56" s="311"/>
      <c r="BL56" s="311"/>
      <c r="BM56" s="311"/>
      <c r="BN56" s="311"/>
      <c r="BO56" s="312">
        <v>21133848.811807863</v>
      </c>
      <c r="BP56" s="312">
        <v>-1387533777.8253915</v>
      </c>
    </row>
    <row r="57" spans="1:68" x14ac:dyDescent="0.25">
      <c r="A57" s="224">
        <v>45</v>
      </c>
      <c r="B57" s="314" t="s">
        <v>524</v>
      </c>
      <c r="C57" s="13">
        <v>145303204.9988502</v>
      </c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>
        <v>0</v>
      </c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312">
        <v>0</v>
      </c>
      <c r="AJ57" s="312">
        <v>145303204.9988502</v>
      </c>
      <c r="AK57" s="311"/>
      <c r="AL57" s="311"/>
      <c r="AM57" s="311"/>
      <c r="AN57" s="311"/>
      <c r="AO57" s="311"/>
      <c r="AP57" s="311"/>
      <c r="AQ57" s="311"/>
      <c r="AR57" s="311"/>
      <c r="AS57" s="311"/>
      <c r="AT57" s="311"/>
      <c r="AU57" s="311"/>
      <c r="AV57" s="311"/>
      <c r="AW57" s="311"/>
      <c r="AX57" s="311"/>
      <c r="AY57" s="311"/>
      <c r="AZ57" s="311"/>
      <c r="BA57" s="311"/>
      <c r="BB57" s="311"/>
      <c r="BC57" s="311"/>
      <c r="BD57" s="311"/>
      <c r="BE57" s="311"/>
      <c r="BF57" s="311"/>
      <c r="BG57" s="311"/>
      <c r="BH57" s="311"/>
      <c r="BI57" s="311"/>
      <c r="BJ57" s="311"/>
      <c r="BK57" s="311"/>
      <c r="BL57" s="311"/>
      <c r="BM57" s="311"/>
      <c r="BN57" s="311"/>
      <c r="BO57" s="312">
        <v>0</v>
      </c>
      <c r="BP57" s="312">
        <v>145303204.9988502</v>
      </c>
    </row>
    <row r="58" spans="1:68" x14ac:dyDescent="0.25">
      <c r="A58" s="224">
        <v>46</v>
      </c>
      <c r="B58" s="314" t="s">
        <v>525</v>
      </c>
      <c r="C58" s="13">
        <v>-106223263.53024991</v>
      </c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>
        <v>-1867515.9642250985</v>
      </c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312">
        <v>-1867515.9642250985</v>
      </c>
      <c r="AJ58" s="312">
        <v>-108090779.49447501</v>
      </c>
      <c r="AK58" s="311"/>
      <c r="AL58" s="311"/>
      <c r="AM58" s="311"/>
      <c r="AN58" s="311"/>
      <c r="AO58" s="311"/>
      <c r="AP58" s="311"/>
      <c r="AQ58" s="311"/>
      <c r="AR58" s="311"/>
      <c r="AS58" s="311"/>
      <c r="AT58" s="311"/>
      <c r="AU58" s="311"/>
      <c r="AV58" s="311"/>
      <c r="AW58" s="311"/>
      <c r="AX58" s="311"/>
      <c r="AY58" s="311"/>
      <c r="AZ58" s="311"/>
      <c r="BA58" s="311"/>
      <c r="BB58" s="311"/>
      <c r="BC58" s="311"/>
      <c r="BD58" s="311"/>
      <c r="BE58" s="311"/>
      <c r="BF58" s="311"/>
      <c r="BG58" s="311"/>
      <c r="BH58" s="311"/>
      <c r="BI58" s="311"/>
      <c r="BJ58" s="311"/>
      <c r="BK58" s="311"/>
      <c r="BL58" s="311"/>
      <c r="BM58" s="311"/>
      <c r="BN58" s="311"/>
      <c r="BO58" s="312">
        <v>0</v>
      </c>
      <c r="BP58" s="312">
        <v>-108090779.49447501</v>
      </c>
    </row>
    <row r="59" spans="1:68" ht="13.8" thickBot="1" x14ac:dyDescent="0.3">
      <c r="A59" s="224">
        <v>47</v>
      </c>
      <c r="B59" s="314" t="s">
        <v>526</v>
      </c>
      <c r="C59" s="322">
        <v>5208778506.3049917</v>
      </c>
      <c r="D59" s="322">
        <v>0</v>
      </c>
      <c r="E59" s="322">
        <v>0</v>
      </c>
      <c r="F59" s="322">
        <v>0</v>
      </c>
      <c r="G59" s="322">
        <v>0</v>
      </c>
      <c r="H59" s="322">
        <v>0</v>
      </c>
      <c r="I59" s="322">
        <v>0</v>
      </c>
      <c r="J59" s="322">
        <v>0</v>
      </c>
      <c r="K59" s="322">
        <v>0</v>
      </c>
      <c r="L59" s="322">
        <v>0</v>
      </c>
      <c r="M59" s="322">
        <v>0</v>
      </c>
      <c r="N59" s="322">
        <v>0</v>
      </c>
      <c r="O59" s="322">
        <v>0</v>
      </c>
      <c r="P59" s="322">
        <v>0</v>
      </c>
      <c r="Q59" s="322">
        <v>0</v>
      </c>
      <c r="R59" s="322">
        <v>0</v>
      </c>
      <c r="S59" s="322">
        <v>0</v>
      </c>
      <c r="T59" s="322">
        <v>0</v>
      </c>
      <c r="U59" s="322">
        <v>190746231.15314114</v>
      </c>
      <c r="V59" s="322">
        <v>-16904953.479322143</v>
      </c>
      <c r="W59" s="322">
        <v>0</v>
      </c>
      <c r="X59" s="322">
        <v>0</v>
      </c>
      <c r="Y59" s="322">
        <v>0</v>
      </c>
      <c r="Z59" s="322">
        <v>-1615371.4300000002</v>
      </c>
      <c r="AA59" s="322">
        <v>0</v>
      </c>
      <c r="AB59" s="322">
        <v>0</v>
      </c>
      <c r="AC59" s="322">
        <v>-11018406.688827798</v>
      </c>
      <c r="AD59" s="322">
        <v>0</v>
      </c>
      <c r="AE59" s="322">
        <v>0</v>
      </c>
      <c r="AF59" s="322">
        <v>-5272400.7298989873</v>
      </c>
      <c r="AG59" s="322">
        <v>-326274</v>
      </c>
      <c r="AH59" s="322">
        <v>-211405.48</v>
      </c>
      <c r="AI59" s="323">
        <v>155397419.34509224</v>
      </c>
      <c r="AJ59" s="323">
        <v>5364175925.6500835</v>
      </c>
      <c r="AK59" s="322">
        <v>0</v>
      </c>
      <c r="AL59" s="322">
        <v>0</v>
      </c>
      <c r="AM59" s="322">
        <v>0</v>
      </c>
      <c r="AN59" s="322">
        <v>0</v>
      </c>
      <c r="AO59" s="322">
        <v>0</v>
      </c>
      <c r="AP59" s="322">
        <v>0</v>
      </c>
      <c r="AQ59" s="322">
        <v>0</v>
      </c>
      <c r="AR59" s="322">
        <v>0</v>
      </c>
      <c r="AS59" s="322">
        <v>0</v>
      </c>
      <c r="AT59" s="322">
        <v>0</v>
      </c>
      <c r="AU59" s="322">
        <v>0</v>
      </c>
      <c r="AV59" s="322">
        <v>28244978.592898086</v>
      </c>
      <c r="AW59" s="322">
        <v>0</v>
      </c>
      <c r="AX59" s="322">
        <v>11359234.266798822</v>
      </c>
      <c r="AY59" s="322">
        <v>0</v>
      </c>
      <c r="AZ59" s="322">
        <v>4503186.1200000085</v>
      </c>
      <c r="BA59" s="322">
        <v>0</v>
      </c>
      <c r="BB59" s="322">
        <v>0</v>
      </c>
      <c r="BC59" s="322">
        <v>0</v>
      </c>
      <c r="BD59" s="322">
        <v>0</v>
      </c>
      <c r="BE59" s="322">
        <v>0</v>
      </c>
      <c r="BF59" s="322">
        <v>0</v>
      </c>
      <c r="BG59" s="322">
        <v>-23391891.903797138</v>
      </c>
      <c r="BH59" s="322">
        <v>-3321469.9169705859</v>
      </c>
      <c r="BI59" s="322">
        <v>0</v>
      </c>
      <c r="BJ59" s="322">
        <v>4644660.6473233327</v>
      </c>
      <c r="BK59" s="322">
        <v>-550155.21</v>
      </c>
      <c r="BL59" s="322">
        <v>0</v>
      </c>
      <c r="BM59" s="322">
        <v>0</v>
      </c>
      <c r="BN59" s="322">
        <v>0</v>
      </c>
      <c r="BO59" s="323">
        <v>21488542.596252523</v>
      </c>
      <c r="BP59" s="323">
        <v>5385664468.246336</v>
      </c>
    </row>
    <row r="60" spans="1:68" ht="14.4" thickTop="1" thickBot="1" x14ac:dyDescent="0.3">
      <c r="A60" s="224">
        <v>48</v>
      </c>
      <c r="G60" s="9" t="s">
        <v>527</v>
      </c>
      <c r="Z60" s="8" t="s">
        <v>564</v>
      </c>
      <c r="AI60" s="108"/>
      <c r="AJ60" s="108"/>
      <c r="BO60" s="108"/>
      <c r="BP60" s="108"/>
    </row>
    <row r="61" spans="1:68" ht="13.8" thickBot="1" x14ac:dyDescent="0.3">
      <c r="A61" s="224">
        <v>49</v>
      </c>
      <c r="B61" s="314" t="s">
        <v>285</v>
      </c>
      <c r="C61" s="324">
        <v>7.3300000000000004E-2</v>
      </c>
      <c r="D61" s="324">
        <v>7.3300000000000004E-2</v>
      </c>
      <c r="E61" s="324">
        <v>7.3300000000000004E-2</v>
      </c>
      <c r="F61" s="324">
        <v>7.3300000000000004E-2</v>
      </c>
      <c r="G61" s="325">
        <v>7.5999999999999998E-2</v>
      </c>
      <c r="H61" s="324">
        <v>7.3300000000000004E-2</v>
      </c>
      <c r="I61" s="324">
        <v>7.3300000000000004E-2</v>
      </c>
      <c r="J61" s="324">
        <v>7.3300000000000004E-2</v>
      </c>
      <c r="K61" s="324">
        <v>7.3300000000000004E-2</v>
      </c>
      <c r="L61" s="324">
        <v>7.3300000000000004E-2</v>
      </c>
      <c r="M61" s="324">
        <v>7.3300000000000004E-2</v>
      </c>
      <c r="N61" s="324">
        <v>7.3300000000000004E-2</v>
      </c>
      <c r="O61" s="324">
        <v>7.3300000000000004E-2</v>
      </c>
      <c r="P61" s="324">
        <v>7.3300000000000004E-2</v>
      </c>
      <c r="Q61" s="324">
        <v>7.3300000000000004E-2</v>
      </c>
      <c r="R61" s="324">
        <v>7.3300000000000004E-2</v>
      </c>
      <c r="S61" s="324">
        <v>7.3300000000000004E-2</v>
      </c>
      <c r="T61" s="324">
        <v>7.3300000000000004E-2</v>
      </c>
      <c r="U61" s="324">
        <v>7.3300000000000004E-2</v>
      </c>
      <c r="V61" s="324">
        <v>7.3300000000000004E-2</v>
      </c>
      <c r="W61" s="324">
        <v>7.3300000000000004E-2</v>
      </c>
      <c r="X61" s="324">
        <v>7.3300000000000004E-2</v>
      </c>
      <c r="Y61" s="324">
        <v>7.3300000000000004E-2</v>
      </c>
      <c r="Z61" s="324">
        <v>7.3300000000000004E-2</v>
      </c>
      <c r="AA61" s="324">
        <v>7.3300000000000004E-2</v>
      </c>
      <c r="AB61" s="324">
        <v>7.3300000000000004E-2</v>
      </c>
      <c r="AC61" s="324">
        <v>7.3300000000000004E-2</v>
      </c>
      <c r="AD61" s="324">
        <v>7.3300000000000004E-2</v>
      </c>
      <c r="AE61" s="324">
        <v>7.3300000000000004E-2</v>
      </c>
      <c r="AF61" s="324">
        <v>7.3300000000000004E-2</v>
      </c>
      <c r="AG61" s="324">
        <v>7.3300000000000004E-2</v>
      </c>
      <c r="AH61" s="324">
        <v>7.3300000000000004E-2</v>
      </c>
      <c r="AI61" s="326">
        <v>7.3300000000000004E-2</v>
      </c>
      <c r="AJ61" s="326">
        <v>7.3300000000000004E-2</v>
      </c>
      <c r="AK61" s="324">
        <v>7.3300000000000004E-2</v>
      </c>
      <c r="AL61" s="324">
        <v>7.3300000000000004E-2</v>
      </c>
      <c r="AM61" s="324">
        <v>7.3300000000000004E-2</v>
      </c>
      <c r="AN61" s="324">
        <v>7.3300000000000004E-2</v>
      </c>
      <c r="AO61" s="324">
        <v>7.3300000000000004E-2</v>
      </c>
      <c r="AP61" s="324">
        <v>7.3300000000000004E-2</v>
      </c>
      <c r="AQ61" s="324">
        <v>7.3300000000000004E-2</v>
      </c>
      <c r="AR61" s="324">
        <v>7.3300000000000004E-2</v>
      </c>
      <c r="AS61" s="324">
        <v>7.3300000000000004E-2</v>
      </c>
      <c r="AT61" s="324">
        <v>7.3300000000000004E-2</v>
      </c>
      <c r="AU61" s="324">
        <v>7.3300000000000004E-2</v>
      </c>
      <c r="AV61" s="324">
        <v>7.3300000000000004E-2</v>
      </c>
      <c r="AW61" s="324">
        <v>7.3300000000000004E-2</v>
      </c>
      <c r="AX61" s="324">
        <v>7.3300000000000004E-2</v>
      </c>
      <c r="AY61" s="324">
        <v>7.3300000000000004E-2</v>
      </c>
      <c r="AZ61" s="324">
        <v>7.3300000000000004E-2</v>
      </c>
      <c r="BA61" s="324">
        <v>7.3300000000000004E-2</v>
      </c>
      <c r="BB61" s="324">
        <v>7.3300000000000004E-2</v>
      </c>
      <c r="BC61" s="324">
        <v>7.3300000000000004E-2</v>
      </c>
      <c r="BD61" s="324">
        <v>7.3300000000000004E-2</v>
      </c>
      <c r="BE61" s="324">
        <v>7.3300000000000004E-2</v>
      </c>
      <c r="BF61" s="324">
        <v>7.3300000000000004E-2</v>
      </c>
      <c r="BG61" s="324">
        <v>7.3300000000000004E-2</v>
      </c>
      <c r="BH61" s="324">
        <v>7.3300000000000004E-2</v>
      </c>
      <c r="BI61" s="324">
        <v>7.3300000000000004E-2</v>
      </c>
      <c r="BJ61" s="324">
        <v>7.3300000000000004E-2</v>
      </c>
      <c r="BK61" s="324">
        <v>7.3300000000000004E-2</v>
      </c>
      <c r="BL61" s="324">
        <v>7.3300000000000004E-2</v>
      </c>
      <c r="BM61" s="324">
        <v>7.3300000000000004E-2</v>
      </c>
      <c r="BN61" s="324">
        <v>7.3300000000000004E-2</v>
      </c>
      <c r="BO61" s="326">
        <v>7.3300000000000004E-2</v>
      </c>
      <c r="BP61" s="326">
        <v>7.3300000000000004E-2</v>
      </c>
    </row>
    <row r="62" spans="1:68" x14ac:dyDescent="0.25">
      <c r="A62" s="224">
        <v>50</v>
      </c>
      <c r="B62" s="314" t="s">
        <v>528</v>
      </c>
      <c r="C62" s="327">
        <v>0.75138099999999997</v>
      </c>
      <c r="D62" s="327">
        <v>0.75138099999999997</v>
      </c>
      <c r="E62" s="327">
        <v>0.75138099999999997</v>
      </c>
      <c r="F62" s="327">
        <v>0.75138099999999997</v>
      </c>
      <c r="G62" s="327">
        <v>0.75138099999999997</v>
      </c>
      <c r="H62" s="327">
        <v>0.75138099999999997</v>
      </c>
      <c r="I62" s="327">
        <v>0.75138099999999997</v>
      </c>
      <c r="J62" s="327">
        <v>0.75138099999999997</v>
      </c>
      <c r="K62" s="327">
        <v>0.75138099999999997</v>
      </c>
      <c r="L62" s="327">
        <v>0.75138099999999997</v>
      </c>
      <c r="M62" s="327">
        <v>0.75138099999999997</v>
      </c>
      <c r="N62" s="327">
        <v>0.75138099999999997</v>
      </c>
      <c r="O62" s="327">
        <v>0.75138099999999997</v>
      </c>
      <c r="P62" s="327">
        <v>0.75138099999999997</v>
      </c>
      <c r="Q62" s="327">
        <v>0.75138099999999997</v>
      </c>
      <c r="R62" s="327">
        <v>0.75138099999999997</v>
      </c>
      <c r="S62" s="327">
        <v>0.75138099999999997</v>
      </c>
      <c r="T62" s="327">
        <v>0.75138099999999997</v>
      </c>
      <c r="U62" s="327">
        <v>0.75138099999999997</v>
      </c>
      <c r="V62" s="327">
        <v>0.75138099999999997</v>
      </c>
      <c r="W62" s="327">
        <v>0.75138099999999997</v>
      </c>
      <c r="X62" s="327">
        <v>0.75138099999999997</v>
      </c>
      <c r="Y62" s="327">
        <v>0.75138099999999997</v>
      </c>
      <c r="Z62" s="327">
        <v>0.75138099999999997</v>
      </c>
      <c r="AA62" s="327">
        <v>0.75138099999999997</v>
      </c>
      <c r="AB62" s="327">
        <v>0.75138099999999997</v>
      </c>
      <c r="AC62" s="327">
        <v>0.75138099999999997</v>
      </c>
      <c r="AD62" s="327">
        <v>0.75138099999999997</v>
      </c>
      <c r="AE62" s="327">
        <v>0.75138099999999997</v>
      </c>
      <c r="AF62" s="327">
        <v>0.75138099999999997</v>
      </c>
      <c r="AG62" s="327">
        <v>0.75138099999999997</v>
      </c>
      <c r="AH62" s="327">
        <v>0.75138099999999997</v>
      </c>
      <c r="AI62" s="328">
        <v>0.75138099999999997</v>
      </c>
      <c r="AJ62" s="328">
        <v>0.75138099999999997</v>
      </c>
      <c r="AK62" s="327">
        <v>0.75138099999999997</v>
      </c>
      <c r="AL62" s="327">
        <v>0.75138099999999997</v>
      </c>
      <c r="AM62" s="327">
        <v>0.75138099999999997</v>
      </c>
      <c r="AN62" s="327">
        <v>0.75138099999999997</v>
      </c>
      <c r="AO62" s="327">
        <v>0.75138099999999997</v>
      </c>
      <c r="AP62" s="327">
        <v>0.75138099999999997</v>
      </c>
      <c r="AQ62" s="327">
        <v>0.75138099999999997</v>
      </c>
      <c r="AR62" s="327">
        <v>0.75138099999999997</v>
      </c>
      <c r="AS62" s="327">
        <v>0.75138099999999997</v>
      </c>
      <c r="AT62" s="327">
        <v>0.75138099999999997</v>
      </c>
      <c r="AU62" s="327">
        <v>0.75138099999999997</v>
      </c>
      <c r="AV62" s="327">
        <v>0.75138099999999997</v>
      </c>
      <c r="AW62" s="327">
        <v>0.75138099999999997</v>
      </c>
      <c r="AX62" s="327">
        <v>0.75138099999999997</v>
      </c>
      <c r="AY62" s="327">
        <v>0.75138099999999997</v>
      </c>
      <c r="AZ62" s="327">
        <v>0.75138099999999997</v>
      </c>
      <c r="BA62" s="327">
        <v>0.75138099999999997</v>
      </c>
      <c r="BB62" s="327">
        <v>0.75138099999999997</v>
      </c>
      <c r="BC62" s="327">
        <v>0.75138099999999997</v>
      </c>
      <c r="BD62" s="327">
        <v>0.75138099999999997</v>
      </c>
      <c r="BE62" s="327">
        <v>0.75138099999999997</v>
      </c>
      <c r="BF62" s="327">
        <v>0.75138099999999997</v>
      </c>
      <c r="BG62" s="327">
        <v>0.75138099999999997</v>
      </c>
      <c r="BH62" s="327">
        <v>0.75138099999999997</v>
      </c>
      <c r="BI62" s="327">
        <v>0.75138099999999997</v>
      </c>
      <c r="BJ62" s="327">
        <v>0.75138099999999997</v>
      </c>
      <c r="BK62" s="327">
        <v>0.75138099999999997</v>
      </c>
      <c r="BL62" s="327">
        <v>0.75138099999999997</v>
      </c>
      <c r="BM62" s="327">
        <v>0.75138099999999997</v>
      </c>
      <c r="BN62" s="327">
        <v>0.75138099999999997</v>
      </c>
      <c r="BO62" s="328">
        <v>0.75138099999999997</v>
      </c>
      <c r="BP62" s="328">
        <v>0.75138099999999997</v>
      </c>
    </row>
    <row r="63" spans="1:68" x14ac:dyDescent="0.25">
      <c r="A63" s="224">
        <v>51</v>
      </c>
      <c r="B63" s="314" t="s">
        <v>529</v>
      </c>
      <c r="C63" s="15">
        <v>9337226.5878447294</v>
      </c>
      <c r="D63" s="15">
        <v>8327800.1577338427</v>
      </c>
      <c r="E63" s="15">
        <v>4922912.8320278507</v>
      </c>
      <c r="F63" s="15">
        <v>-14935653.446827501</v>
      </c>
      <c r="G63" s="15">
        <v>33118422.164963614</v>
      </c>
      <c r="H63" s="15">
        <v>-1955986.2286396027</v>
      </c>
      <c r="I63" s="15">
        <v>66597.374865170947</v>
      </c>
      <c r="J63" s="15">
        <v>303153.75903630909</v>
      </c>
      <c r="K63" s="15">
        <v>184145.16401528011</v>
      </c>
      <c r="L63" s="15">
        <v>71834.764841626398</v>
      </c>
      <c r="M63" s="15">
        <v>5301.3344264041589</v>
      </c>
      <c r="N63" s="15">
        <v>-803909.33835699933</v>
      </c>
      <c r="O63" s="15">
        <v>-496557.58700637007</v>
      </c>
      <c r="P63" s="15">
        <v>-1726149.211916219</v>
      </c>
      <c r="Q63" s="15">
        <v>319951.38960871822</v>
      </c>
      <c r="R63" s="15">
        <v>-61810.425156236211</v>
      </c>
      <c r="S63" s="15">
        <v>-13156.595940416744</v>
      </c>
      <c r="T63" s="15">
        <v>-23850.252119969373</v>
      </c>
      <c r="U63" s="15">
        <v>-13981698.743525246</v>
      </c>
      <c r="V63" s="15">
        <v>-15665820.389287829</v>
      </c>
      <c r="W63" s="15">
        <v>340892.94246068329</v>
      </c>
      <c r="X63" s="15">
        <v>-8047883.1010393854</v>
      </c>
      <c r="Y63" s="15">
        <v>-68620.043849999958</v>
      </c>
      <c r="Z63" s="15">
        <v>285937.28581899998</v>
      </c>
      <c r="AA63" s="15">
        <v>-32912585.679400001</v>
      </c>
      <c r="AB63" s="15">
        <v>-11000.8474333339</v>
      </c>
      <c r="AC63" s="15">
        <v>2476075.688793011</v>
      </c>
      <c r="AD63" s="15">
        <v>0</v>
      </c>
      <c r="AE63" s="15">
        <v>0</v>
      </c>
      <c r="AF63" s="15">
        <v>818291.6541398277</v>
      </c>
      <c r="AG63" s="15">
        <v>23915.8842</v>
      </c>
      <c r="AH63" s="15">
        <v>15496.021684000001</v>
      </c>
      <c r="AI63" s="312">
        <v>-39423953.471883781</v>
      </c>
      <c r="AJ63" s="312">
        <v>-30086726.884039052</v>
      </c>
      <c r="AK63" s="15">
        <v>-25679089.012964979</v>
      </c>
      <c r="AL63" s="15">
        <v>8570014.0415132064</v>
      </c>
      <c r="AM63" s="15">
        <v>-659022.41484294983</v>
      </c>
      <c r="AN63" s="15">
        <v>-71834.764841627039</v>
      </c>
      <c r="AO63" s="15">
        <v>-5301.3344264041589</v>
      </c>
      <c r="AP63" s="15">
        <v>-442588.00130389305</v>
      </c>
      <c r="AQ63" s="15">
        <v>-3003557.1583568119</v>
      </c>
      <c r="AR63" s="15">
        <v>-208177.32402600534</v>
      </c>
      <c r="AS63" s="15">
        <v>-691246.88851637836</v>
      </c>
      <c r="AT63" s="15">
        <v>2791831.5547333327</v>
      </c>
      <c r="AU63" s="15">
        <v>-120117.65165375613</v>
      </c>
      <c r="AV63" s="15">
        <v>-6934733.4230818786</v>
      </c>
      <c r="AW63" s="15">
        <v>394548.96938773646</v>
      </c>
      <c r="AX63" s="15">
        <v>-6014042.0642793067</v>
      </c>
      <c r="AY63" s="15">
        <v>477330.77329275</v>
      </c>
      <c r="AZ63" s="15">
        <v>8676288.6974039972</v>
      </c>
      <c r="BA63" s="15">
        <v>0</v>
      </c>
      <c r="BB63" s="15">
        <v>-1330725.9543599267</v>
      </c>
      <c r="BC63" s="15">
        <v>0</v>
      </c>
      <c r="BD63" s="15">
        <v>11720466.173961133</v>
      </c>
      <c r="BE63" s="15">
        <v>549761.45894175186</v>
      </c>
      <c r="BF63" s="15">
        <v>-10681804.722000003</v>
      </c>
      <c r="BG63" s="15">
        <v>10814741.156587092</v>
      </c>
      <c r="BH63" s="15">
        <v>4722197.5787739446</v>
      </c>
      <c r="BI63" s="15">
        <v>0</v>
      </c>
      <c r="BJ63" s="15">
        <v>-2781598.1458987999</v>
      </c>
      <c r="BK63" s="15">
        <v>85356.376893000008</v>
      </c>
      <c r="BL63" s="15">
        <v>0</v>
      </c>
      <c r="BM63" s="15">
        <v>0</v>
      </c>
      <c r="BN63" s="15">
        <v>0</v>
      </c>
      <c r="BO63" s="312">
        <v>-9821302.0790647753</v>
      </c>
      <c r="BP63" s="312">
        <v>-39908028.963103831</v>
      </c>
    </row>
    <row r="64" spans="1:68" x14ac:dyDescent="0.25">
      <c r="A64" s="224">
        <v>52</v>
      </c>
      <c r="B64" s="314" t="s">
        <v>530</v>
      </c>
      <c r="C64" s="15">
        <v>-12426753.654730063</v>
      </c>
      <c r="D64" s="15">
        <v>-11083325.44705528</v>
      </c>
      <c r="E64" s="15">
        <v>-6551819.6920441836</v>
      </c>
      <c r="F64" s="15">
        <v>19877603.302222844</v>
      </c>
      <c r="G64" s="15">
        <v>-44076736.256258294</v>
      </c>
      <c r="H64" s="15">
        <v>2603188.30079494</v>
      </c>
      <c r="I64" s="15">
        <v>-88633.296377165447</v>
      </c>
      <c r="J64" s="15">
        <v>-403462.10382789705</v>
      </c>
      <c r="K64" s="15">
        <v>-245075.6194464328</v>
      </c>
      <c r="L64" s="15">
        <v>-95603.64827115192</v>
      </c>
      <c r="M64" s="15">
        <v>-7055.4544583961524</v>
      </c>
      <c r="N64" s="15">
        <v>1069909.0585961042</v>
      </c>
      <c r="O64" s="15">
        <v>660859.91927713121</v>
      </c>
      <c r="P64" s="15">
        <v>2297302.1834678003</v>
      </c>
      <c r="Q64" s="15">
        <v>-425817.78033876052</v>
      </c>
      <c r="R64" s="15">
        <v>82262.427658187007</v>
      </c>
      <c r="S64" s="15">
        <v>17509.886383095585</v>
      </c>
      <c r="T64" s="15">
        <v>31741.888762118517</v>
      </c>
      <c r="U64" s="15">
        <v>18608001.458015636</v>
      </c>
      <c r="V64" s="15">
        <v>20849369.879312664</v>
      </c>
      <c r="W64" s="15">
        <v>-453688.53146497358</v>
      </c>
      <c r="X64" s="15">
        <v>10710788.669182992</v>
      </c>
      <c r="Y64" s="15">
        <v>91325.231606867834</v>
      </c>
      <c r="Z64" s="15">
        <v>-380548.99687242555</v>
      </c>
      <c r="AA64" s="15">
        <v>43802792.03147272</v>
      </c>
      <c r="AB64" s="15">
        <v>14640.837914897902</v>
      </c>
      <c r="AC64" s="15">
        <v>-3295366.3837560588</v>
      </c>
      <c r="AD64" s="15">
        <v>0</v>
      </c>
      <c r="AE64" s="15">
        <v>0</v>
      </c>
      <c r="AF64" s="15">
        <v>-1089050.2343549114</v>
      </c>
      <c r="AG64" s="15">
        <v>-31829.237364266599</v>
      </c>
      <c r="AH64" s="15">
        <v>-20623.387714089127</v>
      </c>
      <c r="AI64" s="16">
        <v>52468659.00506372</v>
      </c>
      <c r="AJ64" s="16">
        <v>40041905.350333653</v>
      </c>
      <c r="AK64" s="15">
        <v>34175856.2073901</v>
      </c>
      <c r="AL64" s="15">
        <v>-11405683.723055556</v>
      </c>
      <c r="AM64" s="15">
        <v>877081.55362319492</v>
      </c>
      <c r="AN64" s="15">
        <v>95603.648271152779</v>
      </c>
      <c r="AO64" s="15">
        <v>7055.4544583961524</v>
      </c>
      <c r="AP64" s="15">
        <v>589032.7294726551</v>
      </c>
      <c r="AQ64" s="15">
        <v>3997382.3644154058</v>
      </c>
      <c r="AR64" s="15">
        <v>277059.60627964424</v>
      </c>
      <c r="AS64" s="15">
        <v>919968.54926645523</v>
      </c>
      <c r="AT64" s="15">
        <v>-3715600.4140819809</v>
      </c>
      <c r="AU64" s="15">
        <v>159862.50870564484</v>
      </c>
      <c r="AV64" s="15">
        <v>9229316.9817734007</v>
      </c>
      <c r="AW64" s="15">
        <v>-525098.41130895843</v>
      </c>
      <c r="AX64" s="15">
        <v>8003984.7484555868</v>
      </c>
      <c r="AY64" s="15">
        <v>-635271.28486446955</v>
      </c>
      <c r="AZ64" s="15">
        <v>-11547122.827705249</v>
      </c>
      <c r="BA64" s="15">
        <v>0</v>
      </c>
      <c r="BB64" s="15">
        <v>1771040.1971302533</v>
      </c>
      <c r="BC64" s="15">
        <v>0</v>
      </c>
      <c r="BD64" s="15">
        <v>-15598566.072287073</v>
      </c>
      <c r="BE64" s="15">
        <v>-731668.03384934121</v>
      </c>
      <c r="BF64" s="15">
        <v>14216229.4787864</v>
      </c>
      <c r="BG64" s="15">
        <v>-14393152.284376491</v>
      </c>
      <c r="BH64" s="15">
        <v>-6284691.2269194257</v>
      </c>
      <c r="BI64" s="15">
        <v>0</v>
      </c>
      <c r="BJ64" s="15">
        <v>3701980.9469480864</v>
      </c>
      <c r="BK64" s="15">
        <v>-113599.32829416769</v>
      </c>
      <c r="BL64" s="15">
        <v>0</v>
      </c>
      <c r="BM64" s="15">
        <v>0</v>
      </c>
      <c r="BN64" s="15">
        <v>0</v>
      </c>
      <c r="BO64" s="16">
        <v>13071001.368233668</v>
      </c>
      <c r="BP64" s="16">
        <v>53112906.718567319</v>
      </c>
    </row>
    <row r="65" spans="1:70" x14ac:dyDescent="0.25">
      <c r="A65" s="224">
        <v>54</v>
      </c>
      <c r="B65" s="314"/>
    </row>
    <row r="66" spans="1:70" x14ac:dyDescent="0.25">
      <c r="A66" s="224">
        <v>55</v>
      </c>
      <c r="B66" s="8" t="s">
        <v>565</v>
      </c>
    </row>
    <row r="67" spans="1:70" x14ac:dyDescent="0.25">
      <c r="A67" s="224">
        <v>56</v>
      </c>
      <c r="B67" s="314" t="s">
        <v>530</v>
      </c>
      <c r="C67" s="115">
        <v>7676839.1540905964</v>
      </c>
      <c r="D67" s="115">
        <v>-11083325.44705528</v>
      </c>
      <c r="E67" s="115">
        <v>-5277158.9465078311</v>
      </c>
      <c r="F67" s="115">
        <v>19877603.302222844</v>
      </c>
      <c r="G67" s="115">
        <v>-44059333.674642764</v>
      </c>
      <c r="H67" s="115">
        <v>2603188.30079494</v>
      </c>
      <c r="I67" s="115">
        <v>-88633.296377165447</v>
      </c>
      <c r="J67" s="115">
        <v>-403462.10382789705</v>
      </c>
      <c r="K67" s="115">
        <v>-245075.6194464328</v>
      </c>
      <c r="L67" s="115">
        <v>-95603.64827115192</v>
      </c>
      <c r="M67" s="115">
        <v>-7055.4544583961524</v>
      </c>
      <c r="N67" s="115">
        <v>1069909.0585961042</v>
      </c>
      <c r="O67" s="115">
        <v>660859.91927713121</v>
      </c>
      <c r="P67" s="115">
        <v>2297302.1834678003</v>
      </c>
      <c r="Q67" s="115">
        <v>-425817.78033876052</v>
      </c>
      <c r="R67" s="115">
        <v>82262.427658187007</v>
      </c>
      <c r="S67" s="115">
        <v>17509.886383095585</v>
      </c>
      <c r="T67" s="115">
        <v>31741.888762118517</v>
      </c>
      <c r="U67" s="115">
        <v>18540194.719167996</v>
      </c>
      <c r="V67" s="115">
        <v>20784124.198240038</v>
      </c>
      <c r="W67" s="115">
        <v>-453688.53146497358</v>
      </c>
      <c r="X67" s="115">
        <v>10100814.619248418</v>
      </c>
      <c r="Y67" s="115">
        <v>91325.231606867834</v>
      </c>
      <c r="Z67" s="115">
        <v>-386783.61971622921</v>
      </c>
      <c r="AA67" s="115">
        <v>43802792.03147272</v>
      </c>
      <c r="AB67" s="115">
        <v>14640.837914897902</v>
      </c>
      <c r="AC67" s="115">
        <v>-3337892.5847081728</v>
      </c>
      <c r="AD67" s="115">
        <v>0</v>
      </c>
      <c r="AE67" s="115">
        <v>0</v>
      </c>
      <c r="AF67" s="115">
        <v>0</v>
      </c>
      <c r="AG67" s="115"/>
      <c r="AH67" s="115"/>
      <c r="AI67" s="115">
        <v>54110437.897998102</v>
      </c>
      <c r="AJ67" s="115">
        <v>61787277.052088693</v>
      </c>
      <c r="AK67" s="115">
        <v>34187680.205029644</v>
      </c>
      <c r="AL67" s="115">
        <v>-9108944.1815591268</v>
      </c>
      <c r="AM67" s="115">
        <v>515378.79509644205</v>
      </c>
      <c r="AN67" s="115">
        <v>95603.648271152779</v>
      </c>
      <c r="AO67" s="115">
        <v>7055.4544583961524</v>
      </c>
      <c r="AP67" s="115">
        <v>589032.7294726551</v>
      </c>
      <c r="AQ67" s="115">
        <v>3997382.3644154058</v>
      </c>
      <c r="AR67" s="115">
        <v>277059.60627964424</v>
      </c>
      <c r="AS67" s="115">
        <v>919968.54926645523</v>
      </c>
      <c r="AT67" s="115">
        <v>545713.08732409659</v>
      </c>
      <c r="AU67" s="115">
        <v>159862.50870564484</v>
      </c>
      <c r="AV67" s="115">
        <v>9338330.1693831533</v>
      </c>
      <c r="AW67" s="115">
        <v>-525098.41130895843</v>
      </c>
      <c r="AX67" s="115">
        <v>15437530.768072532</v>
      </c>
      <c r="AY67" s="115">
        <v>-635271.28486446955</v>
      </c>
      <c r="AZ67" s="115">
        <v>-11529742.510997748</v>
      </c>
      <c r="BA67" s="115">
        <v>1697987.0022638824</v>
      </c>
      <c r="BB67" s="115">
        <v>1771040.1971302533</v>
      </c>
      <c r="BC67" s="115">
        <v>1272648.6365675053</v>
      </c>
      <c r="BD67" s="115">
        <v>-4333400.7758938372</v>
      </c>
      <c r="BE67" s="115">
        <v>-689411.45793686877</v>
      </c>
      <c r="BF67" s="115">
        <v>14216229.4787864</v>
      </c>
      <c r="BG67" s="115">
        <v>-14483434.693062646</v>
      </c>
      <c r="BH67" s="115">
        <v>-6297510.639120711</v>
      </c>
      <c r="BI67" s="115">
        <v>1596433.3850885124</v>
      </c>
      <c r="BJ67" s="115">
        <v>3693223.6559810531</v>
      </c>
      <c r="BK67" s="115">
        <v>0</v>
      </c>
      <c r="BL67" s="115"/>
      <c r="BM67" s="115"/>
      <c r="BN67" s="115"/>
      <c r="BO67" s="115">
        <v>42715346.286848463</v>
      </c>
      <c r="BP67" s="115">
        <v>104502623.33893718</v>
      </c>
    </row>
    <row r="68" spans="1:70" x14ac:dyDescent="0.25">
      <c r="A68" s="224">
        <v>57</v>
      </c>
      <c r="B68" s="8" t="s">
        <v>566</v>
      </c>
      <c r="C68" s="15">
        <v>-20103592.808820657</v>
      </c>
      <c r="D68" s="15">
        <v>0</v>
      </c>
      <c r="E68" s="15">
        <v>-1274660.7455363525</v>
      </c>
      <c r="F68" s="15">
        <v>0</v>
      </c>
      <c r="G68" s="15">
        <v>-17402.581615529954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15">
        <v>0</v>
      </c>
      <c r="Q68" s="15">
        <v>0</v>
      </c>
      <c r="R68" s="15">
        <v>0</v>
      </c>
      <c r="S68" s="15">
        <v>0</v>
      </c>
      <c r="T68" s="15">
        <v>0</v>
      </c>
      <c r="U68" s="15">
        <v>67806.738847639412</v>
      </c>
      <c r="V68" s="15">
        <v>65245.681072626263</v>
      </c>
      <c r="W68" s="15">
        <v>0</v>
      </c>
      <c r="X68" s="15">
        <v>609974.04993457347</v>
      </c>
      <c r="Y68" s="15">
        <v>0</v>
      </c>
      <c r="Z68" s="15">
        <v>6234.6228438036633</v>
      </c>
      <c r="AA68" s="15">
        <v>0</v>
      </c>
      <c r="AB68" s="15">
        <v>0</v>
      </c>
      <c r="AC68" s="15">
        <v>42526.200952114072</v>
      </c>
      <c r="AD68" s="15">
        <v>0</v>
      </c>
      <c r="AE68" s="15">
        <v>0</v>
      </c>
      <c r="AF68" s="15">
        <v>-1089050.2343549114</v>
      </c>
      <c r="AG68" s="15">
        <v>-31829.237364266599</v>
      </c>
      <c r="AH68" s="15">
        <v>-20623.387714089127</v>
      </c>
      <c r="AI68" s="15">
        <v>-1641778.892934382</v>
      </c>
      <c r="AJ68" s="15">
        <v>-21745371.701755039</v>
      </c>
      <c r="AK68" s="15">
        <v>-11823.997639544308</v>
      </c>
      <c r="AL68" s="15">
        <v>-2296739.5414964296</v>
      </c>
      <c r="AM68" s="15">
        <v>361702.75852675288</v>
      </c>
      <c r="AN68" s="15">
        <v>0</v>
      </c>
      <c r="AO68" s="15">
        <v>0</v>
      </c>
      <c r="AP68" s="15">
        <v>0</v>
      </c>
      <c r="AQ68" s="15">
        <v>0</v>
      </c>
      <c r="AR68" s="15">
        <v>0</v>
      </c>
      <c r="AS68" s="15">
        <v>0</v>
      </c>
      <c r="AT68" s="15">
        <v>-4261313.5014060773</v>
      </c>
      <c r="AU68" s="15">
        <v>0</v>
      </c>
      <c r="AV68" s="15">
        <v>-109013.18760975264</v>
      </c>
      <c r="AW68" s="15">
        <v>0</v>
      </c>
      <c r="AX68" s="15">
        <v>-7433546.0196169456</v>
      </c>
      <c r="AY68" s="15">
        <v>0</v>
      </c>
      <c r="AZ68" s="15">
        <v>-17380.316707501188</v>
      </c>
      <c r="BA68" s="15">
        <v>-1697987.0022638824</v>
      </c>
      <c r="BB68" s="15">
        <v>0</v>
      </c>
      <c r="BC68" s="15">
        <v>-1272648.6365675053</v>
      </c>
      <c r="BD68" s="15">
        <v>-11265165.296393236</v>
      </c>
      <c r="BE68" s="15">
        <v>-42256.575912472443</v>
      </c>
      <c r="BF68" s="15">
        <v>0</v>
      </c>
      <c r="BG68" s="15">
        <v>90282.408686155453</v>
      </c>
      <c r="BH68" s="15">
        <v>12819.412201285362</v>
      </c>
      <c r="BI68" s="15">
        <v>-1596433.3850885124</v>
      </c>
      <c r="BJ68" s="15">
        <v>8757.2909670332447</v>
      </c>
      <c r="BK68" s="15">
        <v>-113599.32829416769</v>
      </c>
      <c r="BL68" s="15">
        <v>0</v>
      </c>
      <c r="BM68" s="15">
        <v>0</v>
      </c>
      <c r="BN68" s="15">
        <v>0</v>
      </c>
      <c r="BO68" s="15">
        <v>-29644344.918614797</v>
      </c>
      <c r="BP68" s="15">
        <v>-51389716.620369859</v>
      </c>
    </row>
    <row r="69" spans="1:70" x14ac:dyDescent="0.25">
      <c r="A69" s="224">
        <v>53</v>
      </c>
      <c r="B69" s="314" t="s">
        <v>223</v>
      </c>
      <c r="C69" s="15"/>
      <c r="D69" s="15"/>
      <c r="E69" s="15">
        <v>0</v>
      </c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>
        <v>0</v>
      </c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>
        <v>0</v>
      </c>
      <c r="AG69" s="15"/>
      <c r="AH69" s="15">
        <v>0</v>
      </c>
      <c r="AI69" s="20"/>
      <c r="AJ69" s="20"/>
      <c r="AK69" s="15">
        <v>-4.7293724492192268E-10</v>
      </c>
      <c r="AL69" s="15">
        <v>0</v>
      </c>
      <c r="AM69" s="15"/>
      <c r="AN69" s="15"/>
      <c r="AO69" s="15"/>
      <c r="AP69" s="15"/>
      <c r="AQ69" s="15"/>
      <c r="AR69" s="15"/>
      <c r="AS69" s="15"/>
      <c r="AT69" s="15">
        <v>0</v>
      </c>
      <c r="AU69" s="15"/>
      <c r="AV69" s="15">
        <v>9.3132257461547852E-10</v>
      </c>
      <c r="AW69" s="15"/>
      <c r="AX69" s="15">
        <v>0</v>
      </c>
      <c r="AY69" s="15"/>
      <c r="AZ69" s="15"/>
      <c r="BA69" s="15">
        <v>0</v>
      </c>
      <c r="BB69" s="15"/>
      <c r="BC69" s="15">
        <v>0</v>
      </c>
      <c r="BD69" s="15">
        <v>-11265165.296393236</v>
      </c>
      <c r="BE69" s="15">
        <v>2.255546860396862E-10</v>
      </c>
      <c r="BF69" s="15"/>
      <c r="BG69" s="15"/>
      <c r="BH69" s="15"/>
      <c r="BI69" s="15">
        <v>0</v>
      </c>
      <c r="BJ69" s="15">
        <v>0</v>
      </c>
      <c r="BK69" s="15">
        <v>0</v>
      </c>
      <c r="BL69" s="15"/>
      <c r="BM69" s="15"/>
      <c r="BN69" s="15"/>
      <c r="BO69" s="20"/>
      <c r="BP69" s="20" t="e">
        <v>#REF!</v>
      </c>
    </row>
    <row r="70" spans="1:70" x14ac:dyDescent="0.25">
      <c r="A70" s="224">
        <v>58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>
        <v>-3571400.2870327821</v>
      </c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</row>
    <row r="71" spans="1:70" x14ac:dyDescent="0.25">
      <c r="A71" s="224">
        <v>59</v>
      </c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</row>
    <row r="72" spans="1:70" x14ac:dyDescent="0.25">
      <c r="A72" s="224">
        <v>60</v>
      </c>
      <c r="B72" s="8" t="s">
        <v>567</v>
      </c>
    </row>
    <row r="73" spans="1:70" x14ac:dyDescent="0.25">
      <c r="A73" s="224">
        <v>61</v>
      </c>
      <c r="B73" s="314" t="s">
        <v>530</v>
      </c>
      <c r="C73" s="115">
        <v>-12426753.654730063</v>
      </c>
      <c r="D73" s="115">
        <v>-11083325.44705528</v>
      </c>
      <c r="E73" s="115">
        <v>-5277158.9465078311</v>
      </c>
      <c r="F73" s="115">
        <v>19877603.302222844</v>
      </c>
      <c r="G73" s="115">
        <v>-44059333.674642764</v>
      </c>
      <c r="H73" s="115">
        <v>2603188.30079494</v>
      </c>
      <c r="I73" s="115">
        <v>-88633.296377165447</v>
      </c>
      <c r="J73" s="115">
        <v>-403462.10382789705</v>
      </c>
      <c r="K73" s="115">
        <v>-245075.6194464328</v>
      </c>
      <c r="L73" s="115">
        <v>-95603.64827115192</v>
      </c>
      <c r="M73" s="115">
        <v>-7055.4544583961524</v>
      </c>
      <c r="N73" s="115">
        <v>1069909.0585961042</v>
      </c>
      <c r="O73" s="115">
        <v>660859.91927713121</v>
      </c>
      <c r="P73" s="115">
        <v>2297302.1834678003</v>
      </c>
      <c r="Q73" s="115">
        <v>-425817.78033876052</v>
      </c>
      <c r="R73" s="115">
        <v>82262.427658187007</v>
      </c>
      <c r="S73" s="115">
        <v>17509.886383095585</v>
      </c>
      <c r="T73" s="115">
        <v>31741.888762118517</v>
      </c>
      <c r="U73" s="115">
        <v>17834596.757414885</v>
      </c>
      <c r="V73" s="115">
        <v>20849369.879312664</v>
      </c>
      <c r="W73" s="115">
        <v>-453688.53146497358</v>
      </c>
      <c r="X73" s="115">
        <v>10100814.619248418</v>
      </c>
      <c r="Y73" s="115">
        <v>91325.231606867834</v>
      </c>
      <c r="Z73" s="115">
        <v>-380548.99687242555</v>
      </c>
      <c r="AA73" s="115">
        <v>43802792.03147272</v>
      </c>
      <c r="AB73" s="115">
        <v>14640.837914897902</v>
      </c>
      <c r="AC73" s="115">
        <v>-3295366.3837560588</v>
      </c>
      <c r="AD73" s="115">
        <v>0</v>
      </c>
      <c r="AE73" s="115">
        <v>0</v>
      </c>
      <c r="AF73" s="116">
        <v>0</v>
      </c>
      <c r="AG73" s="115">
        <v>0</v>
      </c>
      <c r="AH73" s="115">
        <v>0</v>
      </c>
      <c r="AI73" s="117">
        <v>53518846.441113532</v>
      </c>
      <c r="AJ73" s="117">
        <v>41092092.786383465</v>
      </c>
      <c r="AK73" s="115">
        <v>34187680.205029644</v>
      </c>
      <c r="AL73" s="115">
        <v>-9108944.1815591268</v>
      </c>
      <c r="AM73" s="115">
        <v>515378.79509644205</v>
      </c>
      <c r="AN73" s="115">
        <v>95603.648271152779</v>
      </c>
      <c r="AO73" s="115">
        <v>7055.4544583961524</v>
      </c>
      <c r="AP73" s="115">
        <v>589032.7294726551</v>
      </c>
      <c r="AQ73" s="115">
        <v>3997382.3644154058</v>
      </c>
      <c r="AR73" s="115">
        <v>277059.60627964424</v>
      </c>
      <c r="AS73" s="115">
        <v>919968.54926645523</v>
      </c>
      <c r="AT73" s="115">
        <v>-3715600.4140819809</v>
      </c>
      <c r="AU73" s="115">
        <v>159862.50870564484</v>
      </c>
      <c r="AV73" s="115">
        <v>9229316.9817734007</v>
      </c>
      <c r="AW73" s="115">
        <v>-525098.41130895843</v>
      </c>
      <c r="AX73" s="115">
        <v>15337654.598543353</v>
      </c>
      <c r="AY73" s="115">
        <v>-635271.28486446955</v>
      </c>
      <c r="AZ73" s="115">
        <v>-11547122.827705249</v>
      </c>
      <c r="BA73" s="115">
        <v>1648371.1886033691</v>
      </c>
      <c r="BB73" s="115">
        <v>1771040.1971302533</v>
      </c>
      <c r="BC73" s="115">
        <v>1251494.1973744545</v>
      </c>
      <c r="BD73" s="115">
        <v>-4333400.7758938372</v>
      </c>
      <c r="BE73" s="115">
        <v>-689411.45793686877</v>
      </c>
      <c r="BF73" s="115">
        <v>14216229.4787864</v>
      </c>
      <c r="BG73" s="115">
        <v>-14393152.284376491</v>
      </c>
      <c r="BH73" s="115">
        <v>-6284691.2269194257</v>
      </c>
      <c r="BI73" s="115">
        <v>1550505.5499383877</v>
      </c>
      <c r="BJ73" s="115">
        <v>3676312.8288536482</v>
      </c>
      <c r="BK73" s="115">
        <v>0</v>
      </c>
      <c r="BL73" s="115"/>
      <c r="BM73" s="115"/>
      <c r="BN73" s="115"/>
      <c r="BO73" s="117">
        <v>38197256.017352313</v>
      </c>
      <c r="BP73" s="117">
        <v>79289348.803735778</v>
      </c>
    </row>
    <row r="74" spans="1:70" x14ac:dyDescent="0.25">
      <c r="A74" s="224">
        <v>62</v>
      </c>
      <c r="B74" s="8" t="s">
        <v>566</v>
      </c>
      <c r="C74" s="15">
        <v>0</v>
      </c>
      <c r="D74" s="15">
        <v>0</v>
      </c>
      <c r="E74" s="15">
        <v>-1274660.7455363525</v>
      </c>
      <c r="F74" s="15">
        <v>0</v>
      </c>
      <c r="G74" s="15">
        <v>-17402.581615529954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5">
        <v>0</v>
      </c>
      <c r="Q74" s="15">
        <v>0</v>
      </c>
      <c r="R74" s="15">
        <v>0</v>
      </c>
      <c r="S74" s="15">
        <v>0</v>
      </c>
      <c r="T74" s="15">
        <v>0</v>
      </c>
      <c r="U74" s="15">
        <v>773404.70060075074</v>
      </c>
      <c r="V74" s="15">
        <v>0</v>
      </c>
      <c r="W74" s="15">
        <v>0</v>
      </c>
      <c r="X74" s="15">
        <v>609974.04993457347</v>
      </c>
      <c r="Y74" s="15">
        <v>0</v>
      </c>
      <c r="Z74" s="15">
        <v>0</v>
      </c>
      <c r="AA74" s="15">
        <v>0</v>
      </c>
      <c r="AB74" s="15">
        <v>0</v>
      </c>
      <c r="AC74" s="15">
        <v>0</v>
      </c>
      <c r="AD74" s="15">
        <v>0</v>
      </c>
      <c r="AE74" s="15">
        <v>0</v>
      </c>
      <c r="AF74" s="15">
        <v>-1089050.2343549114</v>
      </c>
      <c r="AG74" s="15">
        <v>-31829.237364266599</v>
      </c>
      <c r="AH74" s="15">
        <v>-20623.387714089127</v>
      </c>
      <c r="AI74" s="15">
        <v>-1050187.4360498115</v>
      </c>
      <c r="AJ74" s="15">
        <v>-1050187.4360498115</v>
      </c>
      <c r="AK74" s="15">
        <v>-11823.997639544308</v>
      </c>
      <c r="AL74" s="15">
        <v>-2296739.5414964296</v>
      </c>
      <c r="AM74" s="15">
        <v>361702.75852675288</v>
      </c>
      <c r="AN74" s="15">
        <v>0</v>
      </c>
      <c r="AO74" s="15">
        <v>0</v>
      </c>
      <c r="AP74" s="15">
        <v>0</v>
      </c>
      <c r="AQ74" s="15">
        <v>0</v>
      </c>
      <c r="AR74" s="15">
        <v>0</v>
      </c>
      <c r="AS74" s="15">
        <v>0</v>
      </c>
      <c r="AT74" s="15">
        <v>0</v>
      </c>
      <c r="AU74" s="15">
        <v>0</v>
      </c>
      <c r="AV74" s="15">
        <v>0</v>
      </c>
      <c r="AW74" s="15">
        <v>0</v>
      </c>
      <c r="AX74" s="15">
        <v>-7333669.8500877665</v>
      </c>
      <c r="AY74" s="15">
        <v>0</v>
      </c>
      <c r="AZ74" s="15">
        <v>0</v>
      </c>
      <c r="BA74" s="15">
        <v>-1648371.1886033691</v>
      </c>
      <c r="BB74" s="15">
        <v>0</v>
      </c>
      <c r="BC74" s="15">
        <v>-1251494.1973744545</v>
      </c>
      <c r="BD74" s="15">
        <v>-11265165.296393236</v>
      </c>
      <c r="BE74" s="15">
        <v>-42256.575912472443</v>
      </c>
      <c r="BF74" s="15">
        <v>0</v>
      </c>
      <c r="BG74" s="15">
        <v>0</v>
      </c>
      <c r="BH74" s="15">
        <v>0</v>
      </c>
      <c r="BI74" s="15">
        <v>-1550505.5499383877</v>
      </c>
      <c r="BJ74" s="15">
        <v>25668.118094438221</v>
      </c>
      <c r="BK74" s="15">
        <v>-113599.32829416769</v>
      </c>
      <c r="BL74" s="15">
        <v>0</v>
      </c>
      <c r="BM74" s="15">
        <v>0</v>
      </c>
      <c r="BN74" s="15">
        <v>0</v>
      </c>
      <c r="BO74" s="15">
        <v>-25126254.649118647</v>
      </c>
      <c r="BP74" s="15">
        <v>-26176442.085168459</v>
      </c>
    </row>
    <row r="75" spans="1:70" x14ac:dyDescent="0.25"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</row>
    <row r="76" spans="1:70" ht="15" customHeight="1" x14ac:dyDescent="0.25"/>
    <row r="77" spans="1:70" ht="15.75" customHeight="1" x14ac:dyDescent="0.25">
      <c r="B77" s="329" t="s">
        <v>531</v>
      </c>
      <c r="C77" s="330"/>
      <c r="D77" s="330"/>
      <c r="E77" s="331"/>
      <c r="F77" s="331"/>
      <c r="G77" s="330"/>
      <c r="H77" s="331"/>
      <c r="I77" s="331"/>
      <c r="J77" s="330"/>
      <c r="K77" s="331"/>
      <c r="L77" s="331"/>
      <c r="M77" s="330"/>
      <c r="N77" s="331"/>
      <c r="O77" s="331"/>
      <c r="P77" s="330"/>
      <c r="Q77" s="330"/>
      <c r="R77" s="330"/>
      <c r="S77" s="330"/>
      <c r="T77" s="330"/>
      <c r="U77" s="331"/>
      <c r="V77" s="331"/>
      <c r="W77" s="331"/>
      <c r="X77" s="331"/>
      <c r="Y77" s="330"/>
      <c r="Z77" s="330"/>
      <c r="AA77" s="331"/>
      <c r="AB77" s="331"/>
      <c r="AC77" s="331"/>
      <c r="AD77" s="331"/>
      <c r="AE77" s="331"/>
      <c r="AF77" s="331"/>
      <c r="AG77" s="331"/>
      <c r="AH77" s="331"/>
      <c r="AI77" s="331"/>
      <c r="AJ77" s="330"/>
      <c r="AK77" s="331"/>
      <c r="AL77" s="331"/>
      <c r="AM77" s="331"/>
      <c r="AN77" s="331"/>
      <c r="AO77" s="331"/>
      <c r="AP77" s="331"/>
      <c r="AQ77" s="331"/>
      <c r="AR77" s="331"/>
      <c r="AS77" s="331"/>
      <c r="AT77" s="331"/>
      <c r="AU77" s="331"/>
      <c r="AV77" s="331"/>
      <c r="AW77" s="331"/>
      <c r="AX77" s="331"/>
      <c r="AY77" s="331"/>
      <c r="AZ77" s="331"/>
      <c r="BA77" s="331"/>
      <c r="BB77" s="331"/>
      <c r="BC77" s="331"/>
      <c r="BD77" s="331"/>
      <c r="BE77" s="331"/>
      <c r="BF77" s="331"/>
      <c r="BG77" s="331"/>
      <c r="BH77" s="331"/>
      <c r="BI77" s="331"/>
      <c r="BJ77" s="331"/>
      <c r="BK77" s="331"/>
      <c r="BL77" s="331"/>
      <c r="BM77" s="331"/>
      <c r="BN77" s="331"/>
      <c r="BO77" s="330"/>
      <c r="BP77" s="331"/>
      <c r="BQ77" s="329" t="s">
        <v>531</v>
      </c>
      <c r="BR77" s="8" t="s">
        <v>532</v>
      </c>
    </row>
    <row r="78" spans="1:70" x14ac:dyDescent="0.25">
      <c r="B78" s="332" t="s">
        <v>533</v>
      </c>
      <c r="C78" s="333">
        <v>391140691.10000062</v>
      </c>
      <c r="D78" s="333">
        <v>8327800.1577338427</v>
      </c>
      <c r="E78" s="333">
        <v>3965156.9663860002</v>
      </c>
      <c r="F78" s="333">
        <v>-14935653.446827501</v>
      </c>
      <c r="G78" s="333">
        <v>33105346.195774816</v>
      </c>
      <c r="H78" s="333">
        <v>-1955986.2286396027</v>
      </c>
      <c r="I78" s="333">
        <v>66597.374865170947</v>
      </c>
      <c r="J78" s="333">
        <v>303153.75903630909</v>
      </c>
      <c r="K78" s="333">
        <v>184145.16401528011</v>
      </c>
      <c r="L78" s="333">
        <v>71834.764841626398</v>
      </c>
      <c r="M78" s="333">
        <v>5301.3344264041589</v>
      </c>
      <c r="N78" s="333">
        <v>-803909.33835699933</v>
      </c>
      <c r="O78" s="333">
        <v>-496557.58700637007</v>
      </c>
      <c r="P78" s="333">
        <v>-1726149.211916219</v>
      </c>
      <c r="Q78" s="333">
        <v>319945.96958497842</v>
      </c>
      <c r="R78" s="333">
        <v>-61810.425156236211</v>
      </c>
      <c r="S78" s="333">
        <v>-13156.595940416744</v>
      </c>
      <c r="T78" s="333">
        <v>-23850.252119969373</v>
      </c>
      <c r="U78" s="333">
        <v>0</v>
      </c>
      <c r="V78" s="333">
        <v>-16904953.479322143</v>
      </c>
      <c r="W78" s="333">
        <v>340892.94246068329</v>
      </c>
      <c r="X78" s="333">
        <v>-7589560.1894254955</v>
      </c>
      <c r="Y78" s="333">
        <v>-68620.043849999958</v>
      </c>
      <c r="Z78" s="333">
        <v>167530.56</v>
      </c>
      <c r="AA78" s="333">
        <v>-32912585.679400001</v>
      </c>
      <c r="AB78" s="333">
        <v>-11000.8474333339</v>
      </c>
      <c r="AC78" s="333">
        <v>1668426.4785019332</v>
      </c>
      <c r="AD78" s="333">
        <v>0</v>
      </c>
      <c r="AE78" s="333">
        <v>0</v>
      </c>
      <c r="AF78" s="333"/>
      <c r="AG78" s="333"/>
      <c r="AH78" s="333"/>
      <c r="AI78" s="333">
        <v>-28977661.657767266</v>
      </c>
      <c r="AJ78" s="333">
        <v>362163029.44223428</v>
      </c>
      <c r="AK78" s="333">
        <v>-25687973.340135377</v>
      </c>
      <c r="AL78" s="333">
        <v>6844287.5880840775</v>
      </c>
      <c r="AM78" s="333">
        <v>-387245.83443807182</v>
      </c>
      <c r="AN78" s="333">
        <v>-71834.764841627039</v>
      </c>
      <c r="AO78" s="333">
        <v>-5301.3344264041589</v>
      </c>
      <c r="AP78" s="333">
        <v>-442588.79427990015</v>
      </c>
      <c r="AQ78" s="333">
        <v>-3003557.1583568119</v>
      </c>
      <c r="AR78" s="333">
        <v>-208177.32402600534</v>
      </c>
      <c r="AS78" s="333">
        <v>-691246.88851637836</v>
      </c>
      <c r="AT78" s="333">
        <v>-410038.445266667</v>
      </c>
      <c r="AU78" s="333">
        <v>-120117.65165375613</v>
      </c>
      <c r="AV78" s="333">
        <v>-4864376.4922224488</v>
      </c>
      <c r="AW78" s="333">
        <v>394548.96938773646</v>
      </c>
      <c r="AX78" s="333">
        <v>-9627593.762031367</v>
      </c>
      <c r="AY78" s="333">
        <v>477330.77329275</v>
      </c>
      <c r="AZ78" s="333">
        <v>9006372.2399999984</v>
      </c>
      <c r="BA78" s="333">
        <v>-296261.05729127157</v>
      </c>
      <c r="BB78" s="333">
        <v>-1330725.9543599267</v>
      </c>
      <c r="BC78" s="333">
        <v>-538588.03</v>
      </c>
      <c r="BD78" s="333">
        <v>3256035.0083918869</v>
      </c>
      <c r="BE78" s="333">
        <v>518010.67067606235</v>
      </c>
      <c r="BF78" s="333">
        <v>-10681804.722000003</v>
      </c>
      <c r="BG78" s="333">
        <v>9100115.4800387621</v>
      </c>
      <c r="BH78" s="333">
        <v>4478733.8338600006</v>
      </c>
      <c r="BI78" s="333">
        <v>-292768.03540266951</v>
      </c>
      <c r="BJ78" s="333">
        <v>-2441144.5204499997</v>
      </c>
      <c r="BK78" s="333"/>
      <c r="BL78" s="333">
        <v>0</v>
      </c>
      <c r="BM78" s="333">
        <v>0</v>
      </c>
      <c r="BN78" s="333"/>
      <c r="BO78" s="333">
        <v>-27025909.5459674</v>
      </c>
      <c r="BP78" s="333">
        <v>335137119.89626694</v>
      </c>
      <c r="BQ78" s="332" t="s">
        <v>533</v>
      </c>
      <c r="BR78" s="8" t="s">
        <v>532</v>
      </c>
    </row>
    <row r="79" spans="1:70" x14ac:dyDescent="0.25">
      <c r="B79" s="334" t="s">
        <v>534</v>
      </c>
      <c r="C79" s="335">
        <v>5208778506.3141823</v>
      </c>
      <c r="D79" s="335">
        <v>0</v>
      </c>
      <c r="E79" s="335">
        <v>0</v>
      </c>
      <c r="F79" s="335">
        <v>0</v>
      </c>
      <c r="G79" s="335">
        <v>0</v>
      </c>
      <c r="H79" s="335">
        <v>0</v>
      </c>
      <c r="I79" s="335">
        <v>0</v>
      </c>
      <c r="J79" s="335">
        <v>0</v>
      </c>
      <c r="K79" s="335">
        <v>0</v>
      </c>
      <c r="L79" s="335">
        <v>0</v>
      </c>
      <c r="M79" s="335">
        <v>0</v>
      </c>
      <c r="N79" s="335">
        <v>0</v>
      </c>
      <c r="O79" s="335">
        <v>0</v>
      </c>
      <c r="P79" s="335">
        <v>0</v>
      </c>
      <c r="Q79" s="335">
        <v>0</v>
      </c>
      <c r="R79" s="335">
        <v>0</v>
      </c>
      <c r="S79" s="335">
        <v>0</v>
      </c>
      <c r="T79" s="335">
        <v>0</v>
      </c>
      <c r="U79" s="335">
        <v>182818242.09232873</v>
      </c>
      <c r="V79" s="335">
        <v>-16904953.479322143</v>
      </c>
      <c r="W79" s="335">
        <v>0</v>
      </c>
      <c r="X79" s="335">
        <v>0</v>
      </c>
      <c r="Y79" s="335">
        <v>0</v>
      </c>
      <c r="Z79" s="335">
        <v>-1615371.4300000002</v>
      </c>
      <c r="AA79" s="335">
        <v>0</v>
      </c>
      <c r="AB79" s="335">
        <v>0</v>
      </c>
      <c r="AC79" s="335">
        <v>-11018406.688827798</v>
      </c>
      <c r="AD79" s="335">
        <v>0</v>
      </c>
      <c r="AE79" s="335">
        <v>0</v>
      </c>
      <c r="AF79" s="335"/>
      <c r="AG79" s="335"/>
      <c r="AH79" s="335"/>
      <c r="AI79" s="335">
        <v>153279510.49417877</v>
      </c>
      <c r="AJ79" s="335">
        <v>5362058016.8083611</v>
      </c>
      <c r="AK79" s="335">
        <v>0</v>
      </c>
      <c r="AL79" s="335">
        <v>0</v>
      </c>
      <c r="AM79" s="335">
        <v>0</v>
      </c>
      <c r="AN79" s="335">
        <v>0</v>
      </c>
      <c r="AO79" s="335">
        <v>0</v>
      </c>
      <c r="AP79" s="335">
        <v>0</v>
      </c>
      <c r="AQ79" s="335">
        <v>0</v>
      </c>
      <c r="AR79" s="335">
        <v>0</v>
      </c>
      <c r="AS79" s="335">
        <v>0</v>
      </c>
      <c r="AT79" s="335">
        <v>0</v>
      </c>
      <c r="AU79" s="335">
        <v>0</v>
      </c>
      <c r="AV79" s="335">
        <v>28244978.592898086</v>
      </c>
      <c r="AW79" s="335">
        <v>0</v>
      </c>
      <c r="AX79" s="335">
        <v>25877605.564484786</v>
      </c>
      <c r="AY79" s="335">
        <v>0</v>
      </c>
      <c r="AZ79" s="335">
        <v>4503186.1200000085</v>
      </c>
      <c r="BA79" s="335">
        <v>12855303.339327645</v>
      </c>
      <c r="BB79" s="335">
        <v>0</v>
      </c>
      <c r="BC79" s="335">
        <v>5481049.5432116631</v>
      </c>
      <c r="BD79" s="335">
        <v>0</v>
      </c>
      <c r="BE79" s="335">
        <v>0</v>
      </c>
      <c r="BF79" s="335">
        <v>0</v>
      </c>
      <c r="BG79" s="335">
        <v>-23391891.903797138</v>
      </c>
      <c r="BH79" s="335">
        <v>-3321469.9169705859</v>
      </c>
      <c r="BI79" s="335">
        <v>11899759.55273651</v>
      </c>
      <c r="BJ79" s="335">
        <v>4381542.8268333329</v>
      </c>
      <c r="BK79" s="335"/>
      <c r="BL79" s="335">
        <v>0</v>
      </c>
      <c r="BM79" s="335">
        <v>0</v>
      </c>
      <c r="BN79" s="335"/>
      <c r="BO79" s="335">
        <v>66530063.71872431</v>
      </c>
      <c r="BP79" s="335">
        <v>5428588080.5270853</v>
      </c>
      <c r="BQ79" s="336" t="s">
        <v>534</v>
      </c>
      <c r="BR79" s="8" t="s">
        <v>532</v>
      </c>
    </row>
    <row r="80" spans="1:70" x14ac:dyDescent="0.25">
      <c r="B80" s="329" t="s">
        <v>535</v>
      </c>
      <c r="C80" s="330"/>
      <c r="D80" s="330"/>
      <c r="E80" s="331"/>
      <c r="F80" s="331"/>
      <c r="G80" s="330"/>
      <c r="H80" s="331"/>
      <c r="I80" s="331"/>
      <c r="J80" s="330"/>
      <c r="K80" s="331"/>
      <c r="L80" s="331"/>
      <c r="M80" s="330"/>
      <c r="N80" s="331"/>
      <c r="O80" s="331"/>
      <c r="P80" s="330"/>
      <c r="Q80" s="330"/>
      <c r="R80" s="330"/>
      <c r="S80" s="330"/>
      <c r="T80" s="330"/>
      <c r="U80" s="331"/>
      <c r="V80" s="331"/>
      <c r="W80" s="331"/>
      <c r="X80" s="331"/>
      <c r="Y80" s="330"/>
      <c r="Z80" s="330"/>
      <c r="AA80" s="331"/>
      <c r="AB80" s="331"/>
      <c r="AC80" s="331"/>
      <c r="AD80" s="331"/>
      <c r="AE80" s="331"/>
      <c r="AF80" s="331"/>
      <c r="AG80" s="331"/>
      <c r="AH80" s="331"/>
      <c r="AI80" s="331"/>
      <c r="AJ80" s="330"/>
      <c r="AK80" s="331"/>
      <c r="AL80" s="331"/>
      <c r="AM80" s="331"/>
      <c r="AN80" s="331"/>
      <c r="AO80" s="331"/>
      <c r="AP80" s="331"/>
      <c r="AQ80" s="331"/>
      <c r="AR80" s="331"/>
      <c r="AS80" s="331"/>
      <c r="AT80" s="331"/>
      <c r="AU80" s="331"/>
      <c r="AV80" s="331"/>
      <c r="AW80" s="331"/>
      <c r="AX80" s="331"/>
      <c r="AY80" s="331"/>
      <c r="AZ80" s="331"/>
      <c r="BA80" s="331"/>
      <c r="BB80" s="331"/>
      <c r="BC80" s="331"/>
      <c r="BD80" s="331"/>
      <c r="BE80" s="331"/>
      <c r="BF80" s="331"/>
      <c r="BG80" s="331"/>
      <c r="BH80" s="331"/>
      <c r="BI80" s="331"/>
      <c r="BJ80" s="331"/>
      <c r="BK80" s="331"/>
      <c r="BL80" s="331"/>
      <c r="BM80" s="331"/>
      <c r="BN80" s="331"/>
      <c r="BO80" s="330"/>
      <c r="BP80" s="331"/>
      <c r="BQ80" s="329" t="s">
        <v>535</v>
      </c>
      <c r="BR80" s="8" t="s">
        <v>532</v>
      </c>
    </row>
    <row r="81" spans="1:76" s="17" customFormat="1" x14ac:dyDescent="0.25">
      <c r="A81" s="8"/>
      <c r="B81" s="332" t="s">
        <v>533</v>
      </c>
      <c r="C81" s="333">
        <v>391140691.10000062</v>
      </c>
      <c r="D81" s="333">
        <v>8327800.1577338427</v>
      </c>
      <c r="E81" s="333">
        <v>4922912.8320278507</v>
      </c>
      <c r="F81" s="333">
        <v>-14935653.446827501</v>
      </c>
      <c r="G81" s="333">
        <v>33118422.164963614</v>
      </c>
      <c r="H81" s="333">
        <v>-1955986.2286396027</v>
      </c>
      <c r="I81" s="333">
        <v>66597.374865170947</v>
      </c>
      <c r="J81" s="333">
        <v>303153.75903630909</v>
      </c>
      <c r="K81" s="333">
        <v>184145.16401528011</v>
      </c>
      <c r="L81" s="333">
        <v>71834.764841626398</v>
      </c>
      <c r="M81" s="333">
        <v>5301.3344264041589</v>
      </c>
      <c r="N81" s="333">
        <v>-803909.33835699933</v>
      </c>
      <c r="O81" s="333">
        <v>-496557.58700637007</v>
      </c>
      <c r="P81" s="333">
        <v>-1726149.211916219</v>
      </c>
      <c r="Q81" s="333">
        <v>319951.38960871822</v>
      </c>
      <c r="R81" s="333">
        <v>-61810.425156236211</v>
      </c>
      <c r="S81" s="333">
        <v>-13156.595940416744</v>
      </c>
      <c r="T81" s="333">
        <v>-23850.252119969373</v>
      </c>
      <c r="U81" s="333">
        <v>0</v>
      </c>
      <c r="V81" s="333">
        <v>-16904953.479322143</v>
      </c>
      <c r="W81" s="333">
        <v>340892.94246068329</v>
      </c>
      <c r="X81" s="333">
        <v>-8047883.1010393854</v>
      </c>
      <c r="Y81" s="333">
        <v>-68620.043849999958</v>
      </c>
      <c r="Z81" s="333">
        <v>167530.56</v>
      </c>
      <c r="AA81" s="333">
        <v>-32912585.679400001</v>
      </c>
      <c r="AB81" s="333">
        <v>-11000.8474333339</v>
      </c>
      <c r="AC81" s="333">
        <v>1668426.4785019332</v>
      </c>
      <c r="AD81" s="333">
        <v>0</v>
      </c>
      <c r="AE81" s="333">
        <v>0</v>
      </c>
      <c r="AF81" s="333"/>
      <c r="AG81" s="333"/>
      <c r="AH81" s="333"/>
      <c r="AI81" s="333">
        <v>-28033322.633888543</v>
      </c>
      <c r="AJ81" s="333">
        <v>363107368.46611285</v>
      </c>
      <c r="AK81" s="333">
        <v>-25679089.012964979</v>
      </c>
      <c r="AL81" s="333">
        <v>8570014.0415132064</v>
      </c>
      <c r="AM81" s="333">
        <v>-659022.41484294983</v>
      </c>
      <c r="AN81" s="333">
        <v>-71834.764841627039</v>
      </c>
      <c r="AO81" s="333">
        <v>-5301.3344264041589</v>
      </c>
      <c r="AP81" s="333">
        <v>-442588.00130389305</v>
      </c>
      <c r="AQ81" s="333">
        <v>-3003557.1583568119</v>
      </c>
      <c r="AR81" s="333">
        <v>-208177.32402600534</v>
      </c>
      <c r="AS81" s="333">
        <v>-691246.88851637836</v>
      </c>
      <c r="AT81" s="333">
        <v>2791831.5547333327</v>
      </c>
      <c r="AU81" s="333">
        <v>-120117.65165375613</v>
      </c>
      <c r="AV81" s="333">
        <v>-4864376.4922224488</v>
      </c>
      <c r="AW81" s="333">
        <v>394548.96938773646</v>
      </c>
      <c r="AX81" s="333">
        <v>-5181410.1925229533</v>
      </c>
      <c r="AY81" s="333">
        <v>477330.77329275</v>
      </c>
      <c r="AZ81" s="333">
        <v>9006372.2399999984</v>
      </c>
      <c r="BA81" s="333">
        <v>0</v>
      </c>
      <c r="BB81" s="333">
        <v>-1330725.9543599267</v>
      </c>
      <c r="BC81" s="333">
        <v>0</v>
      </c>
      <c r="BD81" s="333">
        <v>11720466.173961133</v>
      </c>
      <c r="BE81" s="333">
        <v>549761.45894175186</v>
      </c>
      <c r="BF81" s="333">
        <v>-10681804.722000003</v>
      </c>
      <c r="BG81" s="333">
        <v>9100115.4800387621</v>
      </c>
      <c r="BH81" s="333">
        <v>4478733.8338600006</v>
      </c>
      <c r="BI81" s="333">
        <v>0</v>
      </c>
      <c r="BJ81" s="333">
        <v>-2441144.5204499997</v>
      </c>
      <c r="BK81" s="333"/>
      <c r="BL81" s="333">
        <v>0</v>
      </c>
      <c r="BM81" s="333">
        <v>0</v>
      </c>
      <c r="BN81" s="333"/>
      <c r="BO81" s="333">
        <v>-8246191.9067594111</v>
      </c>
      <c r="BP81" s="333">
        <v>354861176.55935359</v>
      </c>
      <c r="BQ81" s="332" t="s">
        <v>533</v>
      </c>
      <c r="BR81" s="8" t="s">
        <v>532</v>
      </c>
      <c r="BS81" s="8"/>
      <c r="BT81" s="8"/>
      <c r="BU81" s="8"/>
      <c r="BV81" s="8"/>
      <c r="BW81" s="8"/>
      <c r="BX81" s="8"/>
    </row>
    <row r="82" spans="1:76" s="17" customFormat="1" x14ac:dyDescent="0.25">
      <c r="A82" s="8"/>
      <c r="B82" s="334" t="s">
        <v>534</v>
      </c>
      <c r="C82" s="335">
        <v>5208778506.3049917</v>
      </c>
      <c r="D82" s="335">
        <v>0</v>
      </c>
      <c r="E82" s="335">
        <v>0</v>
      </c>
      <c r="F82" s="335">
        <v>0</v>
      </c>
      <c r="G82" s="335">
        <v>0</v>
      </c>
      <c r="H82" s="335">
        <v>0</v>
      </c>
      <c r="I82" s="335">
        <v>0</v>
      </c>
      <c r="J82" s="335">
        <v>0</v>
      </c>
      <c r="K82" s="335">
        <v>0</v>
      </c>
      <c r="L82" s="335">
        <v>0</v>
      </c>
      <c r="M82" s="335">
        <v>0</v>
      </c>
      <c r="N82" s="335">
        <v>0</v>
      </c>
      <c r="O82" s="335">
        <v>0</v>
      </c>
      <c r="P82" s="335">
        <v>0</v>
      </c>
      <c r="Q82" s="335">
        <v>0</v>
      </c>
      <c r="R82" s="335">
        <v>0</v>
      </c>
      <c r="S82" s="335">
        <v>0</v>
      </c>
      <c r="T82" s="335">
        <v>0</v>
      </c>
      <c r="U82" s="335">
        <v>190746231.15314114</v>
      </c>
      <c r="V82" s="335">
        <v>-16904953.479322143</v>
      </c>
      <c r="W82" s="335">
        <v>0</v>
      </c>
      <c r="X82" s="335">
        <v>0</v>
      </c>
      <c r="Y82" s="335">
        <v>0</v>
      </c>
      <c r="Z82" s="335">
        <v>-1615371.4300000002</v>
      </c>
      <c r="AA82" s="335">
        <v>0</v>
      </c>
      <c r="AB82" s="335">
        <v>0</v>
      </c>
      <c r="AC82" s="335">
        <v>-11018406.688827798</v>
      </c>
      <c r="AD82" s="335">
        <v>0</v>
      </c>
      <c r="AE82" s="335">
        <v>0</v>
      </c>
      <c r="AF82" s="335"/>
      <c r="AG82" s="335"/>
      <c r="AH82" s="335"/>
      <c r="AI82" s="335">
        <v>155397419.34509224</v>
      </c>
      <c r="AJ82" s="335">
        <v>5364175925.6500835</v>
      </c>
      <c r="AK82" s="335">
        <v>0</v>
      </c>
      <c r="AL82" s="335">
        <v>0</v>
      </c>
      <c r="AM82" s="335">
        <v>0</v>
      </c>
      <c r="AN82" s="335">
        <v>0</v>
      </c>
      <c r="AO82" s="335">
        <v>0</v>
      </c>
      <c r="AP82" s="335">
        <v>0</v>
      </c>
      <c r="AQ82" s="335">
        <v>0</v>
      </c>
      <c r="AR82" s="335">
        <v>0</v>
      </c>
      <c r="AS82" s="335">
        <v>0</v>
      </c>
      <c r="AT82" s="335">
        <v>0</v>
      </c>
      <c r="AU82" s="335">
        <v>0</v>
      </c>
      <c r="AV82" s="335">
        <v>28244978.592898086</v>
      </c>
      <c r="AW82" s="335">
        <v>0</v>
      </c>
      <c r="AX82" s="335">
        <v>11359234.266798822</v>
      </c>
      <c r="AY82" s="335">
        <v>0</v>
      </c>
      <c r="AZ82" s="335">
        <v>4503186.1200000085</v>
      </c>
      <c r="BA82" s="335">
        <v>0</v>
      </c>
      <c r="BB82" s="335">
        <v>0</v>
      </c>
      <c r="BC82" s="335">
        <v>0</v>
      </c>
      <c r="BD82" s="335">
        <v>0</v>
      </c>
      <c r="BE82" s="335">
        <v>0</v>
      </c>
      <c r="BF82" s="335">
        <v>0</v>
      </c>
      <c r="BG82" s="335">
        <v>-23391891.903797138</v>
      </c>
      <c r="BH82" s="335">
        <v>-3321469.9169705859</v>
      </c>
      <c r="BI82" s="335">
        <v>0</v>
      </c>
      <c r="BJ82" s="335">
        <v>4644660.6473233327</v>
      </c>
      <c r="BK82" s="335"/>
      <c r="BL82" s="335">
        <v>0</v>
      </c>
      <c r="BM82" s="335">
        <v>0</v>
      </c>
      <c r="BN82" s="335"/>
      <c r="BO82" s="335">
        <v>21488542.596252523</v>
      </c>
      <c r="BP82" s="335">
        <v>5385664468.246336</v>
      </c>
      <c r="BQ82" s="334" t="s">
        <v>534</v>
      </c>
      <c r="BR82" s="8" t="s">
        <v>532</v>
      </c>
      <c r="BS82" s="8"/>
      <c r="BT82" s="8"/>
      <c r="BU82" s="8"/>
      <c r="BV82" s="8"/>
      <c r="BW82" s="8"/>
      <c r="BX82" s="8"/>
    </row>
    <row r="83" spans="1:76" s="17" customFormat="1" x14ac:dyDescent="0.25">
      <c r="A83" s="8"/>
      <c r="B83" s="329" t="s">
        <v>536</v>
      </c>
      <c r="C83" s="330"/>
      <c r="D83" s="330"/>
      <c r="E83" s="331"/>
      <c r="F83" s="331"/>
      <c r="G83" s="330"/>
      <c r="H83" s="331"/>
      <c r="I83" s="331"/>
      <c r="J83" s="330"/>
      <c r="K83" s="331"/>
      <c r="L83" s="331"/>
      <c r="M83" s="330"/>
      <c r="N83" s="331"/>
      <c r="O83" s="331"/>
      <c r="P83" s="330"/>
      <c r="Q83" s="330"/>
      <c r="R83" s="330"/>
      <c r="S83" s="330"/>
      <c r="T83" s="330"/>
      <c r="U83" s="331"/>
      <c r="V83" s="331"/>
      <c r="W83" s="331"/>
      <c r="X83" s="331"/>
      <c r="Y83" s="330"/>
      <c r="Z83" s="330"/>
      <c r="AA83" s="331"/>
      <c r="AB83" s="331"/>
      <c r="AC83" s="331"/>
      <c r="AD83" s="331"/>
      <c r="AE83" s="331"/>
      <c r="AF83" s="331"/>
      <c r="AG83" s="331"/>
      <c r="AH83" s="331"/>
      <c r="AI83" s="331"/>
      <c r="AJ83" s="330"/>
      <c r="AK83" s="331"/>
      <c r="AL83" s="331"/>
      <c r="AM83" s="331"/>
      <c r="AN83" s="331"/>
      <c r="AO83" s="331"/>
      <c r="AP83" s="331"/>
      <c r="AQ83" s="331"/>
      <c r="AR83" s="331"/>
      <c r="AS83" s="331"/>
      <c r="AT83" s="331"/>
      <c r="AU83" s="331"/>
      <c r="AV83" s="331"/>
      <c r="AW83" s="331"/>
      <c r="AX83" s="331"/>
      <c r="AY83" s="331"/>
      <c r="AZ83" s="331"/>
      <c r="BA83" s="331"/>
      <c r="BB83" s="331"/>
      <c r="BC83" s="331"/>
      <c r="BD83" s="331"/>
      <c r="BE83" s="331"/>
      <c r="BF83" s="331"/>
      <c r="BG83" s="331"/>
      <c r="BH83" s="331"/>
      <c r="BI83" s="331"/>
      <c r="BJ83" s="331"/>
      <c r="BK83" s="331"/>
      <c r="BL83" s="331"/>
      <c r="BM83" s="331"/>
      <c r="BN83" s="331"/>
      <c r="BO83" s="330"/>
      <c r="BP83" s="331"/>
      <c r="BQ83" s="329" t="s">
        <v>536</v>
      </c>
      <c r="BR83" s="8" t="s">
        <v>532</v>
      </c>
      <c r="BS83" s="8"/>
      <c r="BT83" s="8"/>
      <c r="BU83" s="8"/>
      <c r="BV83" s="8"/>
      <c r="BW83" s="8"/>
      <c r="BX83" s="8"/>
    </row>
    <row r="84" spans="1:76" s="17" customFormat="1" x14ac:dyDescent="0.25">
      <c r="A84" s="8"/>
      <c r="B84" s="337" t="s">
        <v>22</v>
      </c>
      <c r="C84" s="338">
        <v>0</v>
      </c>
      <c r="D84" s="338">
        <v>0</v>
      </c>
      <c r="E84" s="338">
        <v>957755.86564185051</v>
      </c>
      <c r="F84" s="338">
        <v>0</v>
      </c>
      <c r="G84" s="338">
        <v>13075.969188798219</v>
      </c>
      <c r="H84" s="338">
        <v>0</v>
      </c>
      <c r="I84" s="338">
        <v>0</v>
      </c>
      <c r="J84" s="338">
        <v>0</v>
      </c>
      <c r="K84" s="338">
        <v>0</v>
      </c>
      <c r="L84" s="338">
        <v>0</v>
      </c>
      <c r="M84" s="338">
        <v>0</v>
      </c>
      <c r="N84" s="338">
        <v>0</v>
      </c>
      <c r="O84" s="338">
        <v>0</v>
      </c>
      <c r="P84" s="338">
        <v>0</v>
      </c>
      <c r="Q84" s="338">
        <v>5.4200237398035824</v>
      </c>
      <c r="R84" s="338">
        <v>0</v>
      </c>
      <c r="S84" s="338">
        <v>0</v>
      </c>
      <c r="T84" s="338">
        <v>0</v>
      </c>
      <c r="U84" s="338">
        <v>0</v>
      </c>
      <c r="V84" s="338">
        <v>0</v>
      </c>
      <c r="W84" s="338">
        <v>0</v>
      </c>
      <c r="X84" s="338">
        <v>-458322.91161388997</v>
      </c>
      <c r="Y84" s="338">
        <v>0</v>
      </c>
      <c r="Z84" s="338">
        <v>0</v>
      </c>
      <c r="AA84" s="338">
        <v>0</v>
      </c>
      <c r="AB84" s="339">
        <v>0</v>
      </c>
      <c r="AC84" s="338">
        <v>0</v>
      </c>
      <c r="AD84" s="338">
        <v>0</v>
      </c>
      <c r="AE84" s="338">
        <v>0</v>
      </c>
      <c r="AF84" s="338"/>
      <c r="AG84" s="338"/>
      <c r="AH84" s="338"/>
      <c r="AI84" s="338">
        <v>944339.02387872338</v>
      </c>
      <c r="AJ84" s="338">
        <v>944339.02387857437</v>
      </c>
      <c r="AK84" s="338">
        <v>8884.3271703980863</v>
      </c>
      <c r="AL84" s="338">
        <v>1725726.453429129</v>
      </c>
      <c r="AM84" s="340">
        <v>-271776.58040487801</v>
      </c>
      <c r="AN84" s="338">
        <v>0</v>
      </c>
      <c r="AO84" s="338">
        <v>0</v>
      </c>
      <c r="AP84" s="338">
        <v>0.79297600709833205</v>
      </c>
      <c r="AQ84" s="338">
        <v>0</v>
      </c>
      <c r="AR84" s="338">
        <v>0</v>
      </c>
      <c r="AS84" s="338">
        <v>0</v>
      </c>
      <c r="AT84" s="338">
        <v>3201869.9999999995</v>
      </c>
      <c r="AU84" s="338">
        <v>0</v>
      </c>
      <c r="AV84" s="338">
        <v>0</v>
      </c>
      <c r="AW84" s="338">
        <v>0</v>
      </c>
      <c r="AX84" s="338">
        <v>4446183.5695084138</v>
      </c>
      <c r="AY84" s="338">
        <v>0</v>
      </c>
      <c r="AZ84" s="338">
        <v>0</v>
      </c>
      <c r="BA84" s="338">
        <v>296261.05729127157</v>
      </c>
      <c r="BB84" s="338">
        <v>0</v>
      </c>
      <c r="BC84" s="338">
        <v>538588.03</v>
      </c>
      <c r="BD84" s="338">
        <v>8464431.1655692458</v>
      </c>
      <c r="BE84" s="338">
        <v>31750.788265689509</v>
      </c>
      <c r="BF84" s="339">
        <v>0</v>
      </c>
      <c r="BG84" s="338">
        <v>0</v>
      </c>
      <c r="BH84" s="338">
        <v>0</v>
      </c>
      <c r="BI84" s="338">
        <v>292768.03540266951</v>
      </c>
      <c r="BJ84" s="338">
        <v>0</v>
      </c>
      <c r="BK84" s="338"/>
      <c r="BL84" s="338">
        <v>0</v>
      </c>
      <c r="BM84" s="338">
        <v>0</v>
      </c>
      <c r="BN84" s="338"/>
      <c r="BO84" s="338">
        <v>18779717.639207989</v>
      </c>
      <c r="BP84" s="338">
        <v>19724056.663086653</v>
      </c>
      <c r="BQ84" s="337" t="s">
        <v>22</v>
      </c>
      <c r="BR84" s="118" t="s">
        <v>532</v>
      </c>
      <c r="BS84" s="8"/>
      <c r="BT84" s="8"/>
      <c r="BU84" s="8"/>
      <c r="BV84" s="8"/>
      <c r="BW84" s="8"/>
      <c r="BX84" s="8"/>
    </row>
    <row r="85" spans="1:76" s="17" customFormat="1" x14ac:dyDescent="0.25">
      <c r="A85" s="8"/>
      <c r="B85" s="334" t="s">
        <v>537</v>
      </c>
      <c r="C85" s="341">
        <v>-9.1905593872070313E-3</v>
      </c>
      <c r="D85" s="341">
        <v>0</v>
      </c>
      <c r="E85" s="341">
        <v>0</v>
      </c>
      <c r="F85" s="341">
        <v>0</v>
      </c>
      <c r="G85" s="341">
        <v>0</v>
      </c>
      <c r="H85" s="341">
        <v>0</v>
      </c>
      <c r="I85" s="341">
        <v>0</v>
      </c>
      <c r="J85" s="341">
        <v>0</v>
      </c>
      <c r="K85" s="341">
        <v>0</v>
      </c>
      <c r="L85" s="341">
        <v>0</v>
      </c>
      <c r="M85" s="341">
        <v>0</v>
      </c>
      <c r="N85" s="341">
        <v>0</v>
      </c>
      <c r="O85" s="341">
        <v>0</v>
      </c>
      <c r="P85" s="341">
        <v>0</v>
      </c>
      <c r="Q85" s="341">
        <v>0</v>
      </c>
      <c r="R85" s="341">
        <v>0</v>
      </c>
      <c r="S85" s="341">
        <v>0</v>
      </c>
      <c r="T85" s="341">
        <v>0</v>
      </c>
      <c r="U85" s="341">
        <v>7927989.0608124137</v>
      </c>
      <c r="V85" s="341">
        <v>0</v>
      </c>
      <c r="W85" s="341">
        <v>0</v>
      </c>
      <c r="X85" s="341">
        <v>0</v>
      </c>
      <c r="Y85" s="341">
        <v>0</v>
      </c>
      <c r="Z85" s="341">
        <v>0</v>
      </c>
      <c r="AA85" s="341">
        <v>0</v>
      </c>
      <c r="AB85" s="341">
        <v>0</v>
      </c>
      <c r="AC85" s="341">
        <v>0</v>
      </c>
      <c r="AD85" s="341">
        <v>0</v>
      </c>
      <c r="AE85" s="341">
        <v>0</v>
      </c>
      <c r="AF85" s="341"/>
      <c r="AG85" s="341"/>
      <c r="AH85" s="341"/>
      <c r="AI85" s="341">
        <v>2117908.850913465</v>
      </c>
      <c r="AJ85" s="341">
        <v>2117908.8417224884</v>
      </c>
      <c r="AK85" s="341">
        <v>0</v>
      </c>
      <c r="AL85" s="341">
        <v>0</v>
      </c>
      <c r="AM85" s="341">
        <v>0</v>
      </c>
      <c r="AN85" s="341">
        <v>0</v>
      </c>
      <c r="AO85" s="341">
        <v>0</v>
      </c>
      <c r="AP85" s="341">
        <v>0</v>
      </c>
      <c r="AQ85" s="341">
        <v>0</v>
      </c>
      <c r="AR85" s="341">
        <v>0</v>
      </c>
      <c r="AS85" s="341">
        <v>0</v>
      </c>
      <c r="AT85" s="341">
        <v>0</v>
      </c>
      <c r="AU85" s="341">
        <v>0</v>
      </c>
      <c r="AV85" s="341">
        <v>0</v>
      </c>
      <c r="AW85" s="341">
        <v>0</v>
      </c>
      <c r="AX85" s="341">
        <v>-14518371.297685964</v>
      </c>
      <c r="AY85" s="341">
        <v>0</v>
      </c>
      <c r="AZ85" s="341">
        <v>0</v>
      </c>
      <c r="BA85" s="341">
        <v>-12855303.339327645</v>
      </c>
      <c r="BB85" s="341">
        <v>0</v>
      </c>
      <c r="BC85" s="341">
        <v>-5481049.5432116631</v>
      </c>
      <c r="BD85" s="341">
        <v>0</v>
      </c>
      <c r="BE85" s="341">
        <v>0</v>
      </c>
      <c r="BF85" s="341">
        <v>0</v>
      </c>
      <c r="BG85" s="341">
        <v>0</v>
      </c>
      <c r="BH85" s="341">
        <v>0</v>
      </c>
      <c r="BI85" s="341">
        <v>-11899759.55273651</v>
      </c>
      <c r="BJ85" s="341">
        <v>263117.82048999984</v>
      </c>
      <c r="BK85" s="341"/>
      <c r="BL85" s="341">
        <v>0</v>
      </c>
      <c r="BM85" s="341">
        <v>0</v>
      </c>
      <c r="BN85" s="341"/>
      <c r="BO85" s="341">
        <v>-45041521.122471787</v>
      </c>
      <c r="BP85" s="341">
        <v>-42923612.280749321</v>
      </c>
      <c r="BQ85" s="334" t="s">
        <v>537</v>
      </c>
      <c r="BR85" s="118" t="s">
        <v>532</v>
      </c>
      <c r="BS85" s="8"/>
      <c r="BT85" s="8"/>
      <c r="BU85" s="8"/>
      <c r="BV85" s="8"/>
      <c r="BW85" s="8"/>
      <c r="BX85" s="8"/>
    </row>
    <row r="86" spans="1:76" s="17" customFormat="1" x14ac:dyDescent="0.2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</row>
    <row r="87" spans="1:76" s="17" customFormat="1" x14ac:dyDescent="0.2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119"/>
      <c r="BH87" s="119"/>
      <c r="BI87" s="119"/>
      <c r="BJ87" s="119"/>
      <c r="BK87" s="119"/>
      <c r="BL87" s="119"/>
      <c r="BM87" s="119"/>
      <c r="BN87" s="119"/>
      <c r="BO87" s="8"/>
      <c r="BP87" s="8"/>
      <c r="BQ87" s="8"/>
      <c r="BR87" s="8"/>
      <c r="BS87" s="8"/>
      <c r="BT87" s="8"/>
      <c r="BU87" s="8"/>
      <c r="BV87" s="8"/>
      <c r="BW87" s="8"/>
      <c r="BX87" s="8"/>
    </row>
    <row r="88" spans="1:76" s="17" customFormat="1" x14ac:dyDescent="0.25">
      <c r="A88" s="8"/>
      <c r="B88" s="8"/>
      <c r="C88" s="119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120"/>
      <c r="V88" s="119"/>
      <c r="W88" s="8"/>
      <c r="X88" s="8"/>
      <c r="Y88" s="8"/>
      <c r="Z88" s="119"/>
      <c r="AA88" s="8"/>
      <c r="AB88" s="8"/>
      <c r="AC88" s="8"/>
      <c r="AD88" s="8"/>
      <c r="AE88" s="8"/>
      <c r="AF88" s="8"/>
      <c r="AG88" s="8"/>
      <c r="AH88" s="8"/>
      <c r="AI88" s="119"/>
      <c r="AJ88" s="119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119"/>
      <c r="AW88" s="8"/>
      <c r="AX88" s="8"/>
      <c r="AY88" s="8"/>
      <c r="AZ88" s="8"/>
      <c r="BA88" s="119"/>
      <c r="BB88" s="8"/>
      <c r="BC88" s="8"/>
      <c r="BD88" s="8"/>
      <c r="BE88" s="8"/>
      <c r="BF88" s="8"/>
      <c r="BG88" s="8"/>
      <c r="BH88" s="8"/>
      <c r="BI88" s="119"/>
      <c r="BJ88" s="8"/>
      <c r="BK88" s="8"/>
      <c r="BL88" s="8"/>
      <c r="BM88" s="8"/>
      <c r="BN88" s="8"/>
      <c r="BO88" s="119"/>
      <c r="BP88" s="119"/>
      <c r="BQ88" s="8"/>
      <c r="BR88" s="8"/>
      <c r="BS88" s="8"/>
      <c r="BT88" s="8"/>
      <c r="BU88" s="8"/>
      <c r="BV88" s="8"/>
      <c r="BW88" s="8"/>
      <c r="BX88" s="8"/>
    </row>
    <row r="89" spans="1:76" s="17" customFormat="1" x14ac:dyDescent="0.25">
      <c r="A89" s="342"/>
      <c r="B89" s="343"/>
      <c r="C89" s="344"/>
      <c r="D89" s="344"/>
      <c r="E89" s="344"/>
      <c r="F89" s="344"/>
      <c r="G89" s="344"/>
      <c r="H89" s="344"/>
      <c r="I89" s="344"/>
      <c r="J89" s="344"/>
      <c r="K89" s="344"/>
      <c r="L89" s="344"/>
      <c r="M89" s="344"/>
      <c r="N89" s="344"/>
      <c r="O89" s="344"/>
      <c r="P89" s="344"/>
      <c r="Q89" s="344"/>
      <c r="R89" s="344"/>
      <c r="S89" s="344"/>
      <c r="T89" s="344"/>
      <c r="U89" s="344"/>
      <c r="V89" s="344"/>
      <c r="W89" s="344"/>
      <c r="X89" s="344"/>
      <c r="Y89" s="344"/>
      <c r="Z89" s="344"/>
      <c r="AA89" s="344"/>
      <c r="AB89" s="344"/>
      <c r="AC89" s="344"/>
      <c r="AD89" s="344"/>
      <c r="AE89" s="344"/>
      <c r="AF89" s="344"/>
      <c r="AG89" s="344"/>
      <c r="AH89" s="344"/>
      <c r="AI89" s="8"/>
      <c r="AJ89" s="119"/>
      <c r="AK89" s="344"/>
      <c r="AL89" s="8"/>
      <c r="AM89" s="344"/>
      <c r="AN89" s="344"/>
      <c r="AO89" s="344"/>
      <c r="AP89" s="344"/>
      <c r="AQ89" s="344"/>
      <c r="AR89" s="344"/>
      <c r="AS89" s="344"/>
      <c r="AT89" s="344"/>
      <c r="AU89" s="344"/>
      <c r="AV89" s="344"/>
      <c r="AW89" s="344"/>
      <c r="AX89" s="344"/>
      <c r="AY89" s="344"/>
      <c r="AZ89" s="344"/>
      <c r="BA89" s="344"/>
      <c r="BB89" s="344"/>
      <c r="BC89" s="344"/>
      <c r="BD89" s="344"/>
      <c r="BE89" s="344"/>
      <c r="BF89" s="344"/>
      <c r="BG89" s="344"/>
      <c r="BH89" s="344"/>
      <c r="BI89" s="344"/>
      <c r="BJ89" s="344"/>
      <c r="BK89" s="344"/>
      <c r="BL89" s="344"/>
      <c r="BM89" s="344"/>
      <c r="BN89" s="344"/>
      <c r="BO89" s="344"/>
      <c r="BP89" s="344"/>
    </row>
    <row r="90" spans="1:76" s="17" customFormat="1" ht="13.8" x14ac:dyDescent="0.25">
      <c r="A90" s="8"/>
      <c r="B90" s="8"/>
      <c r="C90" s="71" t="s">
        <v>623</v>
      </c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8"/>
      <c r="AJ90" s="8"/>
      <c r="AK90" s="18"/>
      <c r="AL90" s="8"/>
      <c r="AM90" s="18"/>
      <c r="AN90" s="18"/>
      <c r="AO90" s="18"/>
      <c r="AP90" s="18"/>
      <c r="AQ90" s="18"/>
      <c r="AR90" s="18"/>
      <c r="AS90" s="18"/>
      <c r="AT90" s="18"/>
      <c r="AU90" s="18"/>
      <c r="AV90" s="18"/>
      <c r="AW90" s="18"/>
      <c r="AX90" s="18"/>
      <c r="AY90" s="18"/>
      <c r="AZ90" s="18"/>
      <c r="BA90" s="18"/>
      <c r="BB90" s="18"/>
      <c r="BC90" s="18"/>
      <c r="BD90" s="18"/>
      <c r="BE90" s="18"/>
      <c r="BF90" s="18"/>
      <c r="BG90" s="18"/>
      <c r="BH90" s="18"/>
      <c r="BI90" s="18"/>
      <c r="BJ90" s="18"/>
      <c r="BK90" s="18"/>
      <c r="BL90" s="18"/>
      <c r="BM90" s="18"/>
      <c r="BN90" s="18"/>
      <c r="BO90" s="18"/>
      <c r="BP90" s="18"/>
    </row>
    <row r="91" spans="1:76" s="17" customFormat="1" x14ac:dyDescent="0.25">
      <c r="A91" s="121"/>
      <c r="B91" s="121" t="s">
        <v>624</v>
      </c>
      <c r="C91" s="122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  <c r="AZ91" s="19"/>
      <c r="BA91" s="19"/>
      <c r="BB91" s="19"/>
      <c r="BC91" s="19"/>
      <c r="BD91" s="19"/>
      <c r="BE91" s="19"/>
      <c r="BF91" s="19"/>
      <c r="BG91" s="19"/>
      <c r="BH91" s="19"/>
      <c r="BI91" s="19"/>
      <c r="BJ91" s="19"/>
      <c r="BK91" s="19"/>
      <c r="BL91" s="19"/>
      <c r="BM91" s="19"/>
      <c r="BN91" s="19"/>
      <c r="BO91" s="19"/>
      <c r="BP91" s="19"/>
    </row>
    <row r="92" spans="1:76" s="17" customFormat="1" x14ac:dyDescent="0.25">
      <c r="A92" s="122" t="s">
        <v>625</v>
      </c>
      <c r="B92" s="122"/>
      <c r="C92" s="122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  <c r="AZ92" s="19"/>
      <c r="BA92" s="19"/>
      <c r="BB92" s="19"/>
      <c r="BC92" s="19"/>
      <c r="BD92" s="19"/>
      <c r="BE92" s="19"/>
      <c r="BF92" s="19"/>
      <c r="BG92" s="19"/>
      <c r="BH92" s="19"/>
      <c r="BI92" s="19"/>
      <c r="BJ92" s="19"/>
      <c r="BK92" s="19"/>
      <c r="BL92" s="19"/>
      <c r="BM92" s="19"/>
      <c r="BN92" s="19"/>
      <c r="BO92" s="19"/>
      <c r="BP92" s="19"/>
    </row>
    <row r="93" spans="1:76" s="17" customFormat="1" x14ac:dyDescent="0.25">
      <c r="A93" s="122" t="s">
        <v>335</v>
      </c>
      <c r="B93" s="122"/>
      <c r="C93" s="122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8"/>
      <c r="AJ93" s="8"/>
      <c r="AK93" s="344"/>
      <c r="AL93" s="8"/>
      <c r="AM93" s="344"/>
      <c r="AN93" s="344"/>
      <c r="AO93" s="344"/>
      <c r="AP93" s="344"/>
      <c r="AQ93" s="344"/>
      <c r="AR93" s="344"/>
      <c r="AS93" s="344"/>
      <c r="AT93" s="344"/>
      <c r="AU93" s="344"/>
      <c r="AV93" s="344"/>
      <c r="AW93" s="344"/>
      <c r="AX93" s="344"/>
      <c r="AY93" s="344"/>
      <c r="AZ93" s="344"/>
      <c r="BA93" s="18"/>
      <c r="BB93" s="344"/>
      <c r="BC93" s="344"/>
      <c r="BD93" s="344"/>
      <c r="BE93" s="344"/>
      <c r="BF93" s="344"/>
      <c r="BG93" s="344"/>
      <c r="BH93" s="344"/>
      <c r="BI93" s="344"/>
      <c r="BJ93" s="344"/>
      <c r="BK93" s="344"/>
      <c r="BL93" s="344"/>
      <c r="BM93" s="344"/>
      <c r="BN93" s="344"/>
      <c r="BO93" s="344"/>
      <c r="BP93" s="344"/>
    </row>
    <row r="94" spans="1:76" s="17" customFormat="1" x14ac:dyDescent="0.25">
      <c r="A94" s="122" t="s">
        <v>336</v>
      </c>
      <c r="B94" s="122"/>
      <c r="C94" s="122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8"/>
      <c r="AJ94" s="8"/>
      <c r="AK94" s="344"/>
      <c r="AL94" s="8"/>
      <c r="AM94" s="344"/>
      <c r="AN94" s="344"/>
      <c r="AO94" s="344"/>
      <c r="AP94" s="344"/>
      <c r="AQ94" s="344"/>
      <c r="AR94" s="344"/>
      <c r="AS94" s="344"/>
      <c r="AT94" s="344"/>
      <c r="AU94" s="344"/>
      <c r="AV94" s="344"/>
      <c r="AW94" s="344"/>
      <c r="AX94" s="344"/>
      <c r="AY94" s="344"/>
      <c r="AZ94" s="344"/>
      <c r="BA94" s="344"/>
      <c r="BB94" s="344"/>
      <c r="BC94" s="344"/>
      <c r="BD94" s="344"/>
      <c r="BE94" s="344"/>
      <c r="BF94" s="344"/>
      <c r="BG94" s="344"/>
      <c r="BH94" s="344"/>
      <c r="BI94" s="344"/>
      <c r="BJ94" s="344"/>
      <c r="BK94" s="344"/>
      <c r="BL94" s="344"/>
      <c r="BM94" s="344"/>
      <c r="BN94" s="344"/>
      <c r="BO94" s="344"/>
      <c r="BP94" s="344"/>
    </row>
    <row r="95" spans="1:76" s="17" customFormat="1" x14ac:dyDescent="0.25">
      <c r="A95" s="122" t="s">
        <v>626</v>
      </c>
      <c r="B95" s="122"/>
      <c r="C95" s="122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8"/>
      <c r="AJ95" s="8"/>
      <c r="AK95" s="344"/>
      <c r="AL95" s="8"/>
      <c r="AM95" s="344"/>
      <c r="AN95" s="344"/>
      <c r="AO95" s="344"/>
      <c r="AP95" s="344"/>
      <c r="AQ95" s="344"/>
      <c r="AR95" s="344"/>
      <c r="AS95" s="344"/>
      <c r="AT95" s="344"/>
      <c r="AU95" s="344"/>
      <c r="AV95" s="344"/>
      <c r="AW95" s="344"/>
      <c r="AX95" s="344"/>
      <c r="AY95" s="344"/>
      <c r="AZ95" s="344"/>
      <c r="BA95" s="344"/>
      <c r="BB95" s="344"/>
      <c r="BC95" s="344"/>
      <c r="BD95" s="344"/>
      <c r="BE95" s="344"/>
      <c r="BF95" s="344"/>
      <c r="BG95" s="344"/>
      <c r="BH95" s="344"/>
      <c r="BI95" s="344"/>
      <c r="BJ95" s="344"/>
      <c r="BK95" s="344"/>
      <c r="BL95" s="344"/>
      <c r="BM95" s="344"/>
      <c r="BN95" s="344"/>
      <c r="BO95" s="344"/>
      <c r="BP95" s="344"/>
    </row>
    <row r="96" spans="1:76" s="17" customFormat="1" x14ac:dyDescent="0.25">
      <c r="A96" s="8"/>
      <c r="B96" s="123"/>
      <c r="C96" s="123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8"/>
      <c r="AJ96" s="8"/>
      <c r="AK96" s="18"/>
      <c r="AL96" s="8"/>
      <c r="AM96" s="18"/>
      <c r="AN96" s="18"/>
      <c r="AO96" s="18"/>
      <c r="AP96" s="18"/>
      <c r="AQ96" s="18"/>
      <c r="AR96" s="18"/>
      <c r="AS96" s="18"/>
      <c r="AT96" s="18"/>
      <c r="AU96" s="18"/>
      <c r="AV96" s="18"/>
      <c r="AW96" s="18"/>
      <c r="AX96" s="18"/>
      <c r="AY96" s="18"/>
      <c r="AZ96" s="18"/>
      <c r="BA96" s="18"/>
      <c r="BB96" s="18"/>
      <c r="BC96" s="18"/>
      <c r="BD96" s="18"/>
      <c r="BE96" s="18"/>
      <c r="BF96" s="18"/>
      <c r="BG96" s="18"/>
      <c r="BH96" s="18"/>
      <c r="BI96" s="18"/>
      <c r="BJ96" s="18"/>
      <c r="BK96" s="18"/>
      <c r="BL96" s="18"/>
      <c r="BM96" s="18"/>
      <c r="BN96" s="18"/>
      <c r="BO96" s="18"/>
      <c r="BP96" s="18"/>
    </row>
    <row r="97" spans="1:76" s="17" customFormat="1" x14ac:dyDescent="0.25">
      <c r="A97" s="8"/>
      <c r="B97" s="8"/>
      <c r="C97" s="8"/>
      <c r="AI97" s="8"/>
      <c r="AJ97" s="8"/>
      <c r="AL97" s="8"/>
    </row>
    <row r="98" spans="1:76" s="17" customFormat="1" x14ac:dyDescent="0.25">
      <c r="A98" s="202" t="s">
        <v>343</v>
      </c>
      <c r="B98" s="202"/>
      <c r="C98" s="8"/>
      <c r="AI98" s="8"/>
      <c r="AJ98" s="8"/>
      <c r="AL98" s="8"/>
    </row>
    <row r="99" spans="1:76" x14ac:dyDescent="0.25">
      <c r="A99" s="222" t="s">
        <v>386</v>
      </c>
      <c r="B99" s="222" t="s">
        <v>344</v>
      </c>
      <c r="C99" s="74"/>
      <c r="D99" s="344"/>
      <c r="E99" s="344"/>
      <c r="F99" s="344"/>
      <c r="G99" s="344"/>
      <c r="H99" s="344"/>
      <c r="I99" s="344"/>
      <c r="J99" s="344"/>
      <c r="K99" s="344"/>
      <c r="L99" s="344"/>
      <c r="M99" s="344"/>
      <c r="N99" s="344"/>
      <c r="O99" s="344"/>
      <c r="P99" s="344"/>
      <c r="Q99" s="344"/>
      <c r="R99" s="344"/>
      <c r="S99" s="344"/>
      <c r="T99" s="344"/>
      <c r="U99" s="344"/>
      <c r="V99" s="344"/>
      <c r="W99" s="344"/>
      <c r="X99" s="344"/>
      <c r="Y99" s="344"/>
      <c r="Z99" s="344"/>
      <c r="AA99" s="344"/>
      <c r="AB99" s="344"/>
      <c r="AC99" s="344"/>
      <c r="AD99" s="344"/>
      <c r="AE99" s="344"/>
      <c r="AF99" s="344"/>
      <c r="AG99" s="344"/>
      <c r="AH99" s="344"/>
      <c r="AK99" s="344"/>
      <c r="AM99" s="344"/>
      <c r="AN99" s="344"/>
      <c r="AO99" s="344"/>
      <c r="AP99" s="344"/>
      <c r="AQ99" s="344"/>
      <c r="AR99" s="344"/>
      <c r="AS99" s="344"/>
      <c r="AT99" s="344"/>
      <c r="AU99" s="344"/>
      <c r="AV99" s="344"/>
      <c r="AW99" s="344"/>
      <c r="AX99" s="344"/>
      <c r="AY99" s="344"/>
      <c r="AZ99" s="344"/>
      <c r="BA99" s="344"/>
      <c r="BB99" s="344"/>
      <c r="BC99" s="344"/>
      <c r="BD99" s="344"/>
      <c r="BE99" s="344"/>
      <c r="BF99" s="344"/>
      <c r="BG99" s="344"/>
      <c r="BH99" s="344"/>
      <c r="BI99" s="344"/>
      <c r="BJ99" s="344"/>
      <c r="BK99" s="344"/>
      <c r="BL99" s="344"/>
      <c r="BM99" s="344"/>
      <c r="BN99" s="344"/>
      <c r="BO99" s="344"/>
      <c r="BP99" s="344"/>
      <c r="BQ99" s="17"/>
      <c r="BR99" s="17"/>
      <c r="BS99" s="17"/>
      <c r="BT99" s="17"/>
      <c r="BU99" s="17"/>
      <c r="BV99" s="17"/>
      <c r="BW99" s="17"/>
      <c r="BX99" s="17"/>
    </row>
    <row r="100" spans="1:76" x14ac:dyDescent="0.25"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7"/>
      <c r="W100" s="17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K100" s="18"/>
      <c r="AM100" s="18"/>
      <c r="AN100" s="18"/>
      <c r="AO100" s="18"/>
      <c r="AP100" s="18"/>
      <c r="AQ100" s="18"/>
      <c r="AR100" s="18"/>
      <c r="AS100" s="18"/>
      <c r="AT100" s="18"/>
      <c r="AU100" s="18"/>
      <c r="AV100" s="18"/>
      <c r="AW100" s="18"/>
      <c r="AX100" s="18"/>
      <c r="AY100" s="18"/>
      <c r="AZ100" s="18"/>
      <c r="BA100" s="18"/>
      <c r="BB100" s="18"/>
      <c r="BC100" s="18"/>
      <c r="BD100" s="18"/>
      <c r="BE100" s="18"/>
      <c r="BF100" s="18"/>
      <c r="BG100" s="18"/>
      <c r="BH100" s="18"/>
      <c r="BI100" s="18"/>
      <c r="BJ100" s="18"/>
      <c r="BK100" s="18"/>
      <c r="BL100" s="18"/>
      <c r="BM100" s="18"/>
      <c r="BN100" s="18"/>
      <c r="BO100" s="18"/>
      <c r="BP100" s="18"/>
      <c r="BQ100" s="17"/>
      <c r="BR100" s="17"/>
      <c r="BS100" s="17"/>
      <c r="BT100" s="17"/>
      <c r="BU100" s="17"/>
      <c r="BV100" s="17"/>
      <c r="BW100" s="17"/>
      <c r="BX100" s="17"/>
    </row>
    <row r="101" spans="1:76" x14ac:dyDescent="0.25">
      <c r="A101" s="224">
        <v>1</v>
      </c>
      <c r="B101" s="314" t="s">
        <v>404</v>
      </c>
      <c r="C101" s="11">
        <v>5385664468.246336</v>
      </c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K101" s="344"/>
      <c r="AM101" s="344"/>
      <c r="AN101" s="344"/>
      <c r="AO101" s="344"/>
      <c r="AP101" s="344"/>
      <c r="AQ101" s="344"/>
      <c r="AR101" s="344"/>
      <c r="AS101" s="344"/>
      <c r="AT101" s="344"/>
      <c r="AU101" s="344"/>
      <c r="AV101" s="344"/>
      <c r="AW101" s="344"/>
      <c r="AX101" s="344"/>
      <c r="AY101" s="344"/>
      <c r="AZ101" s="344"/>
      <c r="BA101" s="18"/>
      <c r="BB101" s="344"/>
      <c r="BC101" s="344"/>
      <c r="BD101" s="344"/>
      <c r="BE101" s="344"/>
      <c r="BF101" s="344"/>
      <c r="BG101" s="344"/>
      <c r="BH101" s="344"/>
      <c r="BI101" s="344"/>
      <c r="BJ101" s="344"/>
      <c r="BK101" s="344"/>
      <c r="BL101" s="344"/>
      <c r="BM101" s="344"/>
      <c r="BN101" s="344"/>
      <c r="BO101" s="344"/>
      <c r="BP101" s="344"/>
      <c r="BQ101" s="17"/>
      <c r="BR101" s="17"/>
      <c r="BS101" s="17"/>
      <c r="BT101" s="17"/>
      <c r="BU101" s="17"/>
      <c r="BV101" s="17"/>
      <c r="BW101" s="17"/>
      <c r="BX101" s="17"/>
    </row>
    <row r="102" spans="1:76" x14ac:dyDescent="0.25">
      <c r="A102" s="224">
        <v>2</v>
      </c>
      <c r="B102" s="308" t="s">
        <v>518</v>
      </c>
      <c r="C102" s="48">
        <v>7.3300000000000004E-2</v>
      </c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K102" s="344"/>
      <c r="AM102" s="344"/>
      <c r="AN102" s="344"/>
      <c r="AO102" s="344"/>
      <c r="AP102" s="344"/>
      <c r="AQ102" s="344"/>
      <c r="AR102" s="344"/>
      <c r="AS102" s="344"/>
      <c r="AT102" s="344"/>
      <c r="AU102" s="344"/>
      <c r="AV102" s="344"/>
      <c r="AW102" s="344"/>
      <c r="AX102" s="344"/>
      <c r="AY102" s="344"/>
      <c r="AZ102" s="344"/>
      <c r="BA102" s="18"/>
      <c r="BB102" s="344"/>
      <c r="BC102" s="344"/>
      <c r="BD102" s="344"/>
      <c r="BE102" s="344"/>
      <c r="BF102" s="344"/>
      <c r="BG102" s="344"/>
      <c r="BH102" s="344"/>
      <c r="BI102" s="344"/>
      <c r="BJ102" s="344"/>
      <c r="BK102" s="344"/>
      <c r="BL102" s="344"/>
      <c r="BM102" s="344"/>
      <c r="BN102" s="344"/>
      <c r="BO102" s="344"/>
      <c r="BP102" s="344"/>
      <c r="BQ102" s="17"/>
      <c r="BR102" s="17"/>
      <c r="BS102" s="17"/>
      <c r="BT102" s="17"/>
      <c r="BU102" s="17"/>
      <c r="BV102" s="17"/>
      <c r="BW102" s="17"/>
      <c r="BX102" s="17"/>
    </row>
    <row r="103" spans="1:76" x14ac:dyDescent="0.25">
      <c r="A103" s="224">
        <v>3</v>
      </c>
      <c r="B103" s="308"/>
      <c r="C103" s="14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K103" s="344"/>
      <c r="AM103" s="344"/>
      <c r="AN103" s="344"/>
      <c r="AO103" s="344"/>
      <c r="AP103" s="344"/>
      <c r="AQ103" s="344"/>
      <c r="AR103" s="344"/>
      <c r="AS103" s="344"/>
      <c r="AT103" s="344"/>
      <c r="AU103" s="344"/>
      <c r="AV103" s="344"/>
      <c r="AW103" s="344"/>
      <c r="AX103" s="344"/>
      <c r="AY103" s="344"/>
      <c r="AZ103" s="344"/>
      <c r="BA103" s="18"/>
      <c r="BB103" s="344"/>
      <c r="BC103" s="344"/>
      <c r="BD103" s="344"/>
      <c r="BE103" s="344"/>
      <c r="BF103" s="344"/>
      <c r="BG103" s="344"/>
      <c r="BH103" s="344"/>
      <c r="BI103" s="344"/>
      <c r="BJ103" s="344"/>
      <c r="BK103" s="344"/>
      <c r="BL103" s="344"/>
      <c r="BM103" s="344"/>
      <c r="BN103" s="344"/>
      <c r="BO103" s="344"/>
      <c r="BP103" s="344"/>
      <c r="BQ103" s="17"/>
      <c r="BR103" s="17"/>
      <c r="BS103" s="17"/>
      <c r="BT103" s="17"/>
      <c r="BU103" s="17"/>
      <c r="BV103" s="17"/>
      <c r="BW103" s="17"/>
      <c r="BX103" s="17"/>
    </row>
    <row r="104" spans="1:76" x14ac:dyDescent="0.25">
      <c r="A104" s="224">
        <v>4</v>
      </c>
      <c r="B104" s="314" t="s">
        <v>627</v>
      </c>
      <c r="C104" s="15">
        <v>394769205.52245647</v>
      </c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K104" s="344"/>
      <c r="AM104" s="344"/>
      <c r="AN104" s="344"/>
      <c r="AO104" s="344"/>
      <c r="AP104" s="344"/>
      <c r="AQ104" s="344"/>
      <c r="AR104" s="344"/>
      <c r="AS104" s="344"/>
      <c r="AT104" s="344"/>
      <c r="AU104" s="344"/>
      <c r="AV104" s="344"/>
      <c r="AW104" s="344"/>
      <c r="AX104" s="344"/>
      <c r="AY104" s="344"/>
      <c r="AZ104" s="344"/>
      <c r="BA104" s="344"/>
      <c r="BB104" s="344"/>
      <c r="BC104" s="344"/>
      <c r="BD104" s="344"/>
      <c r="BE104" s="344"/>
      <c r="BF104" s="344"/>
      <c r="BG104" s="344"/>
      <c r="BH104" s="344"/>
      <c r="BI104" s="344"/>
      <c r="BJ104" s="344"/>
      <c r="BK104" s="344"/>
      <c r="BL104" s="344"/>
      <c r="BM104" s="344"/>
      <c r="BN104" s="344"/>
      <c r="BO104" s="344"/>
      <c r="BP104" s="344"/>
      <c r="BQ104" s="17"/>
      <c r="BR104" s="17"/>
      <c r="BS104" s="17"/>
      <c r="BT104" s="17"/>
      <c r="BU104" s="17"/>
      <c r="BV104" s="17"/>
      <c r="BW104" s="17"/>
      <c r="BX104" s="17"/>
    </row>
    <row r="105" spans="1:76" x14ac:dyDescent="0.25">
      <c r="A105" s="224">
        <v>5</v>
      </c>
      <c r="B105" s="314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K105" s="344"/>
      <c r="AM105" s="344"/>
      <c r="AN105" s="344"/>
      <c r="AO105" s="344"/>
      <c r="AP105" s="344"/>
      <c r="AQ105" s="344"/>
      <c r="AR105" s="344"/>
      <c r="AS105" s="344"/>
      <c r="AT105" s="344"/>
      <c r="AU105" s="344"/>
      <c r="AV105" s="344"/>
      <c r="AW105" s="344"/>
      <c r="AX105" s="344"/>
      <c r="AY105" s="344"/>
      <c r="AZ105" s="344"/>
      <c r="BA105" s="344"/>
      <c r="BB105" s="344"/>
      <c r="BC105" s="344"/>
      <c r="BD105" s="344"/>
      <c r="BE105" s="344"/>
      <c r="BF105" s="344"/>
      <c r="BG105" s="344"/>
      <c r="BH105" s="344"/>
      <c r="BI105" s="344"/>
      <c r="BJ105" s="344"/>
      <c r="BK105" s="344"/>
      <c r="BL105" s="344"/>
      <c r="BM105" s="344"/>
      <c r="BN105" s="344"/>
      <c r="BO105" s="344"/>
      <c r="BP105" s="344"/>
      <c r="BQ105" s="17"/>
      <c r="BR105" s="17"/>
      <c r="BS105" s="17"/>
      <c r="BT105" s="17"/>
      <c r="BU105" s="17"/>
      <c r="BV105" s="17"/>
      <c r="BW105" s="17"/>
      <c r="BX105" s="17"/>
    </row>
    <row r="106" spans="1:76" x14ac:dyDescent="0.25">
      <c r="A106" s="224">
        <v>6</v>
      </c>
      <c r="B106" s="308" t="s">
        <v>628</v>
      </c>
      <c r="C106" s="15">
        <v>354861176.55935359</v>
      </c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K106" s="18"/>
      <c r="AM106" s="18"/>
      <c r="AN106" s="18"/>
      <c r="AO106" s="18"/>
      <c r="AP106" s="18"/>
      <c r="AQ106" s="18"/>
      <c r="AR106" s="18"/>
      <c r="AS106" s="18"/>
      <c r="AT106" s="18"/>
      <c r="AU106" s="18"/>
      <c r="AV106" s="18"/>
      <c r="AW106" s="18"/>
      <c r="AX106" s="18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18"/>
      <c r="BK106" s="18"/>
      <c r="BL106" s="18"/>
      <c r="BM106" s="18"/>
      <c r="BN106" s="18"/>
      <c r="BO106" s="18"/>
      <c r="BP106" s="18"/>
      <c r="BQ106" s="17"/>
      <c r="BR106" s="17"/>
      <c r="BS106" s="17"/>
      <c r="BT106" s="17"/>
      <c r="BU106" s="17"/>
      <c r="BV106" s="17"/>
      <c r="BW106" s="17"/>
      <c r="BX106" s="17"/>
    </row>
    <row r="107" spans="1:76" x14ac:dyDescent="0.25">
      <c r="A107" s="224">
        <v>7</v>
      </c>
      <c r="B107" s="308" t="s">
        <v>629</v>
      </c>
      <c r="C107" s="10">
        <v>39908028.963102877</v>
      </c>
    </row>
    <row r="108" spans="1:76" x14ac:dyDescent="0.25">
      <c r="A108" s="224">
        <v>8</v>
      </c>
      <c r="B108" s="314"/>
    </row>
    <row r="109" spans="1:76" x14ac:dyDescent="0.25">
      <c r="A109" s="224">
        <v>9</v>
      </c>
      <c r="B109" s="314" t="s">
        <v>630</v>
      </c>
      <c r="C109" s="49">
        <v>0.75138099999999997</v>
      </c>
    </row>
    <row r="110" spans="1:76" x14ac:dyDescent="0.25">
      <c r="A110" s="224">
        <v>10</v>
      </c>
      <c r="B110" s="8" t="s">
        <v>631</v>
      </c>
      <c r="C110" s="335">
        <v>53112907</v>
      </c>
    </row>
    <row r="111" spans="1:76" x14ac:dyDescent="0.25">
      <c r="A111" s="224">
        <v>11</v>
      </c>
      <c r="B111" s="8" t="s">
        <v>632</v>
      </c>
      <c r="C111" s="14"/>
    </row>
    <row r="112" spans="1:76" x14ac:dyDescent="0.25">
      <c r="A112" s="224">
        <v>12</v>
      </c>
      <c r="B112" s="124" t="s">
        <v>633</v>
      </c>
      <c r="C112" s="15">
        <v>-3124000</v>
      </c>
    </row>
    <row r="113" spans="1:3" x14ac:dyDescent="0.25">
      <c r="A113" s="224">
        <v>13</v>
      </c>
      <c r="B113" s="124" t="s">
        <v>634</v>
      </c>
      <c r="C113" s="15">
        <v>-25853000</v>
      </c>
    </row>
    <row r="114" spans="1:3" x14ac:dyDescent="0.25">
      <c r="A114" s="224">
        <v>14</v>
      </c>
      <c r="B114" s="124" t="s">
        <v>635</v>
      </c>
      <c r="C114" s="15">
        <v>25853000</v>
      </c>
    </row>
    <row r="115" spans="1:3" x14ac:dyDescent="0.25">
      <c r="A115" s="224">
        <v>15</v>
      </c>
      <c r="B115" s="8" t="s">
        <v>636</v>
      </c>
      <c r="C115" s="10">
        <v>-3124000</v>
      </c>
    </row>
    <row r="116" spans="1:3" x14ac:dyDescent="0.25">
      <c r="A116" s="224">
        <v>16</v>
      </c>
      <c r="C116" s="14"/>
    </row>
    <row r="117" spans="1:3" x14ac:dyDescent="0.25">
      <c r="A117" s="224">
        <v>17</v>
      </c>
      <c r="B117" s="8" t="s">
        <v>637</v>
      </c>
      <c r="C117" s="13">
        <v>49988907</v>
      </c>
    </row>
    <row r="118" spans="1:3" x14ac:dyDescent="0.25">
      <c r="A118" s="224">
        <v>18</v>
      </c>
      <c r="C118" s="13"/>
    </row>
    <row r="119" spans="1:3" x14ac:dyDescent="0.25">
      <c r="A119" s="224">
        <v>19</v>
      </c>
      <c r="B119" s="8" t="s">
        <v>638</v>
      </c>
      <c r="C119" s="13">
        <v>-2530694.4145138264</v>
      </c>
    </row>
    <row r="120" spans="1:3" ht="14.4" x14ac:dyDescent="0.3">
      <c r="A120" s="224">
        <v>20</v>
      </c>
      <c r="C120" s="133" t="s">
        <v>639</v>
      </c>
    </row>
    <row r="121" spans="1:3" x14ac:dyDescent="0.25">
      <c r="A121" s="224">
        <v>21</v>
      </c>
      <c r="B121" s="8" t="s">
        <v>640</v>
      </c>
      <c r="C121" s="13">
        <v>47458212.585486174</v>
      </c>
    </row>
    <row r="122" spans="1:3" ht="14.4" x14ac:dyDescent="0.3">
      <c r="A122" s="224">
        <v>22</v>
      </c>
      <c r="C122" s="133" t="s">
        <v>639</v>
      </c>
    </row>
    <row r="123" spans="1:3" x14ac:dyDescent="0.25">
      <c r="A123" s="224">
        <v>23</v>
      </c>
      <c r="B123" s="8" t="s">
        <v>641</v>
      </c>
      <c r="C123" s="13">
        <v>0</v>
      </c>
    </row>
    <row r="124" spans="1:3" x14ac:dyDescent="0.25">
      <c r="A124" s="224">
        <v>24</v>
      </c>
      <c r="C124" s="125"/>
    </row>
    <row r="125" spans="1:3" ht="13.8" thickBot="1" x14ac:dyDescent="0.3">
      <c r="A125" s="224">
        <v>25</v>
      </c>
      <c r="B125" s="8" t="s">
        <v>642</v>
      </c>
      <c r="C125" s="345">
        <v>47458212.585486174</v>
      </c>
    </row>
    <row r="126" spans="1:3" ht="15" thickTop="1" x14ac:dyDescent="0.3">
      <c r="A126" s="224">
        <v>26</v>
      </c>
      <c r="C126" s="133" t="s">
        <v>639</v>
      </c>
    </row>
    <row r="127" spans="1:3" x14ac:dyDescent="0.25">
      <c r="A127" s="224">
        <v>27</v>
      </c>
      <c r="C127" s="13"/>
    </row>
    <row r="128" spans="1:3" x14ac:dyDescent="0.25">
      <c r="A128" s="224">
        <v>28</v>
      </c>
      <c r="C128" s="13"/>
    </row>
    <row r="129" spans="1:6" x14ac:dyDescent="0.25">
      <c r="A129" s="224">
        <v>29</v>
      </c>
      <c r="B129" s="126" t="s">
        <v>643</v>
      </c>
      <c r="C129" s="11">
        <v>354912.10943168448</v>
      </c>
    </row>
    <row r="132" spans="1:6" ht="22.8" x14ac:dyDescent="0.3">
      <c r="A132" s="77"/>
      <c r="B132" s="77"/>
      <c r="C132" s="78" t="s">
        <v>687</v>
      </c>
      <c r="D132" s="76"/>
      <c r="E132" s="76"/>
      <c r="F132" s="76" t="s">
        <v>688</v>
      </c>
    </row>
    <row r="133" spans="1:6" ht="22.8" x14ac:dyDescent="0.3">
      <c r="A133" s="79"/>
      <c r="B133" s="77"/>
      <c r="C133" s="78" t="s">
        <v>689</v>
      </c>
      <c r="D133" s="76"/>
      <c r="E133" s="76"/>
      <c r="F133" s="76"/>
    </row>
    <row r="134" spans="1:6" ht="22.8" x14ac:dyDescent="0.3">
      <c r="A134" s="77"/>
      <c r="B134" s="77"/>
      <c r="C134" s="78" t="s">
        <v>690</v>
      </c>
      <c r="D134" s="76"/>
      <c r="E134" s="76"/>
      <c r="F134" s="76"/>
    </row>
    <row r="135" spans="1:6" ht="22.8" x14ac:dyDescent="0.3">
      <c r="A135" s="77"/>
      <c r="B135" s="77"/>
      <c r="C135" s="78"/>
      <c r="D135" s="76"/>
      <c r="E135" s="76"/>
      <c r="F135" s="76"/>
    </row>
    <row r="136" spans="1:6" ht="15.6" x14ac:dyDescent="0.3">
      <c r="A136" s="80"/>
      <c r="B136" s="77"/>
      <c r="C136" s="76"/>
      <c r="D136" s="76"/>
      <c r="E136" s="76"/>
      <c r="F136" s="76"/>
    </row>
    <row r="137" spans="1:6" ht="15.6" x14ac:dyDescent="0.25">
      <c r="A137" s="80" t="s">
        <v>691</v>
      </c>
      <c r="B137" s="80" t="s">
        <v>692</v>
      </c>
      <c r="C137" s="80" t="s">
        <v>156</v>
      </c>
      <c r="D137" s="80" t="s">
        <v>22</v>
      </c>
      <c r="E137" s="80" t="s">
        <v>20</v>
      </c>
      <c r="F137" s="80" t="s">
        <v>693</v>
      </c>
    </row>
    <row r="138" spans="1:6" ht="15.6" x14ac:dyDescent="0.3">
      <c r="A138" s="77" t="s">
        <v>694</v>
      </c>
      <c r="B138" s="54" t="s">
        <v>695</v>
      </c>
      <c r="C138" s="55" t="s">
        <v>696</v>
      </c>
      <c r="D138" s="82">
        <v>3201869.9999999995</v>
      </c>
      <c r="E138" s="82"/>
      <c r="F138" s="82">
        <v>-4261313.5014060773</v>
      </c>
    </row>
    <row r="139" spans="1:6" ht="15.6" x14ac:dyDescent="0.3">
      <c r="A139" s="77"/>
      <c r="B139" s="54"/>
      <c r="C139" s="55"/>
      <c r="D139" s="82"/>
      <c r="E139" s="82"/>
      <c r="F139" s="82"/>
    </row>
    <row r="140" spans="1:6" ht="15.6" x14ac:dyDescent="0.3">
      <c r="A140" s="77" t="s">
        <v>544</v>
      </c>
      <c r="B140" s="54" t="s">
        <v>697</v>
      </c>
      <c r="C140" s="55" t="s">
        <v>162</v>
      </c>
      <c r="D140" s="81"/>
      <c r="E140" s="81"/>
      <c r="F140" s="81">
        <v>-20103592.808820657</v>
      </c>
    </row>
    <row r="141" spans="1:6" ht="15.6" x14ac:dyDescent="0.3">
      <c r="A141" s="77" t="s">
        <v>544</v>
      </c>
      <c r="B141" s="77" t="s">
        <v>698</v>
      </c>
      <c r="C141" s="76" t="s">
        <v>699</v>
      </c>
      <c r="D141" s="84">
        <v>8884.3271703980863</v>
      </c>
      <c r="E141" s="84"/>
      <c r="F141" s="84">
        <v>-11823.997639543835</v>
      </c>
    </row>
    <row r="142" spans="1:6" ht="15.6" x14ac:dyDescent="0.3">
      <c r="A142" s="77" t="s">
        <v>544</v>
      </c>
      <c r="B142" s="77" t="s">
        <v>700</v>
      </c>
      <c r="C142" s="76" t="s">
        <v>701</v>
      </c>
      <c r="D142" s="84">
        <v>957755.86564184888</v>
      </c>
      <c r="E142" s="84"/>
      <c r="F142" s="84">
        <v>-1274660.7455363516</v>
      </c>
    </row>
    <row r="143" spans="1:6" ht="15.6" x14ac:dyDescent="0.3">
      <c r="A143" s="77" t="s">
        <v>544</v>
      </c>
      <c r="B143" s="77" t="s">
        <v>700</v>
      </c>
      <c r="C143" s="76" t="s">
        <v>702</v>
      </c>
      <c r="D143" s="84">
        <v>1725726.453429129</v>
      </c>
      <c r="E143" s="84"/>
      <c r="F143" s="84">
        <v>-2296739.5414964296</v>
      </c>
    </row>
    <row r="144" spans="1:6" ht="15.6" x14ac:dyDescent="0.3">
      <c r="A144" s="77" t="s">
        <v>544</v>
      </c>
      <c r="B144" s="77" t="s">
        <v>703</v>
      </c>
      <c r="C144" s="76" t="s">
        <v>704</v>
      </c>
      <c r="D144" s="84">
        <v>13075.969176858664</v>
      </c>
      <c r="E144" s="84"/>
      <c r="F144" s="84">
        <v>-17402.581615530155</v>
      </c>
    </row>
    <row r="145" spans="1:6" ht="15.6" x14ac:dyDescent="0.3">
      <c r="A145" s="77" t="s">
        <v>544</v>
      </c>
      <c r="B145" s="77" t="s">
        <v>703</v>
      </c>
      <c r="C145" s="76" t="s">
        <v>705</v>
      </c>
      <c r="D145" s="84">
        <v>-271776.58040459012</v>
      </c>
      <c r="E145" s="84"/>
      <c r="F145" s="84">
        <v>361702.75852675294</v>
      </c>
    </row>
    <row r="146" spans="1:6" ht="15.6" x14ac:dyDescent="0.3">
      <c r="A146" s="77" t="s">
        <v>544</v>
      </c>
      <c r="B146" s="77" t="s">
        <v>706</v>
      </c>
      <c r="C146" s="76" t="s">
        <v>707</v>
      </c>
      <c r="D146" s="84"/>
      <c r="E146" s="84">
        <v>7927989.0496875048</v>
      </c>
      <c r="F146" s="84">
        <v>67806.738847639412</v>
      </c>
    </row>
    <row r="147" spans="1:6" ht="15.6" x14ac:dyDescent="0.3">
      <c r="A147" s="77" t="s">
        <v>544</v>
      </c>
      <c r="B147" s="77" t="s">
        <v>708</v>
      </c>
      <c r="C147" s="76" t="s">
        <v>709</v>
      </c>
      <c r="D147" s="346">
        <v>4446183.5695084119</v>
      </c>
      <c r="E147" s="346">
        <v>-14518371.29768597</v>
      </c>
      <c r="F147" s="346">
        <v>-7433546.0196169438</v>
      </c>
    </row>
    <row r="148" spans="1:6" ht="15.6" x14ac:dyDescent="0.3">
      <c r="A148" s="77" t="s">
        <v>544</v>
      </c>
      <c r="B148" s="77" t="s">
        <v>710</v>
      </c>
      <c r="C148" s="76" t="s">
        <v>116</v>
      </c>
      <c r="D148" s="84">
        <v>296261.05729127157</v>
      </c>
      <c r="E148" s="84">
        <v>-12855303.339327645</v>
      </c>
      <c r="F148" s="84">
        <v>-1697987.0022638822</v>
      </c>
    </row>
    <row r="149" spans="1:6" ht="15.6" x14ac:dyDescent="0.3">
      <c r="A149" s="77" t="s">
        <v>544</v>
      </c>
      <c r="B149" s="77" t="s">
        <v>711</v>
      </c>
      <c r="C149" s="76" t="s">
        <v>712</v>
      </c>
      <c r="D149" s="84">
        <v>-681757.00000000012</v>
      </c>
      <c r="E149" s="84">
        <v>-5481049.5432116631</v>
      </c>
      <c r="F149" s="84">
        <v>-1272648.6365675055</v>
      </c>
    </row>
    <row r="150" spans="1:6" ht="15.6" x14ac:dyDescent="0.3">
      <c r="A150" s="77" t="s">
        <v>544</v>
      </c>
      <c r="B150" s="77" t="s">
        <v>713</v>
      </c>
      <c r="C150" s="76" t="s">
        <v>714</v>
      </c>
      <c r="D150" s="84">
        <v>-458322.91161388997</v>
      </c>
      <c r="E150" s="84"/>
      <c r="F150" s="84">
        <v>609974.04993457382</v>
      </c>
    </row>
    <row r="151" spans="1:6" ht="15.6" x14ac:dyDescent="0.3">
      <c r="A151" s="77" t="s">
        <v>544</v>
      </c>
      <c r="B151" s="77" t="s">
        <v>713</v>
      </c>
      <c r="C151" s="76" t="s">
        <v>715</v>
      </c>
      <c r="D151" s="84">
        <v>8464431.3630692754</v>
      </c>
      <c r="E151" s="84"/>
      <c r="F151" s="84">
        <v>-11265165.559242615</v>
      </c>
    </row>
    <row r="152" spans="1:6" ht="15.6" x14ac:dyDescent="0.3">
      <c r="A152" s="77" t="s">
        <v>544</v>
      </c>
      <c r="B152" s="77" t="s">
        <v>716</v>
      </c>
      <c r="C152" s="76" t="s">
        <v>717</v>
      </c>
      <c r="D152" s="84">
        <v>31750.788265689625</v>
      </c>
      <c r="E152" s="84"/>
      <c r="F152" s="84">
        <v>-42256.575912472668</v>
      </c>
    </row>
    <row r="153" spans="1:6" ht="15.6" x14ac:dyDescent="0.3">
      <c r="A153" s="77" t="s">
        <v>544</v>
      </c>
      <c r="B153" s="77" t="s">
        <v>718</v>
      </c>
      <c r="C153" s="76" t="s">
        <v>129</v>
      </c>
      <c r="D153" s="84">
        <v>-370592.44987679686</v>
      </c>
      <c r="E153" s="84">
        <v>-11899759.55273651</v>
      </c>
      <c r="F153" s="84">
        <v>-1596433.3850885127</v>
      </c>
    </row>
    <row r="154" spans="1:6" ht="15.6" x14ac:dyDescent="0.3">
      <c r="A154" s="77" t="s">
        <v>544</v>
      </c>
      <c r="B154" s="77" t="s">
        <v>719</v>
      </c>
      <c r="C154" s="76" t="s">
        <v>720</v>
      </c>
      <c r="D154" s="84"/>
      <c r="E154" s="84">
        <v>263117.82048999984</v>
      </c>
      <c r="F154" s="84">
        <v>8757.2909670332447</v>
      </c>
    </row>
    <row r="155" spans="1:6" ht="15.6" x14ac:dyDescent="0.3">
      <c r="A155" s="77" t="s">
        <v>721</v>
      </c>
      <c r="B155" s="77" t="s">
        <v>538</v>
      </c>
      <c r="C155" s="76" t="s">
        <v>540</v>
      </c>
      <c r="D155" s="84">
        <v>-431824.68063823192</v>
      </c>
      <c r="E155" s="84">
        <v>-5272400.7298989873</v>
      </c>
      <c r="F155" s="84">
        <v>-1089050.2343549114</v>
      </c>
    </row>
    <row r="156" spans="1:6" ht="15.6" x14ac:dyDescent="0.3">
      <c r="A156" s="77" t="s">
        <v>721</v>
      </c>
      <c r="B156" s="77" t="s">
        <v>539</v>
      </c>
      <c r="C156" s="76" t="s">
        <v>722</v>
      </c>
      <c r="D156" s="84"/>
      <c r="E156" s="84">
        <v>-326274</v>
      </c>
      <c r="F156" s="84">
        <v>-31829.237364266599</v>
      </c>
    </row>
    <row r="157" spans="1:6" ht="15.6" x14ac:dyDescent="0.3">
      <c r="A157" s="77" t="s">
        <v>721</v>
      </c>
      <c r="B157" s="77" t="s">
        <v>723</v>
      </c>
      <c r="C157" s="76" t="s">
        <v>541</v>
      </c>
      <c r="D157" s="84"/>
      <c r="E157" s="84">
        <v>-211405.48</v>
      </c>
      <c r="F157" s="84">
        <v>-20623.387714089127</v>
      </c>
    </row>
    <row r="158" spans="1:6" ht="15.6" x14ac:dyDescent="0.3">
      <c r="A158" s="77" t="s">
        <v>721</v>
      </c>
      <c r="B158" s="54" t="s">
        <v>724</v>
      </c>
      <c r="C158" s="55" t="s">
        <v>725</v>
      </c>
      <c r="D158" s="81">
        <v>-45030</v>
      </c>
      <c r="E158" s="81">
        <v>-550155.21</v>
      </c>
      <c r="F158" s="81">
        <v>-113599.32829416767</v>
      </c>
    </row>
    <row r="159" spans="1:6" ht="15.6" x14ac:dyDescent="0.3">
      <c r="A159" s="77"/>
      <c r="B159" s="54"/>
      <c r="C159" s="55"/>
      <c r="D159" s="81"/>
      <c r="E159" s="81"/>
      <c r="F159" s="81"/>
    </row>
    <row r="160" spans="1:6" ht="15.6" x14ac:dyDescent="0.3">
      <c r="A160" s="77" t="s">
        <v>726</v>
      </c>
      <c r="B160" s="77" t="s">
        <v>727</v>
      </c>
      <c r="C160" s="76" t="s">
        <v>68</v>
      </c>
      <c r="D160" s="84"/>
      <c r="E160" s="84"/>
      <c r="F160" s="84">
        <v>65245.681072626263</v>
      </c>
    </row>
    <row r="161" spans="1:6" ht="15.6" x14ac:dyDescent="0.3">
      <c r="A161" s="77" t="s">
        <v>726</v>
      </c>
      <c r="B161" s="54" t="s">
        <v>728</v>
      </c>
      <c r="C161" s="55" t="s">
        <v>76</v>
      </c>
      <c r="D161" s="81"/>
      <c r="E161" s="81"/>
      <c r="F161" s="81">
        <v>6234.6228438036633</v>
      </c>
    </row>
    <row r="162" spans="1:6" ht="15.6" x14ac:dyDescent="0.3">
      <c r="A162" s="77" t="s">
        <v>726</v>
      </c>
      <c r="B162" s="54" t="s">
        <v>729</v>
      </c>
      <c r="C162" s="55" t="s">
        <v>730</v>
      </c>
      <c r="D162" s="81"/>
      <c r="E162" s="81"/>
      <c r="F162" s="81">
        <v>42526.200952114072</v>
      </c>
    </row>
    <row r="163" spans="1:6" ht="15.6" x14ac:dyDescent="0.3">
      <c r="A163" s="77" t="s">
        <v>726</v>
      </c>
      <c r="B163" s="54" t="s">
        <v>731</v>
      </c>
      <c r="C163" s="55" t="s">
        <v>206</v>
      </c>
      <c r="D163" s="81"/>
      <c r="E163" s="81"/>
      <c r="F163" s="81">
        <v>-109013.18760975264</v>
      </c>
    </row>
    <row r="164" spans="1:6" ht="15.6" x14ac:dyDescent="0.3">
      <c r="A164" s="77" t="s">
        <v>726</v>
      </c>
      <c r="B164" s="54" t="s">
        <v>732</v>
      </c>
      <c r="C164" s="55" t="s">
        <v>733</v>
      </c>
      <c r="D164" s="81"/>
      <c r="E164" s="81"/>
      <c r="F164" s="81">
        <v>-17380.316707501188</v>
      </c>
    </row>
    <row r="165" spans="1:6" ht="15.6" x14ac:dyDescent="0.3">
      <c r="A165" s="77" t="s">
        <v>726</v>
      </c>
      <c r="B165" s="54" t="s">
        <v>734</v>
      </c>
      <c r="C165" s="55" t="s">
        <v>735</v>
      </c>
      <c r="D165" s="81"/>
      <c r="E165" s="81"/>
      <c r="F165" s="81">
        <v>90282.408686155453</v>
      </c>
    </row>
    <row r="166" spans="1:6" ht="15.6" x14ac:dyDescent="0.3">
      <c r="A166" s="56" t="s">
        <v>726</v>
      </c>
      <c r="B166" s="56" t="s">
        <v>736</v>
      </c>
      <c r="C166" s="57" t="s">
        <v>127</v>
      </c>
      <c r="D166" s="85"/>
      <c r="E166" s="85"/>
      <c r="F166" s="85">
        <v>12819.412201285362</v>
      </c>
    </row>
    <row r="167" spans="1:6" ht="15.6" x14ac:dyDescent="0.3">
      <c r="A167" s="79" t="s">
        <v>175</v>
      </c>
      <c r="B167" s="79"/>
      <c r="C167" s="86"/>
      <c r="D167" s="87">
        <v>16886635.771019373</v>
      </c>
      <c r="E167" s="87">
        <v>-42923612.282683268</v>
      </c>
      <c r="F167" s="87">
        <v>-51389716.883219235</v>
      </c>
    </row>
  </sheetData>
  <pageMargins left="0.2" right="0.2" top="0.5" bottom="0.5" header="0.05" footer="0.05"/>
  <pageSetup scale="66" fitToWidth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04"/>
  <sheetViews>
    <sheetView zoomScale="70" zoomScaleNormal="70" workbookViewId="0">
      <pane xSplit="4" ySplit="10" topLeftCell="E11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8.6640625" defaultRowHeight="15.6" x14ac:dyDescent="0.3"/>
  <cols>
    <col min="1" max="1" width="8.6640625" style="264" customWidth="1"/>
    <col min="2" max="2" width="1.5546875" style="264" customWidth="1"/>
    <col min="3" max="3" width="42.6640625" style="264" customWidth="1"/>
    <col min="4" max="4" width="1.33203125" style="264" customWidth="1"/>
    <col min="5" max="5" width="16.33203125" style="264" bestFit="1" customWidth="1"/>
    <col min="6" max="6" width="3.44140625" style="264" bestFit="1" customWidth="1"/>
    <col min="7" max="7" width="16.33203125" style="264" bestFit="1" customWidth="1"/>
    <col min="8" max="8" width="3.44140625" style="264" bestFit="1" customWidth="1"/>
    <col min="9" max="9" width="13.33203125" style="264" bestFit="1" customWidth="1"/>
    <col min="10" max="10" width="1.33203125" style="264" customWidth="1"/>
    <col min="11" max="11" width="13.33203125" style="264" bestFit="1" customWidth="1"/>
    <col min="12" max="12" width="1.33203125" style="264" customWidth="1"/>
    <col min="13" max="13" width="14" style="264" bestFit="1" customWidth="1"/>
    <col min="14" max="14" width="3.6640625" style="265" bestFit="1" customWidth="1"/>
    <col min="15" max="15" width="14.44140625" style="264" bestFit="1" customWidth="1"/>
    <col min="16" max="16" width="1.33203125" style="264" customWidth="1"/>
    <col min="17" max="17" width="16.33203125" style="264" bestFit="1" customWidth="1"/>
    <col min="18" max="18" width="1.33203125" style="264" customWidth="1"/>
    <col min="19" max="19" width="13.33203125" style="264" bestFit="1" customWidth="1"/>
    <col min="20" max="20" width="1.33203125" style="264" customWidth="1"/>
    <col min="21" max="21" width="18.6640625" style="264" bestFit="1" customWidth="1"/>
    <col min="22" max="22" width="0.6640625" style="264" customWidth="1"/>
    <col min="23" max="23" width="13.6640625" style="264" customWidth="1"/>
    <col min="24" max="16384" width="8.6640625" style="264"/>
  </cols>
  <sheetData>
    <row r="1" spans="1:23" x14ac:dyDescent="0.3">
      <c r="A1" s="264" t="s">
        <v>0</v>
      </c>
      <c r="V1" s="266"/>
      <c r="W1" s="266" t="s">
        <v>1</v>
      </c>
    </row>
    <row r="2" spans="1:23" x14ac:dyDescent="0.3">
      <c r="A2" s="264" t="s">
        <v>226</v>
      </c>
      <c r="V2" s="266"/>
      <c r="W2" s="266" t="s">
        <v>227</v>
      </c>
    </row>
    <row r="3" spans="1:23" x14ac:dyDescent="0.3">
      <c r="A3" s="88" t="s">
        <v>228</v>
      </c>
      <c r="V3" s="266"/>
      <c r="W3" s="266" t="s">
        <v>229</v>
      </c>
    </row>
    <row r="4" spans="1:23" x14ac:dyDescent="0.3">
      <c r="A4" s="264" t="s">
        <v>6</v>
      </c>
      <c r="V4" s="266"/>
      <c r="W4" s="266" t="s">
        <v>7</v>
      </c>
    </row>
    <row r="5" spans="1:23" x14ac:dyDescent="0.3">
      <c r="V5" s="266"/>
      <c r="W5" s="266"/>
    </row>
    <row r="6" spans="1:23" x14ac:dyDescent="0.3">
      <c r="V6" s="266"/>
      <c r="W6" s="266"/>
    </row>
    <row r="7" spans="1:23" ht="8.6999999999999993" customHeight="1" x14ac:dyDescent="0.3">
      <c r="E7" s="267"/>
      <c r="F7" s="267"/>
      <c r="G7" s="267"/>
      <c r="H7" s="267"/>
    </row>
    <row r="8" spans="1:23" x14ac:dyDescent="0.3">
      <c r="E8" s="380"/>
      <c r="F8" s="380"/>
      <c r="G8" s="380"/>
      <c r="H8" s="380"/>
      <c r="I8" s="380"/>
      <c r="K8" s="268"/>
      <c r="L8" s="268"/>
      <c r="M8" s="268"/>
      <c r="O8" s="381" t="s">
        <v>8</v>
      </c>
      <c r="P8" s="381"/>
      <c r="Q8" s="381"/>
      <c r="R8" s="381"/>
      <c r="S8" s="381"/>
      <c r="T8" s="269"/>
      <c r="U8" s="268" t="s">
        <v>9</v>
      </c>
      <c r="V8" s="268"/>
      <c r="W8" s="268" t="s">
        <v>10</v>
      </c>
    </row>
    <row r="9" spans="1:23" ht="19.95" customHeight="1" x14ac:dyDescent="0.3">
      <c r="A9" s="268" t="s">
        <v>11</v>
      </c>
      <c r="B9" s="268"/>
      <c r="E9" s="382" t="s">
        <v>12</v>
      </c>
      <c r="F9" s="382"/>
      <c r="G9" s="382"/>
      <c r="H9" s="382"/>
      <c r="I9" s="382"/>
      <c r="K9" s="383" t="s">
        <v>13</v>
      </c>
      <c r="L9" s="383"/>
      <c r="M9" s="383"/>
      <c r="O9" s="383" t="s">
        <v>14</v>
      </c>
      <c r="P9" s="383"/>
      <c r="Q9" s="383"/>
      <c r="R9" s="383"/>
      <c r="S9" s="383"/>
      <c r="T9" s="269"/>
      <c r="U9" s="268" t="s">
        <v>15</v>
      </c>
      <c r="V9" s="268"/>
      <c r="W9" s="268" t="s">
        <v>16</v>
      </c>
    </row>
    <row r="10" spans="1:23" ht="19.95" customHeight="1" x14ac:dyDescent="0.3">
      <c r="A10" s="270" t="s">
        <v>17</v>
      </c>
      <c r="B10" s="269"/>
      <c r="C10" s="270" t="s">
        <v>18</v>
      </c>
      <c r="D10" s="269"/>
      <c r="E10" s="271" t="s">
        <v>19</v>
      </c>
      <c r="F10" s="272"/>
      <c r="G10" s="271" t="s">
        <v>20</v>
      </c>
      <c r="H10" s="272"/>
      <c r="I10" s="270" t="s">
        <v>21</v>
      </c>
      <c r="K10" s="270" t="s">
        <v>22</v>
      </c>
      <c r="L10" s="269"/>
      <c r="M10" s="273" t="s">
        <v>20</v>
      </c>
      <c r="O10" s="271" t="s">
        <v>19</v>
      </c>
      <c r="P10" s="272"/>
      <c r="Q10" s="271" t="s">
        <v>20</v>
      </c>
      <c r="R10" s="272"/>
      <c r="S10" s="270" t="s">
        <v>21</v>
      </c>
      <c r="T10" s="269"/>
      <c r="U10" s="270" t="s">
        <v>23</v>
      </c>
      <c r="V10" s="269"/>
      <c r="W10" s="270" t="s">
        <v>24</v>
      </c>
    </row>
    <row r="11" spans="1:23" ht="19.95" customHeight="1" x14ac:dyDescent="0.3">
      <c r="E11" s="267"/>
      <c r="F11" s="267"/>
      <c r="G11" s="267"/>
      <c r="H11" s="267"/>
      <c r="Q11" s="274"/>
      <c r="T11" s="275"/>
    </row>
    <row r="12" spans="1:23" ht="22.2" customHeight="1" x14ac:dyDescent="0.3">
      <c r="B12" s="276"/>
      <c r="C12" s="264" t="s">
        <v>230</v>
      </c>
      <c r="D12" s="277"/>
      <c r="E12" s="278">
        <v>103864304</v>
      </c>
      <c r="F12" s="267"/>
      <c r="G12" s="278">
        <v>1951252143</v>
      </c>
      <c r="H12" s="267"/>
      <c r="I12" s="278">
        <f t="shared" ref="I12:I32" si="0">((G12*0.0762)-E12)/0.754097</f>
        <v>59436795.65970958</v>
      </c>
      <c r="J12" s="279"/>
      <c r="K12" s="278"/>
      <c r="L12" s="278"/>
      <c r="M12" s="278"/>
      <c r="O12" s="267">
        <f>+E12</f>
        <v>103864304</v>
      </c>
      <c r="P12" s="267"/>
      <c r="Q12" s="267">
        <f>+G12</f>
        <v>1951252143</v>
      </c>
      <c r="R12" s="267"/>
      <c r="S12" s="278">
        <v>45190088.440155953</v>
      </c>
      <c r="T12" s="275"/>
      <c r="U12" s="1" t="s">
        <v>28</v>
      </c>
      <c r="V12" s="269"/>
      <c r="W12" s="278">
        <f t="shared" ref="W12:W32" si="1">+S12-I12</f>
        <v>-14246707.219553627</v>
      </c>
    </row>
    <row r="13" spans="1:23" ht="22.2" customHeight="1" x14ac:dyDescent="0.3">
      <c r="A13" s="264" t="s">
        <v>231</v>
      </c>
      <c r="B13" s="276"/>
      <c r="C13" s="264" t="s">
        <v>27</v>
      </c>
      <c r="D13" s="277"/>
      <c r="E13" s="278">
        <v>954667</v>
      </c>
      <c r="F13" s="280"/>
      <c r="G13" s="278">
        <v>0</v>
      </c>
      <c r="H13" s="280"/>
      <c r="I13" s="278">
        <f t="shared" si="0"/>
        <v>-1265973.7407787063</v>
      </c>
      <c r="K13" s="278"/>
      <c r="L13" s="278"/>
      <c r="M13" s="278"/>
      <c r="O13" s="267">
        <f>+E13+K13</f>
        <v>954667</v>
      </c>
      <c r="P13" s="267"/>
      <c r="Q13" s="267">
        <f>+G13+M13</f>
        <v>0</v>
      </c>
      <c r="R13" s="280"/>
      <c r="S13" s="278">
        <v>-1265973.7407787063</v>
      </c>
      <c r="U13" s="1" t="s">
        <v>28</v>
      </c>
      <c r="V13" s="269"/>
      <c r="W13" s="278">
        <f t="shared" si="1"/>
        <v>0</v>
      </c>
    </row>
    <row r="14" spans="1:23" ht="22.2" customHeight="1" x14ac:dyDescent="0.3">
      <c r="A14" s="264" t="s">
        <v>232</v>
      </c>
      <c r="B14" s="276"/>
      <c r="C14" s="264" t="s">
        <v>30</v>
      </c>
      <c r="D14" s="277"/>
      <c r="E14" s="278">
        <v>31955</v>
      </c>
      <c r="F14" s="280"/>
      <c r="G14" s="278">
        <v>0</v>
      </c>
      <c r="H14" s="280"/>
      <c r="I14" s="278">
        <f t="shared" si="0"/>
        <v>-42375.185155225387</v>
      </c>
      <c r="K14" s="278"/>
      <c r="L14" s="278"/>
      <c r="M14" s="278"/>
      <c r="O14" s="267">
        <f>+E14+K14</f>
        <v>31955</v>
      </c>
      <c r="P14" s="267"/>
      <c r="Q14" s="267">
        <f>+G14+M14</f>
        <v>0</v>
      </c>
      <c r="R14" s="280"/>
      <c r="S14" s="278">
        <v>-42375.185155225387</v>
      </c>
      <c r="U14" s="1" t="s">
        <v>28</v>
      </c>
      <c r="V14" s="269"/>
      <c r="W14" s="278">
        <f t="shared" si="1"/>
        <v>0</v>
      </c>
    </row>
    <row r="15" spans="1:23" ht="22.2" customHeight="1" x14ac:dyDescent="0.3">
      <c r="A15" s="264" t="s">
        <v>233</v>
      </c>
      <c r="B15" s="276"/>
      <c r="C15" s="264" t="s">
        <v>32</v>
      </c>
      <c r="D15" s="277"/>
      <c r="E15" s="278">
        <v>1216419</v>
      </c>
      <c r="F15" s="280"/>
      <c r="G15" s="278">
        <v>0</v>
      </c>
      <c r="H15" s="280"/>
      <c r="I15" s="278">
        <f t="shared" si="0"/>
        <v>-1613080.2801231141</v>
      </c>
      <c r="K15" s="278">
        <f>+O15-E15</f>
        <v>2306435.3520547943</v>
      </c>
      <c r="L15" s="278"/>
      <c r="M15" s="278">
        <f>+Q15-G15</f>
        <v>-5820422.319444444</v>
      </c>
      <c r="N15" s="265" t="s">
        <v>33</v>
      </c>
      <c r="O15" s="267">
        <v>3522854.3520547943</v>
      </c>
      <c r="P15" s="267"/>
      <c r="Q15" s="267">
        <v>-5820422.319444444</v>
      </c>
      <c r="R15" s="280"/>
      <c r="S15" s="278">
        <v>-5217264.9799002409</v>
      </c>
      <c r="U15" s="1" t="s">
        <v>28</v>
      </c>
      <c r="V15" s="269"/>
      <c r="W15" s="278">
        <f t="shared" si="1"/>
        <v>-3604184.6997771268</v>
      </c>
    </row>
    <row r="16" spans="1:23" ht="22.2" customHeight="1" x14ac:dyDescent="0.3">
      <c r="A16" s="264" t="s">
        <v>234</v>
      </c>
      <c r="B16" s="276"/>
      <c r="C16" s="264" t="s">
        <v>36</v>
      </c>
      <c r="D16" s="277"/>
      <c r="E16" s="278">
        <v>12917116</v>
      </c>
      <c r="F16" s="280"/>
      <c r="G16" s="278">
        <v>0</v>
      </c>
      <c r="H16" s="280"/>
      <c r="I16" s="278">
        <f t="shared" si="0"/>
        <v>-17129249.950603172</v>
      </c>
      <c r="K16" s="278"/>
      <c r="L16" s="278"/>
      <c r="M16" s="278"/>
      <c r="O16" s="267">
        <f t="shared" ref="O16:O29" si="2">+E16+K16</f>
        <v>12917116</v>
      </c>
      <c r="P16" s="267"/>
      <c r="Q16" s="267">
        <f t="shared" ref="Q16:Q29" si="3">+G16+M16</f>
        <v>0</v>
      </c>
      <c r="R16" s="280"/>
      <c r="S16" s="278">
        <v>-17129249.950603172</v>
      </c>
      <c r="U16" s="1" t="s">
        <v>28</v>
      </c>
      <c r="V16" s="269"/>
      <c r="W16" s="278">
        <f t="shared" si="1"/>
        <v>0</v>
      </c>
    </row>
    <row r="17" spans="1:23" ht="22.2" customHeight="1" x14ac:dyDescent="0.3">
      <c r="A17" s="264" t="s">
        <v>235</v>
      </c>
      <c r="B17" s="276"/>
      <c r="C17" s="264" t="s">
        <v>38</v>
      </c>
      <c r="D17" s="277"/>
      <c r="E17" s="278">
        <v>-1412119</v>
      </c>
      <c r="F17" s="280"/>
      <c r="G17" s="278">
        <v>0</v>
      </c>
      <c r="H17" s="280"/>
      <c r="I17" s="278">
        <f t="shared" si="0"/>
        <v>1872595.9657709817</v>
      </c>
      <c r="K17" s="278"/>
      <c r="L17" s="278"/>
      <c r="M17" s="278"/>
      <c r="O17" s="267">
        <f t="shared" si="2"/>
        <v>-1412119</v>
      </c>
      <c r="P17" s="267"/>
      <c r="Q17" s="267">
        <f t="shared" si="3"/>
        <v>0</v>
      </c>
      <c r="R17" s="280"/>
      <c r="S17" s="278">
        <v>1872595.9657709817</v>
      </c>
      <c r="U17" s="1" t="s">
        <v>28</v>
      </c>
      <c r="V17" s="269"/>
      <c r="W17" s="278">
        <f t="shared" si="1"/>
        <v>0</v>
      </c>
    </row>
    <row r="18" spans="1:23" ht="22.2" customHeight="1" x14ac:dyDescent="0.3">
      <c r="A18" s="264" t="s">
        <v>236</v>
      </c>
      <c r="B18" s="276"/>
      <c r="C18" s="264" t="s">
        <v>40</v>
      </c>
      <c r="D18" s="277"/>
      <c r="E18" s="278">
        <v>-1256319</v>
      </c>
      <c r="F18" s="280"/>
      <c r="G18" s="278">
        <v>0</v>
      </c>
      <c r="H18" s="280"/>
      <c r="I18" s="278">
        <f t="shared" si="0"/>
        <v>1665991.2451581163</v>
      </c>
      <c r="K18" s="278"/>
      <c r="L18" s="278"/>
      <c r="M18" s="278"/>
      <c r="O18" s="267">
        <f t="shared" si="2"/>
        <v>-1256319</v>
      </c>
      <c r="P18" s="267"/>
      <c r="Q18" s="267">
        <f t="shared" si="3"/>
        <v>0</v>
      </c>
      <c r="R18" s="280"/>
      <c r="S18" s="278">
        <v>1665991.2451581163</v>
      </c>
      <c r="U18" s="1" t="s">
        <v>28</v>
      </c>
      <c r="V18" s="269"/>
      <c r="W18" s="278">
        <f t="shared" si="1"/>
        <v>0</v>
      </c>
    </row>
    <row r="19" spans="1:23" ht="22.2" customHeight="1" x14ac:dyDescent="0.3">
      <c r="A19" s="264" t="s">
        <v>237</v>
      </c>
      <c r="B19" s="276"/>
      <c r="C19" s="264" t="s">
        <v>42</v>
      </c>
      <c r="D19" s="277"/>
      <c r="E19" s="278">
        <v>-125429</v>
      </c>
      <c r="F19" s="280"/>
      <c r="G19" s="278">
        <v>0</v>
      </c>
      <c r="H19" s="280"/>
      <c r="I19" s="278">
        <f t="shared" si="0"/>
        <v>166330.06098684916</v>
      </c>
      <c r="K19" s="278"/>
      <c r="L19" s="278"/>
      <c r="M19" s="278"/>
      <c r="O19" s="267">
        <f t="shared" si="2"/>
        <v>-125429</v>
      </c>
      <c r="P19" s="267"/>
      <c r="Q19" s="267">
        <f t="shared" si="3"/>
        <v>0</v>
      </c>
      <c r="R19" s="280"/>
      <c r="S19" s="278">
        <v>166330.06098684916</v>
      </c>
      <c r="U19" s="1" t="s">
        <v>28</v>
      </c>
      <c r="V19" s="269"/>
      <c r="W19" s="278">
        <f t="shared" si="1"/>
        <v>0</v>
      </c>
    </row>
    <row r="20" spans="1:23" ht="22.2" customHeight="1" x14ac:dyDescent="0.3">
      <c r="A20" s="264" t="s">
        <v>238</v>
      </c>
      <c r="B20" s="276"/>
      <c r="C20" s="264" t="s">
        <v>44</v>
      </c>
      <c r="D20" s="277"/>
      <c r="E20" s="278">
        <v>-187098</v>
      </c>
      <c r="F20" s="280"/>
      <c r="G20" s="278">
        <v>0</v>
      </c>
      <c r="H20" s="280"/>
      <c r="I20" s="278">
        <f t="shared" si="0"/>
        <v>248108.66506563479</v>
      </c>
      <c r="K20" s="278">
        <v>1546627.24</v>
      </c>
      <c r="L20" s="278"/>
      <c r="M20" s="278"/>
      <c r="N20" s="265" t="s">
        <v>45</v>
      </c>
      <c r="O20" s="267">
        <f t="shared" si="2"/>
        <v>1359529.24</v>
      </c>
      <c r="P20" s="267"/>
      <c r="Q20" s="267">
        <f t="shared" si="3"/>
        <v>0</v>
      </c>
      <c r="R20" s="280"/>
      <c r="S20" s="278">
        <v>-1802857.2451554639</v>
      </c>
      <c r="U20" s="1" t="s">
        <v>34</v>
      </c>
      <c r="V20" s="269"/>
      <c r="W20" s="278">
        <f t="shared" si="1"/>
        <v>-2050965.9102210987</v>
      </c>
    </row>
    <row r="21" spans="1:23" ht="22.2" customHeight="1" x14ac:dyDescent="0.3">
      <c r="A21" s="264" t="s">
        <v>239</v>
      </c>
      <c r="B21" s="276"/>
      <c r="C21" s="264" t="s">
        <v>47</v>
      </c>
      <c r="D21" s="277"/>
      <c r="E21" s="278">
        <v>69886</v>
      </c>
      <c r="F21" s="280"/>
      <c r="G21" s="278">
        <v>0</v>
      </c>
      <c r="H21" s="280"/>
      <c r="I21" s="278">
        <f t="shared" si="0"/>
        <v>-92675.080261557858</v>
      </c>
      <c r="K21" s="278"/>
      <c r="L21" s="278"/>
      <c r="M21" s="278"/>
      <c r="O21" s="267">
        <f t="shared" si="2"/>
        <v>69886</v>
      </c>
      <c r="P21" s="267"/>
      <c r="Q21" s="267">
        <f t="shared" si="3"/>
        <v>0</v>
      </c>
      <c r="R21" s="280"/>
      <c r="S21" s="278">
        <v>-92675.080261557858</v>
      </c>
      <c r="U21" s="1" t="s">
        <v>28</v>
      </c>
      <c r="V21" s="269"/>
      <c r="W21" s="278">
        <f t="shared" si="1"/>
        <v>0</v>
      </c>
    </row>
    <row r="22" spans="1:23" ht="22.2" customHeight="1" x14ac:dyDescent="0.3">
      <c r="A22" s="264" t="s">
        <v>240</v>
      </c>
      <c r="B22" s="276"/>
      <c r="C22" s="264" t="s">
        <v>49</v>
      </c>
      <c r="D22" s="277"/>
      <c r="E22" s="278">
        <v>3831</v>
      </c>
      <c r="F22" s="280"/>
      <c r="G22" s="278">
        <v>0</v>
      </c>
      <c r="H22" s="280"/>
      <c r="I22" s="278">
        <f t="shared" si="0"/>
        <v>-5080.248296969753</v>
      </c>
      <c r="K22" s="278"/>
      <c r="L22" s="278"/>
      <c r="M22" s="278"/>
      <c r="O22" s="267">
        <f t="shared" si="2"/>
        <v>3831</v>
      </c>
      <c r="P22" s="267"/>
      <c r="Q22" s="267">
        <f t="shared" si="3"/>
        <v>0</v>
      </c>
      <c r="R22" s="280"/>
      <c r="S22" s="278">
        <v>-5080.248296969753</v>
      </c>
      <c r="U22" s="1" t="s">
        <v>28</v>
      </c>
      <c r="V22" s="269"/>
      <c r="W22" s="278">
        <f t="shared" si="1"/>
        <v>0</v>
      </c>
    </row>
    <row r="23" spans="1:23" ht="22.2" customHeight="1" x14ac:dyDescent="0.3">
      <c r="A23" s="264" t="s">
        <v>241</v>
      </c>
      <c r="B23" s="276"/>
      <c r="C23" s="264" t="s">
        <v>51</v>
      </c>
      <c r="D23" s="277"/>
      <c r="E23" s="278">
        <v>-204504</v>
      </c>
      <c r="F23" s="280"/>
      <c r="G23" s="278">
        <v>0</v>
      </c>
      <c r="H23" s="280"/>
      <c r="I23" s="278">
        <f t="shared" si="0"/>
        <v>271190.57627864851</v>
      </c>
      <c r="K23" s="278"/>
      <c r="L23" s="278"/>
      <c r="M23" s="278"/>
      <c r="O23" s="267">
        <f t="shared" si="2"/>
        <v>-204504</v>
      </c>
      <c r="P23" s="267"/>
      <c r="Q23" s="267">
        <f t="shared" si="3"/>
        <v>0</v>
      </c>
      <c r="R23" s="280"/>
      <c r="S23" s="278">
        <v>271190.57627864851</v>
      </c>
      <c r="U23" s="1" t="s">
        <v>28</v>
      </c>
      <c r="V23" s="269"/>
      <c r="W23" s="278">
        <f t="shared" si="1"/>
        <v>0</v>
      </c>
    </row>
    <row r="24" spans="1:23" ht="22.2" customHeight="1" x14ac:dyDescent="0.3">
      <c r="A24" s="264" t="s">
        <v>242</v>
      </c>
      <c r="B24" s="276"/>
      <c r="C24" s="264" t="s">
        <v>53</v>
      </c>
      <c r="D24" s="277"/>
      <c r="E24" s="278">
        <v>-438078</v>
      </c>
      <c r="F24" s="280"/>
      <c r="G24" s="278">
        <v>0</v>
      </c>
      <c r="H24" s="280"/>
      <c r="I24" s="278">
        <f t="shared" si="0"/>
        <v>580930.5699399414</v>
      </c>
      <c r="K24" s="278"/>
      <c r="L24" s="278"/>
      <c r="M24" s="278"/>
      <c r="O24" s="267">
        <f t="shared" si="2"/>
        <v>-438078</v>
      </c>
      <c r="P24" s="267"/>
      <c r="Q24" s="267">
        <f t="shared" si="3"/>
        <v>0</v>
      </c>
      <c r="R24" s="280"/>
      <c r="S24" s="278">
        <v>580930.5699399414</v>
      </c>
      <c r="U24" s="1" t="s">
        <v>28</v>
      </c>
      <c r="V24" s="269"/>
      <c r="W24" s="278">
        <f t="shared" si="1"/>
        <v>0</v>
      </c>
    </row>
    <row r="25" spans="1:23" ht="22.2" customHeight="1" x14ac:dyDescent="0.3">
      <c r="A25" s="264" t="s">
        <v>243</v>
      </c>
      <c r="B25" s="276"/>
      <c r="C25" s="264" t="s">
        <v>55</v>
      </c>
      <c r="D25" s="277"/>
      <c r="E25" s="278">
        <v>-770451</v>
      </c>
      <c r="F25" s="280"/>
      <c r="G25" s="278">
        <v>0</v>
      </c>
      <c r="H25" s="280"/>
      <c r="I25" s="278">
        <f t="shared" si="0"/>
        <v>1021686.8652176046</v>
      </c>
      <c r="J25" s="281"/>
      <c r="K25" s="278"/>
      <c r="L25" s="278"/>
      <c r="M25" s="278"/>
      <c r="O25" s="267">
        <f t="shared" si="2"/>
        <v>-770451</v>
      </c>
      <c r="P25" s="267"/>
      <c r="Q25" s="267">
        <f t="shared" si="3"/>
        <v>0</v>
      </c>
      <c r="R25" s="280"/>
      <c r="S25" s="278">
        <v>1021686.8652176046</v>
      </c>
      <c r="U25" s="1" t="s">
        <v>28</v>
      </c>
      <c r="V25" s="269"/>
      <c r="W25" s="278">
        <f t="shared" si="1"/>
        <v>0</v>
      </c>
    </row>
    <row r="26" spans="1:23" ht="22.2" customHeight="1" x14ac:dyDescent="0.3">
      <c r="A26" s="264" t="s">
        <v>244</v>
      </c>
      <c r="B26" s="276"/>
      <c r="C26" s="264" t="s">
        <v>245</v>
      </c>
      <c r="D26" s="277"/>
      <c r="E26" s="278">
        <v>-52646</v>
      </c>
      <c r="F26" s="280"/>
      <c r="G26" s="278">
        <v>0</v>
      </c>
      <c r="H26" s="280"/>
      <c r="I26" s="278">
        <f t="shared" si="0"/>
        <v>69813.299880519349</v>
      </c>
      <c r="K26" s="278"/>
      <c r="L26" s="278"/>
      <c r="M26" s="278"/>
      <c r="O26" s="267">
        <f t="shared" si="2"/>
        <v>-52646</v>
      </c>
      <c r="P26" s="267"/>
      <c r="Q26" s="267">
        <f t="shared" si="3"/>
        <v>0</v>
      </c>
      <c r="R26" s="280"/>
      <c r="S26" s="278">
        <v>69813.299880519349</v>
      </c>
      <c r="U26" s="1" t="s">
        <v>28</v>
      </c>
      <c r="V26" s="269"/>
      <c r="W26" s="278">
        <f t="shared" si="1"/>
        <v>0</v>
      </c>
    </row>
    <row r="27" spans="1:23" ht="22.2" customHeight="1" x14ac:dyDescent="0.3">
      <c r="A27" s="264" t="s">
        <v>246</v>
      </c>
      <c r="B27" s="276"/>
      <c r="C27" s="264" t="s">
        <v>59</v>
      </c>
      <c r="D27" s="277"/>
      <c r="E27" s="278">
        <v>-359399</v>
      </c>
      <c r="F27" s="280"/>
      <c r="G27" s="278">
        <v>0</v>
      </c>
      <c r="H27" s="280"/>
      <c r="I27" s="278">
        <f t="shared" si="0"/>
        <v>476595.18603044434</v>
      </c>
      <c r="K27" s="278"/>
      <c r="L27" s="278"/>
      <c r="M27" s="278"/>
      <c r="O27" s="267">
        <f t="shared" si="2"/>
        <v>-359399</v>
      </c>
      <c r="P27" s="267"/>
      <c r="Q27" s="267">
        <f t="shared" si="3"/>
        <v>0</v>
      </c>
      <c r="R27" s="280"/>
      <c r="S27" s="278">
        <v>476595.18603044434</v>
      </c>
      <c r="U27" s="1" t="s">
        <v>28</v>
      </c>
      <c r="V27" s="269"/>
      <c r="W27" s="278">
        <f t="shared" si="1"/>
        <v>0</v>
      </c>
    </row>
    <row r="28" spans="1:23" ht="22.2" customHeight="1" x14ac:dyDescent="0.3">
      <c r="A28" s="264" t="s">
        <v>247</v>
      </c>
      <c r="B28" s="276"/>
      <c r="C28" s="264" t="s">
        <v>61</v>
      </c>
      <c r="D28" s="277"/>
      <c r="E28" s="278">
        <v>-4190</v>
      </c>
      <c r="F28" s="280"/>
      <c r="G28" s="278">
        <v>0</v>
      </c>
      <c r="H28" s="280"/>
      <c r="I28" s="278">
        <f t="shared" si="0"/>
        <v>5556.3143733498473</v>
      </c>
      <c r="K28" s="278"/>
      <c r="L28" s="278"/>
      <c r="M28" s="278"/>
      <c r="O28" s="267">
        <f t="shared" si="2"/>
        <v>-4190</v>
      </c>
      <c r="P28" s="267"/>
      <c r="Q28" s="267">
        <f t="shared" si="3"/>
        <v>0</v>
      </c>
      <c r="R28" s="280"/>
      <c r="S28" s="278">
        <v>5556.3143733498473</v>
      </c>
      <c r="U28" s="1" t="s">
        <v>28</v>
      </c>
      <c r="V28" s="269"/>
      <c r="W28" s="278">
        <f t="shared" si="1"/>
        <v>0</v>
      </c>
    </row>
    <row r="29" spans="1:23" ht="22.2" customHeight="1" x14ac:dyDescent="0.3">
      <c r="A29" s="264" t="s">
        <v>248</v>
      </c>
      <c r="B29" s="276"/>
      <c r="C29" s="264" t="s">
        <v>63</v>
      </c>
      <c r="D29" s="277"/>
      <c r="E29" s="278">
        <v>-10645</v>
      </c>
      <c r="F29" s="280"/>
      <c r="G29" s="278">
        <v>0</v>
      </c>
      <c r="H29" s="280"/>
      <c r="I29" s="278">
        <f t="shared" si="0"/>
        <v>14116.221122746809</v>
      </c>
      <c r="K29" s="278"/>
      <c r="L29" s="278"/>
      <c r="M29" s="278"/>
      <c r="O29" s="267">
        <f t="shared" si="2"/>
        <v>-10645</v>
      </c>
      <c r="P29" s="267"/>
      <c r="Q29" s="267">
        <f t="shared" si="3"/>
        <v>0</v>
      </c>
      <c r="R29" s="280"/>
      <c r="S29" s="278">
        <v>14116.221122746809</v>
      </c>
      <c r="U29" s="1" t="s">
        <v>28</v>
      </c>
      <c r="V29" s="269"/>
      <c r="W29" s="278">
        <f t="shared" si="1"/>
        <v>0</v>
      </c>
    </row>
    <row r="30" spans="1:23" ht="22.2" customHeight="1" x14ac:dyDescent="0.3">
      <c r="A30" s="264" t="s">
        <v>249</v>
      </c>
      <c r="B30" s="276"/>
      <c r="C30" s="264" t="s">
        <v>65</v>
      </c>
      <c r="D30" s="277"/>
      <c r="E30" s="278"/>
      <c r="F30" s="280"/>
      <c r="G30" s="278">
        <v>150665688</v>
      </c>
      <c r="H30" s="280"/>
      <c r="I30" s="278">
        <f t="shared" si="0"/>
        <v>15224467.708530866</v>
      </c>
      <c r="K30" s="278"/>
      <c r="L30" s="278"/>
      <c r="M30" s="278">
        <f>+Q30-G30</f>
        <v>-33049618</v>
      </c>
      <c r="N30" s="265" t="s">
        <v>66</v>
      </c>
      <c r="O30" s="267"/>
      <c r="P30" s="267"/>
      <c r="Q30" s="267">
        <v>117616070</v>
      </c>
      <c r="R30" s="280"/>
      <c r="S30" s="278">
        <v>11026117.613764541</v>
      </c>
      <c r="U30" s="1" t="s">
        <v>28</v>
      </c>
      <c r="V30" s="269"/>
      <c r="W30" s="278">
        <f t="shared" si="1"/>
        <v>-4198350.0947663244</v>
      </c>
    </row>
    <row r="31" spans="1:23" ht="22.2" customHeight="1" x14ac:dyDescent="0.3">
      <c r="A31" s="264" t="s">
        <v>250</v>
      </c>
      <c r="B31" s="276"/>
      <c r="C31" s="264" t="s">
        <v>68</v>
      </c>
      <c r="D31" s="277"/>
      <c r="E31" s="278">
        <v>-9738308</v>
      </c>
      <c r="F31" s="280"/>
      <c r="G31" s="278">
        <v>-9738308</v>
      </c>
      <c r="H31" s="280"/>
      <c r="I31" s="278">
        <f t="shared" si="0"/>
        <v>11929829.889788713</v>
      </c>
      <c r="K31" s="278">
        <f>+O31-E31</f>
        <v>1125546.3641187623</v>
      </c>
      <c r="L31" s="278"/>
      <c r="M31" s="278">
        <f>+Q31-G31</f>
        <v>1125546.3641187623</v>
      </c>
      <c r="N31" s="265" t="s">
        <v>66</v>
      </c>
      <c r="O31" s="267">
        <v>-8612761.6358812377</v>
      </c>
      <c r="P31" s="267"/>
      <c r="Q31" s="267">
        <v>-8612761.6358812377</v>
      </c>
      <c r="R31" s="280"/>
      <c r="S31" s="278">
        <v>10613873.55143713</v>
      </c>
      <c r="U31" s="1" t="s">
        <v>28</v>
      </c>
      <c r="V31" s="269"/>
      <c r="W31" s="278">
        <f t="shared" si="1"/>
        <v>-1315956.3383515831</v>
      </c>
    </row>
    <row r="32" spans="1:23" ht="22.2" customHeight="1" x14ac:dyDescent="0.3">
      <c r="A32" s="264" t="s">
        <v>251</v>
      </c>
      <c r="B32" s="276"/>
      <c r="C32" s="264" t="s">
        <v>70</v>
      </c>
      <c r="D32" s="277"/>
      <c r="E32" s="278">
        <v>520589</v>
      </c>
      <c r="F32" s="280"/>
      <c r="G32" s="278">
        <v>0</v>
      </c>
      <c r="H32" s="280"/>
      <c r="I32" s="278">
        <f t="shared" si="0"/>
        <v>-690347.52823575749</v>
      </c>
      <c r="K32" s="278"/>
      <c r="L32" s="278"/>
      <c r="M32" s="278"/>
      <c r="O32" s="267">
        <f>+E32+K32</f>
        <v>520589</v>
      </c>
      <c r="P32" s="267"/>
      <c r="Q32" s="267">
        <f>+G32+M32</f>
        <v>0</v>
      </c>
      <c r="R32" s="280"/>
      <c r="S32" s="278">
        <v>-690347.52823575749</v>
      </c>
      <c r="U32" s="1" t="s">
        <v>28</v>
      </c>
      <c r="V32" s="269"/>
      <c r="W32" s="278">
        <f t="shared" si="1"/>
        <v>0</v>
      </c>
    </row>
    <row r="33" spans="1:23" ht="22.2" customHeight="1" x14ac:dyDescent="0.3">
      <c r="B33" s="276"/>
      <c r="D33" s="277"/>
      <c r="E33" s="278"/>
      <c r="F33" s="282"/>
      <c r="G33" s="278"/>
      <c r="H33" s="280"/>
      <c r="I33" s="278"/>
      <c r="K33" s="278"/>
      <c r="L33" s="278"/>
      <c r="M33" s="278"/>
      <c r="O33" s="267"/>
      <c r="P33" s="267"/>
      <c r="Q33" s="267"/>
      <c r="R33" s="280"/>
      <c r="S33" s="278"/>
      <c r="U33" s="1"/>
      <c r="V33" s="269"/>
      <c r="W33" s="278"/>
    </row>
    <row r="34" spans="1:23" ht="22.2" customHeight="1" x14ac:dyDescent="0.3">
      <c r="A34" s="264" t="s">
        <v>83</v>
      </c>
      <c r="B34" s="276"/>
      <c r="D34" s="277"/>
      <c r="E34" s="278"/>
      <c r="F34" s="280"/>
      <c r="G34" s="278"/>
      <c r="H34" s="280"/>
      <c r="I34" s="278"/>
      <c r="K34" s="278"/>
      <c r="L34" s="278"/>
      <c r="M34" s="278"/>
      <c r="O34" s="267"/>
      <c r="P34" s="267"/>
      <c r="Q34" s="267"/>
      <c r="R34" s="280"/>
      <c r="S34" s="278"/>
      <c r="U34" s="1"/>
      <c r="V34" s="269"/>
      <c r="W34" s="278"/>
    </row>
    <row r="35" spans="1:23" ht="22.2" customHeight="1" x14ac:dyDescent="0.3">
      <c r="A35" s="264" t="s">
        <v>252</v>
      </c>
      <c r="B35" s="276"/>
      <c r="C35" s="264" t="s">
        <v>27</v>
      </c>
      <c r="D35" s="277"/>
      <c r="E35" s="278">
        <v>-7393164</v>
      </c>
      <c r="F35" s="267"/>
      <c r="G35" s="278">
        <v>0</v>
      </c>
      <c r="H35" s="267"/>
      <c r="I35" s="278">
        <f t="shared" ref="I35:I55" si="4">((G35*0.0762)-E35)/0.754097</f>
        <v>9803996.0376450233</v>
      </c>
      <c r="K35" s="278">
        <v>0</v>
      </c>
      <c r="L35" s="278"/>
      <c r="M35" s="278">
        <f t="shared" ref="M35:M45" si="5">-G35</f>
        <v>0</v>
      </c>
      <c r="O35" s="267">
        <f>+E35+K35</f>
        <v>-7393164</v>
      </c>
      <c r="P35" s="267"/>
      <c r="Q35" s="267">
        <f t="shared" ref="Q35:Q45" si="6">+G35+M35</f>
        <v>0</v>
      </c>
      <c r="R35" s="267"/>
      <c r="S35" s="278">
        <v>9803996.0376450233</v>
      </c>
      <c r="U35" s="1" t="s">
        <v>34</v>
      </c>
      <c r="V35" s="269"/>
      <c r="W35" s="278">
        <f t="shared" ref="W35:W55" si="7">+S35-I35</f>
        <v>0</v>
      </c>
    </row>
    <row r="36" spans="1:23" ht="22.2" customHeight="1" x14ac:dyDescent="0.3">
      <c r="A36" s="264" t="s">
        <v>253</v>
      </c>
      <c r="B36" s="283"/>
      <c r="C36" s="264" t="s">
        <v>30</v>
      </c>
      <c r="D36" s="277"/>
      <c r="E36" s="278">
        <v>13373053</v>
      </c>
      <c r="F36" s="267"/>
      <c r="G36" s="278">
        <v>0</v>
      </c>
      <c r="H36" s="267"/>
      <c r="I36" s="278">
        <f t="shared" si="4"/>
        <v>-17733863.150231335</v>
      </c>
      <c r="J36" s="284"/>
      <c r="K36" s="278">
        <v>0</v>
      </c>
      <c r="L36" s="278"/>
      <c r="M36" s="278">
        <f t="shared" si="5"/>
        <v>0</v>
      </c>
      <c r="O36" s="267">
        <f>+E36+K36</f>
        <v>13373053</v>
      </c>
      <c r="P36" s="267"/>
      <c r="Q36" s="267">
        <f t="shared" si="6"/>
        <v>0</v>
      </c>
      <c r="R36" s="267"/>
      <c r="S36" s="278">
        <v>-17733863.150231335</v>
      </c>
      <c r="U36" s="1" t="s">
        <v>34</v>
      </c>
      <c r="W36" s="278">
        <f t="shared" si="7"/>
        <v>0</v>
      </c>
    </row>
    <row r="37" spans="1:23" ht="22.2" customHeight="1" x14ac:dyDescent="0.3">
      <c r="A37" s="264" t="s">
        <v>254</v>
      </c>
      <c r="B37" s="268"/>
      <c r="C37" s="264" t="s">
        <v>87</v>
      </c>
      <c r="E37" s="278">
        <v>-184038</v>
      </c>
      <c r="F37" s="267"/>
      <c r="G37" s="278">
        <v>0</v>
      </c>
      <c r="H37" s="267"/>
      <c r="I37" s="278">
        <f t="shared" si="4"/>
        <v>244050.83165693536</v>
      </c>
      <c r="J37" s="279"/>
      <c r="K37" s="278">
        <f>+O37-E37</f>
        <v>-761086.63903138973</v>
      </c>
      <c r="L37" s="278"/>
      <c r="M37" s="278">
        <f t="shared" si="5"/>
        <v>0</v>
      </c>
      <c r="N37" s="265" t="s">
        <v>88</v>
      </c>
      <c r="O37" s="267">
        <v>-945124.63903138973</v>
      </c>
      <c r="P37" s="267"/>
      <c r="Q37" s="267">
        <f t="shared" si="6"/>
        <v>0</v>
      </c>
      <c r="R37" s="267"/>
      <c r="S37" s="278">
        <v>1253319.7175315507</v>
      </c>
      <c r="U37" s="1" t="s">
        <v>34</v>
      </c>
      <c r="W37" s="278">
        <f t="shared" si="7"/>
        <v>1009268.8858746153</v>
      </c>
    </row>
    <row r="38" spans="1:23" ht="22.2" customHeight="1" x14ac:dyDescent="0.3">
      <c r="A38" s="264" t="s">
        <v>255</v>
      </c>
      <c r="B38" s="268"/>
      <c r="C38" s="264" t="s">
        <v>47</v>
      </c>
      <c r="E38" s="278">
        <v>-69886</v>
      </c>
      <c r="F38" s="267"/>
      <c r="G38" s="278">
        <v>0</v>
      </c>
      <c r="H38" s="267"/>
      <c r="I38" s="278">
        <f t="shared" si="4"/>
        <v>92675.080261557858</v>
      </c>
      <c r="J38" s="279"/>
      <c r="K38" s="278">
        <f>-E38</f>
        <v>69886</v>
      </c>
      <c r="L38" s="278"/>
      <c r="M38" s="278">
        <f t="shared" si="5"/>
        <v>0</v>
      </c>
      <c r="N38" s="265" t="s">
        <v>91</v>
      </c>
      <c r="O38" s="267">
        <f>+E38+K38</f>
        <v>0</v>
      </c>
      <c r="P38" s="267"/>
      <c r="Q38" s="267">
        <f t="shared" si="6"/>
        <v>0</v>
      </c>
      <c r="R38" s="267"/>
      <c r="S38" s="278">
        <v>0</v>
      </c>
      <c r="U38" s="1" t="s">
        <v>34</v>
      </c>
      <c r="W38" s="278">
        <f t="shared" si="7"/>
        <v>-92675.080261557858</v>
      </c>
    </row>
    <row r="39" spans="1:23" ht="22.2" customHeight="1" x14ac:dyDescent="0.3">
      <c r="A39" s="264" t="s">
        <v>256</v>
      </c>
      <c r="B39" s="276"/>
      <c r="C39" s="264" t="s">
        <v>49</v>
      </c>
      <c r="D39" s="277"/>
      <c r="E39" s="278">
        <v>-3831</v>
      </c>
      <c r="F39" s="267"/>
      <c r="G39" s="278">
        <v>0</v>
      </c>
      <c r="H39" s="267"/>
      <c r="I39" s="278">
        <f t="shared" si="4"/>
        <v>5080.248296969753</v>
      </c>
      <c r="K39" s="278">
        <f>-E39</f>
        <v>3831</v>
      </c>
      <c r="L39" s="278"/>
      <c r="M39" s="278">
        <f t="shared" si="5"/>
        <v>0</v>
      </c>
      <c r="N39" s="265" t="s">
        <v>91</v>
      </c>
      <c r="O39" s="267">
        <f>+E39+K39</f>
        <v>0</v>
      </c>
      <c r="P39" s="267"/>
      <c r="Q39" s="267">
        <f t="shared" si="6"/>
        <v>0</v>
      </c>
      <c r="R39" s="267"/>
      <c r="S39" s="278">
        <v>0</v>
      </c>
      <c r="U39" s="1" t="s">
        <v>34</v>
      </c>
      <c r="V39" s="269"/>
      <c r="W39" s="278">
        <f t="shared" si="7"/>
        <v>-5080.248296969753</v>
      </c>
    </row>
    <row r="40" spans="1:23" ht="22.2" customHeight="1" x14ac:dyDescent="0.3">
      <c r="A40" s="264" t="s">
        <v>257</v>
      </c>
      <c r="B40" s="276"/>
      <c r="C40" s="264" t="s">
        <v>94</v>
      </c>
      <c r="D40" s="277"/>
      <c r="E40" s="278">
        <v>-24480</v>
      </c>
      <c r="F40" s="267"/>
      <c r="G40" s="278">
        <v>0</v>
      </c>
      <c r="H40" s="267"/>
      <c r="I40" s="278">
        <f t="shared" si="4"/>
        <v>32462.667269595291</v>
      </c>
      <c r="J40" s="284"/>
      <c r="K40" s="278">
        <v>0</v>
      </c>
      <c r="L40" s="278"/>
      <c r="M40" s="278">
        <f t="shared" si="5"/>
        <v>0</v>
      </c>
      <c r="O40" s="267">
        <f>+E40+K40</f>
        <v>-24480</v>
      </c>
      <c r="P40" s="267"/>
      <c r="Q40" s="267">
        <f t="shared" si="6"/>
        <v>0</v>
      </c>
      <c r="R40" s="267"/>
      <c r="S40" s="278">
        <v>32462.667269595291</v>
      </c>
      <c r="U40" s="1" t="s">
        <v>34</v>
      </c>
      <c r="W40" s="278">
        <f t="shared" si="7"/>
        <v>0</v>
      </c>
    </row>
    <row r="41" spans="1:23" ht="22.2" customHeight="1" x14ac:dyDescent="0.3">
      <c r="A41" s="264" t="s">
        <v>258</v>
      </c>
      <c r="B41" s="276"/>
      <c r="C41" s="264" t="s">
        <v>96</v>
      </c>
      <c r="D41" s="277"/>
      <c r="E41" s="278">
        <v>-1909978</v>
      </c>
      <c r="F41" s="267"/>
      <c r="G41" s="278">
        <v>0</v>
      </c>
      <c r="H41" s="267"/>
      <c r="I41" s="278">
        <f t="shared" si="4"/>
        <v>2532801.4830983281</v>
      </c>
      <c r="K41" s="278">
        <f>+O41-E41</f>
        <v>1260670.4151422402</v>
      </c>
      <c r="L41" s="278"/>
      <c r="M41" s="278">
        <f t="shared" si="5"/>
        <v>0</v>
      </c>
      <c r="N41" s="265" t="s">
        <v>97</v>
      </c>
      <c r="O41" s="267">
        <v>-649307.58485775976</v>
      </c>
      <c r="P41" s="267"/>
      <c r="Q41" s="267">
        <f t="shared" si="6"/>
        <v>0</v>
      </c>
      <c r="R41" s="267"/>
      <c r="S41" s="278">
        <v>861039.87266592996</v>
      </c>
      <c r="U41" s="1" t="s">
        <v>34</v>
      </c>
      <c r="V41" s="269"/>
      <c r="W41" s="278">
        <f t="shared" si="7"/>
        <v>-1671761.610432398</v>
      </c>
    </row>
    <row r="42" spans="1:23" ht="22.2" customHeight="1" x14ac:dyDescent="0.3">
      <c r="A42" s="264" t="s">
        <v>259</v>
      </c>
      <c r="B42" s="276"/>
      <c r="C42" s="264" t="s">
        <v>61</v>
      </c>
      <c r="D42" s="277"/>
      <c r="E42" s="278">
        <v>-92854</v>
      </c>
      <c r="F42" s="267"/>
      <c r="G42" s="278">
        <v>0</v>
      </c>
      <c r="H42" s="267"/>
      <c r="I42" s="278">
        <f t="shared" si="4"/>
        <v>123132.70043508991</v>
      </c>
      <c r="K42" s="278">
        <f>-E42</f>
        <v>92854</v>
      </c>
      <c r="L42" s="278"/>
      <c r="M42" s="278">
        <f t="shared" si="5"/>
        <v>0</v>
      </c>
      <c r="N42" s="265" t="s">
        <v>91</v>
      </c>
      <c r="O42" s="267">
        <f>+E42+K42</f>
        <v>0</v>
      </c>
      <c r="P42" s="267"/>
      <c r="Q42" s="267">
        <f t="shared" si="6"/>
        <v>0</v>
      </c>
      <c r="R42" s="267"/>
      <c r="S42" s="278">
        <v>0</v>
      </c>
      <c r="U42" s="1" t="s">
        <v>34</v>
      </c>
      <c r="V42" s="269"/>
      <c r="W42" s="278">
        <f t="shared" si="7"/>
        <v>-123132.70043508991</v>
      </c>
    </row>
    <row r="43" spans="1:23" ht="22.2" customHeight="1" x14ac:dyDescent="0.3">
      <c r="A43" s="264" t="s">
        <v>260</v>
      </c>
      <c r="B43" s="276"/>
      <c r="C43" s="264" t="s">
        <v>63</v>
      </c>
      <c r="D43" s="277"/>
      <c r="E43" s="278">
        <v>-308532</v>
      </c>
      <c r="F43" s="280"/>
      <c r="G43" s="278">
        <v>0</v>
      </c>
      <c r="H43" s="280"/>
      <c r="I43" s="278">
        <f t="shared" si="4"/>
        <v>409140.99910223752</v>
      </c>
      <c r="K43" s="278">
        <f>-E43</f>
        <v>308532</v>
      </c>
      <c r="L43" s="278"/>
      <c r="M43" s="278">
        <f t="shared" si="5"/>
        <v>0</v>
      </c>
      <c r="N43" s="265" t="s">
        <v>91</v>
      </c>
      <c r="O43" s="267">
        <f>+E43+K43</f>
        <v>0</v>
      </c>
      <c r="P43" s="267"/>
      <c r="Q43" s="267">
        <f t="shared" si="6"/>
        <v>0</v>
      </c>
      <c r="R43" s="280"/>
      <c r="S43" s="278">
        <v>0</v>
      </c>
      <c r="U43" s="1" t="s">
        <v>34</v>
      </c>
      <c r="V43" s="269"/>
      <c r="W43" s="278">
        <f t="shared" si="7"/>
        <v>-409140.99910223752</v>
      </c>
    </row>
    <row r="44" spans="1:23" ht="22.2" customHeight="1" x14ac:dyDescent="0.3">
      <c r="A44" s="264" t="s">
        <v>261</v>
      </c>
      <c r="B44" s="276"/>
      <c r="C44" s="264" t="s">
        <v>101</v>
      </c>
      <c r="D44" s="277"/>
      <c r="E44" s="278">
        <v>72647</v>
      </c>
      <c r="F44" s="267"/>
      <c r="G44" s="278">
        <v>0</v>
      </c>
      <c r="H44" s="267"/>
      <c r="I44" s="278">
        <f t="shared" si="4"/>
        <v>-96336.412954832063</v>
      </c>
      <c r="K44" s="278">
        <f>-E44</f>
        <v>-72647</v>
      </c>
      <c r="L44" s="278"/>
      <c r="M44" s="278">
        <f t="shared" si="5"/>
        <v>0</v>
      </c>
      <c r="N44" s="265" t="s">
        <v>91</v>
      </c>
      <c r="O44" s="267">
        <f>+E44+K44</f>
        <v>0</v>
      </c>
      <c r="P44" s="267"/>
      <c r="Q44" s="267">
        <f t="shared" si="6"/>
        <v>0</v>
      </c>
      <c r="R44" s="267"/>
      <c r="S44" s="278">
        <v>0</v>
      </c>
      <c r="U44" s="1" t="s">
        <v>34</v>
      </c>
      <c r="W44" s="278">
        <f t="shared" si="7"/>
        <v>96336.412954832063</v>
      </c>
    </row>
    <row r="45" spans="1:23" ht="22.2" customHeight="1" x14ac:dyDescent="0.3">
      <c r="A45" s="264" t="s">
        <v>262</v>
      </c>
      <c r="B45" s="276"/>
      <c r="C45" s="264" t="s">
        <v>103</v>
      </c>
      <c r="D45" s="277"/>
      <c r="E45" s="278">
        <v>-676944</v>
      </c>
      <c r="F45" s="267"/>
      <c r="G45" s="278">
        <v>0</v>
      </c>
      <c r="H45" s="267"/>
      <c r="I45" s="278">
        <f t="shared" si="4"/>
        <v>897688.2284374556</v>
      </c>
      <c r="K45" s="278">
        <f>-E45</f>
        <v>676944</v>
      </c>
      <c r="L45" s="278"/>
      <c r="M45" s="278">
        <f t="shared" si="5"/>
        <v>0</v>
      </c>
      <c r="N45" s="265" t="s">
        <v>91</v>
      </c>
      <c r="O45" s="267">
        <f>+E45+K45</f>
        <v>0</v>
      </c>
      <c r="P45" s="267"/>
      <c r="Q45" s="267">
        <f t="shared" si="6"/>
        <v>0</v>
      </c>
      <c r="R45" s="267"/>
      <c r="S45" s="278">
        <v>0</v>
      </c>
      <c r="U45" s="1" t="s">
        <v>34</v>
      </c>
      <c r="V45" s="269"/>
      <c r="W45" s="278">
        <f t="shared" si="7"/>
        <v>-897688.2284374556</v>
      </c>
    </row>
    <row r="46" spans="1:23" ht="22.2" customHeight="1" x14ac:dyDescent="0.3">
      <c r="A46" s="264" t="s">
        <v>263</v>
      </c>
      <c r="B46" s="276"/>
      <c r="C46" s="264" t="s">
        <v>105</v>
      </c>
      <c r="D46" s="277"/>
      <c r="E46" s="278">
        <v>-2112898</v>
      </c>
      <c r="F46" s="267"/>
      <c r="G46" s="278">
        <v>13882663</v>
      </c>
      <c r="H46" s="267"/>
      <c r="I46" s="278">
        <f t="shared" si="4"/>
        <v>4204706.9814625969</v>
      </c>
      <c r="J46" s="284"/>
      <c r="K46" s="278">
        <f>+O46-E46</f>
        <v>5387140.6899999995</v>
      </c>
      <c r="L46" s="278"/>
      <c r="M46" s="278">
        <f>+Q46-G46</f>
        <v>-35761342.171225488</v>
      </c>
      <c r="N46" s="265" t="s">
        <v>106</v>
      </c>
      <c r="O46" s="267">
        <v>3274242.69</v>
      </c>
      <c r="P46" s="267"/>
      <c r="Q46" s="267">
        <v>-21878679.171225488</v>
      </c>
      <c r="R46" s="267"/>
      <c r="S46" s="278">
        <v>-6392992.1789882882</v>
      </c>
      <c r="U46" s="1" t="s">
        <v>34</v>
      </c>
      <c r="V46" s="269"/>
      <c r="W46" s="278">
        <f t="shared" si="7"/>
        <v>-10597699.160450885</v>
      </c>
    </row>
    <row r="47" spans="1:23" ht="22.2" customHeight="1" x14ac:dyDescent="0.3">
      <c r="A47" s="264" t="s">
        <v>264</v>
      </c>
      <c r="B47" s="276"/>
      <c r="C47" s="264" t="s">
        <v>70</v>
      </c>
      <c r="D47" s="277"/>
      <c r="E47" s="278">
        <v>134162</v>
      </c>
      <c r="F47" s="267"/>
      <c r="G47" s="278"/>
      <c r="H47" s="267"/>
      <c r="I47" s="278">
        <f t="shared" si="4"/>
        <v>-177910.79927383346</v>
      </c>
      <c r="J47" s="284"/>
      <c r="K47" s="278">
        <f>-E47</f>
        <v>-134162</v>
      </c>
      <c r="L47" s="278"/>
      <c r="M47" s="278">
        <f>-G47</f>
        <v>0</v>
      </c>
      <c r="N47" s="265" t="s">
        <v>91</v>
      </c>
      <c r="O47" s="267">
        <f t="shared" ref="O47:O55" si="8">+E47+K47</f>
        <v>0</v>
      </c>
      <c r="P47" s="267"/>
      <c r="Q47" s="267">
        <f t="shared" ref="Q47:Q55" si="9">+G47+M47</f>
        <v>0</v>
      </c>
      <c r="R47" s="267"/>
      <c r="S47" s="278">
        <v>0</v>
      </c>
      <c r="U47" s="1" t="s">
        <v>34</v>
      </c>
      <c r="V47" s="269"/>
      <c r="W47" s="278">
        <f t="shared" si="7"/>
        <v>177910.79927383346</v>
      </c>
    </row>
    <row r="48" spans="1:23" ht="22.2" customHeight="1" x14ac:dyDescent="0.3">
      <c r="A48" s="264" t="s">
        <v>265</v>
      </c>
      <c r="B48" s="276"/>
      <c r="C48" s="264" t="s">
        <v>109</v>
      </c>
      <c r="D48" s="277"/>
      <c r="E48" s="278">
        <v>-4917796</v>
      </c>
      <c r="F48" s="267"/>
      <c r="G48" s="278">
        <v>13218339</v>
      </c>
      <c r="H48" s="267"/>
      <c r="I48" s="278">
        <f t="shared" si="4"/>
        <v>7857123.7278493354</v>
      </c>
      <c r="J48" s="284"/>
      <c r="K48" s="278">
        <f>-E48</f>
        <v>4917796</v>
      </c>
      <c r="L48" s="278"/>
      <c r="M48" s="278">
        <f>-G48</f>
        <v>-13218339</v>
      </c>
      <c r="N48" s="265" t="s">
        <v>66</v>
      </c>
      <c r="O48" s="267">
        <f t="shared" si="8"/>
        <v>0</v>
      </c>
      <c r="P48" s="267"/>
      <c r="Q48" s="267">
        <f t="shared" si="9"/>
        <v>0</v>
      </c>
      <c r="R48" s="267"/>
      <c r="S48" s="278">
        <v>0</v>
      </c>
      <c r="U48" s="1" t="s">
        <v>34</v>
      </c>
      <c r="V48" s="269"/>
      <c r="W48" s="278">
        <f t="shared" si="7"/>
        <v>-7857123.7278493354</v>
      </c>
    </row>
    <row r="49" spans="1:23" ht="22.2" customHeight="1" x14ac:dyDescent="0.3">
      <c r="A49" s="264" t="s">
        <v>266</v>
      </c>
      <c r="B49" s="276"/>
      <c r="C49" s="264" t="s">
        <v>111</v>
      </c>
      <c r="D49" s="277"/>
      <c r="E49" s="278">
        <v>344098</v>
      </c>
      <c r="F49" s="267"/>
      <c r="G49" s="278"/>
      <c r="H49" s="267"/>
      <c r="I49" s="278">
        <f t="shared" si="4"/>
        <v>-456304.69289759803</v>
      </c>
      <c r="J49" s="284"/>
      <c r="K49" s="278">
        <f>-E49</f>
        <v>-344098</v>
      </c>
      <c r="L49" s="278"/>
      <c r="M49" s="278">
        <f>-G49</f>
        <v>0</v>
      </c>
      <c r="N49" s="265" t="s">
        <v>91</v>
      </c>
      <c r="O49" s="267">
        <f t="shared" si="8"/>
        <v>0</v>
      </c>
      <c r="P49" s="267"/>
      <c r="Q49" s="267">
        <f t="shared" si="9"/>
        <v>0</v>
      </c>
      <c r="R49" s="267"/>
      <c r="S49" s="278">
        <v>0</v>
      </c>
      <c r="U49" s="1" t="s">
        <v>34</v>
      </c>
      <c r="V49" s="269"/>
      <c r="W49" s="278">
        <f t="shared" si="7"/>
        <v>456304.69289759803</v>
      </c>
    </row>
    <row r="50" spans="1:23" ht="22.2" customHeight="1" x14ac:dyDescent="0.3">
      <c r="A50" s="264" t="s">
        <v>267</v>
      </c>
      <c r="B50" s="276"/>
      <c r="C50" s="264" t="s">
        <v>113</v>
      </c>
      <c r="D50" s="277"/>
      <c r="E50" s="278">
        <v>722630</v>
      </c>
      <c r="F50" s="267"/>
      <c r="G50" s="278">
        <v>361315</v>
      </c>
      <c r="H50" s="267"/>
      <c r="I50" s="278">
        <f t="shared" si="4"/>
        <v>-921761.78528756916</v>
      </c>
      <c r="J50" s="284"/>
      <c r="K50" s="278">
        <f>+E50</f>
        <v>722630</v>
      </c>
      <c r="L50" s="278"/>
      <c r="M50" s="278">
        <f>+G50</f>
        <v>361315</v>
      </c>
      <c r="N50" s="265" t="s">
        <v>114</v>
      </c>
      <c r="O50" s="267">
        <f t="shared" si="8"/>
        <v>1445260</v>
      </c>
      <c r="P50" s="267"/>
      <c r="Q50" s="267">
        <f t="shared" si="9"/>
        <v>722630</v>
      </c>
      <c r="R50" s="267"/>
      <c r="S50" s="278">
        <v>-1848799.7200850816</v>
      </c>
      <c r="U50" s="1" t="s">
        <v>34</v>
      </c>
      <c r="V50" s="269"/>
      <c r="W50" s="278">
        <f t="shared" si="7"/>
        <v>-927037.93479751248</v>
      </c>
    </row>
    <row r="51" spans="1:23" ht="22.2" customHeight="1" x14ac:dyDescent="0.3">
      <c r="A51" s="264" t="s">
        <v>268</v>
      </c>
      <c r="B51" s="276"/>
      <c r="C51" s="264" t="s">
        <v>116</v>
      </c>
      <c r="D51" s="277"/>
      <c r="E51" s="278">
        <v>-123556</v>
      </c>
      <c r="F51" s="267"/>
      <c r="G51" s="278">
        <v>5946648</v>
      </c>
      <c r="H51" s="267"/>
      <c r="I51" s="278">
        <f t="shared" si="4"/>
        <v>764743.23276713735</v>
      </c>
      <c r="J51" s="284"/>
      <c r="K51" s="278">
        <f>-E51</f>
        <v>123556</v>
      </c>
      <c r="L51" s="278"/>
      <c r="M51" s="278">
        <f>-G51</f>
        <v>-5946648</v>
      </c>
      <c r="N51" s="265" t="s">
        <v>66</v>
      </c>
      <c r="O51" s="267">
        <f t="shared" si="8"/>
        <v>0</v>
      </c>
      <c r="P51" s="267"/>
      <c r="Q51" s="267">
        <f t="shared" si="9"/>
        <v>0</v>
      </c>
      <c r="R51" s="267"/>
      <c r="S51" s="278">
        <v>0</v>
      </c>
      <c r="U51" s="1" t="s">
        <v>34</v>
      </c>
      <c r="V51" s="269"/>
      <c r="W51" s="278">
        <f t="shared" si="7"/>
        <v>-764743.23276713735</v>
      </c>
    </row>
    <row r="52" spans="1:23" ht="22.2" customHeight="1" x14ac:dyDescent="0.3">
      <c r="A52" s="264" t="s">
        <v>269</v>
      </c>
      <c r="B52" s="276"/>
      <c r="C52" s="264" t="s">
        <v>118</v>
      </c>
      <c r="D52" s="277"/>
      <c r="E52" s="278">
        <v>-303817</v>
      </c>
      <c r="F52" s="267"/>
      <c r="G52" s="278"/>
      <c r="H52" s="267"/>
      <c r="I52" s="278">
        <f t="shared" si="4"/>
        <v>402888.48782053235</v>
      </c>
      <c r="J52" s="284"/>
      <c r="K52" s="278">
        <f>-E52</f>
        <v>303817</v>
      </c>
      <c r="L52" s="278"/>
      <c r="M52" s="278">
        <f>-G52</f>
        <v>0</v>
      </c>
      <c r="N52" s="265" t="s">
        <v>91</v>
      </c>
      <c r="O52" s="267">
        <f t="shared" si="8"/>
        <v>0</v>
      </c>
      <c r="P52" s="267"/>
      <c r="Q52" s="267">
        <f t="shared" si="9"/>
        <v>0</v>
      </c>
      <c r="R52" s="267"/>
      <c r="S52" s="278">
        <v>0</v>
      </c>
      <c r="U52" s="1" t="s">
        <v>34</v>
      </c>
      <c r="V52" s="269"/>
      <c r="W52" s="278">
        <f t="shared" si="7"/>
        <v>-402888.48782053235</v>
      </c>
    </row>
    <row r="53" spans="1:23" ht="22.2" customHeight="1" x14ac:dyDescent="0.3">
      <c r="A53" s="264" t="s">
        <v>270</v>
      </c>
      <c r="B53" s="276"/>
      <c r="C53" s="264" t="s">
        <v>120</v>
      </c>
      <c r="D53" s="277"/>
      <c r="E53" s="278">
        <v>-275112</v>
      </c>
      <c r="F53" s="267"/>
      <c r="G53" s="278">
        <v>2799732</v>
      </c>
      <c r="H53" s="267"/>
      <c r="I53" s="278">
        <f t="shared" si="4"/>
        <v>647730.43573969929</v>
      </c>
      <c r="J53" s="284"/>
      <c r="K53" s="278">
        <f>-E53</f>
        <v>275112</v>
      </c>
      <c r="L53" s="278"/>
      <c r="M53" s="278">
        <f>-G53</f>
        <v>-2799732</v>
      </c>
      <c r="N53" s="265" t="s">
        <v>66</v>
      </c>
      <c r="O53" s="267">
        <f t="shared" si="8"/>
        <v>0</v>
      </c>
      <c r="P53" s="267"/>
      <c r="Q53" s="267">
        <f t="shared" si="9"/>
        <v>0</v>
      </c>
      <c r="R53" s="267"/>
      <c r="S53" s="278">
        <v>0</v>
      </c>
      <c r="U53" s="1" t="s">
        <v>34</v>
      </c>
      <c r="V53" s="269"/>
      <c r="W53" s="278">
        <f t="shared" si="7"/>
        <v>-647730.43573969929</v>
      </c>
    </row>
    <row r="54" spans="1:23" ht="22.2" customHeight="1" x14ac:dyDescent="0.3">
      <c r="A54" s="264" t="s">
        <v>271</v>
      </c>
      <c r="B54" s="276"/>
      <c r="C54" s="264" t="s">
        <v>272</v>
      </c>
      <c r="D54" s="277"/>
      <c r="E54" s="278">
        <v>31240</v>
      </c>
      <c r="F54" s="267"/>
      <c r="G54" s="278">
        <v>-9327511</v>
      </c>
      <c r="H54" s="267"/>
      <c r="I54" s="278">
        <f t="shared" si="4"/>
        <v>-983953.44126816571</v>
      </c>
      <c r="J54" s="284"/>
      <c r="K54" s="278"/>
      <c r="L54" s="278"/>
      <c r="M54" s="278"/>
      <c r="O54" s="267">
        <f t="shared" si="8"/>
        <v>31240</v>
      </c>
      <c r="P54" s="267"/>
      <c r="Q54" s="267">
        <f t="shared" si="9"/>
        <v>-9327511</v>
      </c>
      <c r="R54" s="267"/>
      <c r="S54" s="278">
        <v>-915850.34204498888</v>
      </c>
      <c r="U54" s="1" t="s">
        <v>34</v>
      </c>
      <c r="V54" s="269"/>
      <c r="W54" s="278">
        <f t="shared" si="7"/>
        <v>68103.099223176832</v>
      </c>
    </row>
    <row r="55" spans="1:23" ht="22.2" customHeight="1" x14ac:dyDescent="0.3">
      <c r="A55" s="264" t="s">
        <v>273</v>
      </c>
      <c r="B55" s="276"/>
      <c r="C55" s="264" t="s">
        <v>274</v>
      </c>
      <c r="D55" s="277"/>
      <c r="E55" s="285">
        <v>-5263989</v>
      </c>
      <c r="F55" s="267"/>
      <c r="G55" s="285">
        <v>-6388044</v>
      </c>
      <c r="H55" s="267"/>
      <c r="I55" s="285">
        <f t="shared" si="4"/>
        <v>6335020.6236067768</v>
      </c>
      <c r="J55" s="284"/>
      <c r="K55" s="285"/>
      <c r="L55" s="278"/>
      <c r="M55" s="285"/>
      <c r="O55" s="286">
        <f t="shared" si="8"/>
        <v>-5263989</v>
      </c>
      <c r="P55" s="267"/>
      <c r="Q55" s="286">
        <f t="shared" si="9"/>
        <v>-6388044</v>
      </c>
      <c r="R55" s="267"/>
      <c r="S55" s="285">
        <v>6381661.7473078398</v>
      </c>
      <c r="U55" s="1" t="s">
        <v>34</v>
      </c>
      <c r="V55" s="269"/>
      <c r="W55" s="278">
        <f t="shared" si="7"/>
        <v>46641.123701062985</v>
      </c>
    </row>
    <row r="56" spans="1:23" ht="22.2" customHeight="1" x14ac:dyDescent="0.3">
      <c r="B56" s="276"/>
      <c r="D56" s="277"/>
      <c r="E56" s="278"/>
      <c r="F56" s="267"/>
      <c r="G56" s="278"/>
      <c r="H56" s="267"/>
      <c r="I56" s="278"/>
      <c r="O56" s="267"/>
      <c r="P56" s="267"/>
      <c r="Q56" s="267"/>
      <c r="R56" s="267"/>
      <c r="S56" s="278"/>
      <c r="U56" s="269"/>
      <c r="V56" s="269"/>
      <c r="W56" s="278"/>
    </row>
    <row r="57" spans="1:23" ht="22.2" customHeight="1" thickBot="1" x14ac:dyDescent="0.35">
      <c r="A57" s="276"/>
      <c r="B57" s="276"/>
      <c r="C57" s="264" t="s">
        <v>132</v>
      </c>
      <c r="D57" s="277"/>
      <c r="E57" s="287">
        <f>SUM(E12:E56)</f>
        <v>96036536</v>
      </c>
      <c r="F57" s="267">
        <f>SUM(F12:F55)</f>
        <v>0</v>
      </c>
      <c r="G57" s="287">
        <f>SUM(G12:G56)</f>
        <v>2112672665</v>
      </c>
      <c r="H57" s="267">
        <f>SUM(H12:H55)</f>
        <v>0</v>
      </c>
      <c r="I57" s="287">
        <f>SUM(I12:I56)</f>
        <v>86128337.697935402</v>
      </c>
      <c r="K57" s="287">
        <f>SUM(K12:K56)</f>
        <v>17809384.422284406</v>
      </c>
      <c r="L57" s="267"/>
      <c r="M57" s="287">
        <f>SUM(M12:M56)</f>
        <v>-95109240.126551181</v>
      </c>
      <c r="O57" s="287">
        <f>SUM(O12:O56)</f>
        <v>113845920.42228438</v>
      </c>
      <c r="P57" s="267"/>
      <c r="Q57" s="287">
        <f>SUM(Q12:Q56)</f>
        <v>2017563424.8734488</v>
      </c>
      <c r="R57" s="267"/>
      <c r="S57" s="287">
        <f>SUM(S12:S56)</f>
        <v>38170036.602799974</v>
      </c>
      <c r="U57" s="269"/>
      <c r="V57" s="269"/>
      <c r="W57" s="287">
        <f>SUM(W12:W56)</f>
        <v>-47958301.095135458</v>
      </c>
    </row>
    <row r="58" spans="1:23" ht="22.2" customHeight="1" thickTop="1" x14ac:dyDescent="0.3">
      <c r="A58" s="276"/>
      <c r="B58" s="276"/>
      <c r="D58" s="277"/>
      <c r="E58" s="267"/>
      <c r="F58" s="267"/>
      <c r="G58" s="267"/>
      <c r="H58" s="267"/>
      <c r="I58" s="267"/>
      <c r="K58" s="267"/>
      <c r="L58" s="267"/>
      <c r="M58" s="267"/>
      <c r="O58" s="267"/>
      <c r="P58" s="267"/>
      <c r="Q58" s="267"/>
      <c r="R58" s="267"/>
      <c r="S58" s="267"/>
      <c r="U58" s="269" t="s">
        <v>133</v>
      </c>
      <c r="V58" s="269"/>
      <c r="W58" s="267">
        <v>-11753136.987224951</v>
      </c>
    </row>
    <row r="59" spans="1:23" ht="22.2" customHeight="1" thickBot="1" x14ac:dyDescent="0.35">
      <c r="A59" s="268"/>
      <c r="B59" s="89" t="s">
        <v>8</v>
      </c>
      <c r="C59" s="90"/>
      <c r="D59" s="91"/>
      <c r="E59" s="92"/>
      <c r="F59" s="267"/>
      <c r="G59" s="267"/>
      <c r="H59" s="267"/>
      <c r="I59" s="279"/>
      <c r="K59" s="267"/>
      <c r="O59" s="267"/>
      <c r="P59" s="267"/>
      <c r="Q59" s="267"/>
      <c r="R59" s="267"/>
      <c r="S59" s="278"/>
      <c r="U59" s="93" t="s">
        <v>134</v>
      </c>
      <c r="W59" s="267">
        <f>SUM(W57:W58)</f>
        <v>-59711438.082360409</v>
      </c>
    </row>
    <row r="60" spans="1:23" s="6" customFormat="1" ht="22.2" customHeight="1" x14ac:dyDescent="0.25">
      <c r="B60" s="5" t="s">
        <v>33</v>
      </c>
      <c r="C60" s="94" t="s">
        <v>275</v>
      </c>
      <c r="D60" s="95"/>
      <c r="E60" s="96"/>
      <c r="F60" s="97"/>
      <c r="G60" s="97"/>
      <c r="H60" s="97"/>
      <c r="I60" s="98"/>
      <c r="N60" s="99"/>
      <c r="O60" s="97"/>
      <c r="P60" s="97"/>
      <c r="Q60" s="97"/>
      <c r="R60" s="97"/>
      <c r="S60" s="97"/>
    </row>
    <row r="61" spans="1:23" s="6" customFormat="1" ht="22.2" customHeight="1" x14ac:dyDescent="0.25">
      <c r="B61" s="7" t="s">
        <v>45</v>
      </c>
      <c r="C61" s="6" t="s">
        <v>136</v>
      </c>
      <c r="N61" s="99"/>
    </row>
    <row r="62" spans="1:23" s="6" customFormat="1" ht="22.2" customHeight="1" x14ac:dyDescent="0.25">
      <c r="B62" s="7" t="s">
        <v>66</v>
      </c>
      <c r="C62" s="6" t="s">
        <v>137</v>
      </c>
      <c r="N62" s="99"/>
    </row>
    <row r="63" spans="1:23" s="6" customFormat="1" ht="22.2" customHeight="1" x14ac:dyDescent="0.25">
      <c r="B63" s="7" t="s">
        <v>88</v>
      </c>
      <c r="C63" s="6" t="s">
        <v>138</v>
      </c>
      <c r="N63" s="99"/>
    </row>
    <row r="64" spans="1:23" s="6" customFormat="1" ht="22.2" customHeight="1" x14ac:dyDescent="0.25">
      <c r="B64" s="7" t="s">
        <v>91</v>
      </c>
      <c r="C64" s="6" t="s">
        <v>139</v>
      </c>
      <c r="N64" s="99"/>
    </row>
    <row r="65" spans="1:14" s="6" customFormat="1" ht="22.2" customHeight="1" x14ac:dyDescent="0.25">
      <c r="B65" s="7" t="s">
        <v>97</v>
      </c>
      <c r="C65" s="6" t="s">
        <v>140</v>
      </c>
      <c r="N65" s="99"/>
    </row>
    <row r="66" spans="1:14" s="6" customFormat="1" ht="22.2" customHeight="1" x14ac:dyDescent="0.25">
      <c r="B66" s="7" t="s">
        <v>106</v>
      </c>
      <c r="C66" s="6" t="s">
        <v>141</v>
      </c>
      <c r="N66" s="99"/>
    </row>
    <row r="67" spans="1:14" s="6" customFormat="1" ht="22.2" customHeight="1" x14ac:dyDescent="0.25">
      <c r="B67" s="7" t="s">
        <v>114</v>
      </c>
      <c r="C67" s="6" t="s">
        <v>142</v>
      </c>
      <c r="N67" s="99"/>
    </row>
    <row r="70" spans="1:14" x14ac:dyDescent="0.3">
      <c r="A70" s="133" t="s">
        <v>0</v>
      </c>
      <c r="B70" s="133"/>
      <c r="C70" s="133"/>
      <c r="D70" s="133"/>
      <c r="E70" s="133"/>
      <c r="F70" s="133"/>
      <c r="G70" s="288" t="s">
        <v>1</v>
      </c>
    </row>
    <row r="71" spans="1:14" x14ac:dyDescent="0.3">
      <c r="A71" s="133" t="s">
        <v>226</v>
      </c>
      <c r="B71" s="133"/>
      <c r="C71" s="133"/>
      <c r="D71" s="133"/>
      <c r="E71" s="133"/>
      <c r="F71" s="133"/>
      <c r="G71" s="288" t="s">
        <v>227</v>
      </c>
    </row>
    <row r="72" spans="1:14" x14ac:dyDescent="0.3">
      <c r="A72" s="86" t="s">
        <v>653</v>
      </c>
      <c r="B72" s="133"/>
      <c r="C72" s="133"/>
      <c r="D72" s="133"/>
      <c r="E72" s="133"/>
      <c r="F72" s="133"/>
      <c r="G72" s="288" t="s">
        <v>672</v>
      </c>
    </row>
    <row r="73" spans="1:14" x14ac:dyDescent="0.3">
      <c r="A73" s="133" t="s">
        <v>655</v>
      </c>
      <c r="B73" s="133"/>
      <c r="C73" s="133"/>
      <c r="D73" s="133"/>
      <c r="E73" s="133"/>
      <c r="F73" s="133"/>
      <c r="G73" s="288" t="s">
        <v>656</v>
      </c>
    </row>
    <row r="74" spans="1:14" x14ac:dyDescent="0.3">
      <c r="A74" s="289"/>
      <c r="B74" s="133"/>
      <c r="C74" s="133"/>
      <c r="D74" s="133"/>
      <c r="E74" s="133"/>
      <c r="F74" s="133"/>
      <c r="G74" s="133"/>
    </row>
    <row r="75" spans="1:14" x14ac:dyDescent="0.3">
      <c r="A75" s="133"/>
      <c r="B75" s="133"/>
      <c r="C75" s="133"/>
      <c r="D75" s="133"/>
      <c r="E75" s="133"/>
      <c r="F75" s="133"/>
      <c r="G75" s="133"/>
    </row>
    <row r="76" spans="1:14" x14ac:dyDescent="0.3">
      <c r="A76" s="133" t="s">
        <v>154</v>
      </c>
      <c r="B76" s="133"/>
      <c r="C76" s="133"/>
      <c r="D76" s="133"/>
      <c r="E76" s="290" t="s">
        <v>657</v>
      </c>
      <c r="F76" s="133"/>
      <c r="G76" s="290" t="s">
        <v>657</v>
      </c>
    </row>
    <row r="77" spans="1:14" x14ac:dyDescent="0.3">
      <c r="A77" s="291" t="s">
        <v>658</v>
      </c>
      <c r="B77" s="133"/>
      <c r="C77" s="291" t="s">
        <v>156</v>
      </c>
      <c r="D77" s="133"/>
      <c r="E77" s="292" t="s">
        <v>659</v>
      </c>
      <c r="F77" s="133"/>
      <c r="G77" s="292" t="s">
        <v>660</v>
      </c>
    </row>
    <row r="78" spans="1:14" x14ac:dyDescent="0.3">
      <c r="A78" s="133"/>
      <c r="B78" s="133"/>
      <c r="C78" s="133"/>
      <c r="D78" s="133"/>
      <c r="E78" s="133"/>
      <c r="F78" s="133"/>
      <c r="G78" s="133"/>
    </row>
    <row r="79" spans="1:14" x14ac:dyDescent="0.3">
      <c r="A79" s="290">
        <v>1</v>
      </c>
      <c r="B79" s="133"/>
      <c r="C79" s="133" t="s">
        <v>661</v>
      </c>
      <c r="D79" s="133"/>
      <c r="E79" s="100">
        <v>2112672665</v>
      </c>
      <c r="F79" s="101"/>
      <c r="G79" s="100">
        <v>2017563424.8734488</v>
      </c>
    </row>
    <row r="80" spans="1:14" x14ac:dyDescent="0.3">
      <c r="A80" s="290"/>
      <c r="B80" s="133"/>
      <c r="C80" s="133"/>
      <c r="D80" s="133"/>
      <c r="E80" s="133"/>
      <c r="F80" s="133"/>
      <c r="G80" s="133"/>
    </row>
    <row r="81" spans="1:7" x14ac:dyDescent="0.3">
      <c r="A81" s="290">
        <v>2</v>
      </c>
      <c r="B81" s="133"/>
      <c r="C81" s="133" t="s">
        <v>662</v>
      </c>
      <c r="D81" s="133"/>
      <c r="E81" s="102">
        <v>7.6200000000000004E-2</v>
      </c>
      <c r="F81" s="103"/>
      <c r="G81" s="102">
        <v>7.0694099999999996E-2</v>
      </c>
    </row>
    <row r="82" spans="1:7" x14ac:dyDescent="0.3">
      <c r="A82" s="290"/>
      <c r="B82" s="133"/>
      <c r="C82" s="133"/>
      <c r="D82" s="133"/>
      <c r="E82" s="133"/>
      <c r="F82" s="133"/>
      <c r="G82" s="133"/>
    </row>
    <row r="83" spans="1:7" x14ac:dyDescent="0.3">
      <c r="A83" s="290">
        <v>3</v>
      </c>
      <c r="B83" s="133"/>
      <c r="C83" s="133" t="s">
        <v>663</v>
      </c>
      <c r="D83" s="133"/>
      <c r="E83" s="293">
        <v>160985657.07300001</v>
      </c>
      <c r="F83" s="133"/>
      <c r="G83" s="293">
        <v>142629830.51434606</v>
      </c>
    </row>
    <row r="84" spans="1:7" x14ac:dyDescent="0.3">
      <c r="A84" s="290"/>
      <c r="B84" s="133"/>
      <c r="C84" s="133"/>
      <c r="D84" s="133"/>
      <c r="E84" s="133"/>
      <c r="F84" s="133"/>
      <c r="G84" s="133"/>
    </row>
    <row r="85" spans="1:7" x14ac:dyDescent="0.3">
      <c r="A85" s="290">
        <v>4</v>
      </c>
      <c r="B85" s="133"/>
      <c r="C85" s="133" t="s">
        <v>664</v>
      </c>
      <c r="D85" s="133"/>
      <c r="E85" s="294">
        <v>96036536</v>
      </c>
      <c r="F85" s="293"/>
      <c r="G85" s="294">
        <v>113845920.42228438</v>
      </c>
    </row>
    <row r="86" spans="1:7" x14ac:dyDescent="0.3">
      <c r="A86" s="290"/>
      <c r="B86" s="133"/>
      <c r="C86" s="133"/>
      <c r="D86" s="133"/>
      <c r="E86" s="293"/>
      <c r="F86" s="293"/>
      <c r="G86" s="293"/>
    </row>
    <row r="87" spans="1:7" x14ac:dyDescent="0.3">
      <c r="A87" s="290">
        <v>5</v>
      </c>
      <c r="B87" s="133"/>
      <c r="C87" s="133" t="s">
        <v>665</v>
      </c>
      <c r="D87" s="133"/>
      <c r="E87" s="293">
        <v>64949121.073000014</v>
      </c>
      <c r="F87" s="293"/>
      <c r="G87" s="293">
        <v>28783910.092061684</v>
      </c>
    </row>
    <row r="88" spans="1:7" x14ac:dyDescent="0.3">
      <c r="A88" s="290"/>
      <c r="B88" s="133"/>
      <c r="C88" s="133"/>
      <c r="D88" s="133"/>
      <c r="E88" s="293"/>
      <c r="F88" s="293"/>
      <c r="G88" s="293"/>
    </row>
    <row r="89" spans="1:7" x14ac:dyDescent="0.3">
      <c r="A89" s="290">
        <v>6</v>
      </c>
      <c r="B89" s="133"/>
      <c r="C89" s="133" t="s">
        <v>666</v>
      </c>
      <c r="D89" s="133"/>
      <c r="E89" s="295">
        <v>0.75409700000000002</v>
      </c>
      <c r="F89" s="296"/>
      <c r="G89" s="295">
        <v>0.75409700000000002</v>
      </c>
    </row>
    <row r="90" spans="1:7" x14ac:dyDescent="0.3">
      <c r="A90" s="290"/>
      <c r="B90" s="133"/>
      <c r="C90" s="133"/>
      <c r="D90" s="133"/>
      <c r="E90" s="293"/>
      <c r="F90" s="293"/>
      <c r="G90" s="293"/>
    </row>
    <row r="91" spans="1:7" x14ac:dyDescent="0.3">
      <c r="A91" s="290">
        <v>7</v>
      </c>
      <c r="B91" s="133"/>
      <c r="C91" s="133" t="s">
        <v>673</v>
      </c>
      <c r="D91" s="133"/>
      <c r="E91" s="61">
        <v>86128337.697935432</v>
      </c>
      <c r="F91" s="61"/>
      <c r="G91" s="61">
        <v>38170036.602800012</v>
      </c>
    </row>
    <row r="92" spans="1:7" x14ac:dyDescent="0.3">
      <c r="A92" s="133"/>
      <c r="B92" s="133"/>
      <c r="C92" s="133"/>
      <c r="D92" s="133"/>
      <c r="E92" s="293"/>
      <c r="F92" s="293"/>
      <c r="G92" s="293"/>
    </row>
    <row r="93" spans="1:7" x14ac:dyDescent="0.3">
      <c r="A93" s="290">
        <v>8</v>
      </c>
      <c r="B93" s="133"/>
      <c r="C93" s="133" t="s">
        <v>668</v>
      </c>
      <c r="D93" s="133"/>
      <c r="E93" s="294">
        <v>-32408666</v>
      </c>
      <c r="F93" s="133"/>
      <c r="G93" s="294">
        <v>-32408666</v>
      </c>
    </row>
    <row r="94" spans="1:7" x14ac:dyDescent="0.3">
      <c r="A94" s="290"/>
      <c r="B94" s="133"/>
      <c r="C94" s="133"/>
      <c r="D94" s="133"/>
      <c r="E94" s="133"/>
      <c r="F94" s="133"/>
      <c r="G94" s="133"/>
    </row>
    <row r="95" spans="1:7" x14ac:dyDescent="0.3">
      <c r="A95" s="290">
        <v>9</v>
      </c>
      <c r="B95" s="133"/>
      <c r="C95" s="133" t="s">
        <v>669</v>
      </c>
      <c r="D95" s="133"/>
      <c r="E95" s="293">
        <v>53719671.697935432</v>
      </c>
      <c r="F95" s="133"/>
      <c r="G95" s="293">
        <v>5761370.6028000116</v>
      </c>
    </row>
    <row r="96" spans="1:7" x14ac:dyDescent="0.3">
      <c r="A96" s="290"/>
      <c r="B96" s="133"/>
      <c r="C96" s="133"/>
      <c r="D96" s="133"/>
      <c r="E96" s="133"/>
      <c r="F96" s="133"/>
      <c r="G96" s="133"/>
    </row>
    <row r="97" spans="1:7" x14ac:dyDescent="0.3">
      <c r="A97" s="290">
        <v>10</v>
      </c>
      <c r="B97" s="133"/>
      <c r="C97" s="133" t="s">
        <v>616</v>
      </c>
      <c r="D97" s="133"/>
      <c r="E97" s="294">
        <v>22110792</v>
      </c>
      <c r="F97" s="133"/>
      <c r="G97" s="294">
        <v>0</v>
      </c>
    </row>
    <row r="98" spans="1:7" x14ac:dyDescent="0.3">
      <c r="A98" s="290"/>
      <c r="B98" s="133"/>
      <c r="C98" s="133"/>
      <c r="D98" s="133"/>
      <c r="E98" s="133"/>
      <c r="F98" s="133"/>
      <c r="G98" s="133"/>
    </row>
    <row r="99" spans="1:7" x14ac:dyDescent="0.3">
      <c r="A99" s="290">
        <v>11</v>
      </c>
      <c r="B99" s="133"/>
      <c r="C99" s="133" t="s">
        <v>617</v>
      </c>
      <c r="D99" s="133"/>
      <c r="E99" s="61">
        <v>75830463.697935432</v>
      </c>
      <c r="F99" s="63"/>
      <c r="G99" s="61">
        <v>5761370.6028000116</v>
      </c>
    </row>
    <row r="100" spans="1:7" x14ac:dyDescent="0.3">
      <c r="A100" s="290"/>
      <c r="B100" s="133"/>
      <c r="C100" s="133"/>
      <c r="D100" s="133"/>
      <c r="E100" s="133"/>
      <c r="F100" s="133"/>
      <c r="G100" s="133"/>
    </row>
    <row r="101" spans="1:7" x14ac:dyDescent="0.3">
      <c r="A101" s="290">
        <v>12</v>
      </c>
      <c r="B101" s="133"/>
      <c r="C101" s="133" t="s">
        <v>674</v>
      </c>
      <c r="D101" s="133"/>
      <c r="E101" s="294">
        <v>-10357655</v>
      </c>
      <c r="F101" s="133"/>
      <c r="G101" s="294">
        <v>0</v>
      </c>
    </row>
    <row r="102" spans="1:7" x14ac:dyDescent="0.3">
      <c r="A102" s="133"/>
      <c r="B102" s="133"/>
      <c r="C102" s="133"/>
      <c r="D102" s="133"/>
      <c r="E102" s="133"/>
      <c r="F102" s="133"/>
      <c r="G102" s="133"/>
    </row>
    <row r="103" spans="1:7" ht="16.2" thickBot="1" x14ac:dyDescent="0.35">
      <c r="A103" s="290">
        <v>13</v>
      </c>
      <c r="B103" s="133"/>
      <c r="C103" s="133" t="s">
        <v>670</v>
      </c>
      <c r="D103" s="133"/>
      <c r="E103" s="104">
        <v>65472808.697935432</v>
      </c>
      <c r="F103" s="133"/>
      <c r="G103" s="104">
        <v>5761370.6028000116</v>
      </c>
    </row>
    <row r="104" spans="1:7" ht="16.2" thickTop="1" x14ac:dyDescent="0.3"/>
  </sheetData>
  <mergeCells count="5">
    <mergeCell ref="E8:I8"/>
    <mergeCell ref="O8:S8"/>
    <mergeCell ref="E9:I9"/>
    <mergeCell ref="K9:M9"/>
    <mergeCell ref="O9:S9"/>
  </mergeCells>
  <pageMargins left="0.6" right="0.55000000000000004" top="0.75" bottom="0.5" header="0.3" footer="0.3"/>
  <pageSetup scale="4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65"/>
  <sheetViews>
    <sheetView zoomScale="115" zoomScaleNormal="115" zoomScaleSheetLayoutView="85" workbookViewId="0">
      <pane xSplit="6" ySplit="5" topLeftCell="J48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9.33203125" defaultRowHeight="13.2" x14ac:dyDescent="0.25"/>
  <cols>
    <col min="1" max="1" width="1.44140625" style="231" customWidth="1"/>
    <col min="2" max="2" width="5.6640625" style="231" customWidth="1"/>
    <col min="3" max="3" width="1.44140625" style="231" customWidth="1"/>
    <col min="4" max="4" width="8" style="231" customWidth="1"/>
    <col min="5" max="5" width="1.44140625" style="231" customWidth="1"/>
    <col min="6" max="6" width="41.44140625" style="231" customWidth="1"/>
    <col min="7" max="8" width="1.44140625" style="232" customWidth="1"/>
    <col min="9" max="9" width="10.44140625" style="231" customWidth="1"/>
    <col min="10" max="10" width="1.44140625" style="231" customWidth="1"/>
    <col min="11" max="11" width="10.44140625" style="231" customWidth="1"/>
    <col min="12" max="12" width="1.44140625" style="231" customWidth="1"/>
    <col min="13" max="13" width="10.44140625" style="231" customWidth="1"/>
    <col min="14" max="14" width="1.44140625" style="232" customWidth="1"/>
    <col min="15" max="15" width="1.44140625" style="231" customWidth="1"/>
    <col min="16" max="16" width="10.44140625" style="231" customWidth="1"/>
    <col min="17" max="17" width="1.44140625" style="231" customWidth="1"/>
    <col min="18" max="18" width="10.44140625" style="231" customWidth="1"/>
    <col min="19" max="19" width="1.44140625" style="231" customWidth="1"/>
    <col min="20" max="20" width="10.44140625" style="231" customWidth="1"/>
    <col min="21" max="22" width="1.44140625" style="231" customWidth="1"/>
    <col min="23" max="23" width="10.44140625" style="232" customWidth="1"/>
    <col min="24" max="24" width="1.44140625" style="232" customWidth="1"/>
    <col min="25" max="25" width="10.44140625" style="232" customWidth="1"/>
    <col min="26" max="26" width="1.33203125" style="232" customWidth="1"/>
    <col min="27" max="27" width="10.44140625" style="232" customWidth="1"/>
    <col min="28" max="28" width="1.44140625" style="232" customWidth="1"/>
    <col min="29" max="29" width="10.44140625" style="232" customWidth="1"/>
    <col min="30" max="30" width="1.44140625" style="232" customWidth="1"/>
    <col min="31" max="31" width="20.6640625" style="232" customWidth="1"/>
    <col min="32" max="33" width="2.6640625" style="232" customWidth="1"/>
    <col min="34" max="34" width="21.33203125" style="232" customWidth="1"/>
    <col min="35" max="37" width="11.6640625" style="231" customWidth="1"/>
    <col min="38" max="16384" width="9.33203125" style="231"/>
  </cols>
  <sheetData>
    <row r="1" spans="1:49" x14ac:dyDescent="0.25">
      <c r="A1" s="230" t="s">
        <v>143</v>
      </c>
      <c r="B1" s="230"/>
      <c r="C1" s="230"/>
      <c r="E1" s="230"/>
      <c r="F1" s="230"/>
      <c r="I1" s="232"/>
      <c r="J1" s="230"/>
      <c r="K1" s="230"/>
      <c r="L1" s="230"/>
      <c r="M1" s="230"/>
      <c r="O1" s="230"/>
      <c r="P1" s="230"/>
      <c r="Q1" s="230"/>
      <c r="R1" s="230"/>
      <c r="S1" s="230"/>
      <c r="T1" s="230"/>
      <c r="X1" s="233"/>
      <c r="AG1" s="234"/>
      <c r="AI1" s="232"/>
      <c r="AJ1" s="232"/>
      <c r="AK1" s="232"/>
      <c r="AL1" s="232"/>
      <c r="AM1" s="232"/>
    </row>
    <row r="2" spans="1:49" x14ac:dyDescent="0.25">
      <c r="B2" s="230"/>
      <c r="C2" s="230"/>
      <c r="D2" s="230"/>
      <c r="E2" s="230"/>
      <c r="F2" s="230"/>
      <c r="H2" s="235"/>
      <c r="I2" s="236" t="s">
        <v>144</v>
      </c>
      <c r="J2" s="237"/>
      <c r="K2" s="237"/>
      <c r="L2" s="237"/>
      <c r="M2" s="237"/>
      <c r="O2" s="230"/>
      <c r="P2" s="236" t="s">
        <v>145</v>
      </c>
      <c r="Q2" s="238"/>
      <c r="R2" s="238"/>
      <c r="S2" s="238"/>
      <c r="T2" s="238"/>
      <c r="W2" s="236" t="s">
        <v>146</v>
      </c>
      <c r="X2" s="239"/>
      <c r="Y2" s="240"/>
      <c r="Z2" s="240"/>
      <c r="AA2" s="240"/>
      <c r="AB2" s="240"/>
      <c r="AC2" s="240"/>
      <c r="AD2" s="233"/>
      <c r="AE2" s="233"/>
      <c r="AG2" s="234"/>
      <c r="AH2" s="241" t="s">
        <v>147</v>
      </c>
      <c r="AI2" s="241"/>
      <c r="AJ2" s="241"/>
      <c r="AK2" s="241"/>
      <c r="AL2" s="232"/>
      <c r="AM2" s="232"/>
    </row>
    <row r="3" spans="1:49" x14ac:dyDescent="0.25">
      <c r="B3" s="230"/>
      <c r="C3" s="230"/>
      <c r="D3" s="230"/>
      <c r="E3" s="230"/>
      <c r="F3" s="230"/>
      <c r="I3" s="233"/>
      <c r="J3" s="233"/>
      <c r="K3" s="233"/>
      <c r="L3" s="233"/>
      <c r="M3" s="233" t="s">
        <v>148</v>
      </c>
      <c r="P3" s="233"/>
      <c r="Q3" s="233"/>
      <c r="R3" s="233"/>
      <c r="S3" s="233"/>
      <c r="T3" s="233" t="s">
        <v>148</v>
      </c>
      <c r="W3" s="233" t="s">
        <v>149</v>
      </c>
      <c r="X3" s="233"/>
      <c r="Y3" s="233"/>
      <c r="Z3" s="233"/>
      <c r="AA3" s="233"/>
      <c r="AB3" s="233"/>
      <c r="AC3" s="233" t="s">
        <v>148</v>
      </c>
      <c r="AD3" s="233"/>
      <c r="AE3" s="233"/>
      <c r="AG3" s="234"/>
      <c r="AH3" s="231"/>
    </row>
    <row r="4" spans="1:49" x14ac:dyDescent="0.25">
      <c r="B4" s="230"/>
      <c r="C4" s="230"/>
      <c r="D4" s="242" t="s">
        <v>150</v>
      </c>
      <c r="E4" s="230"/>
      <c r="F4" s="230"/>
      <c r="I4" s="233" t="s">
        <v>151</v>
      </c>
      <c r="J4" s="233"/>
      <c r="K4" s="233"/>
      <c r="L4" s="233"/>
      <c r="M4" s="233" t="s">
        <v>152</v>
      </c>
      <c r="P4" s="233" t="s">
        <v>151</v>
      </c>
      <c r="Q4" s="233"/>
      <c r="R4" s="233"/>
      <c r="S4" s="233"/>
      <c r="T4" s="233" t="s">
        <v>152</v>
      </c>
      <c r="W4" s="233" t="s">
        <v>151</v>
      </c>
      <c r="X4" s="233"/>
      <c r="Y4" s="233" t="s">
        <v>151</v>
      </c>
      <c r="Z4" s="233"/>
      <c r="AA4" s="233"/>
      <c r="AB4" s="233"/>
      <c r="AC4" s="233" t="s">
        <v>152</v>
      </c>
      <c r="AD4" s="233"/>
      <c r="AE4" s="233"/>
      <c r="AG4" s="234"/>
      <c r="AH4" s="231" t="s">
        <v>153</v>
      </c>
      <c r="AI4" s="243">
        <v>0.75409700000000002</v>
      </c>
    </row>
    <row r="5" spans="1:49" x14ac:dyDescent="0.25">
      <c r="B5" s="238" t="s">
        <v>154</v>
      </c>
      <c r="C5" s="230"/>
      <c r="D5" s="244" t="s">
        <v>155</v>
      </c>
      <c r="E5" s="230"/>
      <c r="F5" s="238" t="s">
        <v>156</v>
      </c>
      <c r="I5" s="245" t="s">
        <v>157</v>
      </c>
      <c r="J5" s="233"/>
      <c r="K5" s="245" t="s">
        <v>20</v>
      </c>
      <c r="L5" s="233"/>
      <c r="M5" s="245" t="s">
        <v>158</v>
      </c>
      <c r="P5" s="245" t="s">
        <v>157</v>
      </c>
      <c r="Q5" s="233"/>
      <c r="R5" s="245" t="s">
        <v>20</v>
      </c>
      <c r="S5" s="233"/>
      <c r="T5" s="245" t="s">
        <v>158</v>
      </c>
      <c r="W5" s="245" t="s">
        <v>157</v>
      </c>
      <c r="X5" s="233"/>
      <c r="Y5" s="245" t="s">
        <v>157</v>
      </c>
      <c r="Z5" s="233"/>
      <c r="AA5" s="245" t="s">
        <v>20</v>
      </c>
      <c r="AB5" s="233"/>
      <c r="AC5" s="245" t="s">
        <v>158</v>
      </c>
      <c r="AD5" s="233"/>
      <c r="AE5" s="245" t="s">
        <v>276</v>
      </c>
      <c r="AG5" s="234"/>
      <c r="AH5" s="231" t="s">
        <v>160</v>
      </c>
      <c r="AI5" s="246">
        <v>0.21</v>
      </c>
    </row>
    <row r="6" spans="1:49" x14ac:dyDescent="0.25">
      <c r="AG6" s="234"/>
      <c r="AH6" s="231"/>
    </row>
    <row r="7" spans="1:49" x14ac:dyDescent="0.25">
      <c r="B7" s="231">
        <v>1</v>
      </c>
      <c r="D7" s="247"/>
      <c r="E7" s="230"/>
      <c r="F7" s="230" t="s">
        <v>161</v>
      </c>
      <c r="I7" s="248">
        <v>103864.30399000121</v>
      </c>
      <c r="J7" s="249"/>
      <c r="K7" s="249">
        <v>1951252.1432591095</v>
      </c>
      <c r="L7" s="249"/>
      <c r="M7" s="249">
        <f>+($K7*$AK$12-$I7)/$AI$4</f>
        <v>59436.795699151349</v>
      </c>
      <c r="O7" s="230"/>
      <c r="P7" s="250">
        <f>+I7</f>
        <v>103864.30399000121</v>
      </c>
      <c r="Q7" s="249"/>
      <c r="R7" s="249">
        <f>+K7</f>
        <v>1951252.1432591095</v>
      </c>
      <c r="S7" s="249"/>
      <c r="T7" s="249">
        <f>+($R7*$AK$12-$P7)/$AI$4</f>
        <v>59436.795699151349</v>
      </c>
      <c r="AG7" s="234"/>
      <c r="AH7" s="231"/>
      <c r="AR7" s="251"/>
      <c r="AT7" s="251"/>
      <c r="AU7" s="252"/>
      <c r="AV7" s="252"/>
      <c r="AW7" s="252"/>
    </row>
    <row r="8" spans="1:49" x14ac:dyDescent="0.25">
      <c r="D8" s="253"/>
      <c r="I8" s="254"/>
      <c r="J8" s="254"/>
      <c r="K8" s="254"/>
      <c r="L8" s="254"/>
      <c r="M8" s="254"/>
      <c r="P8" s="254"/>
      <c r="Q8" s="254"/>
      <c r="R8" s="254"/>
      <c r="S8" s="254"/>
      <c r="T8" s="254"/>
      <c r="AE8" s="231"/>
      <c r="AG8" s="234"/>
      <c r="AH8" s="231" t="s">
        <v>162</v>
      </c>
      <c r="AI8" s="231" t="s">
        <v>163</v>
      </c>
      <c r="AK8" s="231" t="s">
        <v>164</v>
      </c>
      <c r="AR8" s="251"/>
      <c r="AT8" s="251"/>
      <c r="AU8" s="252"/>
      <c r="AV8" s="252"/>
      <c r="AW8" s="252"/>
    </row>
    <row r="9" spans="1:49" x14ac:dyDescent="0.25">
      <c r="B9" s="235" t="s">
        <v>165</v>
      </c>
      <c r="D9" s="253"/>
      <c r="I9" s="254"/>
      <c r="J9" s="254"/>
      <c r="K9" s="254"/>
      <c r="L9" s="254"/>
      <c r="M9" s="254"/>
      <c r="P9" s="254"/>
      <c r="Q9" s="254"/>
      <c r="R9" s="254"/>
      <c r="S9" s="254"/>
      <c r="T9" s="254"/>
      <c r="AE9" s="231"/>
      <c r="AG9" s="234"/>
      <c r="AH9" s="236" t="s">
        <v>166</v>
      </c>
      <c r="AI9" s="236" t="s">
        <v>167</v>
      </c>
      <c r="AJ9" s="236" t="s">
        <v>168</v>
      </c>
      <c r="AK9" s="236" t="s">
        <v>168</v>
      </c>
      <c r="AU9" s="252"/>
      <c r="AV9" s="252"/>
    </row>
    <row r="10" spans="1:49" x14ac:dyDescent="0.25">
      <c r="B10" s="231">
        <f t="shared" ref="B10:B29" ca="1" si="0">+MAX(OFFSET($B$7,0,0,ROW($B10)-ROW($B$7),1))+1</f>
        <v>2</v>
      </c>
      <c r="D10" s="253" t="s">
        <v>231</v>
      </c>
      <c r="F10" s="231" t="s">
        <v>169</v>
      </c>
      <c r="I10" s="254">
        <v>954.6672469815984</v>
      </c>
      <c r="J10" s="254"/>
      <c r="K10" s="254">
        <v>0</v>
      </c>
      <c r="L10" s="254"/>
      <c r="M10" s="254">
        <f t="shared" ref="M10:M29" si="1">+($K10*$AK$12-$I10)/$AI$4</f>
        <v>-1265.9740682983731</v>
      </c>
      <c r="P10" s="254">
        <v>954.6672469815984</v>
      </c>
      <c r="Q10" s="254"/>
      <c r="R10" s="254">
        <v>0</v>
      </c>
      <c r="S10" s="254"/>
      <c r="T10" s="254">
        <f t="shared" ref="T10:T29" si="2">+($R10*$AK$12-$P10)/$AI$4</f>
        <v>-1265.9740682983731</v>
      </c>
      <c r="W10" s="254">
        <f t="shared" ref="W10:W29" si="3">+Y10/(1-$AI$5)</f>
        <v>0</v>
      </c>
      <c r="X10" s="254"/>
      <c r="Y10" s="254">
        <f t="shared" ref="Y10:Y29" si="4">+P10-I10</f>
        <v>0</v>
      </c>
      <c r="Z10" s="254"/>
      <c r="AA10" s="254">
        <f t="shared" ref="AA10:AA29" si="5">+R10-K10</f>
        <v>0</v>
      </c>
      <c r="AB10" s="255"/>
      <c r="AC10" s="254">
        <f t="shared" ref="AC10:AC29" si="6">+T10-M10</f>
        <v>0</v>
      </c>
      <c r="AE10" s="231" t="s">
        <v>170</v>
      </c>
      <c r="AG10" s="234"/>
      <c r="AH10" s="231" t="s">
        <v>171</v>
      </c>
      <c r="AI10" s="231">
        <v>0.51500000000000001</v>
      </c>
      <c r="AJ10" s="252">
        <v>5.5728155339805824E-2</v>
      </c>
      <c r="AK10" s="256">
        <f>ROUND(AI10*AJ10,4)</f>
        <v>2.87E-2</v>
      </c>
    </row>
    <row r="11" spans="1:49" x14ac:dyDescent="0.25">
      <c r="B11" s="231">
        <f t="shared" ca="1" si="0"/>
        <v>3</v>
      </c>
      <c r="D11" s="253" t="s">
        <v>232</v>
      </c>
      <c r="F11" s="231" t="s">
        <v>172</v>
      </c>
      <c r="I11" s="254">
        <v>31.955103665430322</v>
      </c>
      <c r="J11" s="254"/>
      <c r="K11" s="254">
        <v>0</v>
      </c>
      <c r="L11" s="254"/>
      <c r="M11" s="254">
        <f t="shared" si="1"/>
        <v>-42.375322624848422</v>
      </c>
      <c r="P11" s="254">
        <v>31.955103665430322</v>
      </c>
      <c r="Q11" s="254"/>
      <c r="R11" s="254">
        <v>0</v>
      </c>
      <c r="S11" s="254"/>
      <c r="T11" s="254">
        <f t="shared" si="2"/>
        <v>-42.375322624848422</v>
      </c>
      <c r="W11" s="254">
        <f t="shared" si="3"/>
        <v>0</v>
      </c>
      <c r="X11" s="254"/>
      <c r="Y11" s="254">
        <f t="shared" si="4"/>
        <v>0</v>
      </c>
      <c r="Z11" s="254"/>
      <c r="AA11" s="254">
        <f t="shared" si="5"/>
        <v>0</v>
      </c>
      <c r="AB11" s="255"/>
      <c r="AC11" s="254">
        <f t="shared" si="6"/>
        <v>0</v>
      </c>
      <c r="AE11" s="231" t="s">
        <v>170</v>
      </c>
      <c r="AG11" s="234"/>
      <c r="AH11" s="231" t="s">
        <v>173</v>
      </c>
      <c r="AI11" s="231">
        <v>0.48499999999999999</v>
      </c>
      <c r="AJ11" s="252">
        <v>9.8000000000000004E-2</v>
      </c>
      <c r="AK11" s="257">
        <f>ROUND(AI11*AJ11,4)</f>
        <v>4.7500000000000001E-2</v>
      </c>
    </row>
    <row r="12" spans="1:49" x14ac:dyDescent="0.25">
      <c r="B12" s="231">
        <f t="shared" ca="1" si="0"/>
        <v>4</v>
      </c>
      <c r="D12" s="253" t="s">
        <v>233</v>
      </c>
      <c r="F12" s="231" t="s">
        <v>174</v>
      </c>
      <c r="I12" s="254">
        <v>1216.4185906954835</v>
      </c>
      <c r="J12" s="254"/>
      <c r="K12" s="254">
        <v>0</v>
      </c>
      <c r="L12" s="254"/>
      <c r="M12" s="254">
        <f t="shared" si="1"/>
        <v>-1613.0797373487542</v>
      </c>
      <c r="P12" s="254">
        <v>2983.8558481058171</v>
      </c>
      <c r="Q12" s="254"/>
      <c r="R12" s="254">
        <v>8402.9009538855244</v>
      </c>
      <c r="S12" s="254"/>
      <c r="T12" s="254">
        <f t="shared" si="2"/>
        <v>-3107.7630535855997</v>
      </c>
      <c r="W12" s="254">
        <f t="shared" si="3"/>
        <v>2237.2623511523211</v>
      </c>
      <c r="X12" s="254"/>
      <c r="Y12" s="254">
        <f t="shared" si="4"/>
        <v>1767.4372574103336</v>
      </c>
      <c r="Z12" s="254"/>
      <c r="AA12" s="254">
        <f t="shared" si="5"/>
        <v>8402.9009538855244</v>
      </c>
      <c r="AB12" s="255"/>
      <c r="AC12" s="254">
        <f t="shared" si="6"/>
        <v>-1494.6833162368455</v>
      </c>
      <c r="AE12" s="231" t="s">
        <v>277</v>
      </c>
      <c r="AG12" s="234"/>
      <c r="AH12" s="231" t="s">
        <v>175</v>
      </c>
      <c r="AI12" s="258">
        <f>SUM(AI10:AI11)</f>
        <v>1</v>
      </c>
      <c r="AK12" s="256">
        <f>+ROUND(SUM(AK10:AK11),4)</f>
        <v>7.6200000000000004E-2</v>
      </c>
    </row>
    <row r="13" spans="1:49" x14ac:dyDescent="0.25">
      <c r="B13" s="231">
        <f t="shared" ca="1" si="0"/>
        <v>5</v>
      </c>
      <c r="D13" s="253" t="s">
        <v>234</v>
      </c>
      <c r="F13" s="231" t="s">
        <v>176</v>
      </c>
      <c r="I13" s="254">
        <v>12916.465697180342</v>
      </c>
      <c r="J13" s="254"/>
      <c r="K13" s="254">
        <v>0</v>
      </c>
      <c r="L13" s="254"/>
      <c r="M13" s="254">
        <f t="shared" si="1"/>
        <v>-17128.387590960236</v>
      </c>
      <c r="P13" s="254">
        <v>12968.34520766963</v>
      </c>
      <c r="Q13" s="254"/>
      <c r="R13" s="254">
        <v>0</v>
      </c>
      <c r="S13" s="254"/>
      <c r="T13" s="254">
        <f t="shared" si="2"/>
        <v>-17197.184457264291</v>
      </c>
      <c r="W13" s="254">
        <f t="shared" si="3"/>
        <v>65.670266442137731</v>
      </c>
      <c r="X13" s="254"/>
      <c r="Y13" s="254">
        <f t="shared" si="4"/>
        <v>51.879510489288805</v>
      </c>
      <c r="Z13" s="254"/>
      <c r="AA13" s="254">
        <f t="shared" si="5"/>
        <v>0</v>
      </c>
      <c r="AB13" s="255"/>
      <c r="AC13" s="254">
        <f t="shared" si="6"/>
        <v>-68.796866304055584</v>
      </c>
      <c r="AE13" s="231" t="s">
        <v>170</v>
      </c>
      <c r="AG13" s="234"/>
      <c r="AK13" s="252"/>
    </row>
    <row r="14" spans="1:49" x14ac:dyDescent="0.25">
      <c r="B14" s="231">
        <f t="shared" ca="1" si="0"/>
        <v>6</v>
      </c>
      <c r="D14" s="253" t="s">
        <v>235</v>
      </c>
      <c r="F14" s="231" t="s">
        <v>177</v>
      </c>
      <c r="I14" s="254">
        <v>-1412.1186458149552</v>
      </c>
      <c r="J14" s="254"/>
      <c r="K14" s="254">
        <v>0</v>
      </c>
      <c r="L14" s="254"/>
      <c r="M14" s="254">
        <f t="shared" si="1"/>
        <v>1872.5954960899662</v>
      </c>
      <c r="P14" s="254">
        <v>-1412.1186458149552</v>
      </c>
      <c r="Q14" s="254"/>
      <c r="R14" s="254">
        <v>0</v>
      </c>
      <c r="S14" s="254"/>
      <c r="T14" s="254">
        <f t="shared" si="2"/>
        <v>1872.5954960899662</v>
      </c>
      <c r="W14" s="254">
        <f t="shared" si="3"/>
        <v>0</v>
      </c>
      <c r="X14" s="254"/>
      <c r="Y14" s="254">
        <f t="shared" si="4"/>
        <v>0</v>
      </c>
      <c r="Z14" s="254"/>
      <c r="AA14" s="254">
        <f t="shared" si="5"/>
        <v>0</v>
      </c>
      <c r="AB14" s="255"/>
      <c r="AC14" s="254">
        <f t="shared" si="6"/>
        <v>0</v>
      </c>
      <c r="AE14" s="231" t="s">
        <v>170</v>
      </c>
      <c r="AG14" s="234"/>
      <c r="AJ14" s="259"/>
      <c r="AK14" s="252"/>
    </row>
    <row r="15" spans="1:49" x14ac:dyDescent="0.25">
      <c r="B15" s="231">
        <f t="shared" ca="1" si="0"/>
        <v>7</v>
      </c>
      <c r="D15" s="253" t="s">
        <v>236</v>
      </c>
      <c r="F15" s="231" t="s">
        <v>178</v>
      </c>
      <c r="I15" s="254">
        <v>-1256.3191261336697</v>
      </c>
      <c r="J15" s="254"/>
      <c r="K15" s="254">
        <v>0</v>
      </c>
      <c r="L15" s="254"/>
      <c r="M15" s="254">
        <f t="shared" si="1"/>
        <v>1665.9914124226323</v>
      </c>
      <c r="P15" s="254">
        <v>-1256.3191261336697</v>
      </c>
      <c r="Q15" s="254"/>
      <c r="R15" s="254">
        <v>0</v>
      </c>
      <c r="S15" s="254"/>
      <c r="T15" s="254">
        <f t="shared" si="2"/>
        <v>1665.9914124226323</v>
      </c>
      <c r="W15" s="254">
        <f t="shared" si="3"/>
        <v>0</v>
      </c>
      <c r="X15" s="254"/>
      <c r="Y15" s="254">
        <f t="shared" si="4"/>
        <v>0</v>
      </c>
      <c r="Z15" s="254"/>
      <c r="AA15" s="254">
        <f t="shared" si="5"/>
        <v>0</v>
      </c>
      <c r="AB15" s="255"/>
      <c r="AC15" s="254">
        <f t="shared" si="6"/>
        <v>0</v>
      </c>
      <c r="AE15" s="231" t="s">
        <v>170</v>
      </c>
      <c r="AG15" s="234"/>
      <c r="AJ15" s="259"/>
      <c r="AK15" s="252"/>
    </row>
    <row r="16" spans="1:49" x14ac:dyDescent="0.25">
      <c r="B16" s="231">
        <f t="shared" ca="1" si="0"/>
        <v>8</v>
      </c>
      <c r="D16" s="253" t="s">
        <v>237</v>
      </c>
      <c r="F16" s="231" t="s">
        <v>179</v>
      </c>
      <c r="I16" s="254">
        <v>-125.42875474144239</v>
      </c>
      <c r="J16" s="254"/>
      <c r="K16" s="254">
        <v>0</v>
      </c>
      <c r="L16" s="254"/>
      <c r="M16" s="254">
        <f t="shared" si="1"/>
        <v>166.32973575208811</v>
      </c>
      <c r="P16" s="254">
        <v>-125.42875474144239</v>
      </c>
      <c r="Q16" s="254"/>
      <c r="R16" s="254">
        <v>0</v>
      </c>
      <c r="S16" s="254"/>
      <c r="T16" s="254">
        <f t="shared" si="2"/>
        <v>166.32973575208811</v>
      </c>
      <c r="W16" s="254">
        <f t="shared" si="3"/>
        <v>0</v>
      </c>
      <c r="X16" s="254"/>
      <c r="Y16" s="254">
        <f t="shared" si="4"/>
        <v>0</v>
      </c>
      <c r="Z16" s="254"/>
      <c r="AA16" s="254">
        <f t="shared" si="5"/>
        <v>0</v>
      </c>
      <c r="AB16" s="255"/>
      <c r="AC16" s="254">
        <f t="shared" si="6"/>
        <v>0</v>
      </c>
      <c r="AE16" s="231" t="s">
        <v>170</v>
      </c>
      <c r="AG16" s="234"/>
      <c r="AJ16" s="259"/>
      <c r="AK16" s="254"/>
    </row>
    <row r="17" spans="2:37" x14ac:dyDescent="0.25">
      <c r="B17" s="231">
        <f t="shared" ca="1" si="0"/>
        <v>9</v>
      </c>
      <c r="D17" s="253" t="s">
        <v>238</v>
      </c>
      <c r="F17" s="231" t="s">
        <v>180</v>
      </c>
      <c r="I17" s="254">
        <v>-187.09830484735656</v>
      </c>
      <c r="J17" s="254"/>
      <c r="K17" s="254">
        <v>0</v>
      </c>
      <c r="L17" s="254"/>
      <c r="M17" s="254">
        <f t="shared" si="1"/>
        <v>248.10906932046746</v>
      </c>
      <c r="P17" s="254">
        <v>-187.09830484735656</v>
      </c>
      <c r="Q17" s="254"/>
      <c r="R17" s="254">
        <v>0</v>
      </c>
      <c r="S17" s="254"/>
      <c r="T17" s="254">
        <f t="shared" si="2"/>
        <v>248.10906932046746</v>
      </c>
      <c r="W17" s="254">
        <f t="shared" si="3"/>
        <v>0</v>
      </c>
      <c r="X17" s="254"/>
      <c r="Y17" s="254">
        <f t="shared" si="4"/>
        <v>0</v>
      </c>
      <c r="Z17" s="254"/>
      <c r="AA17" s="254">
        <f t="shared" si="5"/>
        <v>0</v>
      </c>
      <c r="AB17" s="255"/>
      <c r="AC17" s="254">
        <f t="shared" si="6"/>
        <v>0</v>
      </c>
      <c r="AE17" s="231" t="s">
        <v>170</v>
      </c>
      <c r="AG17" s="234"/>
      <c r="AJ17" s="259"/>
    </row>
    <row r="18" spans="2:37" x14ac:dyDescent="0.25">
      <c r="B18" s="231">
        <f t="shared" ca="1" si="0"/>
        <v>10</v>
      </c>
      <c r="D18" s="253" t="s">
        <v>239</v>
      </c>
      <c r="F18" s="231" t="s">
        <v>181</v>
      </c>
      <c r="I18" s="254">
        <v>69.886130589180155</v>
      </c>
      <c r="J18" s="254"/>
      <c r="K18" s="254">
        <v>0</v>
      </c>
      <c r="L18" s="254"/>
      <c r="M18" s="254">
        <f t="shared" si="1"/>
        <v>-92.67525343447879</v>
      </c>
      <c r="P18" s="254">
        <v>69.886130589180155</v>
      </c>
      <c r="Q18" s="254"/>
      <c r="R18" s="254">
        <v>0</v>
      </c>
      <c r="S18" s="254"/>
      <c r="T18" s="254">
        <f t="shared" si="2"/>
        <v>-92.67525343447879</v>
      </c>
      <c r="W18" s="254">
        <f t="shared" si="3"/>
        <v>0</v>
      </c>
      <c r="X18" s="254"/>
      <c r="Y18" s="254">
        <f t="shared" si="4"/>
        <v>0</v>
      </c>
      <c r="Z18" s="254"/>
      <c r="AA18" s="254">
        <f t="shared" si="5"/>
        <v>0</v>
      </c>
      <c r="AB18" s="255"/>
      <c r="AC18" s="254">
        <f t="shared" si="6"/>
        <v>0</v>
      </c>
      <c r="AE18" s="231" t="s">
        <v>170</v>
      </c>
      <c r="AG18" s="234"/>
      <c r="AJ18" s="259"/>
      <c r="AK18" s="254"/>
    </row>
    <row r="19" spans="2:37" x14ac:dyDescent="0.25">
      <c r="B19" s="231">
        <f t="shared" ca="1" si="0"/>
        <v>11</v>
      </c>
      <c r="D19" s="253" t="s">
        <v>240</v>
      </c>
      <c r="F19" s="231" t="s">
        <v>182</v>
      </c>
      <c r="I19" s="254">
        <v>3.8310246199423612</v>
      </c>
      <c r="J19" s="254"/>
      <c r="K19" s="254">
        <v>0</v>
      </c>
      <c r="L19" s="254"/>
      <c r="M19" s="254">
        <f t="shared" si="1"/>
        <v>-5.0802809452130973</v>
      </c>
      <c r="P19" s="254">
        <v>3.8310246199423612</v>
      </c>
      <c r="Q19" s="254"/>
      <c r="R19" s="254">
        <v>0</v>
      </c>
      <c r="S19" s="254"/>
      <c r="T19" s="254">
        <f t="shared" si="2"/>
        <v>-5.0802809452130973</v>
      </c>
      <c r="W19" s="254">
        <f t="shared" si="3"/>
        <v>0</v>
      </c>
      <c r="X19" s="254"/>
      <c r="Y19" s="254">
        <f t="shared" si="4"/>
        <v>0</v>
      </c>
      <c r="Z19" s="254"/>
      <c r="AA19" s="254">
        <f t="shared" si="5"/>
        <v>0</v>
      </c>
      <c r="AB19" s="255"/>
      <c r="AC19" s="254">
        <f t="shared" si="6"/>
        <v>0</v>
      </c>
      <c r="AE19" s="231" t="s">
        <v>170</v>
      </c>
      <c r="AG19" s="234"/>
      <c r="AJ19" s="259"/>
      <c r="AK19" s="260"/>
    </row>
    <row r="20" spans="2:37" x14ac:dyDescent="0.25">
      <c r="B20" s="231">
        <f t="shared" ca="1" si="0"/>
        <v>12</v>
      </c>
      <c r="D20" s="253" t="s">
        <v>241</v>
      </c>
      <c r="F20" s="231" t="s">
        <v>278</v>
      </c>
      <c r="I20" s="254">
        <v>-204.50364267608413</v>
      </c>
      <c r="J20" s="254"/>
      <c r="K20" s="254">
        <v>0</v>
      </c>
      <c r="L20" s="254"/>
      <c r="M20" s="254">
        <f t="shared" si="1"/>
        <v>271.19010243520944</v>
      </c>
      <c r="P20" s="254">
        <v>-204.50364267608413</v>
      </c>
      <c r="Q20" s="254"/>
      <c r="R20" s="254">
        <v>0</v>
      </c>
      <c r="S20" s="254"/>
      <c r="T20" s="254">
        <f t="shared" si="2"/>
        <v>271.19010243520944</v>
      </c>
      <c r="W20" s="254">
        <f t="shared" si="3"/>
        <v>0</v>
      </c>
      <c r="X20" s="254"/>
      <c r="Y20" s="254">
        <f t="shared" si="4"/>
        <v>0</v>
      </c>
      <c r="Z20" s="254"/>
      <c r="AA20" s="254">
        <f t="shared" si="5"/>
        <v>0</v>
      </c>
      <c r="AB20" s="255"/>
      <c r="AC20" s="254">
        <f t="shared" si="6"/>
        <v>0</v>
      </c>
      <c r="AE20" s="231" t="s">
        <v>170</v>
      </c>
      <c r="AG20" s="234"/>
      <c r="AJ20" s="259"/>
      <c r="AK20" s="254"/>
    </row>
    <row r="21" spans="2:37" x14ac:dyDescent="0.25">
      <c r="B21" s="231">
        <f t="shared" ca="1" si="0"/>
        <v>13</v>
      </c>
      <c r="D21" s="253" t="s">
        <v>242</v>
      </c>
      <c r="F21" s="231" t="s">
        <v>184</v>
      </c>
      <c r="I21" s="254">
        <v>-438.0782752936301</v>
      </c>
      <c r="J21" s="254"/>
      <c r="K21" s="254">
        <v>0</v>
      </c>
      <c r="L21" s="254"/>
      <c r="M21" s="254">
        <f t="shared" si="1"/>
        <v>580.93093500389216</v>
      </c>
      <c r="P21" s="254">
        <v>-438.0782752936301</v>
      </c>
      <c r="Q21" s="254"/>
      <c r="R21" s="254">
        <v>0</v>
      </c>
      <c r="S21" s="254"/>
      <c r="T21" s="254">
        <f t="shared" si="2"/>
        <v>580.93093500389216</v>
      </c>
      <c r="W21" s="254">
        <f t="shared" si="3"/>
        <v>0</v>
      </c>
      <c r="X21" s="254"/>
      <c r="Y21" s="254">
        <f t="shared" si="4"/>
        <v>0</v>
      </c>
      <c r="Z21" s="254"/>
      <c r="AA21" s="254">
        <f t="shared" si="5"/>
        <v>0</v>
      </c>
      <c r="AB21" s="255"/>
      <c r="AC21" s="254">
        <f t="shared" si="6"/>
        <v>0</v>
      </c>
      <c r="AE21" s="231" t="s">
        <v>170</v>
      </c>
      <c r="AG21" s="234"/>
    </row>
    <row r="22" spans="2:37" x14ac:dyDescent="0.25">
      <c r="B22" s="231">
        <f t="shared" ca="1" si="0"/>
        <v>14</v>
      </c>
      <c r="D22" s="253" t="s">
        <v>243</v>
      </c>
      <c r="F22" s="231" t="s">
        <v>185</v>
      </c>
      <c r="I22" s="254">
        <v>-770.45074746506373</v>
      </c>
      <c r="J22" s="254"/>
      <c r="K22" s="254">
        <v>0</v>
      </c>
      <c r="L22" s="254"/>
      <c r="M22" s="254">
        <f t="shared" si="1"/>
        <v>1021.6865303337153</v>
      </c>
      <c r="P22" s="254">
        <v>-770.45074746506373</v>
      </c>
      <c r="Q22" s="254"/>
      <c r="R22" s="254">
        <v>0</v>
      </c>
      <c r="S22" s="254"/>
      <c r="T22" s="254">
        <f t="shared" si="2"/>
        <v>1021.6865303337153</v>
      </c>
      <c r="W22" s="254">
        <f t="shared" si="3"/>
        <v>0</v>
      </c>
      <c r="X22" s="254"/>
      <c r="Y22" s="254">
        <f t="shared" si="4"/>
        <v>0</v>
      </c>
      <c r="Z22" s="254"/>
      <c r="AA22" s="254">
        <f t="shared" si="5"/>
        <v>0</v>
      </c>
      <c r="AB22" s="255"/>
      <c r="AC22" s="254">
        <f t="shared" si="6"/>
        <v>0</v>
      </c>
      <c r="AE22" s="231" t="s">
        <v>170</v>
      </c>
      <c r="AG22" s="234"/>
    </row>
    <row r="23" spans="2:37" x14ac:dyDescent="0.25">
      <c r="B23" s="231">
        <f t="shared" ca="1" si="0"/>
        <v>15</v>
      </c>
      <c r="D23" s="253" t="s">
        <v>244</v>
      </c>
      <c r="F23" s="231" t="s">
        <v>279</v>
      </c>
      <c r="I23" s="254">
        <v>-52.646119560989838</v>
      </c>
      <c r="J23" s="254"/>
      <c r="K23" s="254">
        <v>0</v>
      </c>
      <c r="L23" s="254"/>
      <c r="M23" s="254">
        <f t="shared" si="1"/>
        <v>69.813458429074558</v>
      </c>
      <c r="P23" s="254">
        <v>-52.646119560989838</v>
      </c>
      <c r="Q23" s="254"/>
      <c r="R23" s="254">
        <v>0</v>
      </c>
      <c r="S23" s="254"/>
      <c r="T23" s="254">
        <f t="shared" si="2"/>
        <v>69.813458429074558</v>
      </c>
      <c r="W23" s="254">
        <f t="shared" si="3"/>
        <v>0</v>
      </c>
      <c r="X23" s="254"/>
      <c r="Y23" s="254">
        <f t="shared" si="4"/>
        <v>0</v>
      </c>
      <c r="Z23" s="254"/>
      <c r="AA23" s="254">
        <f t="shared" si="5"/>
        <v>0</v>
      </c>
      <c r="AB23" s="255"/>
      <c r="AC23" s="254">
        <f t="shared" si="6"/>
        <v>0</v>
      </c>
      <c r="AE23" s="231" t="s">
        <v>170</v>
      </c>
      <c r="AG23" s="234"/>
    </row>
    <row r="24" spans="2:37" x14ac:dyDescent="0.25">
      <c r="B24" s="231">
        <f t="shared" ca="1" si="0"/>
        <v>16</v>
      </c>
      <c r="D24" s="253" t="s">
        <v>246</v>
      </c>
      <c r="F24" s="231" t="s">
        <v>187</v>
      </c>
      <c r="I24" s="254">
        <v>-359.39940979334085</v>
      </c>
      <c r="J24" s="254"/>
      <c r="K24" s="254">
        <v>0</v>
      </c>
      <c r="L24" s="254"/>
      <c r="M24" s="254">
        <f t="shared" si="1"/>
        <v>476.59572945302904</v>
      </c>
      <c r="P24" s="254">
        <v>-359.39940979334085</v>
      </c>
      <c r="Q24" s="254"/>
      <c r="R24" s="254">
        <v>0</v>
      </c>
      <c r="S24" s="254"/>
      <c r="T24" s="254">
        <f t="shared" si="2"/>
        <v>476.59572945302904</v>
      </c>
      <c r="W24" s="254">
        <f t="shared" si="3"/>
        <v>0</v>
      </c>
      <c r="X24" s="254"/>
      <c r="Y24" s="254">
        <f t="shared" si="4"/>
        <v>0</v>
      </c>
      <c r="Z24" s="254"/>
      <c r="AA24" s="254">
        <f t="shared" si="5"/>
        <v>0</v>
      </c>
      <c r="AB24" s="255"/>
      <c r="AC24" s="254">
        <f t="shared" si="6"/>
        <v>0</v>
      </c>
      <c r="AE24" s="231" t="s">
        <v>170</v>
      </c>
      <c r="AG24" s="234"/>
    </row>
    <row r="25" spans="2:37" x14ac:dyDescent="0.25">
      <c r="B25" s="231">
        <f t="shared" ca="1" si="0"/>
        <v>17</v>
      </c>
      <c r="D25" s="253" t="s">
        <v>247</v>
      </c>
      <c r="F25" s="231" t="s">
        <v>188</v>
      </c>
      <c r="I25" s="254">
        <v>-4.1903865716636917</v>
      </c>
      <c r="J25" s="254"/>
      <c r="K25" s="254">
        <v>0</v>
      </c>
      <c r="L25" s="254"/>
      <c r="M25" s="254">
        <f t="shared" si="1"/>
        <v>5.5568270019157904</v>
      </c>
      <c r="P25" s="254">
        <v>-4.1903865716636917</v>
      </c>
      <c r="Q25" s="254"/>
      <c r="R25" s="254">
        <v>0</v>
      </c>
      <c r="S25" s="254"/>
      <c r="T25" s="254">
        <f t="shared" si="2"/>
        <v>5.5568270019157904</v>
      </c>
      <c r="W25" s="254">
        <f t="shared" si="3"/>
        <v>0</v>
      </c>
      <c r="X25" s="254"/>
      <c r="Y25" s="254">
        <f t="shared" si="4"/>
        <v>0</v>
      </c>
      <c r="Z25" s="254"/>
      <c r="AA25" s="254">
        <f t="shared" si="5"/>
        <v>0</v>
      </c>
      <c r="AB25" s="255"/>
      <c r="AC25" s="254">
        <f t="shared" si="6"/>
        <v>0</v>
      </c>
      <c r="AE25" s="231" t="s">
        <v>170</v>
      </c>
      <c r="AG25" s="234"/>
    </row>
    <row r="26" spans="2:37" x14ac:dyDescent="0.25">
      <c r="B26" s="231">
        <f t="shared" ca="1" si="0"/>
        <v>18</v>
      </c>
      <c r="D26" s="253" t="s">
        <v>248</v>
      </c>
      <c r="F26" s="231" t="s">
        <v>189</v>
      </c>
      <c r="I26" s="254">
        <v>-10.645339606916785</v>
      </c>
      <c r="J26" s="254"/>
      <c r="K26" s="254">
        <v>0</v>
      </c>
      <c r="L26" s="254"/>
      <c r="M26" s="254">
        <f t="shared" si="1"/>
        <v>14.116671471862087</v>
      </c>
      <c r="P26" s="254">
        <v>-10.645339606916785</v>
      </c>
      <c r="Q26" s="254"/>
      <c r="R26" s="254">
        <v>0</v>
      </c>
      <c r="S26" s="254"/>
      <c r="T26" s="254">
        <f t="shared" si="2"/>
        <v>14.116671471862087</v>
      </c>
      <c r="W26" s="254">
        <f t="shared" si="3"/>
        <v>0</v>
      </c>
      <c r="X26" s="254"/>
      <c r="Y26" s="254">
        <f t="shared" si="4"/>
        <v>0</v>
      </c>
      <c r="Z26" s="254"/>
      <c r="AA26" s="254">
        <f t="shared" si="5"/>
        <v>0</v>
      </c>
      <c r="AB26" s="255"/>
      <c r="AC26" s="254">
        <f t="shared" si="6"/>
        <v>0</v>
      </c>
      <c r="AE26" s="231" t="s">
        <v>170</v>
      </c>
      <c r="AG26" s="234"/>
    </row>
    <row r="27" spans="2:37" x14ac:dyDescent="0.25">
      <c r="B27" s="231">
        <f t="shared" ca="1" si="0"/>
        <v>19</v>
      </c>
      <c r="D27" s="253" t="s">
        <v>249</v>
      </c>
      <c r="F27" s="231" t="s">
        <v>190</v>
      </c>
      <c r="I27" s="254">
        <v>0</v>
      </c>
      <c r="J27" s="254"/>
      <c r="K27" s="254">
        <v>150560.29735386759</v>
      </c>
      <c r="L27" s="254"/>
      <c r="M27" s="254">
        <f t="shared" si="1"/>
        <v>15213.818193633857</v>
      </c>
      <c r="P27" s="254">
        <v>0</v>
      </c>
      <c r="Q27" s="254"/>
      <c r="R27" s="254">
        <v>150560.29735386759</v>
      </c>
      <c r="S27" s="254"/>
      <c r="T27" s="254">
        <f t="shared" si="2"/>
        <v>15213.818193633857</v>
      </c>
      <c r="W27" s="254">
        <f t="shared" si="3"/>
        <v>0</v>
      </c>
      <c r="X27" s="254"/>
      <c r="Y27" s="254">
        <f t="shared" si="4"/>
        <v>0</v>
      </c>
      <c r="Z27" s="254"/>
      <c r="AA27" s="254">
        <f t="shared" si="5"/>
        <v>0</v>
      </c>
      <c r="AB27" s="255"/>
      <c r="AC27" s="254">
        <f t="shared" si="6"/>
        <v>0</v>
      </c>
      <c r="AE27" s="231" t="s">
        <v>170</v>
      </c>
      <c r="AG27" s="234"/>
    </row>
    <row r="28" spans="2:37" x14ac:dyDescent="0.25">
      <c r="B28" s="231">
        <f t="shared" ca="1" si="0"/>
        <v>20</v>
      </c>
      <c r="D28" s="253" t="s">
        <v>250</v>
      </c>
      <c r="F28" s="231" t="s">
        <v>191</v>
      </c>
      <c r="I28" s="254">
        <v>-9738.3076067664333</v>
      </c>
      <c r="J28" s="254"/>
      <c r="K28" s="254">
        <v>-9738.3076067664333</v>
      </c>
      <c r="L28" s="254"/>
      <c r="M28" s="254">
        <f t="shared" si="1"/>
        <v>11929.829408061338</v>
      </c>
      <c r="P28" s="254">
        <v>-9738.3076067664333</v>
      </c>
      <c r="Q28" s="254"/>
      <c r="R28" s="254">
        <v>-9738.3076067664333</v>
      </c>
      <c r="S28" s="254"/>
      <c r="T28" s="254">
        <f t="shared" si="2"/>
        <v>11929.829408061338</v>
      </c>
      <c r="W28" s="254">
        <f t="shared" si="3"/>
        <v>0</v>
      </c>
      <c r="X28" s="254"/>
      <c r="Y28" s="254">
        <f t="shared" si="4"/>
        <v>0</v>
      </c>
      <c r="Z28" s="254"/>
      <c r="AA28" s="254">
        <f t="shared" si="5"/>
        <v>0</v>
      </c>
      <c r="AB28" s="255"/>
      <c r="AC28" s="254">
        <f t="shared" si="6"/>
        <v>0</v>
      </c>
      <c r="AE28" s="231" t="s">
        <v>170</v>
      </c>
      <c r="AG28" s="234"/>
    </row>
    <row r="29" spans="2:37" x14ac:dyDescent="0.25">
      <c r="B29" s="231">
        <f t="shared" ca="1" si="0"/>
        <v>21</v>
      </c>
      <c r="D29" s="253" t="s">
        <v>251</v>
      </c>
      <c r="F29" s="231" t="s">
        <v>192</v>
      </c>
      <c r="I29" s="254">
        <v>520.58930140931716</v>
      </c>
      <c r="J29" s="254"/>
      <c r="K29" s="254">
        <v>0</v>
      </c>
      <c r="L29" s="254"/>
      <c r="M29" s="254">
        <f t="shared" si="1"/>
        <v>-690.34792793144265</v>
      </c>
      <c r="P29" s="254">
        <v>520.58930140931716</v>
      </c>
      <c r="Q29" s="254"/>
      <c r="R29" s="254">
        <v>0</v>
      </c>
      <c r="S29" s="254"/>
      <c r="T29" s="254">
        <f t="shared" si="2"/>
        <v>-690.34792793144265</v>
      </c>
      <c r="W29" s="254">
        <f t="shared" si="3"/>
        <v>0</v>
      </c>
      <c r="X29" s="254"/>
      <c r="Y29" s="254">
        <f t="shared" si="4"/>
        <v>0</v>
      </c>
      <c r="Z29" s="254"/>
      <c r="AA29" s="254">
        <f t="shared" si="5"/>
        <v>0</v>
      </c>
      <c r="AB29" s="255"/>
      <c r="AC29" s="254">
        <f t="shared" si="6"/>
        <v>0</v>
      </c>
      <c r="AE29" s="231" t="s">
        <v>170</v>
      </c>
      <c r="AG29" s="234"/>
    </row>
    <row r="30" spans="2:37" x14ac:dyDescent="0.25">
      <c r="C30" s="230"/>
      <c r="D30" s="253"/>
      <c r="E30" s="230"/>
      <c r="I30" s="261"/>
      <c r="J30" s="249"/>
      <c r="K30" s="261"/>
      <c r="L30" s="249"/>
      <c r="M30" s="261"/>
      <c r="O30" s="230"/>
      <c r="P30" s="261"/>
      <c r="Q30" s="249"/>
      <c r="R30" s="261"/>
      <c r="S30" s="249"/>
      <c r="T30" s="261"/>
      <c r="W30" s="261"/>
      <c r="X30" s="231"/>
      <c r="Y30" s="261"/>
      <c r="Z30" s="249"/>
      <c r="AA30" s="261"/>
      <c r="AB30" s="249"/>
      <c r="AC30" s="262"/>
      <c r="AE30" s="231"/>
      <c r="AG30" s="234"/>
    </row>
    <row r="31" spans="2:37" x14ac:dyDescent="0.25">
      <c r="B31" s="231">
        <f ca="1">+MAX(OFFSET($B$7,0,0,ROW($B31)-ROW($B$7),1))+1</f>
        <v>22</v>
      </c>
      <c r="C31" s="230"/>
      <c r="D31" s="253"/>
      <c r="E31" s="230"/>
      <c r="F31" s="230" t="s">
        <v>198</v>
      </c>
      <c r="I31" s="249">
        <f>+SUM(I$7:I$30)</f>
        <v>105018.93072587093</v>
      </c>
      <c r="J31" s="249"/>
      <c r="K31" s="249">
        <f>+SUM(K$7:K$30)</f>
        <v>2092074.1330062104</v>
      </c>
      <c r="L31" s="249"/>
      <c r="M31" s="249">
        <f>+($K31*$AK$12-$I31)/$AI$4</f>
        <v>72135.43908701709</v>
      </c>
      <c r="O31" s="230"/>
      <c r="P31" s="249">
        <f>+SUM(P$7:P$30)</f>
        <v>106838.24749377056</v>
      </c>
      <c r="Q31" s="249"/>
      <c r="R31" s="249">
        <f>+SUM(R$7:R$30)</f>
        <v>2100477.0339600961</v>
      </c>
      <c r="S31" s="249"/>
      <c r="T31" s="249">
        <f>+SUM(T$7:T$30)</f>
        <v>70571.958904476138</v>
      </c>
      <c r="W31" s="249">
        <f>+SUM(W$7:W$30)</f>
        <v>2302.9326175944589</v>
      </c>
      <c r="X31" s="249"/>
      <c r="Y31" s="249">
        <f>+SUM(Y$7:Y$30)</f>
        <v>1819.3167678996224</v>
      </c>
      <c r="Z31" s="249"/>
      <c r="AA31" s="249">
        <f>+SUM(AA$7:AA$30)</f>
        <v>8402.9009538855244</v>
      </c>
      <c r="AB31" s="249"/>
      <c r="AC31" s="249">
        <f>+SUM(AC$7:AC$30)</f>
        <v>-1563.4801825409011</v>
      </c>
      <c r="AE31" s="231"/>
      <c r="AG31" s="234"/>
    </row>
    <row r="32" spans="2:37" x14ac:dyDescent="0.25">
      <c r="C32" s="230"/>
      <c r="D32" s="253"/>
      <c r="E32" s="230"/>
      <c r="I32" s="254"/>
      <c r="J32" s="249"/>
      <c r="K32" s="254"/>
      <c r="L32" s="249"/>
      <c r="M32" s="254"/>
      <c r="P32" s="254"/>
      <c r="Q32" s="254"/>
      <c r="R32" s="254"/>
      <c r="S32" s="254"/>
      <c r="T32" s="254"/>
      <c r="W32" s="254"/>
      <c r="X32" s="254"/>
      <c r="Y32" s="254"/>
      <c r="Z32" s="254"/>
      <c r="AA32" s="254"/>
      <c r="AB32" s="255"/>
      <c r="AC32" s="254"/>
      <c r="AE32" s="231"/>
      <c r="AG32" s="234"/>
    </row>
    <row r="33" spans="2:33" x14ac:dyDescent="0.25">
      <c r="B33" s="235" t="s">
        <v>83</v>
      </c>
      <c r="C33" s="230"/>
      <c r="D33" s="253"/>
      <c r="E33" s="230"/>
      <c r="I33" s="254"/>
      <c r="J33" s="249"/>
      <c r="K33" s="254"/>
      <c r="L33" s="249"/>
      <c r="M33" s="254"/>
      <c r="P33" s="254"/>
      <c r="Q33" s="254"/>
      <c r="R33" s="254"/>
      <c r="S33" s="254"/>
      <c r="T33" s="254"/>
      <c r="W33" s="254"/>
      <c r="X33" s="254"/>
      <c r="Y33" s="254"/>
      <c r="Z33" s="254"/>
      <c r="AA33" s="254"/>
      <c r="AB33" s="255"/>
      <c r="AC33" s="254"/>
      <c r="AE33" s="231"/>
      <c r="AG33" s="234"/>
    </row>
    <row r="34" spans="2:33" x14ac:dyDescent="0.25">
      <c r="B34" s="231">
        <f t="shared" ref="B34:B55" ca="1" si="7">+MAX(OFFSET($B$7,0,0,ROW($B34)-ROW($B$7),1))+1</f>
        <v>23</v>
      </c>
      <c r="C34" s="230"/>
      <c r="D34" s="253" t="s">
        <v>252</v>
      </c>
      <c r="E34" s="230"/>
      <c r="F34" s="231" t="s">
        <v>169</v>
      </c>
      <c r="I34" s="254">
        <v>-7393.1640016801057</v>
      </c>
      <c r="J34" s="254"/>
      <c r="K34" s="254">
        <v>0</v>
      </c>
      <c r="L34" s="254"/>
      <c r="M34" s="254">
        <f t="shared" ref="M34:M55" si="8">+($K34*$AK$12-$I34)/$AI$4</f>
        <v>9803.9960398729945</v>
      </c>
      <c r="P34" s="254">
        <v>-7393.1640016801057</v>
      </c>
      <c r="Q34" s="254"/>
      <c r="R34" s="254">
        <v>0</v>
      </c>
      <c r="S34" s="254"/>
      <c r="T34" s="254">
        <f t="shared" ref="T34:T55" si="9">+($R34*$AK$12-$P34)/$AI$4</f>
        <v>9803.9960398729945</v>
      </c>
      <c r="W34" s="254">
        <f t="shared" ref="W34:W55" si="10">+Y34/(1-$AI$5)</f>
        <v>0</v>
      </c>
      <c r="X34" s="254"/>
      <c r="Y34" s="254">
        <f t="shared" ref="Y34:Y55" si="11">+P34-I34</f>
        <v>0</v>
      </c>
      <c r="Z34" s="254"/>
      <c r="AA34" s="254">
        <f t="shared" ref="AA34:AA55" si="12">+R34-K34</f>
        <v>0</v>
      </c>
      <c r="AB34" s="255"/>
      <c r="AC34" s="254">
        <f t="shared" ref="AC34:AC55" si="13">+T34-M34</f>
        <v>0</v>
      </c>
      <c r="AE34" s="231" t="s">
        <v>170</v>
      </c>
      <c r="AG34" s="234"/>
    </row>
    <row r="35" spans="2:33" x14ac:dyDescent="0.25">
      <c r="B35" s="231">
        <f t="shared" ca="1" si="7"/>
        <v>24</v>
      </c>
      <c r="D35" s="253" t="s">
        <v>253</v>
      </c>
      <c r="F35" s="231" t="s">
        <v>172</v>
      </c>
      <c r="I35" s="254">
        <v>13373.052872078024</v>
      </c>
      <c r="J35" s="254"/>
      <c r="K35" s="254">
        <v>0</v>
      </c>
      <c r="L35" s="249"/>
      <c r="M35" s="254">
        <f t="shared" si="8"/>
        <v>-17733.862980595364</v>
      </c>
      <c r="P35" s="254">
        <v>13373.052872078024</v>
      </c>
      <c r="Q35" s="254"/>
      <c r="R35" s="254">
        <v>0</v>
      </c>
      <c r="S35" s="254"/>
      <c r="T35" s="254">
        <f t="shared" si="9"/>
        <v>-17733.862980595364</v>
      </c>
      <c r="W35" s="254">
        <f t="shared" si="10"/>
        <v>0</v>
      </c>
      <c r="X35" s="254"/>
      <c r="Y35" s="254">
        <f t="shared" si="11"/>
        <v>0</v>
      </c>
      <c r="Z35" s="254"/>
      <c r="AA35" s="254">
        <f t="shared" si="12"/>
        <v>0</v>
      </c>
      <c r="AB35" s="255"/>
      <c r="AC35" s="254">
        <f t="shared" si="13"/>
        <v>0</v>
      </c>
      <c r="AE35" s="231" t="s">
        <v>170</v>
      </c>
      <c r="AG35" s="234"/>
    </row>
    <row r="36" spans="2:33" x14ac:dyDescent="0.25">
      <c r="B36" s="231">
        <f t="shared" ca="1" si="7"/>
        <v>25</v>
      </c>
      <c r="D36" s="253" t="s">
        <v>254</v>
      </c>
      <c r="F36" s="231" t="s">
        <v>176</v>
      </c>
      <c r="I36" s="254">
        <v>-184.02273151563247</v>
      </c>
      <c r="J36" s="254"/>
      <c r="K36" s="254">
        <v>0</v>
      </c>
      <c r="L36" s="249"/>
      <c r="M36" s="254">
        <f t="shared" si="8"/>
        <v>244.03058428243642</v>
      </c>
      <c r="P36" s="254">
        <v>-340.31690393650058</v>
      </c>
      <c r="Q36" s="254"/>
      <c r="R36" s="254">
        <v>0</v>
      </c>
      <c r="S36" s="254"/>
      <c r="T36" s="254">
        <f t="shared" si="9"/>
        <v>451.29062167930726</v>
      </c>
      <c r="W36" s="254">
        <f t="shared" si="10"/>
        <v>-197.84072458337735</v>
      </c>
      <c r="X36" s="254"/>
      <c r="Y36" s="254">
        <f t="shared" si="11"/>
        <v>-156.29417242086811</v>
      </c>
      <c r="Z36" s="254"/>
      <c r="AA36" s="254">
        <f t="shared" si="12"/>
        <v>0</v>
      </c>
      <c r="AB36" s="255"/>
      <c r="AC36" s="254">
        <f t="shared" si="13"/>
        <v>207.26003739687084</v>
      </c>
      <c r="AE36" s="231" t="s">
        <v>170</v>
      </c>
      <c r="AG36" s="234"/>
    </row>
    <row r="37" spans="2:33" x14ac:dyDescent="0.25">
      <c r="B37" s="231">
        <f t="shared" ca="1" si="7"/>
        <v>26</v>
      </c>
      <c r="D37" s="253" t="s">
        <v>255</v>
      </c>
      <c r="F37" s="231" t="s">
        <v>181</v>
      </c>
      <c r="G37" s="231"/>
      <c r="H37" s="231"/>
      <c r="I37" s="254">
        <v>-69.886130589179899</v>
      </c>
      <c r="J37" s="254"/>
      <c r="K37" s="254">
        <v>0</v>
      </c>
      <c r="M37" s="254">
        <f t="shared" si="8"/>
        <v>92.675253434478449</v>
      </c>
      <c r="N37" s="231"/>
      <c r="P37" s="254">
        <v>-69.886130589179899</v>
      </c>
      <c r="Q37" s="254"/>
      <c r="R37" s="254">
        <v>0</v>
      </c>
      <c r="S37" s="254"/>
      <c r="T37" s="254">
        <f t="shared" si="9"/>
        <v>92.675253434478449</v>
      </c>
      <c r="W37" s="254">
        <f t="shared" si="10"/>
        <v>0</v>
      </c>
      <c r="X37" s="254"/>
      <c r="Y37" s="254">
        <f t="shared" si="11"/>
        <v>0</v>
      </c>
      <c r="Z37" s="254"/>
      <c r="AA37" s="254">
        <f t="shared" si="12"/>
        <v>0</v>
      </c>
      <c r="AB37" s="255"/>
      <c r="AC37" s="254">
        <f t="shared" si="13"/>
        <v>0</v>
      </c>
      <c r="AD37" s="231"/>
      <c r="AE37" s="231" t="s">
        <v>170</v>
      </c>
      <c r="AG37" s="234"/>
    </row>
    <row r="38" spans="2:33" x14ac:dyDescent="0.25">
      <c r="B38" s="231">
        <f t="shared" ca="1" si="7"/>
        <v>27</v>
      </c>
      <c r="D38" s="253" t="s">
        <v>256</v>
      </c>
      <c r="F38" s="231" t="s">
        <v>182</v>
      </c>
      <c r="I38" s="254">
        <v>-3.8310246199423612</v>
      </c>
      <c r="J38" s="254"/>
      <c r="K38" s="254">
        <v>0</v>
      </c>
      <c r="L38" s="254"/>
      <c r="M38" s="254">
        <f t="shared" si="8"/>
        <v>5.0802809452130973</v>
      </c>
      <c r="P38" s="254">
        <v>-3.8310246199423612</v>
      </c>
      <c r="Q38" s="254"/>
      <c r="R38" s="254">
        <v>0</v>
      </c>
      <c r="S38" s="254"/>
      <c r="T38" s="254">
        <f t="shared" si="9"/>
        <v>5.0802809452130973</v>
      </c>
      <c r="W38" s="254">
        <f t="shared" si="10"/>
        <v>0</v>
      </c>
      <c r="X38" s="254"/>
      <c r="Y38" s="254">
        <f t="shared" si="11"/>
        <v>0</v>
      </c>
      <c r="Z38" s="254"/>
      <c r="AA38" s="254">
        <f t="shared" si="12"/>
        <v>0</v>
      </c>
      <c r="AB38" s="255"/>
      <c r="AC38" s="254">
        <f t="shared" si="13"/>
        <v>0</v>
      </c>
      <c r="AE38" s="231" t="s">
        <v>170</v>
      </c>
      <c r="AG38" s="234"/>
    </row>
    <row r="39" spans="2:33" x14ac:dyDescent="0.25">
      <c r="B39" s="231">
        <f t="shared" ca="1" si="7"/>
        <v>28</v>
      </c>
      <c r="D39" s="253" t="s">
        <v>257</v>
      </c>
      <c r="F39" s="231" t="s">
        <v>201</v>
      </c>
      <c r="I39" s="254">
        <v>-24.480220569124906</v>
      </c>
      <c r="J39" s="254"/>
      <c r="K39" s="254">
        <v>0</v>
      </c>
      <c r="L39" s="254"/>
      <c r="M39" s="254">
        <f t="shared" si="8"/>
        <v>32.462959763962601</v>
      </c>
      <c r="P39" s="254">
        <v>-24.480220569124906</v>
      </c>
      <c r="Q39" s="254"/>
      <c r="R39" s="254">
        <v>0</v>
      </c>
      <c r="S39" s="254"/>
      <c r="T39" s="254">
        <f t="shared" si="9"/>
        <v>32.462959763962601</v>
      </c>
      <c r="W39" s="254">
        <f t="shared" si="10"/>
        <v>0</v>
      </c>
      <c r="X39" s="254"/>
      <c r="Y39" s="254">
        <f t="shared" si="11"/>
        <v>0</v>
      </c>
      <c r="Z39" s="254"/>
      <c r="AA39" s="254">
        <f t="shared" si="12"/>
        <v>0</v>
      </c>
      <c r="AB39" s="255"/>
      <c r="AC39" s="254">
        <f t="shared" si="13"/>
        <v>0</v>
      </c>
      <c r="AE39" s="231" t="s">
        <v>170</v>
      </c>
      <c r="AG39" s="234"/>
    </row>
    <row r="40" spans="2:33" x14ac:dyDescent="0.25">
      <c r="B40" s="231">
        <f t="shared" ca="1" si="7"/>
        <v>29</v>
      </c>
      <c r="D40" s="253" t="s">
        <v>258</v>
      </c>
      <c r="F40" s="231" t="s">
        <v>202</v>
      </c>
      <c r="I40" s="254">
        <v>-1909.9780874022099</v>
      </c>
      <c r="J40" s="254"/>
      <c r="K40" s="254">
        <v>0</v>
      </c>
      <c r="L40" s="254"/>
      <c r="M40" s="254">
        <f t="shared" si="8"/>
        <v>2532.8015990014678</v>
      </c>
      <c r="P40" s="254">
        <v>-1909.9780874022099</v>
      </c>
      <c r="Q40" s="254"/>
      <c r="R40" s="254">
        <v>0</v>
      </c>
      <c r="S40" s="254"/>
      <c r="T40" s="254">
        <f t="shared" si="9"/>
        <v>2532.8015990014678</v>
      </c>
      <c r="W40" s="254">
        <f t="shared" si="10"/>
        <v>0</v>
      </c>
      <c r="X40" s="254"/>
      <c r="Y40" s="254">
        <f t="shared" si="11"/>
        <v>0</v>
      </c>
      <c r="Z40" s="254"/>
      <c r="AA40" s="254">
        <f t="shared" si="12"/>
        <v>0</v>
      </c>
      <c r="AB40" s="255"/>
      <c r="AC40" s="254">
        <f t="shared" si="13"/>
        <v>0</v>
      </c>
      <c r="AE40" s="231" t="s">
        <v>170</v>
      </c>
      <c r="AG40" s="234"/>
    </row>
    <row r="41" spans="2:33" x14ac:dyDescent="0.25">
      <c r="B41" s="231">
        <f t="shared" ca="1" si="7"/>
        <v>30</v>
      </c>
      <c r="D41" s="253" t="s">
        <v>259</v>
      </c>
      <c r="F41" s="231" t="s">
        <v>188</v>
      </c>
      <c r="I41" s="254">
        <v>-92.853606337802759</v>
      </c>
      <c r="J41" s="254"/>
      <c r="K41" s="254">
        <v>0</v>
      </c>
      <c r="L41" s="254"/>
      <c r="M41" s="254">
        <f t="shared" si="8"/>
        <v>123.13217840384296</v>
      </c>
      <c r="P41" s="254">
        <v>-92.853606337802759</v>
      </c>
      <c r="Q41" s="254"/>
      <c r="R41" s="254">
        <v>0</v>
      </c>
      <c r="S41" s="254"/>
      <c r="T41" s="254">
        <f t="shared" si="9"/>
        <v>123.13217840384296</v>
      </c>
      <c r="W41" s="254">
        <f t="shared" si="10"/>
        <v>0</v>
      </c>
      <c r="X41" s="254"/>
      <c r="Y41" s="254">
        <f t="shared" si="11"/>
        <v>0</v>
      </c>
      <c r="Z41" s="254"/>
      <c r="AA41" s="254">
        <f t="shared" si="12"/>
        <v>0</v>
      </c>
      <c r="AB41" s="255"/>
      <c r="AC41" s="254">
        <f t="shared" si="13"/>
        <v>0</v>
      </c>
      <c r="AE41" s="231" t="s">
        <v>170</v>
      </c>
      <c r="AG41" s="234"/>
    </row>
    <row r="42" spans="2:33" x14ac:dyDescent="0.25">
      <c r="B42" s="231">
        <f t="shared" ca="1" si="7"/>
        <v>31</v>
      </c>
      <c r="D42" s="253" t="s">
        <v>260</v>
      </c>
      <c r="F42" s="231" t="s">
        <v>203</v>
      </c>
      <c r="I42" s="254">
        <v>-308.53166010436149</v>
      </c>
      <c r="J42" s="254"/>
      <c r="K42" s="254">
        <v>0</v>
      </c>
      <c r="L42" s="254"/>
      <c r="M42" s="254">
        <f t="shared" si="8"/>
        <v>409.14054837025139</v>
      </c>
      <c r="P42" s="254">
        <v>-308.53166010436149</v>
      </c>
      <c r="Q42" s="254"/>
      <c r="R42" s="254">
        <v>0</v>
      </c>
      <c r="S42" s="254"/>
      <c r="T42" s="254">
        <f t="shared" si="9"/>
        <v>409.14054837025139</v>
      </c>
      <c r="W42" s="254">
        <f t="shared" si="10"/>
        <v>0</v>
      </c>
      <c r="X42" s="254"/>
      <c r="Y42" s="254">
        <f t="shared" si="11"/>
        <v>0</v>
      </c>
      <c r="Z42" s="254"/>
      <c r="AA42" s="254">
        <f t="shared" si="12"/>
        <v>0</v>
      </c>
      <c r="AB42" s="255"/>
      <c r="AC42" s="254">
        <f t="shared" si="13"/>
        <v>0</v>
      </c>
      <c r="AE42" s="231" t="s">
        <v>170</v>
      </c>
      <c r="AG42" s="234"/>
    </row>
    <row r="43" spans="2:33" x14ac:dyDescent="0.25">
      <c r="B43" s="231">
        <f t="shared" ca="1" si="7"/>
        <v>32</v>
      </c>
      <c r="D43" s="253" t="s">
        <v>261</v>
      </c>
      <c r="F43" s="231" t="s">
        <v>280</v>
      </c>
      <c r="I43" s="254">
        <v>72.647038566666637</v>
      </c>
      <c r="J43" s="254"/>
      <c r="K43" s="254">
        <v>0</v>
      </c>
      <c r="L43" s="254"/>
      <c r="M43" s="254">
        <f t="shared" si="8"/>
        <v>-96.336464097677933</v>
      </c>
      <c r="P43" s="254">
        <v>72.647038566666637</v>
      </c>
      <c r="Q43" s="254"/>
      <c r="R43" s="254">
        <v>0</v>
      </c>
      <c r="S43" s="254"/>
      <c r="T43" s="254">
        <f t="shared" si="9"/>
        <v>-96.336464097677933</v>
      </c>
      <c r="W43" s="254">
        <f t="shared" si="10"/>
        <v>0</v>
      </c>
      <c r="X43" s="254"/>
      <c r="Y43" s="254">
        <f t="shared" si="11"/>
        <v>0</v>
      </c>
      <c r="Z43" s="254"/>
      <c r="AA43" s="254">
        <f t="shared" si="12"/>
        <v>0</v>
      </c>
      <c r="AB43" s="255"/>
      <c r="AC43" s="254">
        <f t="shared" si="13"/>
        <v>0</v>
      </c>
      <c r="AE43" s="231" t="s">
        <v>170</v>
      </c>
      <c r="AG43" s="234"/>
    </row>
    <row r="44" spans="2:33" x14ac:dyDescent="0.25">
      <c r="B44" s="231">
        <f t="shared" ca="1" si="7"/>
        <v>33</v>
      </c>
      <c r="D44" s="253" t="s">
        <v>262</v>
      </c>
      <c r="F44" s="231" t="s">
        <v>205</v>
      </c>
      <c r="I44" s="254">
        <v>-676.9436305378465</v>
      </c>
      <c r="J44" s="254"/>
      <c r="K44" s="254">
        <v>0</v>
      </c>
      <c r="L44" s="254"/>
      <c r="M44" s="254">
        <f t="shared" si="8"/>
        <v>897.68773849762897</v>
      </c>
      <c r="P44" s="254">
        <v>-676.9436305378465</v>
      </c>
      <c r="Q44" s="254"/>
      <c r="R44" s="254">
        <v>0</v>
      </c>
      <c r="S44" s="254"/>
      <c r="T44" s="254">
        <f t="shared" si="9"/>
        <v>897.68773849762897</v>
      </c>
      <c r="W44" s="254">
        <f t="shared" si="10"/>
        <v>0</v>
      </c>
      <c r="X44" s="254"/>
      <c r="Y44" s="254">
        <f t="shared" si="11"/>
        <v>0</v>
      </c>
      <c r="Z44" s="254"/>
      <c r="AA44" s="254">
        <f t="shared" si="12"/>
        <v>0</v>
      </c>
      <c r="AB44" s="255"/>
      <c r="AC44" s="254">
        <f t="shared" si="13"/>
        <v>0</v>
      </c>
      <c r="AE44" s="231" t="s">
        <v>170</v>
      </c>
      <c r="AG44" s="234"/>
    </row>
    <row r="45" spans="2:33" x14ac:dyDescent="0.25">
      <c r="B45" s="231">
        <f t="shared" ca="1" si="7"/>
        <v>34</v>
      </c>
      <c r="D45" s="253" t="s">
        <v>263</v>
      </c>
      <c r="F45" s="231" t="s">
        <v>281</v>
      </c>
      <c r="I45" s="254">
        <v>-2112.8983715724007</v>
      </c>
      <c r="J45" s="254"/>
      <c r="K45" s="254">
        <v>13882.662572720128</v>
      </c>
      <c r="L45" s="254"/>
      <c r="M45" s="254">
        <f t="shared" si="8"/>
        <v>4204.70743102502</v>
      </c>
      <c r="P45" s="254">
        <v>-2112.8983715724007</v>
      </c>
      <c r="Q45" s="254"/>
      <c r="R45" s="254">
        <v>13882.662572720128</v>
      </c>
      <c r="S45" s="254"/>
      <c r="T45" s="254">
        <f t="shared" si="9"/>
        <v>4204.70743102502</v>
      </c>
      <c r="W45" s="254">
        <f t="shared" si="10"/>
        <v>0</v>
      </c>
      <c r="X45" s="254"/>
      <c r="Y45" s="254">
        <f t="shared" si="11"/>
        <v>0</v>
      </c>
      <c r="Z45" s="254"/>
      <c r="AA45" s="254">
        <f t="shared" si="12"/>
        <v>0</v>
      </c>
      <c r="AB45" s="255"/>
      <c r="AC45" s="254">
        <f t="shared" si="13"/>
        <v>0</v>
      </c>
      <c r="AE45" s="231" t="s">
        <v>170</v>
      </c>
      <c r="AG45" s="234"/>
    </row>
    <row r="46" spans="2:33" x14ac:dyDescent="0.25">
      <c r="B46" s="231">
        <f t="shared" ca="1" si="7"/>
        <v>35</v>
      </c>
      <c r="D46" s="253" t="s">
        <v>264</v>
      </c>
      <c r="F46" s="231" t="s">
        <v>192</v>
      </c>
      <c r="I46" s="254">
        <v>134.16166059226336</v>
      </c>
      <c r="J46" s="254"/>
      <c r="K46" s="254">
        <v>0</v>
      </c>
      <c r="L46" s="254"/>
      <c r="M46" s="254">
        <f t="shared" si="8"/>
        <v>-177.91034918884887</v>
      </c>
      <c r="P46" s="254">
        <v>134.16166059226336</v>
      </c>
      <c r="Q46" s="254"/>
      <c r="R46" s="254">
        <v>0</v>
      </c>
      <c r="S46" s="254"/>
      <c r="T46" s="254">
        <f t="shared" si="9"/>
        <v>-177.91034918884887</v>
      </c>
      <c r="W46" s="254">
        <f t="shared" si="10"/>
        <v>0</v>
      </c>
      <c r="X46" s="254"/>
      <c r="Y46" s="254">
        <f t="shared" si="11"/>
        <v>0</v>
      </c>
      <c r="Z46" s="254"/>
      <c r="AA46" s="254">
        <f t="shared" si="12"/>
        <v>0</v>
      </c>
      <c r="AB46" s="255"/>
      <c r="AC46" s="254">
        <f t="shared" si="13"/>
        <v>0</v>
      </c>
      <c r="AE46" s="231" t="s">
        <v>170</v>
      </c>
      <c r="AG46" s="234"/>
    </row>
    <row r="47" spans="2:33" x14ac:dyDescent="0.25">
      <c r="B47" s="231">
        <f t="shared" ca="1" si="7"/>
        <v>36</v>
      </c>
      <c r="D47" s="253" t="s">
        <v>265</v>
      </c>
      <c r="F47" s="231" t="s">
        <v>282</v>
      </c>
      <c r="I47" s="254">
        <v>-4956.8417012854052</v>
      </c>
      <c r="J47" s="254"/>
      <c r="K47" s="254">
        <v>13218.338784336467</v>
      </c>
      <c r="L47" s="254"/>
      <c r="M47" s="254">
        <f t="shared" si="8"/>
        <v>7908.9017946654658</v>
      </c>
      <c r="P47" s="254">
        <v>-4956.8417012854052</v>
      </c>
      <c r="Q47" s="254"/>
      <c r="R47" s="254">
        <v>13218.338784336467</v>
      </c>
      <c r="S47" s="254"/>
      <c r="T47" s="254">
        <f t="shared" si="9"/>
        <v>7908.9017946654658</v>
      </c>
      <c r="W47" s="254">
        <f t="shared" si="10"/>
        <v>0</v>
      </c>
      <c r="X47" s="254"/>
      <c r="Y47" s="254">
        <f t="shared" si="11"/>
        <v>0</v>
      </c>
      <c r="Z47" s="254"/>
      <c r="AA47" s="254">
        <f t="shared" si="12"/>
        <v>0</v>
      </c>
      <c r="AB47" s="255"/>
      <c r="AC47" s="254">
        <f t="shared" si="13"/>
        <v>0</v>
      </c>
      <c r="AE47" s="231" t="s">
        <v>170</v>
      </c>
      <c r="AG47" s="234"/>
    </row>
    <row r="48" spans="2:33" x14ac:dyDescent="0.25">
      <c r="B48" s="231">
        <f t="shared" ca="1" si="7"/>
        <v>37</v>
      </c>
      <c r="D48" s="253" t="s">
        <v>266</v>
      </c>
      <c r="F48" s="231" t="s">
        <v>208</v>
      </c>
      <c r="I48" s="254">
        <v>344.09838920724997</v>
      </c>
      <c r="J48" s="254"/>
      <c r="K48" s="254">
        <v>0</v>
      </c>
      <c r="L48" s="254"/>
      <c r="M48" s="254">
        <f t="shared" si="8"/>
        <v>-456.3052090211869</v>
      </c>
      <c r="P48" s="254">
        <v>344.09838920724997</v>
      </c>
      <c r="Q48" s="254"/>
      <c r="R48" s="254">
        <v>0</v>
      </c>
      <c r="S48" s="254"/>
      <c r="T48" s="254">
        <f t="shared" si="9"/>
        <v>-456.3052090211869</v>
      </c>
      <c r="W48" s="254">
        <f t="shared" si="10"/>
        <v>0</v>
      </c>
      <c r="X48" s="254"/>
      <c r="Y48" s="254">
        <f t="shared" si="11"/>
        <v>0</v>
      </c>
      <c r="Z48" s="254"/>
      <c r="AA48" s="254">
        <f t="shared" si="12"/>
        <v>0</v>
      </c>
      <c r="AB48" s="255"/>
      <c r="AC48" s="254">
        <f t="shared" si="13"/>
        <v>0</v>
      </c>
      <c r="AE48" s="231" t="s">
        <v>170</v>
      </c>
      <c r="AG48" s="234"/>
    </row>
    <row r="49" spans="2:33" x14ac:dyDescent="0.25">
      <c r="B49" s="231">
        <f t="shared" ca="1" si="7"/>
        <v>38</v>
      </c>
      <c r="D49" s="253" t="s">
        <v>267</v>
      </c>
      <c r="F49" s="231" t="s">
        <v>209</v>
      </c>
      <c r="I49" s="254">
        <v>722.630377673</v>
      </c>
      <c r="J49" s="254"/>
      <c r="K49" s="254">
        <v>361.31518883649909</v>
      </c>
      <c r="L49" s="254"/>
      <c r="M49" s="254">
        <f t="shared" si="8"/>
        <v>-921.76226703415978</v>
      </c>
      <c r="P49" s="254">
        <v>2890.5215106920004</v>
      </c>
      <c r="Q49" s="254"/>
      <c r="R49" s="254">
        <v>1445.2607553460002</v>
      </c>
      <c r="S49" s="254"/>
      <c r="T49" s="254">
        <f t="shared" si="9"/>
        <v>-3687.0490681366391</v>
      </c>
      <c r="W49" s="254">
        <f t="shared" si="10"/>
        <v>2744.1659911632914</v>
      </c>
      <c r="X49" s="254"/>
      <c r="Y49" s="254">
        <f t="shared" si="11"/>
        <v>2167.8911330190003</v>
      </c>
      <c r="Z49" s="254"/>
      <c r="AA49" s="254">
        <f t="shared" si="12"/>
        <v>1083.9455665095011</v>
      </c>
      <c r="AB49" s="255"/>
      <c r="AC49" s="254">
        <f t="shared" si="13"/>
        <v>-2765.2868011024793</v>
      </c>
      <c r="AE49" s="231" t="s">
        <v>170</v>
      </c>
      <c r="AG49" s="234"/>
    </row>
    <row r="50" spans="2:33" x14ac:dyDescent="0.25">
      <c r="B50" s="231">
        <f t="shared" ca="1" si="7"/>
        <v>39</v>
      </c>
      <c r="D50" s="253" t="s">
        <v>268</v>
      </c>
      <c r="F50" s="231" t="s">
        <v>210</v>
      </c>
      <c r="I50" s="254">
        <v>-123.5561783805897</v>
      </c>
      <c r="J50" s="254"/>
      <c r="K50" s="254">
        <v>5946.6476649043789</v>
      </c>
      <c r="L50" s="254"/>
      <c r="M50" s="254">
        <f t="shared" si="8"/>
        <v>764.74343545499244</v>
      </c>
      <c r="P50" s="254">
        <v>-123.5561783805897</v>
      </c>
      <c r="Q50" s="254"/>
      <c r="R50" s="254">
        <v>5946.6476649043789</v>
      </c>
      <c r="S50" s="254"/>
      <c r="T50" s="254">
        <f t="shared" si="9"/>
        <v>764.74343545499244</v>
      </c>
      <c r="W50" s="254">
        <f t="shared" si="10"/>
        <v>0</v>
      </c>
      <c r="X50" s="254"/>
      <c r="Y50" s="254">
        <f t="shared" si="11"/>
        <v>0</v>
      </c>
      <c r="Z50" s="254"/>
      <c r="AA50" s="254">
        <f t="shared" si="12"/>
        <v>0</v>
      </c>
      <c r="AB50" s="255"/>
      <c r="AC50" s="254">
        <f t="shared" si="13"/>
        <v>0</v>
      </c>
      <c r="AE50" s="231" t="s">
        <v>170</v>
      </c>
      <c r="AG50" s="234"/>
    </row>
    <row r="51" spans="2:33" x14ac:dyDescent="0.25">
      <c r="B51" s="231">
        <f t="shared" ca="1" si="7"/>
        <v>40</v>
      </c>
      <c r="D51" s="253" t="s">
        <v>269</v>
      </c>
      <c r="F51" s="231" t="s">
        <v>211</v>
      </c>
      <c r="I51" s="254">
        <v>-303.81736784007057</v>
      </c>
      <c r="J51" s="254"/>
      <c r="K51" s="254">
        <v>0</v>
      </c>
      <c r="L51" s="254"/>
      <c r="M51" s="254">
        <f t="shared" si="8"/>
        <v>402.88897560933219</v>
      </c>
      <c r="P51" s="254">
        <v>-303.81736784007057</v>
      </c>
      <c r="Q51" s="254"/>
      <c r="R51" s="254">
        <v>0</v>
      </c>
      <c r="S51" s="254"/>
      <c r="T51" s="254">
        <f t="shared" si="9"/>
        <v>402.88897560933219</v>
      </c>
      <c r="W51" s="254">
        <f t="shared" si="10"/>
        <v>0</v>
      </c>
      <c r="X51" s="254"/>
      <c r="Y51" s="254">
        <f t="shared" si="11"/>
        <v>0</v>
      </c>
      <c r="Z51" s="254"/>
      <c r="AA51" s="254">
        <f t="shared" si="12"/>
        <v>0</v>
      </c>
      <c r="AB51" s="255"/>
      <c r="AC51" s="254">
        <f t="shared" si="13"/>
        <v>0</v>
      </c>
      <c r="AE51" s="231" t="s">
        <v>170</v>
      </c>
      <c r="AG51" s="234"/>
    </row>
    <row r="52" spans="2:33" x14ac:dyDescent="0.25">
      <c r="B52" s="231">
        <f t="shared" ca="1" si="7"/>
        <v>41</v>
      </c>
      <c r="D52" s="253" t="s">
        <v>270</v>
      </c>
      <c r="F52" s="231" t="s">
        <v>283</v>
      </c>
      <c r="I52" s="254">
        <v>-275.11197000000004</v>
      </c>
      <c r="J52" s="254"/>
      <c r="K52" s="254">
        <v>2799.7323622297376</v>
      </c>
      <c r="L52" s="254"/>
      <c r="M52" s="254">
        <f t="shared" si="8"/>
        <v>647.73043255961238</v>
      </c>
      <c r="P52" s="254">
        <v>-275.11197000000004</v>
      </c>
      <c r="Q52" s="254"/>
      <c r="R52" s="254">
        <v>2799.7323622297376</v>
      </c>
      <c r="S52" s="254"/>
      <c r="T52" s="254">
        <f t="shared" si="9"/>
        <v>647.73043255961238</v>
      </c>
      <c r="W52" s="254">
        <f t="shared" si="10"/>
        <v>0</v>
      </c>
      <c r="X52" s="254"/>
      <c r="Y52" s="254">
        <f t="shared" si="11"/>
        <v>0</v>
      </c>
      <c r="Z52" s="254"/>
      <c r="AA52" s="254">
        <f t="shared" si="12"/>
        <v>0</v>
      </c>
      <c r="AB52" s="255"/>
      <c r="AC52" s="254">
        <f t="shared" si="13"/>
        <v>0</v>
      </c>
      <c r="AE52" s="231" t="s">
        <v>170</v>
      </c>
      <c r="AG52" s="234"/>
    </row>
    <row r="53" spans="2:33" x14ac:dyDescent="0.25">
      <c r="B53" s="231">
        <f t="shared" ca="1" si="7"/>
        <v>42</v>
      </c>
      <c r="D53" s="253" t="s">
        <v>271</v>
      </c>
      <c r="F53" s="231" t="s">
        <v>284</v>
      </c>
      <c r="I53" s="254">
        <v>31.239612311343336</v>
      </c>
      <c r="J53" s="254"/>
      <c r="K53" s="254">
        <v>-9327.511002468249</v>
      </c>
      <c r="L53" s="254"/>
      <c r="M53" s="254">
        <f t="shared" si="8"/>
        <v>-983.95292740777904</v>
      </c>
      <c r="P53" s="254">
        <v>31.239612311343336</v>
      </c>
      <c r="Q53" s="254"/>
      <c r="R53" s="254">
        <v>-9327.511002468249</v>
      </c>
      <c r="S53" s="254"/>
      <c r="T53" s="254">
        <f t="shared" si="9"/>
        <v>-983.95292740777904</v>
      </c>
      <c r="W53" s="254">
        <f t="shared" si="10"/>
        <v>0</v>
      </c>
      <c r="X53" s="254"/>
      <c r="Y53" s="254">
        <f t="shared" si="11"/>
        <v>0</v>
      </c>
      <c r="Z53" s="254"/>
      <c r="AA53" s="254">
        <f t="shared" si="12"/>
        <v>0</v>
      </c>
      <c r="AB53" s="255"/>
      <c r="AC53" s="254">
        <f t="shared" si="13"/>
        <v>0</v>
      </c>
      <c r="AE53" s="231" t="s">
        <v>170</v>
      </c>
      <c r="AG53" s="234"/>
    </row>
    <row r="54" spans="2:33" x14ac:dyDescent="0.25">
      <c r="B54" s="231">
        <f t="shared" ca="1" si="7"/>
        <v>43</v>
      </c>
      <c r="D54" s="253" t="s">
        <v>273</v>
      </c>
      <c r="F54" s="231" t="s">
        <v>274</v>
      </c>
      <c r="I54" s="254">
        <v>-5263.9891653199438</v>
      </c>
      <c r="J54" s="254"/>
      <c r="K54" s="254">
        <v>-6388.0437029168443</v>
      </c>
      <c r="L54" s="254"/>
      <c r="M54" s="254">
        <f t="shared" si="8"/>
        <v>6335.0208728554553</v>
      </c>
      <c r="P54" s="254">
        <v>-5263.9891653199438</v>
      </c>
      <c r="Q54" s="254"/>
      <c r="R54" s="254">
        <v>-6388.0437029168443</v>
      </c>
      <c r="S54" s="254"/>
      <c r="T54" s="254">
        <f t="shared" si="9"/>
        <v>6335.0208728554553</v>
      </c>
      <c r="W54" s="254">
        <f t="shared" si="10"/>
        <v>0</v>
      </c>
      <c r="X54" s="254"/>
      <c r="Y54" s="254">
        <f t="shared" si="11"/>
        <v>0</v>
      </c>
      <c r="Z54" s="254"/>
      <c r="AA54" s="254">
        <f t="shared" si="12"/>
        <v>0</v>
      </c>
      <c r="AB54" s="255"/>
      <c r="AC54" s="254">
        <f t="shared" si="13"/>
        <v>0</v>
      </c>
      <c r="AE54" s="231" t="s">
        <v>170</v>
      </c>
      <c r="AG54" s="234"/>
    </row>
    <row r="55" spans="2:33" x14ac:dyDescent="0.25">
      <c r="B55" s="231">
        <f t="shared" ca="1" si="7"/>
        <v>44</v>
      </c>
      <c r="D55" s="253" t="s">
        <v>218</v>
      </c>
      <c r="F55" s="231" t="s">
        <v>219</v>
      </c>
      <c r="I55" s="254">
        <v>0</v>
      </c>
      <c r="J55" s="254"/>
      <c r="K55" s="254">
        <v>0</v>
      </c>
      <c r="L55" s="254"/>
      <c r="M55" s="254">
        <f t="shared" si="8"/>
        <v>0</v>
      </c>
      <c r="P55" s="254">
        <v>0</v>
      </c>
      <c r="Q55" s="254"/>
      <c r="R55" s="254">
        <v>-26811.33</v>
      </c>
      <c r="S55" s="254"/>
      <c r="T55" s="254">
        <f t="shared" si="9"/>
        <v>-2709.2314993959667</v>
      </c>
      <c r="W55" s="254">
        <f t="shared" si="10"/>
        <v>0</v>
      </c>
      <c r="X55" s="254"/>
      <c r="Y55" s="254">
        <f t="shared" si="11"/>
        <v>0</v>
      </c>
      <c r="Z55" s="254"/>
      <c r="AA55" s="254">
        <f t="shared" si="12"/>
        <v>-26811.33</v>
      </c>
      <c r="AB55" s="255"/>
      <c r="AC55" s="254">
        <f t="shared" si="13"/>
        <v>-2709.2314993959667</v>
      </c>
      <c r="AE55" s="231" t="s">
        <v>220</v>
      </c>
      <c r="AG55" s="234"/>
    </row>
    <row r="56" spans="2:33" x14ac:dyDescent="0.25">
      <c r="D56" s="253"/>
      <c r="I56" s="261"/>
      <c r="J56" s="249"/>
      <c r="K56" s="261"/>
      <c r="L56" s="249"/>
      <c r="M56" s="261"/>
      <c r="O56" s="230"/>
      <c r="P56" s="261"/>
      <c r="Q56" s="249"/>
      <c r="R56" s="261"/>
      <c r="S56" s="249"/>
      <c r="T56" s="261"/>
      <c r="W56" s="261"/>
      <c r="X56" s="231"/>
      <c r="Y56" s="261"/>
      <c r="Z56" s="249"/>
      <c r="AA56" s="261"/>
      <c r="AB56" s="249"/>
      <c r="AC56" s="262"/>
      <c r="AG56" s="234"/>
    </row>
    <row r="57" spans="2:33" ht="13.8" thickBot="1" x14ac:dyDescent="0.3">
      <c r="B57" s="231">
        <f ca="1">+MAX(OFFSET($B$7,0,0,ROW($B57)-ROW($B$7),1))+1</f>
        <v>45</v>
      </c>
      <c r="D57" s="253"/>
      <c r="F57" s="230" t="s">
        <v>221</v>
      </c>
      <c r="I57" s="263">
        <f>+SUM(I$31:I$56)</f>
        <v>95996.854828544878</v>
      </c>
      <c r="J57" s="254"/>
      <c r="K57" s="263">
        <f>+SUM(K$31:K$56)</f>
        <v>2112567.2748738527</v>
      </c>
      <c r="L57" s="254"/>
      <c r="M57" s="263">
        <f>+SUM(M$31:M$56)</f>
        <v>86170.30901441419</v>
      </c>
      <c r="P57" s="263">
        <f>+SUM(P$31:P$56)</f>
        <v>99827.768557042626</v>
      </c>
      <c r="Q57" s="254"/>
      <c r="R57" s="263">
        <f>+SUM(R$31:R$56)</f>
        <v>2095242.7913942481</v>
      </c>
      <c r="S57" s="254"/>
      <c r="T57" s="263">
        <f>+SUM(T$31:T$56)</f>
        <v>79339.570568771669</v>
      </c>
      <c r="W57" s="263">
        <f>+SUM(W$31:W$56)</f>
        <v>4849.2578841743725</v>
      </c>
      <c r="X57" s="255"/>
      <c r="Y57" s="263">
        <f>+SUM(Y$31:Y$56)</f>
        <v>3830.9137284977546</v>
      </c>
      <c r="Z57" s="254"/>
      <c r="AA57" s="263">
        <f>+SUM(AA$31:AA$56)</f>
        <v>-17324.483479604976</v>
      </c>
      <c r="AB57" s="254"/>
      <c r="AC57" s="263">
        <f>+($AA57*$AK$12-$Y57)/$AI$4</f>
        <v>-6830.7384456424752</v>
      </c>
      <c r="AG57" s="234"/>
    </row>
    <row r="58" spans="2:33" ht="13.8" thickTop="1" x14ac:dyDescent="0.25">
      <c r="D58" s="253"/>
    </row>
    <row r="59" spans="2:33" ht="13.8" thickBot="1" x14ac:dyDescent="0.3">
      <c r="D59" s="253"/>
      <c r="K59" s="259" t="s">
        <v>222</v>
      </c>
      <c r="M59" s="263">
        <v>86170.309014414379</v>
      </c>
      <c r="R59" s="259" t="s">
        <v>222</v>
      </c>
      <c r="T59" s="263">
        <v>79339.570568771902</v>
      </c>
    </row>
    <row r="60" spans="2:33" ht="13.8" thickTop="1" x14ac:dyDescent="0.25">
      <c r="D60" s="253"/>
      <c r="T60" s="254"/>
    </row>
    <row r="61" spans="2:33" ht="13.8" thickBot="1" x14ac:dyDescent="0.3">
      <c r="D61" s="253"/>
      <c r="K61" s="259" t="s">
        <v>223</v>
      </c>
      <c r="M61" s="263">
        <f>+ROUND(M57-M59,4)</f>
        <v>0</v>
      </c>
      <c r="R61" s="259" t="s">
        <v>223</v>
      </c>
      <c r="T61" s="263">
        <f>+ROUND(T57-T59,4)</f>
        <v>0</v>
      </c>
    </row>
    <row r="62" spans="2:33" ht="13.8" thickTop="1" x14ac:dyDescent="0.25"/>
    <row r="63" spans="2:33" x14ac:dyDescent="0.25">
      <c r="B63" s="230"/>
      <c r="P63" s="231" t="s">
        <v>224</v>
      </c>
    </row>
    <row r="64" spans="2:33" x14ac:dyDescent="0.25">
      <c r="P64" s="231" t="s">
        <v>225</v>
      </c>
      <c r="T64" s="254">
        <v>-32408.665981774215</v>
      </c>
    </row>
    <row r="65" spans="20:20" x14ac:dyDescent="0.25">
      <c r="T65" s="254">
        <f>T59+T64</f>
        <v>46930.904586997684</v>
      </c>
    </row>
  </sheetData>
  <pageMargins left="0.25" right="0.25" top="1.5" bottom="0.75" header="0.8" footer="0.3"/>
  <pageSetup scale="75" orientation="portrait" r:id="rId1"/>
  <colBreaks count="1" manualBreakCount="1">
    <brk id="20" max="56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141"/>
  <sheetViews>
    <sheetView topLeftCell="D103" workbookViewId="0">
      <selection sqref="A1:XFD1048576"/>
    </sheetView>
  </sheetViews>
  <sheetFormatPr defaultColWidth="9.109375" defaultRowHeight="14.4" x14ac:dyDescent="0.3"/>
  <cols>
    <col min="1" max="1" width="4.5546875" style="133" customWidth="1"/>
    <col min="2" max="2" width="94.33203125" style="133" customWidth="1"/>
    <col min="3" max="3" width="17.33203125" style="133" customWidth="1"/>
    <col min="4" max="6" width="15.33203125" style="133" customWidth="1"/>
    <col min="7" max="7" width="20.6640625" style="133" bestFit="1" customWidth="1"/>
    <col min="8" max="8" width="21.5546875" style="133" bestFit="1" customWidth="1"/>
    <col min="9" max="20" width="15.33203125" style="133" customWidth="1"/>
    <col min="21" max="22" width="20.44140625" style="133" bestFit="1" customWidth="1"/>
    <col min="23" max="24" width="15.33203125" style="133" customWidth="1"/>
    <col min="25" max="25" width="19.33203125" style="133" bestFit="1" customWidth="1"/>
    <col min="26" max="26" width="17.33203125" style="133" customWidth="1"/>
    <col min="27" max="27" width="15.33203125" style="133" customWidth="1"/>
    <col min="28" max="28" width="20.6640625" style="133" customWidth="1"/>
    <col min="29" max="35" width="15.33203125" style="133" customWidth="1"/>
    <col min="36" max="36" width="17.44140625" style="133" customWidth="1"/>
    <col min="37" max="37" width="15.33203125" style="133" customWidth="1"/>
    <col min="38" max="38" width="20.33203125" style="133" bestFit="1" customWidth="1"/>
    <col min="39" max="41" width="15.33203125" style="133" customWidth="1"/>
    <col min="42" max="42" width="16.6640625" style="133" customWidth="1"/>
    <col min="43" max="50" width="15.33203125" style="133" customWidth="1"/>
    <col min="51" max="51" width="18.33203125" style="133" bestFit="1" customWidth="1"/>
    <col min="52" max="52" width="14.6640625" style="133" bestFit="1" customWidth="1"/>
    <col min="53" max="53" width="19.33203125" style="133" bestFit="1" customWidth="1"/>
    <col min="54" max="54" width="14.6640625" style="133" bestFit="1" customWidth="1"/>
    <col min="55" max="55" width="15" style="133" bestFit="1" customWidth="1"/>
    <col min="56" max="56" width="15.6640625" style="133" bestFit="1" customWidth="1"/>
    <col min="57" max="57" width="13.6640625" style="133" bestFit="1" customWidth="1"/>
    <col min="58" max="59" width="15.6640625" style="133" bestFit="1" customWidth="1"/>
    <col min="60" max="60" width="12" style="133" bestFit="1" customWidth="1"/>
    <col min="61" max="16384" width="9.109375" style="133"/>
  </cols>
  <sheetData>
    <row r="1" spans="1:70" x14ac:dyDescent="0.3">
      <c r="A1" s="21" t="s">
        <v>326</v>
      </c>
      <c r="B1" s="22"/>
      <c r="C1" s="21"/>
      <c r="D1" s="22"/>
      <c r="E1" s="22"/>
      <c r="F1" s="22"/>
      <c r="G1" s="22"/>
      <c r="H1" s="22"/>
      <c r="I1" s="22"/>
      <c r="J1" s="22"/>
      <c r="K1" s="22"/>
      <c r="L1" s="23" t="s">
        <v>568</v>
      </c>
      <c r="M1" s="24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3" t="s">
        <v>569</v>
      </c>
      <c r="Z1" s="24"/>
      <c r="AA1" s="21"/>
      <c r="AB1" s="21"/>
      <c r="AC1" s="21"/>
      <c r="AD1" s="21"/>
      <c r="AE1" s="21"/>
      <c r="AF1" s="22"/>
      <c r="AG1" s="22"/>
      <c r="AH1" s="21"/>
      <c r="AI1" s="21"/>
      <c r="AJ1" s="21"/>
      <c r="AK1" s="23" t="s">
        <v>570</v>
      </c>
      <c r="AL1" s="24"/>
      <c r="AM1" s="21"/>
      <c r="AN1" s="22"/>
      <c r="AO1" s="21"/>
      <c r="AP1" s="22"/>
      <c r="AQ1" s="22"/>
      <c r="AR1" s="21"/>
      <c r="AS1" s="21"/>
      <c r="AT1" s="21"/>
      <c r="AU1" s="21"/>
      <c r="AV1" s="21"/>
      <c r="AW1" s="21"/>
      <c r="AX1" s="23" t="s">
        <v>571</v>
      </c>
      <c r="AY1" s="24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</row>
    <row r="2" spans="1:70" x14ac:dyDescent="0.3">
      <c r="A2" s="21" t="s">
        <v>572</v>
      </c>
      <c r="B2" s="22"/>
      <c r="C2" s="21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1"/>
      <c r="X2" s="21"/>
      <c r="Y2" s="22"/>
      <c r="Z2" s="21"/>
      <c r="AA2" s="21"/>
      <c r="AB2" s="21"/>
      <c r="AC2" s="21"/>
      <c r="AD2" s="21"/>
      <c r="AE2" s="21"/>
      <c r="AF2" s="22"/>
      <c r="AG2" s="22"/>
      <c r="AH2" s="21"/>
      <c r="AI2" s="21"/>
      <c r="AJ2" s="21"/>
      <c r="AK2" s="25">
        <v>-729618.36065856554</v>
      </c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</row>
    <row r="3" spans="1:70" x14ac:dyDescent="0.3">
      <c r="A3" s="21" t="s">
        <v>334</v>
      </c>
      <c r="B3" s="22"/>
      <c r="C3" s="21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</row>
    <row r="4" spans="1:70" x14ac:dyDescent="0.3">
      <c r="A4" s="21" t="s">
        <v>335</v>
      </c>
      <c r="B4" s="22"/>
      <c r="C4" s="21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</row>
    <row r="5" spans="1:70" x14ac:dyDescent="0.3">
      <c r="A5" s="21" t="s">
        <v>336</v>
      </c>
      <c r="B5" s="22"/>
      <c r="C5" s="21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1"/>
      <c r="X5" s="21"/>
      <c r="Y5" s="22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</row>
    <row r="6" spans="1:70" x14ac:dyDescent="0.3">
      <c r="A6" s="22"/>
      <c r="B6" s="22"/>
      <c r="C6" s="22"/>
      <c r="D6" s="26" t="s">
        <v>337</v>
      </c>
      <c r="E6" s="26" t="s">
        <v>337</v>
      </c>
      <c r="F6" s="26" t="s">
        <v>337</v>
      </c>
      <c r="G6" s="26" t="s">
        <v>337</v>
      </c>
      <c r="H6" s="26" t="s">
        <v>337</v>
      </c>
      <c r="I6" s="26" t="s">
        <v>337</v>
      </c>
      <c r="J6" s="26" t="s">
        <v>337</v>
      </c>
      <c r="K6" s="26" t="s">
        <v>337</v>
      </c>
      <c r="L6" s="26" t="s">
        <v>337</v>
      </c>
      <c r="M6" s="26" t="s">
        <v>337</v>
      </c>
      <c r="N6" s="26" t="s">
        <v>337</v>
      </c>
      <c r="O6" s="26" t="s">
        <v>337</v>
      </c>
      <c r="P6" s="26" t="s">
        <v>337</v>
      </c>
      <c r="Q6" s="26" t="s">
        <v>337</v>
      </c>
      <c r="R6" s="26" t="s">
        <v>337</v>
      </c>
      <c r="S6" s="26" t="s">
        <v>337</v>
      </c>
      <c r="T6" s="26" t="s">
        <v>337</v>
      </c>
      <c r="U6" s="26" t="s">
        <v>337</v>
      </c>
      <c r="V6" s="26" t="s">
        <v>337</v>
      </c>
      <c r="W6" s="26" t="s">
        <v>337</v>
      </c>
      <c r="X6" s="26"/>
      <c r="Y6" s="22"/>
      <c r="Z6" s="22"/>
      <c r="AA6" s="26" t="s">
        <v>337</v>
      </c>
      <c r="AB6" s="26" t="s">
        <v>337</v>
      </c>
      <c r="AC6" s="26" t="s">
        <v>337</v>
      </c>
      <c r="AD6" s="26" t="s">
        <v>337</v>
      </c>
      <c r="AE6" s="26" t="s">
        <v>337</v>
      </c>
      <c r="AF6" s="26" t="s">
        <v>337</v>
      </c>
      <c r="AG6" s="26" t="s">
        <v>337</v>
      </c>
      <c r="AH6" s="26" t="s">
        <v>337</v>
      </c>
      <c r="AI6" s="26" t="s">
        <v>337</v>
      </c>
      <c r="AJ6" s="26" t="s">
        <v>337</v>
      </c>
      <c r="AK6" s="26" t="s">
        <v>337</v>
      </c>
      <c r="AL6" s="26" t="s">
        <v>337</v>
      </c>
      <c r="AM6" s="26" t="s">
        <v>337</v>
      </c>
      <c r="AN6" s="26" t="s">
        <v>337</v>
      </c>
      <c r="AO6" s="26" t="s">
        <v>337</v>
      </c>
      <c r="AP6" s="26" t="s">
        <v>337</v>
      </c>
      <c r="AQ6" s="26" t="s">
        <v>337</v>
      </c>
      <c r="AR6" s="26" t="s">
        <v>337</v>
      </c>
      <c r="AS6" s="26" t="s">
        <v>337</v>
      </c>
      <c r="AT6" s="26" t="s">
        <v>573</v>
      </c>
      <c r="AU6" s="26" t="s">
        <v>573</v>
      </c>
      <c r="AV6" s="26"/>
      <c r="AW6" s="26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</row>
    <row r="7" spans="1:70" x14ac:dyDescent="0.3">
      <c r="A7" s="22"/>
      <c r="B7" s="22"/>
      <c r="C7" s="22"/>
      <c r="D7" s="26" t="s">
        <v>339</v>
      </c>
      <c r="E7" s="26" t="s">
        <v>339</v>
      </c>
      <c r="F7" s="26" t="s">
        <v>339</v>
      </c>
      <c r="G7" s="26" t="s">
        <v>339</v>
      </c>
      <c r="H7" s="26" t="s">
        <v>339</v>
      </c>
      <c r="I7" s="26" t="s">
        <v>339</v>
      </c>
      <c r="J7" s="26" t="s">
        <v>339</v>
      </c>
      <c r="K7" s="26" t="s">
        <v>339</v>
      </c>
      <c r="L7" s="26" t="s">
        <v>339</v>
      </c>
      <c r="M7" s="26" t="s">
        <v>339</v>
      </c>
      <c r="N7" s="26" t="s">
        <v>339</v>
      </c>
      <c r="O7" s="26" t="s">
        <v>339</v>
      </c>
      <c r="P7" s="26" t="s">
        <v>339</v>
      </c>
      <c r="Q7" s="26" t="s">
        <v>339</v>
      </c>
      <c r="R7" s="26" t="s">
        <v>339</v>
      </c>
      <c r="S7" s="26" t="s">
        <v>339</v>
      </c>
      <c r="T7" s="26" t="s">
        <v>339</v>
      </c>
      <c r="U7" s="26" t="s">
        <v>339</v>
      </c>
      <c r="V7" s="26" t="s">
        <v>339</v>
      </c>
      <c r="W7" s="26" t="s">
        <v>339</v>
      </c>
      <c r="X7" s="26"/>
      <c r="Y7" s="22"/>
      <c r="Z7" s="22"/>
      <c r="AA7" s="26" t="s">
        <v>340</v>
      </c>
      <c r="AB7" s="26" t="s">
        <v>340</v>
      </c>
      <c r="AC7" s="26" t="s">
        <v>340</v>
      </c>
      <c r="AD7" s="26" t="s">
        <v>340</v>
      </c>
      <c r="AE7" s="26" t="s">
        <v>340</v>
      </c>
      <c r="AF7" s="26" t="s">
        <v>340</v>
      </c>
      <c r="AG7" s="26" t="s">
        <v>340</v>
      </c>
      <c r="AH7" s="26" t="s">
        <v>340</v>
      </c>
      <c r="AI7" s="26" t="s">
        <v>340</v>
      </c>
      <c r="AJ7" s="26" t="s">
        <v>340</v>
      </c>
      <c r="AK7" s="26" t="s">
        <v>340</v>
      </c>
      <c r="AL7" s="26" t="s">
        <v>340</v>
      </c>
      <c r="AM7" s="26" t="s">
        <v>340</v>
      </c>
      <c r="AN7" s="26" t="s">
        <v>340</v>
      </c>
      <c r="AO7" s="26" t="s">
        <v>340</v>
      </c>
      <c r="AP7" s="26" t="s">
        <v>340</v>
      </c>
      <c r="AQ7" s="26" t="s">
        <v>340</v>
      </c>
      <c r="AR7" s="26" t="s">
        <v>340</v>
      </c>
      <c r="AS7" s="26" t="s">
        <v>340</v>
      </c>
      <c r="AT7" s="26" t="s">
        <v>340</v>
      </c>
      <c r="AU7" s="26" t="s">
        <v>340</v>
      </c>
      <c r="AV7" s="26"/>
      <c r="AW7" s="26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</row>
    <row r="8" spans="1:70" x14ac:dyDescent="0.3">
      <c r="A8" s="22"/>
      <c r="B8" s="22"/>
      <c r="C8" s="22"/>
      <c r="D8" s="22"/>
      <c r="E8" s="195" t="s">
        <v>544</v>
      </c>
      <c r="F8" s="22"/>
      <c r="G8" s="195" t="s">
        <v>544</v>
      </c>
      <c r="H8" s="22"/>
      <c r="I8" s="22"/>
      <c r="J8" s="22"/>
      <c r="K8" s="22"/>
      <c r="L8" s="22" t="s">
        <v>341</v>
      </c>
      <c r="M8" s="22" t="s">
        <v>341</v>
      </c>
      <c r="N8" s="22"/>
      <c r="O8" s="22"/>
      <c r="P8" s="22"/>
      <c r="Q8" s="22"/>
      <c r="R8" s="22"/>
      <c r="S8" s="22"/>
      <c r="T8" s="22"/>
      <c r="U8" s="195" t="s">
        <v>544</v>
      </c>
      <c r="V8" s="195" t="s">
        <v>544</v>
      </c>
      <c r="W8" s="22"/>
      <c r="X8" s="195" t="s">
        <v>545</v>
      </c>
      <c r="Y8" s="22"/>
      <c r="Z8" s="22"/>
      <c r="AA8" s="22"/>
      <c r="AB8" s="195" t="s">
        <v>544</v>
      </c>
      <c r="AC8" s="195" t="s">
        <v>544</v>
      </c>
      <c r="AD8" s="22" t="s">
        <v>341</v>
      </c>
      <c r="AE8" s="22" t="s">
        <v>341</v>
      </c>
      <c r="AF8" s="22"/>
      <c r="AG8" s="22"/>
      <c r="AH8" s="22"/>
      <c r="AI8" s="22"/>
      <c r="AJ8" s="22"/>
      <c r="AK8" s="22"/>
      <c r="AL8" s="195"/>
      <c r="AM8" s="22"/>
      <c r="AN8" s="195" t="s">
        <v>544</v>
      </c>
      <c r="AO8" s="22"/>
      <c r="AP8" s="22"/>
      <c r="AQ8" s="195" t="s">
        <v>544</v>
      </c>
      <c r="AR8" s="22"/>
      <c r="AS8" s="195" t="s">
        <v>544</v>
      </c>
      <c r="AT8" s="22"/>
      <c r="AU8" s="22"/>
      <c r="AV8" s="195" t="s">
        <v>574</v>
      </c>
      <c r="AW8" s="195" t="s">
        <v>574</v>
      </c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</row>
    <row r="9" spans="1:70" x14ac:dyDescent="0.3">
      <c r="A9" s="22"/>
      <c r="B9" s="22"/>
      <c r="C9" s="196" t="s">
        <v>342</v>
      </c>
      <c r="D9" s="197">
        <v>6.01</v>
      </c>
      <c r="E9" s="197">
        <v>6.02</v>
      </c>
      <c r="F9" s="197">
        <v>6.0299999999999994</v>
      </c>
      <c r="G9" s="197">
        <v>6.0399999999999991</v>
      </c>
      <c r="H9" s="197">
        <v>6.0499999999999989</v>
      </c>
      <c r="I9" s="197">
        <v>6.0599999999999987</v>
      </c>
      <c r="J9" s="197">
        <v>6.0699999999999985</v>
      </c>
      <c r="K9" s="197">
        <v>6.0799999999999983</v>
      </c>
      <c r="L9" s="197">
        <v>6.0899999999999981</v>
      </c>
      <c r="M9" s="197">
        <v>6.0999999999999979</v>
      </c>
      <c r="N9" s="197">
        <v>6.1099999999999977</v>
      </c>
      <c r="O9" s="197">
        <v>6.1199999999999974</v>
      </c>
      <c r="P9" s="197">
        <v>6.1299999999999972</v>
      </c>
      <c r="Q9" s="197">
        <v>6.14</v>
      </c>
      <c r="R9" s="197">
        <v>6.15</v>
      </c>
      <c r="S9" s="197">
        <v>6.16</v>
      </c>
      <c r="T9" s="197">
        <v>6.17</v>
      </c>
      <c r="U9" s="197">
        <v>6.18</v>
      </c>
      <c r="V9" s="197">
        <v>6.19</v>
      </c>
      <c r="W9" s="197">
        <v>6.23</v>
      </c>
      <c r="X9" s="197" t="s">
        <v>575</v>
      </c>
      <c r="Y9" s="198" t="s">
        <v>303</v>
      </c>
      <c r="Z9" s="198" t="s">
        <v>304</v>
      </c>
      <c r="AA9" s="199">
        <v>6.01</v>
      </c>
      <c r="AB9" s="199">
        <v>6.02</v>
      </c>
      <c r="AC9" s="199">
        <v>6.0399999999999991</v>
      </c>
      <c r="AD9" s="199">
        <v>6.0899999999999981</v>
      </c>
      <c r="AE9" s="199">
        <v>6.0999999999999979</v>
      </c>
      <c r="AF9" s="199">
        <v>6.14</v>
      </c>
      <c r="AG9" s="199">
        <v>6.15</v>
      </c>
      <c r="AH9" s="199">
        <v>6.16</v>
      </c>
      <c r="AI9" s="199">
        <v>6.17</v>
      </c>
      <c r="AJ9" s="199">
        <v>6.2</v>
      </c>
      <c r="AK9" s="199">
        <v>6.21</v>
      </c>
      <c r="AL9" s="199">
        <v>6.22</v>
      </c>
      <c r="AM9" s="199">
        <v>6.2299999999999995</v>
      </c>
      <c r="AN9" s="199">
        <v>6.2399999999999993</v>
      </c>
      <c r="AO9" s="199">
        <v>6.2499999999999991</v>
      </c>
      <c r="AP9" s="199">
        <v>6.2599999999999989</v>
      </c>
      <c r="AQ9" s="199">
        <v>6.2699999999999987</v>
      </c>
      <c r="AR9" s="199">
        <v>6.2799999999999985</v>
      </c>
      <c r="AS9" s="199">
        <v>6.2899999999999983</v>
      </c>
      <c r="AT9" s="199" t="s">
        <v>271</v>
      </c>
      <c r="AU9" s="199" t="s">
        <v>273</v>
      </c>
      <c r="AV9" s="199" t="s">
        <v>576</v>
      </c>
      <c r="AW9" s="199" t="s">
        <v>552</v>
      </c>
      <c r="AX9" s="198" t="s">
        <v>303</v>
      </c>
      <c r="AY9" s="198" t="s">
        <v>577</v>
      </c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</row>
    <row r="10" spans="1:70" x14ac:dyDescent="0.3">
      <c r="A10" s="196" t="s">
        <v>343</v>
      </c>
      <c r="B10" s="196" t="s">
        <v>344</v>
      </c>
      <c r="C10" s="196" t="s">
        <v>345</v>
      </c>
      <c r="D10" s="196" t="s">
        <v>346</v>
      </c>
      <c r="E10" s="196" t="s">
        <v>347</v>
      </c>
      <c r="F10" s="196" t="s">
        <v>348</v>
      </c>
      <c r="G10" s="196" t="s">
        <v>349</v>
      </c>
      <c r="H10" s="196" t="s">
        <v>350</v>
      </c>
      <c r="I10" s="196" t="s">
        <v>351</v>
      </c>
      <c r="J10" s="200" t="s">
        <v>352</v>
      </c>
      <c r="K10" s="196" t="s">
        <v>353</v>
      </c>
      <c r="L10" s="196" t="s">
        <v>354</v>
      </c>
      <c r="M10" s="196" t="s">
        <v>355</v>
      </c>
      <c r="N10" s="196" t="s">
        <v>578</v>
      </c>
      <c r="O10" s="196" t="s">
        <v>357</v>
      </c>
      <c r="P10" s="196" t="s">
        <v>358</v>
      </c>
      <c r="Q10" s="196" t="s">
        <v>579</v>
      </c>
      <c r="R10" s="196" t="s">
        <v>360</v>
      </c>
      <c r="S10" s="196" t="s">
        <v>361</v>
      </c>
      <c r="T10" s="196" t="s">
        <v>580</v>
      </c>
      <c r="U10" s="196" t="s">
        <v>363</v>
      </c>
      <c r="V10" s="196" t="s">
        <v>363</v>
      </c>
      <c r="W10" s="196" t="s">
        <v>364</v>
      </c>
      <c r="X10" s="196" t="s">
        <v>581</v>
      </c>
      <c r="Y10" s="201" t="s">
        <v>339</v>
      </c>
      <c r="Z10" s="201" t="s">
        <v>345</v>
      </c>
      <c r="AA10" s="196" t="s">
        <v>346</v>
      </c>
      <c r="AB10" s="196" t="s">
        <v>347</v>
      </c>
      <c r="AC10" s="196" t="s">
        <v>582</v>
      </c>
      <c r="AD10" s="196" t="s">
        <v>354</v>
      </c>
      <c r="AE10" s="196" t="s">
        <v>355</v>
      </c>
      <c r="AF10" s="196" t="s">
        <v>372</v>
      </c>
      <c r="AG10" s="196" t="s">
        <v>373</v>
      </c>
      <c r="AH10" s="196" t="s">
        <v>361</v>
      </c>
      <c r="AI10" s="196" t="s">
        <v>362</v>
      </c>
      <c r="AJ10" s="196" t="s">
        <v>583</v>
      </c>
      <c r="AK10" s="196" t="s">
        <v>375</v>
      </c>
      <c r="AL10" s="202"/>
      <c r="AM10" s="196" t="s">
        <v>364</v>
      </c>
      <c r="AN10" s="196"/>
      <c r="AO10" s="196" t="s">
        <v>377</v>
      </c>
      <c r="AP10" s="196" t="s">
        <v>378</v>
      </c>
      <c r="AQ10" s="196" t="s">
        <v>379</v>
      </c>
      <c r="AR10" s="196" t="s">
        <v>380</v>
      </c>
      <c r="AS10" s="196"/>
      <c r="AT10" s="196" t="s">
        <v>382</v>
      </c>
      <c r="AU10" s="196" t="s">
        <v>584</v>
      </c>
      <c r="AV10" s="196" t="s">
        <v>585</v>
      </c>
      <c r="AW10" s="196" t="s">
        <v>557</v>
      </c>
      <c r="AX10" s="201" t="s">
        <v>385</v>
      </c>
      <c r="AY10" s="201" t="s">
        <v>345</v>
      </c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</row>
    <row r="11" spans="1:70" x14ac:dyDescent="0.3">
      <c r="A11" s="196" t="s">
        <v>386</v>
      </c>
      <c r="B11" s="22"/>
      <c r="C11" s="196" t="s">
        <v>387</v>
      </c>
      <c r="D11" s="196" t="s">
        <v>388</v>
      </c>
      <c r="E11" s="196" t="s">
        <v>389</v>
      </c>
      <c r="F11" s="203" t="s">
        <v>390</v>
      </c>
      <c r="G11" s="203" t="s">
        <v>391</v>
      </c>
      <c r="H11" s="196" t="s">
        <v>392</v>
      </c>
      <c r="I11" s="196" t="s">
        <v>393</v>
      </c>
      <c r="J11" s="200" t="s">
        <v>394</v>
      </c>
      <c r="K11" s="196" t="s">
        <v>395</v>
      </c>
      <c r="L11" s="203" t="s">
        <v>396</v>
      </c>
      <c r="M11" s="203" t="s">
        <v>397</v>
      </c>
      <c r="N11" s="203" t="s">
        <v>586</v>
      </c>
      <c r="O11" s="196" t="s">
        <v>399</v>
      </c>
      <c r="P11" s="196" t="s">
        <v>400</v>
      </c>
      <c r="Q11" s="196" t="s">
        <v>587</v>
      </c>
      <c r="R11" s="196" t="s">
        <v>402</v>
      </c>
      <c r="S11" s="196" t="s">
        <v>400</v>
      </c>
      <c r="T11" s="196" t="s">
        <v>397</v>
      </c>
      <c r="U11" s="196" t="s">
        <v>404</v>
      </c>
      <c r="V11" s="196" t="s">
        <v>405</v>
      </c>
      <c r="W11" s="196" t="s">
        <v>406</v>
      </c>
      <c r="X11" s="196" t="s">
        <v>588</v>
      </c>
      <c r="Y11" s="201" t="s">
        <v>413</v>
      </c>
      <c r="Z11" s="201" t="s">
        <v>414</v>
      </c>
      <c r="AA11" s="196" t="s">
        <v>388</v>
      </c>
      <c r="AB11" s="196" t="s">
        <v>389</v>
      </c>
      <c r="AC11" s="203" t="s">
        <v>589</v>
      </c>
      <c r="AD11" s="203" t="s">
        <v>396</v>
      </c>
      <c r="AE11" s="203" t="s">
        <v>397</v>
      </c>
      <c r="AF11" s="204" t="s">
        <v>415</v>
      </c>
      <c r="AG11" s="196" t="s">
        <v>416</v>
      </c>
      <c r="AH11" s="196" t="s">
        <v>400</v>
      </c>
      <c r="AI11" s="196" t="s">
        <v>397</v>
      </c>
      <c r="AJ11" s="196" t="s">
        <v>417</v>
      </c>
      <c r="AK11" s="196" t="s">
        <v>418</v>
      </c>
      <c r="AL11" s="196" t="s">
        <v>105</v>
      </c>
      <c r="AM11" s="196" t="s">
        <v>406</v>
      </c>
      <c r="AN11" s="196" t="s">
        <v>590</v>
      </c>
      <c r="AO11" s="196" t="s">
        <v>420</v>
      </c>
      <c r="AP11" s="196" t="s">
        <v>421</v>
      </c>
      <c r="AQ11" s="196" t="s">
        <v>422</v>
      </c>
      <c r="AR11" s="196" t="s">
        <v>423</v>
      </c>
      <c r="AS11" s="196" t="s">
        <v>591</v>
      </c>
      <c r="AT11" s="196" t="s">
        <v>592</v>
      </c>
      <c r="AU11" s="196" t="s">
        <v>593</v>
      </c>
      <c r="AV11" s="196"/>
      <c r="AW11" s="196"/>
      <c r="AX11" s="201" t="s">
        <v>413</v>
      </c>
      <c r="AY11" s="201" t="s">
        <v>414</v>
      </c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</row>
    <row r="12" spans="1:70" ht="42" x14ac:dyDescent="0.3">
      <c r="A12" s="22"/>
      <c r="B12" s="22"/>
      <c r="C12" s="205" t="s">
        <v>430</v>
      </c>
      <c r="D12" s="26" t="s">
        <v>431</v>
      </c>
      <c r="E12" s="26" t="s">
        <v>432</v>
      </c>
      <c r="F12" s="26" t="s">
        <v>433</v>
      </c>
      <c r="G12" s="26" t="s">
        <v>434</v>
      </c>
      <c r="H12" s="26" t="s">
        <v>435</v>
      </c>
      <c r="I12" s="26" t="s">
        <v>436</v>
      </c>
      <c r="J12" s="26" t="s">
        <v>437</v>
      </c>
      <c r="K12" s="26" t="s">
        <v>438</v>
      </c>
      <c r="L12" s="26" t="s">
        <v>439</v>
      </c>
      <c r="M12" s="26" t="s">
        <v>440</v>
      </c>
      <c r="N12" s="26" t="s">
        <v>441</v>
      </c>
      <c r="O12" s="26" t="s">
        <v>442</v>
      </c>
      <c r="P12" s="26" t="s">
        <v>443</v>
      </c>
      <c r="Q12" s="26" t="s">
        <v>444</v>
      </c>
      <c r="R12" s="26" t="s">
        <v>445</v>
      </c>
      <c r="S12" s="26" t="s">
        <v>446</v>
      </c>
      <c r="T12" s="26" t="s">
        <v>594</v>
      </c>
      <c r="U12" s="26" t="s">
        <v>595</v>
      </c>
      <c r="V12" s="26" t="s">
        <v>596</v>
      </c>
      <c r="W12" s="26" t="s">
        <v>450</v>
      </c>
      <c r="X12" s="26"/>
      <c r="Y12" s="27" t="s">
        <v>597</v>
      </c>
      <c r="Z12" s="28" t="s">
        <v>598</v>
      </c>
      <c r="AA12" s="26" t="s">
        <v>453</v>
      </c>
      <c r="AB12" s="26" t="s">
        <v>454</v>
      </c>
      <c r="AC12" s="26" t="s">
        <v>455</v>
      </c>
      <c r="AD12" s="26" t="s">
        <v>456</v>
      </c>
      <c r="AE12" s="26" t="s">
        <v>457</v>
      </c>
      <c r="AF12" s="26" t="s">
        <v>458</v>
      </c>
      <c r="AG12" s="26" t="s">
        <v>460</v>
      </c>
      <c r="AH12" s="26" t="s">
        <v>599</v>
      </c>
      <c r="AI12" s="26" t="s">
        <v>461</v>
      </c>
      <c r="AJ12" s="26" t="s">
        <v>462</v>
      </c>
      <c r="AK12" s="26" t="s">
        <v>463</v>
      </c>
      <c r="AL12" s="26" t="s">
        <v>464</v>
      </c>
      <c r="AM12" s="26" t="s">
        <v>465</v>
      </c>
      <c r="AN12" s="26" t="s">
        <v>466</v>
      </c>
      <c r="AO12" s="26" t="s">
        <v>467</v>
      </c>
      <c r="AP12" s="26" t="s">
        <v>468</v>
      </c>
      <c r="AQ12" s="26" t="s">
        <v>469</v>
      </c>
      <c r="AR12" s="26" t="s">
        <v>470</v>
      </c>
      <c r="AS12" s="26" t="s">
        <v>471</v>
      </c>
      <c r="AT12" s="26" t="s">
        <v>472</v>
      </c>
      <c r="AU12" s="26" t="s">
        <v>473</v>
      </c>
      <c r="AV12" s="26" t="s">
        <v>474</v>
      </c>
      <c r="AW12" s="26" t="s">
        <v>475</v>
      </c>
      <c r="AX12" s="27" t="s">
        <v>600</v>
      </c>
      <c r="AY12" s="28" t="s">
        <v>601</v>
      </c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</row>
    <row r="13" spans="1:70" x14ac:dyDescent="0.3">
      <c r="A13" s="205">
        <v>1</v>
      </c>
      <c r="B13" s="206" t="s">
        <v>489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9"/>
      <c r="Z13" s="29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30"/>
      <c r="AV13" s="30"/>
      <c r="AW13" s="30"/>
      <c r="AX13" s="29"/>
      <c r="AY13" s="29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</row>
    <row r="14" spans="1:70" x14ac:dyDescent="0.3">
      <c r="A14" s="205">
        <v>2</v>
      </c>
      <c r="B14" s="206" t="s">
        <v>490</v>
      </c>
      <c r="C14" s="207">
        <v>876657675.66999984</v>
      </c>
      <c r="D14" s="207">
        <v>-47098325.766164944</v>
      </c>
      <c r="E14" s="207">
        <v>71805.349049671087</v>
      </c>
      <c r="F14" s="207"/>
      <c r="G14" s="207"/>
      <c r="H14" s="207">
        <v>-105836055.77958143</v>
      </c>
      <c r="I14" s="207"/>
      <c r="J14" s="207"/>
      <c r="K14" s="207"/>
      <c r="L14" s="207"/>
      <c r="M14" s="207"/>
      <c r="N14" s="207"/>
      <c r="O14" s="207"/>
      <c r="P14" s="207"/>
      <c r="Q14" s="207"/>
      <c r="R14" s="207"/>
      <c r="S14" s="207"/>
      <c r="T14" s="207"/>
      <c r="U14" s="207"/>
      <c r="V14" s="207"/>
      <c r="W14" s="207"/>
      <c r="X14" s="207"/>
      <c r="Y14" s="208">
        <v>-152862576.1966967</v>
      </c>
      <c r="Z14" s="208">
        <v>723795099.47330308</v>
      </c>
      <c r="AA14" s="207">
        <v>50971.28</v>
      </c>
      <c r="AB14" s="207">
        <v>33936342.072315551</v>
      </c>
      <c r="AC14" s="207"/>
      <c r="AD14" s="207"/>
      <c r="AE14" s="207"/>
      <c r="AF14" s="207"/>
      <c r="AG14" s="207"/>
      <c r="AH14" s="207"/>
      <c r="AI14" s="207"/>
      <c r="AJ14" s="207"/>
      <c r="AK14" s="207"/>
      <c r="AL14" s="207"/>
      <c r="AM14" s="207"/>
      <c r="AN14" s="207"/>
      <c r="AO14" s="207"/>
      <c r="AP14" s="207"/>
      <c r="AQ14" s="207"/>
      <c r="AR14" s="207"/>
      <c r="AS14" s="207"/>
      <c r="AT14" s="207"/>
      <c r="AU14" s="207">
        <v>-6980521.1700718822</v>
      </c>
      <c r="AV14" s="207"/>
      <c r="AW14" s="207"/>
      <c r="AX14" s="208">
        <v>27006792.182243671</v>
      </c>
      <c r="AY14" s="208">
        <v>750801891.65554678</v>
      </c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</row>
    <row r="15" spans="1:70" x14ac:dyDescent="0.3">
      <c r="A15" s="205">
        <v>3</v>
      </c>
      <c r="B15" s="206" t="s">
        <v>602</v>
      </c>
      <c r="C15" s="209"/>
      <c r="D15" s="209"/>
      <c r="E15" s="209"/>
      <c r="F15" s="209"/>
      <c r="G15" s="209"/>
      <c r="H15" s="209"/>
      <c r="I15" s="209"/>
      <c r="J15" s="209"/>
      <c r="K15" s="209"/>
      <c r="L15" s="209"/>
      <c r="M15" s="209"/>
      <c r="N15" s="209"/>
      <c r="O15" s="209"/>
      <c r="P15" s="209"/>
      <c r="Q15" s="209"/>
      <c r="R15" s="209"/>
      <c r="S15" s="209"/>
      <c r="T15" s="209"/>
      <c r="U15" s="209"/>
      <c r="V15" s="209"/>
      <c r="W15" s="209"/>
      <c r="X15" s="209"/>
      <c r="Y15" s="210">
        <v>0</v>
      </c>
      <c r="Z15" s="210">
        <v>0</v>
      </c>
      <c r="AA15" s="209"/>
      <c r="AB15" s="209"/>
      <c r="AC15" s="209"/>
      <c r="AD15" s="209"/>
      <c r="AE15" s="209"/>
      <c r="AF15" s="209"/>
      <c r="AG15" s="209"/>
      <c r="AH15" s="209"/>
      <c r="AI15" s="209"/>
      <c r="AJ15" s="209"/>
      <c r="AK15" s="209"/>
      <c r="AL15" s="209"/>
      <c r="AM15" s="209"/>
      <c r="AN15" s="209"/>
      <c r="AO15" s="209"/>
      <c r="AP15" s="209"/>
      <c r="AQ15" s="209"/>
      <c r="AR15" s="209"/>
      <c r="AS15" s="209"/>
      <c r="AT15" s="209"/>
      <c r="AU15" s="209"/>
      <c r="AV15" s="209"/>
      <c r="AW15" s="209"/>
      <c r="AX15" s="210">
        <v>0</v>
      </c>
      <c r="AY15" s="210">
        <v>0</v>
      </c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</row>
    <row r="16" spans="1:70" x14ac:dyDescent="0.3">
      <c r="A16" s="205">
        <v>4</v>
      </c>
      <c r="B16" s="206" t="s">
        <v>493</v>
      </c>
      <c r="C16" s="209">
        <v>-25909998.579999998</v>
      </c>
      <c r="D16" s="209">
        <v>2691478.5600000005</v>
      </c>
      <c r="E16" s="209"/>
      <c r="F16" s="209"/>
      <c r="G16" s="209"/>
      <c r="H16" s="209">
        <v>43423782.999999993</v>
      </c>
      <c r="I16" s="209"/>
      <c r="J16" s="209"/>
      <c r="K16" s="209"/>
      <c r="L16" s="209"/>
      <c r="M16" s="209"/>
      <c r="N16" s="209"/>
      <c r="O16" s="209"/>
      <c r="P16" s="209"/>
      <c r="Q16" s="209"/>
      <c r="R16" s="209"/>
      <c r="S16" s="209"/>
      <c r="T16" s="209"/>
      <c r="U16" s="209"/>
      <c r="V16" s="209"/>
      <c r="W16" s="209"/>
      <c r="X16" s="209"/>
      <c r="Y16" s="210">
        <v>46115261.559999995</v>
      </c>
      <c r="Z16" s="210">
        <v>20205262.979999997</v>
      </c>
      <c r="AA16" s="209">
        <v>-9854969.0099999998</v>
      </c>
      <c r="AB16" s="209"/>
      <c r="AC16" s="209"/>
      <c r="AD16" s="209"/>
      <c r="AE16" s="209"/>
      <c r="AF16" s="209"/>
      <c r="AG16" s="209"/>
      <c r="AH16" s="209"/>
      <c r="AI16" s="209"/>
      <c r="AJ16" s="209"/>
      <c r="AK16" s="209"/>
      <c r="AL16" s="209"/>
      <c r="AM16" s="209"/>
      <c r="AN16" s="209"/>
      <c r="AO16" s="209"/>
      <c r="AP16" s="209"/>
      <c r="AQ16" s="209"/>
      <c r="AR16" s="209"/>
      <c r="AS16" s="209"/>
      <c r="AT16" s="209"/>
      <c r="AU16" s="209"/>
      <c r="AV16" s="209"/>
      <c r="AW16" s="209"/>
      <c r="AX16" s="210">
        <v>-9854969.0099999998</v>
      </c>
      <c r="AY16" s="210">
        <v>10350293.969999997</v>
      </c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</row>
    <row r="17" spans="1:70" x14ac:dyDescent="0.3">
      <c r="A17" s="205">
        <v>5</v>
      </c>
      <c r="B17" s="206" t="s">
        <v>494</v>
      </c>
      <c r="C17" s="31">
        <v>850747677.08999979</v>
      </c>
      <c r="D17" s="31">
        <v>-44406847.206164941</v>
      </c>
      <c r="E17" s="31">
        <v>71805.349049671087</v>
      </c>
      <c r="F17" s="31">
        <v>0</v>
      </c>
      <c r="G17" s="31">
        <v>0</v>
      </c>
      <c r="H17" s="31">
        <v>-62412272.779581435</v>
      </c>
      <c r="I17" s="31">
        <v>0</v>
      </c>
      <c r="J17" s="31">
        <v>0</v>
      </c>
      <c r="K17" s="31">
        <v>0</v>
      </c>
      <c r="L17" s="31">
        <v>0</v>
      </c>
      <c r="M17" s="31">
        <v>0</v>
      </c>
      <c r="N17" s="31">
        <v>0</v>
      </c>
      <c r="O17" s="31">
        <v>0</v>
      </c>
      <c r="P17" s="31">
        <v>0</v>
      </c>
      <c r="Q17" s="31">
        <v>0</v>
      </c>
      <c r="R17" s="31">
        <v>0</v>
      </c>
      <c r="S17" s="31">
        <v>0</v>
      </c>
      <c r="T17" s="31">
        <v>0</v>
      </c>
      <c r="U17" s="31">
        <v>0</v>
      </c>
      <c r="V17" s="31">
        <v>0</v>
      </c>
      <c r="W17" s="31">
        <v>0</v>
      </c>
      <c r="X17" s="31"/>
      <c r="Y17" s="32">
        <v>-106747314.6366967</v>
      </c>
      <c r="Z17" s="32">
        <v>744000362.4533031</v>
      </c>
      <c r="AA17" s="31">
        <v>-9803997.7300000004</v>
      </c>
      <c r="AB17" s="31">
        <v>33936342.072315551</v>
      </c>
      <c r="AC17" s="31">
        <v>0</v>
      </c>
      <c r="AD17" s="31">
        <v>0</v>
      </c>
      <c r="AE17" s="31">
        <v>0</v>
      </c>
      <c r="AF17" s="31">
        <v>0</v>
      </c>
      <c r="AG17" s="31">
        <v>0</v>
      </c>
      <c r="AH17" s="31">
        <v>0</v>
      </c>
      <c r="AI17" s="31">
        <v>0</v>
      </c>
      <c r="AJ17" s="31">
        <v>0</v>
      </c>
      <c r="AK17" s="31">
        <v>0</v>
      </c>
      <c r="AL17" s="31">
        <v>0</v>
      </c>
      <c r="AM17" s="31">
        <v>0</v>
      </c>
      <c r="AN17" s="31">
        <v>0</v>
      </c>
      <c r="AO17" s="31">
        <v>0</v>
      </c>
      <c r="AP17" s="31">
        <v>0</v>
      </c>
      <c r="AQ17" s="31">
        <v>0</v>
      </c>
      <c r="AR17" s="31">
        <v>0</v>
      </c>
      <c r="AS17" s="31">
        <v>0</v>
      </c>
      <c r="AT17" s="31">
        <v>0</v>
      </c>
      <c r="AU17" s="31">
        <v>-6980521.1700718822</v>
      </c>
      <c r="AV17" s="31"/>
      <c r="AW17" s="31"/>
      <c r="AX17" s="32">
        <v>17151823.17224367</v>
      </c>
      <c r="AY17" s="32">
        <v>761152185.62554681</v>
      </c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</row>
    <row r="18" spans="1:70" x14ac:dyDescent="0.3">
      <c r="A18" s="205">
        <v>6</v>
      </c>
      <c r="B18" s="211"/>
      <c r="C18" s="209"/>
      <c r="D18" s="209"/>
      <c r="E18" s="209"/>
      <c r="F18" s="209"/>
      <c r="G18" s="209"/>
      <c r="H18" s="209"/>
      <c r="I18" s="209"/>
      <c r="J18" s="209"/>
      <c r="K18" s="209"/>
      <c r="L18" s="209"/>
      <c r="M18" s="209"/>
      <c r="N18" s="209"/>
      <c r="O18" s="209"/>
      <c r="P18" s="209"/>
      <c r="Q18" s="209"/>
      <c r="R18" s="209"/>
      <c r="S18" s="209"/>
      <c r="T18" s="209"/>
      <c r="U18" s="209"/>
      <c r="V18" s="209"/>
      <c r="W18" s="209"/>
      <c r="X18" s="209"/>
      <c r="Y18" s="210"/>
      <c r="Z18" s="210"/>
      <c r="AA18" s="209"/>
      <c r="AB18" s="209"/>
      <c r="AC18" s="209"/>
      <c r="AD18" s="209"/>
      <c r="AE18" s="209"/>
      <c r="AF18" s="209"/>
      <c r="AG18" s="209"/>
      <c r="AH18" s="209"/>
      <c r="AI18" s="209"/>
      <c r="AJ18" s="209"/>
      <c r="AK18" s="209"/>
      <c r="AL18" s="209"/>
      <c r="AM18" s="209"/>
      <c r="AN18" s="209"/>
      <c r="AO18" s="209"/>
      <c r="AP18" s="209"/>
      <c r="AQ18" s="209"/>
      <c r="AR18" s="209"/>
      <c r="AS18" s="209"/>
      <c r="AT18" s="209"/>
      <c r="AU18" s="209"/>
      <c r="AV18" s="209"/>
      <c r="AW18" s="209"/>
      <c r="AX18" s="210"/>
      <c r="AY18" s="210"/>
      <c r="AZ18" s="22"/>
      <c r="BA18" s="22"/>
      <c r="BB18" s="22"/>
      <c r="BC18" s="22"/>
      <c r="BD18" s="22"/>
      <c r="BE18" s="22"/>
      <c r="BF18" s="22"/>
      <c r="BG18" s="22"/>
      <c r="BH18" s="22"/>
      <c r="BI18" s="44"/>
      <c r="BJ18" s="44"/>
      <c r="BK18" s="44"/>
      <c r="BL18" s="44"/>
      <c r="BM18" s="44"/>
      <c r="BN18" s="44"/>
      <c r="BO18" s="44"/>
      <c r="BP18" s="44"/>
      <c r="BQ18" s="44"/>
      <c r="BR18" s="44"/>
    </row>
    <row r="19" spans="1:70" x14ac:dyDescent="0.3">
      <c r="A19" s="205">
        <v>7</v>
      </c>
      <c r="B19" s="206" t="s">
        <v>495</v>
      </c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9"/>
      <c r="Z19" s="29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9"/>
      <c r="AY19" s="29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</row>
    <row r="20" spans="1:70" x14ac:dyDescent="0.3">
      <c r="A20" s="205">
        <v>8</v>
      </c>
      <c r="B20" s="21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9"/>
      <c r="Z20" s="29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9"/>
      <c r="AY20" s="29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</row>
    <row r="21" spans="1:70" x14ac:dyDescent="0.3">
      <c r="A21" s="205">
        <v>9</v>
      </c>
      <c r="B21" s="206" t="s">
        <v>603</v>
      </c>
      <c r="C21" s="207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9"/>
      <c r="Z21" s="29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9"/>
      <c r="AY21" s="29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</row>
    <row r="22" spans="1:70" x14ac:dyDescent="0.3">
      <c r="A22" s="205">
        <v>10</v>
      </c>
      <c r="B22" s="206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3">
        <v>0</v>
      </c>
      <c r="Z22" s="33">
        <v>0</v>
      </c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3">
        <v>0</v>
      </c>
      <c r="AY22" s="33">
        <v>0</v>
      </c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</row>
    <row r="23" spans="1:70" x14ac:dyDescent="0.3">
      <c r="A23" s="205">
        <v>11</v>
      </c>
      <c r="B23" s="206" t="s">
        <v>604</v>
      </c>
      <c r="C23" s="30">
        <v>296699052.05999887</v>
      </c>
      <c r="D23" s="209">
        <v>-43597128.774327636</v>
      </c>
      <c r="E23" s="209"/>
      <c r="F23" s="209"/>
      <c r="G23" s="209"/>
      <c r="H23" s="209">
        <v>23490295.960000001</v>
      </c>
      <c r="I23" s="209"/>
      <c r="J23" s="209"/>
      <c r="K23" s="209"/>
      <c r="L23" s="209"/>
      <c r="M23" s="209"/>
      <c r="N23" s="209"/>
      <c r="O23" s="209"/>
      <c r="P23" s="209"/>
      <c r="Q23" s="209"/>
      <c r="R23" s="209"/>
      <c r="S23" s="209"/>
      <c r="T23" s="209"/>
      <c r="U23" s="209"/>
      <c r="V23" s="209"/>
      <c r="W23" s="209"/>
      <c r="X23" s="209"/>
      <c r="Y23" s="210">
        <v>-20106832.814327635</v>
      </c>
      <c r="Z23" s="210">
        <v>276592219.24567121</v>
      </c>
      <c r="AA23" s="209"/>
      <c r="AB23" s="209">
        <v>16256425.743188024</v>
      </c>
      <c r="AC23" s="209"/>
      <c r="AD23" s="209"/>
      <c r="AE23" s="209"/>
      <c r="AF23" s="209"/>
      <c r="AG23" s="209"/>
      <c r="AH23" s="209"/>
      <c r="AI23" s="209"/>
      <c r="AJ23" s="209"/>
      <c r="AK23" s="209"/>
      <c r="AL23" s="209"/>
      <c r="AM23" s="209"/>
      <c r="AN23" s="209"/>
      <c r="AO23" s="209"/>
      <c r="AP23" s="209"/>
      <c r="AQ23" s="209"/>
      <c r="AR23" s="209"/>
      <c r="AS23" s="209"/>
      <c r="AT23" s="209"/>
      <c r="AU23" s="209"/>
      <c r="AV23" s="209"/>
      <c r="AW23" s="209"/>
      <c r="AX23" s="210">
        <v>16256425.743188024</v>
      </c>
      <c r="AY23" s="210">
        <v>292848644.98885924</v>
      </c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</row>
    <row r="24" spans="1:70" x14ac:dyDescent="0.3">
      <c r="A24" s="205">
        <v>12</v>
      </c>
      <c r="B24" s="212"/>
      <c r="C24" s="209"/>
      <c r="D24" s="209"/>
      <c r="E24" s="209"/>
      <c r="F24" s="209"/>
      <c r="G24" s="209"/>
      <c r="H24" s="209"/>
      <c r="I24" s="209"/>
      <c r="J24" s="209"/>
      <c r="K24" s="209"/>
      <c r="L24" s="209"/>
      <c r="M24" s="209"/>
      <c r="N24" s="209"/>
      <c r="O24" s="209"/>
      <c r="P24" s="209"/>
      <c r="Q24" s="209"/>
      <c r="R24" s="209"/>
      <c r="S24" s="209"/>
      <c r="T24" s="209"/>
      <c r="U24" s="209"/>
      <c r="V24" s="209"/>
      <c r="W24" s="209"/>
      <c r="X24" s="209"/>
      <c r="Y24" s="210">
        <v>0</v>
      </c>
      <c r="Z24" s="210">
        <v>0</v>
      </c>
      <c r="AA24" s="209"/>
      <c r="AB24" s="209"/>
      <c r="AC24" s="209"/>
      <c r="AD24" s="209"/>
      <c r="AE24" s="209"/>
      <c r="AF24" s="209"/>
      <c r="AG24" s="209"/>
      <c r="AH24" s="209"/>
      <c r="AI24" s="209"/>
      <c r="AJ24" s="209"/>
      <c r="AK24" s="209"/>
      <c r="AL24" s="209"/>
      <c r="AM24" s="209"/>
      <c r="AN24" s="209"/>
      <c r="AO24" s="209"/>
      <c r="AP24" s="209"/>
      <c r="AQ24" s="209"/>
      <c r="AR24" s="209"/>
      <c r="AS24" s="209"/>
      <c r="AT24" s="209"/>
      <c r="AU24" s="209"/>
      <c r="AV24" s="209"/>
      <c r="AW24" s="209"/>
      <c r="AX24" s="210">
        <v>0</v>
      </c>
      <c r="AY24" s="210">
        <v>0</v>
      </c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</row>
    <row r="25" spans="1:70" x14ac:dyDescent="0.3">
      <c r="A25" s="205">
        <v>13</v>
      </c>
      <c r="B25" s="206" t="s">
        <v>501</v>
      </c>
      <c r="C25" s="34">
        <v>296699052.05999887</v>
      </c>
      <c r="D25" s="34">
        <v>-43597128.774327636</v>
      </c>
      <c r="E25" s="34">
        <v>0</v>
      </c>
      <c r="F25" s="34">
        <v>0</v>
      </c>
      <c r="G25" s="34">
        <v>0</v>
      </c>
      <c r="H25" s="34">
        <v>23490295.960000001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34">
        <v>0</v>
      </c>
      <c r="P25" s="34">
        <v>0</v>
      </c>
      <c r="Q25" s="34">
        <v>0</v>
      </c>
      <c r="R25" s="34">
        <v>0</v>
      </c>
      <c r="S25" s="34">
        <v>0</v>
      </c>
      <c r="T25" s="34">
        <v>0</v>
      </c>
      <c r="U25" s="34">
        <v>0</v>
      </c>
      <c r="V25" s="34">
        <v>0</v>
      </c>
      <c r="W25" s="34">
        <v>0</v>
      </c>
      <c r="X25" s="34"/>
      <c r="Y25" s="35">
        <v>-20106832.814327635</v>
      </c>
      <c r="Z25" s="35">
        <v>276592219.24567121</v>
      </c>
      <c r="AA25" s="34">
        <v>0</v>
      </c>
      <c r="AB25" s="34">
        <v>16256425.743188024</v>
      </c>
      <c r="AC25" s="34">
        <v>0</v>
      </c>
      <c r="AD25" s="34">
        <v>0</v>
      </c>
      <c r="AE25" s="34">
        <v>0</v>
      </c>
      <c r="AF25" s="34">
        <v>0</v>
      </c>
      <c r="AG25" s="34">
        <v>0</v>
      </c>
      <c r="AH25" s="34">
        <v>0</v>
      </c>
      <c r="AI25" s="34">
        <v>0</v>
      </c>
      <c r="AJ25" s="34">
        <v>0</v>
      </c>
      <c r="AK25" s="34">
        <v>0</v>
      </c>
      <c r="AL25" s="34">
        <v>0</v>
      </c>
      <c r="AM25" s="34">
        <v>0</v>
      </c>
      <c r="AN25" s="34">
        <v>0</v>
      </c>
      <c r="AO25" s="34">
        <v>0</v>
      </c>
      <c r="AP25" s="34">
        <v>0</v>
      </c>
      <c r="AQ25" s="34">
        <v>0</v>
      </c>
      <c r="AR25" s="34">
        <v>0</v>
      </c>
      <c r="AS25" s="34">
        <v>0</v>
      </c>
      <c r="AT25" s="34"/>
      <c r="AU25" s="34">
        <v>0</v>
      </c>
      <c r="AV25" s="34"/>
      <c r="AW25" s="34"/>
      <c r="AX25" s="35">
        <v>16256425.743188024</v>
      </c>
      <c r="AY25" s="35">
        <v>292848644.98885924</v>
      </c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</row>
    <row r="26" spans="1:70" x14ac:dyDescent="0.3">
      <c r="A26" s="205">
        <v>14</v>
      </c>
      <c r="B26" s="206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3"/>
      <c r="Z26" s="33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3"/>
      <c r="AY26" s="33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</row>
    <row r="27" spans="1:70" x14ac:dyDescent="0.3">
      <c r="A27" s="205">
        <v>15</v>
      </c>
      <c r="B27" s="213" t="s">
        <v>502</v>
      </c>
      <c r="C27" s="30">
        <v>6042805.129999999</v>
      </c>
      <c r="D27" s="30"/>
      <c r="E27" s="30"/>
      <c r="F27" s="30"/>
      <c r="G27" s="30"/>
      <c r="H27" s="30"/>
      <c r="I27" s="30"/>
      <c r="J27" s="30"/>
      <c r="K27" s="30">
        <v>12295.3407060155</v>
      </c>
      <c r="L27" s="30"/>
      <c r="M27" s="30"/>
      <c r="N27" s="30"/>
      <c r="O27" s="30"/>
      <c r="P27" s="30"/>
      <c r="Q27" s="30"/>
      <c r="R27" s="209">
        <v>6288.3906926487689</v>
      </c>
      <c r="S27" s="30"/>
      <c r="T27" s="30"/>
      <c r="U27" s="30"/>
      <c r="V27" s="30"/>
      <c r="W27" s="30"/>
      <c r="X27" s="30"/>
      <c r="Y27" s="210">
        <v>18583.731398664269</v>
      </c>
      <c r="Z27" s="33">
        <v>6061388.8613986634</v>
      </c>
      <c r="AA27" s="30"/>
      <c r="AB27" s="30"/>
      <c r="AC27" s="30"/>
      <c r="AD27" s="30"/>
      <c r="AE27" s="30"/>
      <c r="AF27" s="30"/>
      <c r="AG27" s="209">
        <v>110731.68203954893</v>
      </c>
      <c r="AH27" s="209"/>
      <c r="AI27" s="30"/>
      <c r="AJ27" s="30"/>
      <c r="AK27" s="30"/>
      <c r="AL27" s="30"/>
      <c r="AM27" s="30"/>
      <c r="AN27" s="30"/>
      <c r="AO27" s="30"/>
      <c r="AP27" s="30"/>
      <c r="AQ27" s="30"/>
      <c r="AR27" s="30">
        <v>44.329999999999927</v>
      </c>
      <c r="AS27" s="30"/>
      <c r="AT27" s="30"/>
      <c r="AU27" s="30"/>
      <c r="AV27" s="30">
        <v>-1697.5500000000002</v>
      </c>
      <c r="AW27" s="30"/>
      <c r="AX27" s="210">
        <v>109078.46203954893</v>
      </c>
      <c r="AY27" s="33">
        <v>6170467.3234382123</v>
      </c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</row>
    <row r="28" spans="1:70" x14ac:dyDescent="0.3">
      <c r="A28" s="205">
        <v>16</v>
      </c>
      <c r="B28" s="206" t="s">
        <v>503</v>
      </c>
      <c r="C28" s="36">
        <v>2110.77</v>
      </c>
      <c r="D28" s="209"/>
      <c r="E28" s="209"/>
      <c r="F28" s="209"/>
      <c r="G28" s="209"/>
      <c r="H28" s="209"/>
      <c r="I28" s="209"/>
      <c r="J28" s="209"/>
      <c r="K28" s="209">
        <v>0</v>
      </c>
      <c r="L28" s="209"/>
      <c r="M28" s="209"/>
      <c r="N28" s="209"/>
      <c r="O28" s="209"/>
      <c r="P28" s="209"/>
      <c r="Q28" s="209"/>
      <c r="R28" s="209"/>
      <c r="S28" s="209"/>
      <c r="T28" s="209"/>
      <c r="U28" s="209"/>
      <c r="V28" s="209"/>
      <c r="W28" s="209"/>
      <c r="X28" s="209"/>
      <c r="Y28" s="210">
        <v>0</v>
      </c>
      <c r="Z28" s="210">
        <v>2110.77</v>
      </c>
      <c r="AA28" s="209"/>
      <c r="AB28" s="209"/>
      <c r="AC28" s="209"/>
      <c r="AD28" s="209"/>
      <c r="AE28" s="209"/>
      <c r="AF28" s="209"/>
      <c r="AG28" s="209"/>
      <c r="AH28" s="209"/>
      <c r="AI28" s="209"/>
      <c r="AJ28" s="209"/>
      <c r="AK28" s="209"/>
      <c r="AL28" s="209"/>
      <c r="AM28" s="209"/>
      <c r="AN28" s="209"/>
      <c r="AO28" s="209"/>
      <c r="AP28" s="209"/>
      <c r="AQ28" s="209"/>
      <c r="AR28" s="209">
        <v>57.75</v>
      </c>
      <c r="AS28" s="209"/>
      <c r="AT28" s="209"/>
      <c r="AU28" s="209"/>
      <c r="AV28" s="209"/>
      <c r="AW28" s="209"/>
      <c r="AX28" s="210">
        <v>57.75</v>
      </c>
      <c r="AY28" s="210">
        <v>2168.52</v>
      </c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</row>
    <row r="29" spans="1:70" x14ac:dyDescent="0.3">
      <c r="A29" s="205">
        <v>17</v>
      </c>
      <c r="B29" s="206" t="s">
        <v>504</v>
      </c>
      <c r="C29" s="36">
        <v>60174168.099999979</v>
      </c>
      <c r="D29" s="209"/>
      <c r="E29" s="209"/>
      <c r="F29" s="209"/>
      <c r="G29" s="209"/>
      <c r="H29" s="209"/>
      <c r="I29" s="209"/>
      <c r="J29" s="209"/>
      <c r="K29" s="209">
        <v>120834.00614718534</v>
      </c>
      <c r="L29" s="209"/>
      <c r="M29" s="209"/>
      <c r="N29" s="209"/>
      <c r="O29" s="209"/>
      <c r="P29" s="209"/>
      <c r="Q29" s="209"/>
      <c r="R29" s="209">
        <v>402623.26229435951</v>
      </c>
      <c r="S29" s="209"/>
      <c r="T29" s="209"/>
      <c r="U29" s="209"/>
      <c r="V29" s="209"/>
      <c r="W29" s="209"/>
      <c r="X29" s="209"/>
      <c r="Y29" s="210">
        <v>523457.26844154485</v>
      </c>
      <c r="Z29" s="210">
        <v>60697625.368441522</v>
      </c>
      <c r="AA29" s="209"/>
      <c r="AB29" s="209"/>
      <c r="AC29" s="209"/>
      <c r="AD29" s="209"/>
      <c r="AE29" s="209"/>
      <c r="AF29" s="209"/>
      <c r="AG29" s="209">
        <v>1350205.8821382411</v>
      </c>
      <c r="AH29" s="209"/>
      <c r="AI29" s="209"/>
      <c r="AJ29" s="209"/>
      <c r="AK29" s="209"/>
      <c r="AL29" s="209"/>
      <c r="AM29" s="209"/>
      <c r="AN29" s="209"/>
      <c r="AO29" s="209"/>
      <c r="AP29" s="209"/>
      <c r="AQ29" s="209"/>
      <c r="AR29" s="209">
        <v>278617.51000000164</v>
      </c>
      <c r="AS29" s="209"/>
      <c r="AT29" s="209"/>
      <c r="AU29" s="209"/>
      <c r="AV29" s="209"/>
      <c r="AW29" s="209"/>
      <c r="AX29" s="210">
        <v>1628823.3921382427</v>
      </c>
      <c r="AY29" s="210">
        <v>62326448.760579765</v>
      </c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</row>
    <row r="30" spans="1:70" x14ac:dyDescent="0.3">
      <c r="A30" s="205">
        <v>18</v>
      </c>
      <c r="B30" s="206" t="s">
        <v>505</v>
      </c>
      <c r="C30" s="36">
        <v>29807451.619999997</v>
      </c>
      <c r="D30" s="209">
        <v>-227540.68508438917</v>
      </c>
      <c r="E30" s="209">
        <v>367.93060853051793</v>
      </c>
      <c r="F30" s="209"/>
      <c r="G30" s="209"/>
      <c r="H30" s="209">
        <v>-319800.48572257528</v>
      </c>
      <c r="I30" s="209"/>
      <c r="J30" s="209">
        <v>158770.57562207896</v>
      </c>
      <c r="K30" s="209">
        <v>29475.590301084216</v>
      </c>
      <c r="L30" s="209"/>
      <c r="M30" s="209"/>
      <c r="N30" s="209">
        <v>204503.64267608413</v>
      </c>
      <c r="O30" s="209"/>
      <c r="P30" s="209"/>
      <c r="Q30" s="209"/>
      <c r="R30" s="209">
        <v>12956.20307548251</v>
      </c>
      <c r="S30" s="209"/>
      <c r="T30" s="209"/>
      <c r="U30" s="209"/>
      <c r="V30" s="209"/>
      <c r="W30" s="209"/>
      <c r="X30" s="209"/>
      <c r="Y30" s="210">
        <v>-141267.22852370405</v>
      </c>
      <c r="Z30" s="210">
        <v>29666184.391476292</v>
      </c>
      <c r="AA30" s="209">
        <v>-50235.68436852</v>
      </c>
      <c r="AB30" s="209">
        <v>173889.81677854489</v>
      </c>
      <c r="AC30" s="209"/>
      <c r="AD30" s="209"/>
      <c r="AE30" s="209">
        <v>0</v>
      </c>
      <c r="AF30" s="209"/>
      <c r="AG30" s="209">
        <v>274377.34146429319</v>
      </c>
      <c r="AH30" s="209"/>
      <c r="AI30" s="209"/>
      <c r="AJ30" s="209"/>
      <c r="AK30" s="209"/>
      <c r="AL30" s="209"/>
      <c r="AM30" s="209"/>
      <c r="AN30" s="209"/>
      <c r="AO30" s="209">
        <v>-435567.581275</v>
      </c>
      <c r="AP30" s="209"/>
      <c r="AQ30" s="209"/>
      <c r="AR30" s="209">
        <v>105258.47999999952</v>
      </c>
      <c r="AS30" s="209"/>
      <c r="AT30" s="209"/>
      <c r="AU30" s="209">
        <v>-35768.190475448326</v>
      </c>
      <c r="AV30" s="209"/>
      <c r="AW30" s="209"/>
      <c r="AX30" s="210">
        <v>31954.18212386925</v>
      </c>
      <c r="AY30" s="210">
        <v>29698138.573600162</v>
      </c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</row>
    <row r="31" spans="1:70" x14ac:dyDescent="0.3">
      <c r="A31" s="205">
        <v>19</v>
      </c>
      <c r="B31" s="206" t="s">
        <v>506</v>
      </c>
      <c r="C31" s="36">
        <v>6574431.0799999991</v>
      </c>
      <c r="D31" s="209"/>
      <c r="E31" s="209"/>
      <c r="F31" s="209"/>
      <c r="G31" s="209"/>
      <c r="H31" s="209">
        <v>-4814956.5200000005</v>
      </c>
      <c r="I31" s="209"/>
      <c r="J31" s="209"/>
      <c r="K31" s="209">
        <v>3037.0306528052533</v>
      </c>
      <c r="L31" s="209"/>
      <c r="M31" s="209"/>
      <c r="N31" s="209"/>
      <c r="O31" s="209"/>
      <c r="P31" s="209"/>
      <c r="Q31" s="209"/>
      <c r="R31" s="209">
        <v>724.48399190953933</v>
      </c>
      <c r="S31" s="209"/>
      <c r="T31" s="209"/>
      <c r="U31" s="209"/>
      <c r="V31" s="209"/>
      <c r="W31" s="209"/>
      <c r="X31" s="209"/>
      <c r="Y31" s="210">
        <v>-4811195.0053552855</v>
      </c>
      <c r="Z31" s="210">
        <v>1763236.0746447137</v>
      </c>
      <c r="AA31" s="209"/>
      <c r="AB31" s="209"/>
      <c r="AC31" s="209"/>
      <c r="AD31" s="209"/>
      <c r="AE31" s="209"/>
      <c r="AF31" s="209"/>
      <c r="AG31" s="209">
        <v>31612.10595257883</v>
      </c>
      <c r="AH31" s="209"/>
      <c r="AI31" s="209"/>
      <c r="AJ31" s="209"/>
      <c r="AK31" s="209"/>
      <c r="AL31" s="209"/>
      <c r="AM31" s="209"/>
      <c r="AN31" s="209"/>
      <c r="AO31" s="209"/>
      <c r="AP31" s="209"/>
      <c r="AQ31" s="209"/>
      <c r="AR31" s="209"/>
      <c r="AS31" s="209"/>
      <c r="AT31" s="209"/>
      <c r="AU31" s="209"/>
      <c r="AV31" s="209"/>
      <c r="AW31" s="209"/>
      <c r="AX31" s="210">
        <v>31612.10595257883</v>
      </c>
      <c r="AY31" s="210">
        <v>1794848.1805972925</v>
      </c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</row>
    <row r="32" spans="1:70" x14ac:dyDescent="0.3">
      <c r="A32" s="205">
        <v>20</v>
      </c>
      <c r="B32" s="206" t="s">
        <v>507</v>
      </c>
      <c r="C32" s="36">
        <v>14625833.34</v>
      </c>
      <c r="D32" s="209"/>
      <c r="E32" s="209"/>
      <c r="F32" s="209"/>
      <c r="G32" s="209"/>
      <c r="H32" s="209">
        <v>-14625833.34</v>
      </c>
      <c r="I32" s="209"/>
      <c r="J32" s="209"/>
      <c r="K32" s="209"/>
      <c r="L32" s="209"/>
      <c r="M32" s="209"/>
      <c r="N32" s="209"/>
      <c r="O32" s="209"/>
      <c r="P32" s="209"/>
      <c r="Q32" s="209"/>
      <c r="R32" s="209"/>
      <c r="S32" s="209"/>
      <c r="T32" s="209"/>
      <c r="U32" s="209"/>
      <c r="V32" s="209"/>
      <c r="W32" s="209"/>
      <c r="X32" s="209"/>
      <c r="Y32" s="210">
        <v>-14625833.34</v>
      </c>
      <c r="Z32" s="210">
        <v>0</v>
      </c>
      <c r="AA32" s="209"/>
      <c r="AB32" s="209"/>
      <c r="AC32" s="209"/>
      <c r="AD32" s="209"/>
      <c r="AE32" s="209"/>
      <c r="AF32" s="209"/>
      <c r="AG32" s="209"/>
      <c r="AH32" s="209"/>
      <c r="AI32" s="209"/>
      <c r="AJ32" s="209"/>
      <c r="AK32" s="209"/>
      <c r="AL32" s="209"/>
      <c r="AM32" s="209"/>
      <c r="AN32" s="209"/>
      <c r="AO32" s="209"/>
      <c r="AP32" s="209"/>
      <c r="AQ32" s="209"/>
      <c r="AR32" s="209"/>
      <c r="AS32" s="209"/>
      <c r="AT32" s="209"/>
      <c r="AU32" s="209"/>
      <c r="AV32" s="209"/>
      <c r="AW32" s="209"/>
      <c r="AX32" s="210">
        <v>0</v>
      </c>
      <c r="AY32" s="210">
        <v>0</v>
      </c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</row>
    <row r="33" spans="1:70" x14ac:dyDescent="0.3">
      <c r="A33" s="205">
        <v>21</v>
      </c>
      <c r="B33" s="206" t="s">
        <v>508</v>
      </c>
      <c r="C33" s="36">
        <v>57249534.549999997</v>
      </c>
      <c r="D33" s="209">
        <v>-88813.694412329889</v>
      </c>
      <c r="E33" s="209">
        <v>143.6106980993427</v>
      </c>
      <c r="F33" s="209"/>
      <c r="G33" s="209"/>
      <c r="H33" s="209">
        <v>-124824.54555916287</v>
      </c>
      <c r="I33" s="209">
        <v>1590277.3748527463</v>
      </c>
      <c r="J33" s="209"/>
      <c r="K33" s="209">
        <v>51935.705390093848</v>
      </c>
      <c r="L33" s="209">
        <v>54197.611339999828</v>
      </c>
      <c r="M33" s="209">
        <v>-4849.3982530915964</v>
      </c>
      <c r="N33" s="209"/>
      <c r="O33" s="209">
        <v>554529.46239700005</v>
      </c>
      <c r="P33" s="209">
        <v>975254.11071527051</v>
      </c>
      <c r="Q33" s="209">
        <v>66640.65767213903</v>
      </c>
      <c r="R33" s="209">
        <v>16612.400363540277</v>
      </c>
      <c r="S33" s="209">
        <v>5304.286799574289</v>
      </c>
      <c r="T33" s="209">
        <v>13475.113426476943</v>
      </c>
      <c r="U33" s="209"/>
      <c r="V33" s="209"/>
      <c r="W33" s="209">
        <v>-658973.79925230017</v>
      </c>
      <c r="X33" s="209"/>
      <c r="Y33" s="210">
        <v>2450908.8961780556</v>
      </c>
      <c r="Z33" s="210">
        <v>59700443.446178049</v>
      </c>
      <c r="AA33" s="209">
        <v>-19607.995460000002</v>
      </c>
      <c r="AB33" s="209">
        <v>67872.684144631101</v>
      </c>
      <c r="AC33" s="209"/>
      <c r="AD33" s="209">
        <v>-54197.611339999828</v>
      </c>
      <c r="AE33" s="209">
        <v>4849.3982530915964</v>
      </c>
      <c r="AF33" s="209">
        <v>30987.620973575831</v>
      </c>
      <c r="AG33" s="209">
        <v>552918.51170147955</v>
      </c>
      <c r="AH33" s="209">
        <v>117536.2105541807</v>
      </c>
      <c r="AI33" s="209">
        <v>390546.4051953943</v>
      </c>
      <c r="AJ33" s="209"/>
      <c r="AK33" s="209"/>
      <c r="AL33" s="209"/>
      <c r="AM33" s="209">
        <v>-169824.88682564982</v>
      </c>
      <c r="AN33" s="209"/>
      <c r="AO33" s="209"/>
      <c r="AP33" s="209"/>
      <c r="AQ33" s="209"/>
      <c r="AR33" s="209">
        <v>600.87663299999986</v>
      </c>
      <c r="AS33" s="209"/>
      <c r="AT33" s="209"/>
      <c r="AU33" s="209">
        <v>-13961.042340143764</v>
      </c>
      <c r="AV33" s="209">
        <v>-79928.489999999991</v>
      </c>
      <c r="AW33" s="209"/>
      <c r="AX33" s="210">
        <v>827791.68148955947</v>
      </c>
      <c r="AY33" s="210">
        <v>60528235.127667606</v>
      </c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</row>
    <row r="34" spans="1:70" x14ac:dyDescent="0.3">
      <c r="A34" s="205">
        <v>22</v>
      </c>
      <c r="B34" s="206" t="s">
        <v>405</v>
      </c>
      <c r="C34" s="36">
        <v>116957730.5099999</v>
      </c>
      <c r="D34" s="209"/>
      <c r="E34" s="209"/>
      <c r="F34" s="209"/>
      <c r="G34" s="209"/>
      <c r="H34" s="209"/>
      <c r="I34" s="209"/>
      <c r="J34" s="209"/>
      <c r="K34" s="209"/>
      <c r="L34" s="209"/>
      <c r="M34" s="209"/>
      <c r="N34" s="209"/>
      <c r="O34" s="209"/>
      <c r="P34" s="209"/>
      <c r="Q34" s="209"/>
      <c r="R34" s="209"/>
      <c r="S34" s="209"/>
      <c r="T34" s="209"/>
      <c r="U34" s="209"/>
      <c r="V34" s="209">
        <v>4136955.6219727392</v>
      </c>
      <c r="W34" s="209"/>
      <c r="X34" s="209"/>
      <c r="Y34" s="210">
        <v>4136955.6219727392</v>
      </c>
      <c r="Z34" s="210">
        <v>121094686.13197264</v>
      </c>
      <c r="AA34" s="209"/>
      <c r="AB34" s="209"/>
      <c r="AC34" s="209"/>
      <c r="AD34" s="209"/>
      <c r="AE34" s="209"/>
      <c r="AF34" s="209"/>
      <c r="AG34" s="209"/>
      <c r="AH34" s="209"/>
      <c r="AI34" s="209"/>
      <c r="AJ34" s="209"/>
      <c r="AK34" s="209"/>
      <c r="AL34" s="209">
        <v>608662.83430810564</v>
      </c>
      <c r="AM34" s="209"/>
      <c r="AN34" s="22"/>
      <c r="AO34" s="209"/>
      <c r="AP34" s="209"/>
      <c r="AQ34" s="209"/>
      <c r="AR34" s="209"/>
      <c r="AS34" s="22"/>
      <c r="AT34" s="209">
        <v>-39543.813052333338</v>
      </c>
      <c r="AU34" s="209">
        <v>0</v>
      </c>
      <c r="AV34" s="209">
        <v>-712422.95189999975</v>
      </c>
      <c r="AW34" s="209"/>
      <c r="AX34" s="210">
        <v>-143303.93064422742</v>
      </c>
      <c r="AY34" s="210">
        <v>120951382.20132841</v>
      </c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</row>
    <row r="35" spans="1:70" x14ac:dyDescent="0.3">
      <c r="A35" s="205">
        <v>23</v>
      </c>
      <c r="B35" s="206" t="s">
        <v>509</v>
      </c>
      <c r="C35" s="36">
        <v>26117569.960000001</v>
      </c>
      <c r="D35" s="209"/>
      <c r="E35" s="209"/>
      <c r="F35" s="209"/>
      <c r="G35" s="209"/>
      <c r="H35" s="209"/>
      <c r="I35" s="209"/>
      <c r="J35" s="209"/>
      <c r="K35" s="209"/>
      <c r="L35" s="209"/>
      <c r="M35" s="209"/>
      <c r="N35" s="209"/>
      <c r="O35" s="209"/>
      <c r="P35" s="209"/>
      <c r="Q35" s="209"/>
      <c r="R35" s="209"/>
      <c r="S35" s="209"/>
      <c r="T35" s="209"/>
      <c r="U35" s="209"/>
      <c r="V35" s="209">
        <v>8190016.0321619846</v>
      </c>
      <c r="W35" s="209"/>
      <c r="X35" s="209"/>
      <c r="Y35" s="210">
        <v>8190016.0321619846</v>
      </c>
      <c r="Z35" s="210">
        <v>34307585.992161989</v>
      </c>
      <c r="AA35" s="209"/>
      <c r="AB35" s="209"/>
      <c r="AC35" s="209"/>
      <c r="AD35" s="209"/>
      <c r="AE35" s="209"/>
      <c r="AF35" s="209"/>
      <c r="AG35" s="209"/>
      <c r="AH35" s="209"/>
      <c r="AI35" s="209"/>
      <c r="AJ35" s="209"/>
      <c r="AK35" s="209"/>
      <c r="AL35" s="209"/>
      <c r="AM35" s="209"/>
      <c r="AN35" s="209">
        <v>1469535.3693580001</v>
      </c>
      <c r="AO35" s="209"/>
      <c r="AP35" s="209"/>
      <c r="AQ35" s="209"/>
      <c r="AR35" s="209"/>
      <c r="AS35" s="209"/>
      <c r="AT35" s="209"/>
      <c r="AU35" s="209"/>
      <c r="AV35" s="209"/>
      <c r="AW35" s="209"/>
      <c r="AX35" s="210">
        <v>1469535.3693580001</v>
      </c>
      <c r="AY35" s="210">
        <v>35777121.361519992</v>
      </c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</row>
    <row r="36" spans="1:70" x14ac:dyDescent="0.3">
      <c r="A36" s="205">
        <v>24</v>
      </c>
      <c r="B36" s="213" t="s">
        <v>510</v>
      </c>
      <c r="C36" s="36"/>
      <c r="D36" s="209"/>
      <c r="E36" s="209"/>
      <c r="F36" s="209"/>
      <c r="G36" s="209"/>
      <c r="H36" s="209"/>
      <c r="I36" s="209"/>
      <c r="J36" s="209"/>
      <c r="K36" s="209"/>
      <c r="L36" s="209"/>
      <c r="M36" s="209"/>
      <c r="N36" s="209"/>
      <c r="O36" s="209"/>
      <c r="P36" s="209"/>
      <c r="Q36" s="209"/>
      <c r="R36" s="209"/>
      <c r="S36" s="209"/>
      <c r="T36" s="209"/>
      <c r="U36" s="209"/>
      <c r="V36" s="209"/>
      <c r="W36" s="209"/>
      <c r="X36" s="209"/>
      <c r="Y36" s="210">
        <v>0</v>
      </c>
      <c r="Z36" s="210">
        <v>0</v>
      </c>
      <c r="AA36" s="209"/>
      <c r="AB36" s="209"/>
      <c r="AC36" s="209"/>
      <c r="AD36" s="209"/>
      <c r="AE36" s="209"/>
      <c r="AF36" s="209"/>
      <c r="AG36" s="209"/>
      <c r="AH36" s="209"/>
      <c r="AI36" s="209"/>
      <c r="AJ36" s="209"/>
      <c r="AK36" s="209"/>
      <c r="AL36" s="209"/>
      <c r="AM36" s="209"/>
      <c r="AN36" s="209"/>
      <c r="AO36" s="209"/>
      <c r="AP36" s="209"/>
      <c r="AQ36" s="209"/>
      <c r="AR36" s="209"/>
      <c r="AS36" s="209"/>
      <c r="AT36" s="209"/>
      <c r="AU36" s="209"/>
      <c r="AV36" s="209"/>
      <c r="AW36" s="209"/>
      <c r="AX36" s="210">
        <v>0</v>
      </c>
      <c r="AY36" s="210">
        <v>0</v>
      </c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</row>
    <row r="37" spans="1:70" x14ac:dyDescent="0.3">
      <c r="A37" s="205">
        <v>25</v>
      </c>
      <c r="B37" s="206" t="s">
        <v>511</v>
      </c>
      <c r="C37" s="36">
        <v>8769360.9199999981</v>
      </c>
      <c r="D37" s="209"/>
      <c r="E37" s="209"/>
      <c r="F37" s="209"/>
      <c r="G37" s="209"/>
      <c r="H37" s="209"/>
      <c r="I37" s="209"/>
      <c r="J37" s="209"/>
      <c r="K37" s="209"/>
      <c r="L37" s="209"/>
      <c r="M37" s="209"/>
      <c r="N37" s="209"/>
      <c r="O37" s="209"/>
      <c r="P37" s="209"/>
      <c r="Q37" s="209"/>
      <c r="R37" s="209"/>
      <c r="S37" s="209"/>
      <c r="T37" s="209"/>
      <c r="U37" s="209"/>
      <c r="V37" s="209"/>
      <c r="W37" s="209"/>
      <c r="X37" s="209"/>
      <c r="Y37" s="210">
        <v>0</v>
      </c>
      <c r="Z37" s="210">
        <v>8769360.9199999981</v>
      </c>
      <c r="AA37" s="209"/>
      <c r="AB37" s="209"/>
      <c r="AC37" s="209"/>
      <c r="AD37" s="209"/>
      <c r="AE37" s="209"/>
      <c r="AF37" s="209"/>
      <c r="AG37" s="209"/>
      <c r="AH37" s="209"/>
      <c r="AI37" s="209"/>
      <c r="AJ37" s="209">
        <v>-91958.276666666628</v>
      </c>
      <c r="AK37" s="209">
        <v>856890.67156689428</v>
      </c>
      <c r="AL37" s="209">
        <v>2065892.0664164524</v>
      </c>
      <c r="AM37" s="209"/>
      <c r="AN37" s="209">
        <v>1880687.3039434666</v>
      </c>
      <c r="AO37" s="209"/>
      <c r="AP37" s="209"/>
      <c r="AQ37" s="209"/>
      <c r="AR37" s="209"/>
      <c r="AS37" s="209"/>
      <c r="AT37" s="209"/>
      <c r="AU37" s="209"/>
      <c r="AV37" s="209"/>
      <c r="AW37" s="209"/>
      <c r="AX37" s="210">
        <v>4711511.7652601469</v>
      </c>
      <c r="AY37" s="210">
        <v>13480872.685260145</v>
      </c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</row>
    <row r="38" spans="1:70" x14ac:dyDescent="0.3">
      <c r="A38" s="205">
        <v>26</v>
      </c>
      <c r="B38" s="212" t="s">
        <v>78</v>
      </c>
      <c r="C38" s="36"/>
      <c r="D38" s="209"/>
      <c r="E38" s="209"/>
      <c r="F38" s="209"/>
      <c r="G38" s="209"/>
      <c r="H38" s="209"/>
      <c r="I38" s="209"/>
      <c r="J38" s="209"/>
      <c r="K38" s="209"/>
      <c r="L38" s="209"/>
      <c r="M38" s="209"/>
      <c r="N38" s="209"/>
      <c r="O38" s="209"/>
      <c r="P38" s="209"/>
      <c r="Q38" s="209"/>
      <c r="R38" s="209"/>
      <c r="S38" s="209"/>
      <c r="T38" s="209"/>
      <c r="U38" s="209"/>
      <c r="V38" s="209"/>
      <c r="W38" s="209"/>
      <c r="X38" s="209"/>
      <c r="Y38" s="210">
        <v>0</v>
      </c>
      <c r="Z38" s="210">
        <v>0</v>
      </c>
      <c r="AA38" s="209"/>
      <c r="AB38" s="209"/>
      <c r="AC38" s="209"/>
      <c r="AD38" s="209"/>
      <c r="AE38" s="209"/>
      <c r="AF38" s="209"/>
      <c r="AG38" s="209"/>
      <c r="AH38" s="209"/>
      <c r="AI38" s="209"/>
      <c r="AJ38" s="209"/>
      <c r="AK38" s="209"/>
      <c r="AL38" s="209"/>
      <c r="AM38" s="209"/>
      <c r="AN38" s="209"/>
      <c r="AO38" s="209"/>
      <c r="AP38" s="209"/>
      <c r="AQ38" s="209"/>
      <c r="AR38" s="209"/>
      <c r="AS38" s="209"/>
      <c r="AT38" s="209"/>
      <c r="AU38" s="209"/>
      <c r="AV38" s="209"/>
      <c r="AW38" s="209"/>
      <c r="AX38" s="210">
        <v>0</v>
      </c>
      <c r="AY38" s="210">
        <v>0</v>
      </c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</row>
    <row r="39" spans="1:70" x14ac:dyDescent="0.3">
      <c r="A39" s="205">
        <v>27</v>
      </c>
      <c r="B39" s="206" t="s">
        <v>512</v>
      </c>
      <c r="C39" s="36">
        <v>101477296.77</v>
      </c>
      <c r="D39" s="209">
        <v>-1701803.6054818591</v>
      </c>
      <c r="E39" s="209">
        <v>2751.7963916305453</v>
      </c>
      <c r="F39" s="209"/>
      <c r="G39" s="209"/>
      <c r="H39" s="209">
        <v>-64229661.891571902</v>
      </c>
      <c r="I39" s="209"/>
      <c r="J39" s="209"/>
      <c r="K39" s="209">
        <v>19255.624077950837</v>
      </c>
      <c r="L39" s="209">
        <v>-142661.06778199971</v>
      </c>
      <c r="M39" s="209"/>
      <c r="N39" s="209"/>
      <c r="O39" s="209"/>
      <c r="P39" s="209"/>
      <c r="Q39" s="209"/>
      <c r="R39" s="209">
        <v>15731.221345781985</v>
      </c>
      <c r="S39" s="209"/>
      <c r="T39" s="209"/>
      <c r="U39" s="209"/>
      <c r="V39" s="209"/>
      <c r="W39" s="209"/>
      <c r="X39" s="209"/>
      <c r="Y39" s="210">
        <v>-66036387.923020393</v>
      </c>
      <c r="Z39" s="210">
        <v>35440908.846979603</v>
      </c>
      <c r="AA39" s="209">
        <v>-375718.60500679002</v>
      </c>
      <c r="AB39" s="209">
        <v>1300542.4372373489</v>
      </c>
      <c r="AC39" s="209"/>
      <c r="AD39" s="209">
        <v>142661.06778199971</v>
      </c>
      <c r="AE39" s="209"/>
      <c r="AF39" s="209"/>
      <c r="AG39" s="209">
        <v>97848.25822564293</v>
      </c>
      <c r="AH39" s="209"/>
      <c r="AI39" s="209"/>
      <c r="AJ39" s="209"/>
      <c r="AK39" s="209"/>
      <c r="AL39" s="209"/>
      <c r="AM39" s="209"/>
      <c r="AN39" s="209"/>
      <c r="AO39" s="209"/>
      <c r="AP39" s="209"/>
      <c r="AQ39" s="209"/>
      <c r="AR39" s="209"/>
      <c r="AS39" s="209"/>
      <c r="AT39" s="209"/>
      <c r="AU39" s="209">
        <v>-267514.51280066476</v>
      </c>
      <c r="AV39" s="209"/>
      <c r="AW39" s="209"/>
      <c r="AX39" s="210">
        <v>897818.64543753664</v>
      </c>
      <c r="AY39" s="210">
        <v>36338727.492417142</v>
      </c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</row>
    <row r="40" spans="1:70" x14ac:dyDescent="0.3">
      <c r="A40" s="205">
        <v>28</v>
      </c>
      <c r="B40" s="206" t="s">
        <v>513</v>
      </c>
      <c r="C40" s="36">
        <v>31944158.879999999</v>
      </c>
      <c r="D40" s="209">
        <v>253772.30615966723</v>
      </c>
      <c r="E40" s="209">
        <v>14393.822383796241</v>
      </c>
      <c r="F40" s="209">
        <v>-11297868.699383605</v>
      </c>
      <c r="G40" s="209">
        <v>-12921873.959118428</v>
      </c>
      <c r="H40" s="209">
        <v>-375373.31091283698</v>
      </c>
      <c r="I40" s="209">
        <v>-333958.24871907668</v>
      </c>
      <c r="J40" s="209">
        <v>-33341.820880636573</v>
      </c>
      <c r="K40" s="209">
        <v>-49734.99242777843</v>
      </c>
      <c r="L40" s="209">
        <v>18577.325852819718</v>
      </c>
      <c r="M40" s="209">
        <v>1018.3736331492352</v>
      </c>
      <c r="N40" s="209"/>
      <c r="O40" s="209">
        <v>-116451.18710337</v>
      </c>
      <c r="P40" s="209">
        <v>-204803.36325020681</v>
      </c>
      <c r="Q40" s="209">
        <v>-13994.538111149195</v>
      </c>
      <c r="R40" s="209">
        <v>-95536.551970381741</v>
      </c>
      <c r="S40" s="209">
        <v>-1113.9002279105969</v>
      </c>
      <c r="T40" s="209">
        <v>-2829.7738195601578</v>
      </c>
      <c r="U40" s="209"/>
      <c r="V40" s="209">
        <v>-2588664.0473682922</v>
      </c>
      <c r="W40" s="209">
        <v>138384.49784298302</v>
      </c>
      <c r="X40" s="209"/>
      <c r="Y40" s="210">
        <v>-27609398.067420814</v>
      </c>
      <c r="Z40" s="210">
        <v>4334760.8125791848</v>
      </c>
      <c r="AA40" s="209">
        <v>-1965271.4434845848</v>
      </c>
      <c r="AB40" s="209">
        <v>3388898.3921030704</v>
      </c>
      <c r="AC40" s="209">
        <v>439418.25254658196</v>
      </c>
      <c r="AD40" s="209">
        <v>-18577.325852819973</v>
      </c>
      <c r="AE40" s="209">
        <v>-1018.3736331492352</v>
      </c>
      <c r="AF40" s="209">
        <v>-6507.4004044509247</v>
      </c>
      <c r="AG40" s="209">
        <v>-507715.69411957473</v>
      </c>
      <c r="AH40" s="209">
        <v>-24682.604216377938</v>
      </c>
      <c r="AI40" s="209">
        <v>-82014.745091032804</v>
      </c>
      <c r="AJ40" s="209">
        <v>19311.238099999991</v>
      </c>
      <c r="AK40" s="209">
        <v>-179947.0410290478</v>
      </c>
      <c r="AL40" s="209">
        <v>-561656.52915215725</v>
      </c>
      <c r="AM40" s="209">
        <v>35663.226233386464</v>
      </c>
      <c r="AN40" s="209">
        <v>-703546.76139330794</v>
      </c>
      <c r="AO40" s="209">
        <v>91469.192067750002</v>
      </c>
      <c r="AP40" s="209"/>
      <c r="AQ40" s="209"/>
      <c r="AR40" s="209">
        <v>-80761.578792930581</v>
      </c>
      <c r="AS40" s="209"/>
      <c r="AT40" s="209">
        <v>8304.2007409900016</v>
      </c>
      <c r="AU40" s="209">
        <v>-1399288.2591356812</v>
      </c>
      <c r="AV40" s="209">
        <v>166750.28829899995</v>
      </c>
      <c r="AW40" s="209"/>
      <c r="AX40" s="210">
        <v>-1381172.9662143367</v>
      </c>
      <c r="AY40" s="210">
        <v>2953587.8463648483</v>
      </c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</row>
    <row r="41" spans="1:70" x14ac:dyDescent="0.3">
      <c r="A41" s="205">
        <v>29</v>
      </c>
      <c r="B41" s="212" t="s">
        <v>514</v>
      </c>
      <c r="C41" s="36">
        <v>-9558130.5899999961</v>
      </c>
      <c r="D41" s="209"/>
      <c r="E41" s="209"/>
      <c r="F41" s="209">
        <v>10081450.108688122</v>
      </c>
      <c r="G41" s="209">
        <v>0</v>
      </c>
      <c r="H41" s="209"/>
      <c r="I41" s="209"/>
      <c r="J41" s="209"/>
      <c r="K41" s="209"/>
      <c r="L41" s="209"/>
      <c r="M41" s="209"/>
      <c r="N41" s="209"/>
      <c r="O41" s="209"/>
      <c r="P41" s="209"/>
      <c r="Q41" s="209"/>
      <c r="R41" s="209"/>
      <c r="S41" s="209"/>
      <c r="T41" s="209"/>
      <c r="U41" s="209"/>
      <c r="V41" s="209"/>
      <c r="W41" s="209"/>
      <c r="X41" s="209"/>
      <c r="Y41" s="210">
        <v>10081450.108688122</v>
      </c>
      <c r="Z41" s="210">
        <v>523319.51868812554</v>
      </c>
      <c r="AA41" s="209"/>
      <c r="AB41" s="209"/>
      <c r="AC41" s="209"/>
      <c r="AD41" s="209"/>
      <c r="AE41" s="209"/>
      <c r="AF41" s="209"/>
      <c r="AG41" s="209"/>
      <c r="AH41" s="209"/>
      <c r="AI41" s="209"/>
      <c r="AJ41" s="209"/>
      <c r="AK41" s="209"/>
      <c r="AL41" s="209"/>
      <c r="AM41" s="209"/>
      <c r="AN41" s="209"/>
      <c r="AO41" s="209"/>
      <c r="AP41" s="209">
        <v>-722630.37767299998</v>
      </c>
      <c r="AQ41" s="209"/>
      <c r="AR41" s="209"/>
      <c r="AS41" s="209"/>
      <c r="AT41" s="209"/>
      <c r="AU41" s="209"/>
      <c r="AV41" s="209"/>
      <c r="AW41" s="209"/>
      <c r="AX41" s="210">
        <v>-722630.37767299998</v>
      </c>
      <c r="AY41" s="210">
        <v>-199310.85898487445</v>
      </c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2"/>
    </row>
    <row r="42" spans="1:70" x14ac:dyDescent="0.3">
      <c r="A42" s="205">
        <v>30</v>
      </c>
      <c r="B42" s="206" t="s">
        <v>515</v>
      </c>
      <c r="C42" s="34">
        <v>746883373.09999859</v>
      </c>
      <c r="D42" s="34">
        <v>-45361514.45314654</v>
      </c>
      <c r="E42" s="34">
        <v>17657.160082056645</v>
      </c>
      <c r="F42" s="34">
        <v>-1216418.5906954836</v>
      </c>
      <c r="G42" s="34">
        <v>-12921873.959118428</v>
      </c>
      <c r="H42" s="34">
        <v>-61000154.13376648</v>
      </c>
      <c r="I42" s="34">
        <v>1256319.1261336696</v>
      </c>
      <c r="J42" s="34">
        <v>125428.75474144239</v>
      </c>
      <c r="K42" s="34">
        <v>187098.30484735657</v>
      </c>
      <c r="L42" s="34">
        <v>-69886.13058918016</v>
      </c>
      <c r="M42" s="34">
        <v>-3831.0246199423614</v>
      </c>
      <c r="N42" s="34">
        <v>204503.64267608413</v>
      </c>
      <c r="O42" s="34">
        <v>438078.27529363008</v>
      </c>
      <c r="P42" s="34">
        <v>770450.7474650637</v>
      </c>
      <c r="Q42" s="34">
        <v>52646.119560989835</v>
      </c>
      <c r="R42" s="34">
        <v>359399.40979334083</v>
      </c>
      <c r="S42" s="34">
        <v>4190.3865716636919</v>
      </c>
      <c r="T42" s="34">
        <v>10645.339606916785</v>
      </c>
      <c r="U42" s="34">
        <v>0</v>
      </c>
      <c r="V42" s="34">
        <v>9738307.6067664325</v>
      </c>
      <c r="W42" s="34">
        <v>-520589.30140931718</v>
      </c>
      <c r="X42" s="34"/>
      <c r="Y42" s="35">
        <v>-107929542.71980673</v>
      </c>
      <c r="Z42" s="35">
        <v>638953830.3801918</v>
      </c>
      <c r="AA42" s="34">
        <v>-2410833.728319895</v>
      </c>
      <c r="AB42" s="34">
        <v>21187629.073451616</v>
      </c>
      <c r="AC42" s="34">
        <v>439418.25254658196</v>
      </c>
      <c r="AD42" s="34">
        <v>69886.130589179898</v>
      </c>
      <c r="AE42" s="34">
        <v>3831.0246199423614</v>
      </c>
      <c r="AF42" s="34">
        <v>24480.220569124907</v>
      </c>
      <c r="AG42" s="34">
        <v>1909978.0874022099</v>
      </c>
      <c r="AH42" s="34">
        <v>92853.606337802761</v>
      </c>
      <c r="AI42" s="34">
        <v>308531.66010436148</v>
      </c>
      <c r="AJ42" s="34">
        <v>-72647.038566666641</v>
      </c>
      <c r="AK42" s="34">
        <v>676943.63053784647</v>
      </c>
      <c r="AL42" s="34">
        <v>2112898.3715724009</v>
      </c>
      <c r="AM42" s="34">
        <v>-134161.66059226336</v>
      </c>
      <c r="AN42" s="34">
        <v>2646675.911908159</v>
      </c>
      <c r="AO42" s="34">
        <v>-344098.38920724997</v>
      </c>
      <c r="AP42" s="34">
        <v>-722630.37767299998</v>
      </c>
      <c r="AQ42" s="34">
        <v>0</v>
      </c>
      <c r="AR42" s="34">
        <v>303817.36784007057</v>
      </c>
      <c r="AS42" s="34">
        <v>0</v>
      </c>
      <c r="AT42" s="34">
        <v>-31239.612311343335</v>
      </c>
      <c r="AU42" s="34">
        <v>-1716532.0047519379</v>
      </c>
      <c r="AV42" s="34">
        <v>-627298.7036009999</v>
      </c>
      <c r="AW42" s="34">
        <v>0</v>
      </c>
      <c r="AX42" s="35">
        <v>23717501.822455939</v>
      </c>
      <c r="AY42" s="35">
        <v>662671332.20264804</v>
      </c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</row>
    <row r="43" spans="1:70" x14ac:dyDescent="0.3">
      <c r="A43" s="205">
        <v>31</v>
      </c>
      <c r="B43" s="212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8"/>
      <c r="Z43" s="38"/>
      <c r="AA43" s="37"/>
      <c r="AB43" s="37"/>
      <c r="AC43" s="37"/>
      <c r="AD43" s="37">
        <v>0</v>
      </c>
      <c r="AE43" s="37">
        <v>0</v>
      </c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9"/>
      <c r="AV43" s="39"/>
      <c r="AW43" s="39"/>
      <c r="AX43" s="38"/>
      <c r="AY43" s="38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</row>
    <row r="44" spans="1:70" ht="15" thickBot="1" x14ac:dyDescent="0.35">
      <c r="A44" s="205">
        <v>32</v>
      </c>
      <c r="B44" s="212" t="s">
        <v>516</v>
      </c>
      <c r="C44" s="214">
        <v>103864303.9900012</v>
      </c>
      <c r="D44" s="214">
        <v>954667.24698159844</v>
      </c>
      <c r="E44" s="214">
        <v>54148.188967614442</v>
      </c>
      <c r="F44" s="214">
        <v>1216418.5906954836</v>
      </c>
      <c r="G44" s="214">
        <v>12921873.959118428</v>
      </c>
      <c r="H44" s="214">
        <v>-1412118.6458149552</v>
      </c>
      <c r="I44" s="214">
        <v>-1256319.1261336696</v>
      </c>
      <c r="J44" s="214">
        <v>-125428.75474144239</v>
      </c>
      <c r="K44" s="214">
        <v>-187098.30484735657</v>
      </c>
      <c r="L44" s="214">
        <v>69886.13058918016</v>
      </c>
      <c r="M44" s="214">
        <v>3831.0246199423614</v>
      </c>
      <c r="N44" s="214">
        <v>-204503.64267608413</v>
      </c>
      <c r="O44" s="214">
        <v>-438078.27529363008</v>
      </c>
      <c r="P44" s="214">
        <v>-770450.7474650637</v>
      </c>
      <c r="Q44" s="214">
        <v>-52646.119560989835</v>
      </c>
      <c r="R44" s="214">
        <v>-359399.40979334083</v>
      </c>
      <c r="S44" s="214">
        <v>-4190.3865716636919</v>
      </c>
      <c r="T44" s="214">
        <v>-10645.339606916785</v>
      </c>
      <c r="U44" s="214">
        <v>0</v>
      </c>
      <c r="V44" s="214">
        <v>-9738307.6067664325</v>
      </c>
      <c r="W44" s="214">
        <v>520589.30140931718</v>
      </c>
      <c r="X44" s="214"/>
      <c r="Y44" s="215">
        <v>1182228.0831100345</v>
      </c>
      <c r="Z44" s="215">
        <v>105046532.0731113</v>
      </c>
      <c r="AA44" s="214">
        <v>-7393164.0016801059</v>
      </c>
      <c r="AB44" s="214">
        <v>12748712.998863935</v>
      </c>
      <c r="AC44" s="214">
        <v>-439418.25254658196</v>
      </c>
      <c r="AD44" s="214">
        <v>-69886.130589179898</v>
      </c>
      <c r="AE44" s="214">
        <v>-3831.0246199423614</v>
      </c>
      <c r="AF44" s="214">
        <v>-24480.220569124907</v>
      </c>
      <c r="AG44" s="214">
        <v>-1909978.0874022099</v>
      </c>
      <c r="AH44" s="214">
        <v>-92853.606337802761</v>
      </c>
      <c r="AI44" s="214">
        <v>-308531.66010436148</v>
      </c>
      <c r="AJ44" s="214">
        <v>72647.038566666641</v>
      </c>
      <c r="AK44" s="214">
        <v>-676943.63053784647</v>
      </c>
      <c r="AL44" s="214">
        <v>-2112898.3715724009</v>
      </c>
      <c r="AM44" s="214">
        <v>134161.66059226336</v>
      </c>
      <c r="AN44" s="214">
        <v>-2646675.911908159</v>
      </c>
      <c r="AO44" s="214">
        <v>344098.38920724997</v>
      </c>
      <c r="AP44" s="214">
        <v>722630.37767299998</v>
      </c>
      <c r="AQ44" s="214">
        <v>0</v>
      </c>
      <c r="AR44" s="214">
        <v>-303817.36784007057</v>
      </c>
      <c r="AS44" s="214">
        <v>0</v>
      </c>
      <c r="AT44" s="214">
        <v>31239.612311343335</v>
      </c>
      <c r="AU44" s="214">
        <v>-5263989.1653199438</v>
      </c>
      <c r="AV44" s="214">
        <v>627298.7036009999</v>
      </c>
      <c r="AW44" s="214">
        <v>0</v>
      </c>
      <c r="AX44" s="215">
        <v>-6565678.6502122693</v>
      </c>
      <c r="AY44" s="215">
        <v>98480853.422898769</v>
      </c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22"/>
      <c r="BR44" s="22"/>
    </row>
    <row r="45" spans="1:70" ht="15" thickTop="1" x14ac:dyDescent="0.3">
      <c r="A45" s="205">
        <v>33</v>
      </c>
      <c r="B45" s="216"/>
      <c r="C45" s="36"/>
      <c r="D45" s="36"/>
      <c r="E45" s="36">
        <v>12802861.187831551</v>
      </c>
      <c r="F45" s="36">
        <v>12802861.187831551</v>
      </c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22"/>
      <c r="V45" s="22"/>
      <c r="W45" s="22"/>
      <c r="X45" s="22"/>
      <c r="Y45" s="29"/>
      <c r="Z45" s="29"/>
      <c r="AA45" s="22"/>
      <c r="AB45" s="22"/>
      <c r="AC45" s="22"/>
      <c r="AD45" s="22"/>
      <c r="AE45" s="40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9"/>
      <c r="AY45" s="29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</row>
    <row r="46" spans="1:70" x14ac:dyDescent="0.3">
      <c r="A46" s="205">
        <v>34</v>
      </c>
      <c r="B46" s="206" t="s">
        <v>517</v>
      </c>
      <c r="C46" s="30">
        <v>1951252143.2591095</v>
      </c>
      <c r="D46" s="30">
        <v>0</v>
      </c>
      <c r="E46" s="30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>
        <v>0</v>
      </c>
      <c r="N46" s="30">
        <v>0</v>
      </c>
      <c r="O46" s="30">
        <v>0</v>
      </c>
      <c r="P46" s="30">
        <v>0</v>
      </c>
      <c r="Q46" s="30">
        <v>0</v>
      </c>
      <c r="R46" s="30">
        <v>0</v>
      </c>
      <c r="S46" s="30">
        <v>0</v>
      </c>
      <c r="T46" s="30">
        <v>0</v>
      </c>
      <c r="U46" s="30">
        <v>151541662.6247718</v>
      </c>
      <c r="V46" s="30">
        <v>-9738307.6067664325</v>
      </c>
      <c r="W46" s="30">
        <v>0</v>
      </c>
      <c r="X46" s="30">
        <v>-105392</v>
      </c>
      <c r="Y46" s="33">
        <v>141697963.49800536</v>
      </c>
      <c r="Z46" s="33">
        <v>2092950106.7571149</v>
      </c>
      <c r="AA46" s="30">
        <v>0</v>
      </c>
      <c r="AB46" s="30">
        <v>0</v>
      </c>
      <c r="AC46" s="30">
        <v>0</v>
      </c>
      <c r="AD46" s="30">
        <v>0</v>
      </c>
      <c r="AE46" s="30">
        <v>0</v>
      </c>
      <c r="AF46" s="30">
        <v>0</v>
      </c>
      <c r="AG46" s="30">
        <v>0</v>
      </c>
      <c r="AH46" s="30">
        <v>0</v>
      </c>
      <c r="AI46" s="30">
        <v>0</v>
      </c>
      <c r="AJ46" s="30">
        <v>0</v>
      </c>
      <c r="AK46" s="30">
        <v>0</v>
      </c>
      <c r="AL46" s="30">
        <v>13882662.572720129</v>
      </c>
      <c r="AM46" s="30">
        <v>0</v>
      </c>
      <c r="AN46" s="30">
        <v>5802322.2625845009</v>
      </c>
      <c r="AO46" s="30">
        <v>0</v>
      </c>
      <c r="AP46" s="30">
        <v>361315.18883649912</v>
      </c>
      <c r="AQ46" s="30">
        <v>0</v>
      </c>
      <c r="AR46" s="30">
        <v>0</v>
      </c>
      <c r="AS46" s="30">
        <v>0</v>
      </c>
      <c r="AT46" s="30">
        <v>-9327511.0024682488</v>
      </c>
      <c r="AU46" s="30">
        <v>-6388043.7029168438</v>
      </c>
      <c r="AV46" s="30">
        <v>-26191469.867169425</v>
      </c>
      <c r="AW46" s="30">
        <v>0</v>
      </c>
      <c r="AX46" s="33">
        <v>-21860724.548413388</v>
      </c>
      <c r="AY46" s="33">
        <v>2071089382.2087018</v>
      </c>
      <c r="AZ46" s="41"/>
      <c r="BA46" s="41"/>
      <c r="BB46" s="41"/>
      <c r="BC46" s="41"/>
      <c r="BD46" s="41"/>
      <c r="BE46" s="41"/>
      <c r="BF46" s="41"/>
      <c r="BG46" s="41"/>
      <c r="BH46" s="41"/>
      <c r="BI46" s="41"/>
      <c r="BJ46" s="41"/>
      <c r="BK46" s="41"/>
      <c r="BL46" s="41"/>
      <c r="BM46" s="41"/>
      <c r="BN46" s="41"/>
      <c r="BO46" s="41"/>
      <c r="BP46" s="41"/>
      <c r="BQ46" s="41"/>
      <c r="BR46" s="41"/>
    </row>
    <row r="47" spans="1:70" x14ac:dyDescent="0.3">
      <c r="A47" s="205">
        <v>35</v>
      </c>
      <c r="B47" s="212"/>
      <c r="C47" s="22"/>
      <c r="D47" s="22"/>
      <c r="E47" s="22"/>
      <c r="F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9"/>
      <c r="Z47" s="29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9"/>
      <c r="AY47" s="29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22"/>
      <c r="BQ47" s="22"/>
      <c r="BR47" s="22"/>
    </row>
    <row r="48" spans="1:70" x14ac:dyDescent="0.3">
      <c r="A48" s="205">
        <v>36</v>
      </c>
      <c r="B48" s="206" t="s">
        <v>518</v>
      </c>
      <c r="C48" s="217">
        <v>5.3229565614477801E-2</v>
      </c>
      <c r="D48" s="209"/>
      <c r="E48" s="209"/>
      <c r="F48" s="209"/>
      <c r="I48" s="209"/>
      <c r="J48" s="209"/>
      <c r="K48" s="209"/>
      <c r="L48" s="209"/>
      <c r="M48" s="209"/>
      <c r="N48" s="209"/>
      <c r="O48" s="209"/>
      <c r="P48" s="209"/>
      <c r="Q48" s="209"/>
      <c r="R48" s="209"/>
      <c r="S48" s="209"/>
      <c r="T48" s="209"/>
      <c r="U48" s="209"/>
      <c r="V48" s="209"/>
      <c r="W48" s="209"/>
      <c r="X48" s="209"/>
      <c r="Y48" s="210"/>
      <c r="Z48" s="218">
        <v>5.0190652769966801E-2</v>
      </c>
      <c r="AA48" s="209"/>
      <c r="AB48" s="209"/>
      <c r="AC48" s="209"/>
      <c r="AD48" s="209"/>
      <c r="AE48" s="209"/>
      <c r="AF48" s="209"/>
      <c r="AG48" s="209"/>
      <c r="AH48" s="209"/>
      <c r="AI48" s="209"/>
      <c r="AJ48" s="209"/>
      <c r="AK48" s="209"/>
      <c r="AL48" s="209"/>
      <c r="AM48" s="209"/>
      <c r="AN48" s="209"/>
      <c r="AO48" s="209"/>
      <c r="AP48" s="209"/>
      <c r="AQ48" s="209"/>
      <c r="AR48" s="209"/>
      <c r="AS48" s="209"/>
      <c r="AT48" s="209"/>
      <c r="AU48" s="209"/>
      <c r="AV48" s="209"/>
      <c r="AW48" s="209"/>
      <c r="AX48" s="210"/>
      <c r="AY48" s="218">
        <v>4.7550267153547189E-2</v>
      </c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22"/>
    </row>
    <row r="49" spans="1:70" x14ac:dyDescent="0.3">
      <c r="A49" s="205">
        <v>37</v>
      </c>
      <c r="B49" s="212"/>
      <c r="C49" s="209"/>
      <c r="D49" s="209"/>
      <c r="E49" s="209"/>
      <c r="F49" s="209"/>
      <c r="I49" s="209"/>
      <c r="J49" s="209"/>
      <c r="K49" s="209"/>
      <c r="L49" s="209"/>
      <c r="M49" s="209"/>
      <c r="N49" s="209"/>
      <c r="O49" s="209"/>
      <c r="P49" s="209"/>
      <c r="Q49" s="209"/>
      <c r="R49" s="209"/>
      <c r="S49" s="209"/>
      <c r="T49" s="209"/>
      <c r="U49" s="209"/>
      <c r="V49" s="209"/>
      <c r="W49" s="209"/>
      <c r="X49" s="209"/>
      <c r="Y49" s="210"/>
      <c r="Z49" s="210"/>
      <c r="AA49" s="209"/>
      <c r="AB49" s="209"/>
      <c r="AC49" s="209"/>
      <c r="AD49" s="209"/>
      <c r="AE49" s="209"/>
      <c r="AF49" s="209"/>
      <c r="AG49" s="209"/>
      <c r="AH49" s="209"/>
      <c r="AI49" s="209"/>
      <c r="AJ49" s="209"/>
      <c r="AK49" s="209"/>
      <c r="AL49" s="209"/>
      <c r="AM49" s="209"/>
      <c r="AN49" s="209"/>
      <c r="AO49" s="209"/>
      <c r="AP49" s="209"/>
      <c r="AQ49" s="209"/>
      <c r="AR49" s="209"/>
      <c r="AS49" s="209"/>
      <c r="AT49" s="209"/>
      <c r="AU49" s="209"/>
      <c r="AV49" s="209"/>
      <c r="AW49" s="209"/>
      <c r="AX49" s="210"/>
      <c r="AY49" s="210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2"/>
      <c r="BR49" s="22"/>
    </row>
    <row r="50" spans="1:70" x14ac:dyDescent="0.3">
      <c r="A50" s="205">
        <v>38</v>
      </c>
      <c r="B50" s="212" t="s">
        <v>519</v>
      </c>
      <c r="C50" s="209"/>
      <c r="D50" s="209"/>
      <c r="E50" s="209"/>
      <c r="F50" s="209"/>
      <c r="G50" s="209"/>
      <c r="H50" s="209"/>
      <c r="I50" s="209"/>
      <c r="J50" s="209"/>
      <c r="K50" s="209"/>
      <c r="L50" s="209"/>
      <c r="M50" s="209"/>
      <c r="N50" s="209"/>
      <c r="O50" s="209"/>
      <c r="P50" s="209"/>
      <c r="Q50" s="209"/>
      <c r="R50" s="209"/>
      <c r="S50" s="209"/>
      <c r="T50" s="209"/>
      <c r="U50" s="209"/>
      <c r="V50" s="209"/>
      <c r="W50" s="209"/>
      <c r="X50" s="209"/>
      <c r="Y50" s="210"/>
      <c r="Z50" s="210"/>
      <c r="AA50" s="209"/>
      <c r="AB50" s="209"/>
      <c r="AC50" s="209"/>
      <c r="AD50" s="209"/>
      <c r="AE50" s="209"/>
      <c r="AF50" s="209"/>
      <c r="AG50" s="209"/>
      <c r="AH50" s="209"/>
      <c r="AI50" s="209"/>
      <c r="AJ50" s="209"/>
      <c r="AK50" s="209"/>
      <c r="AL50" s="209"/>
      <c r="AM50" s="209"/>
      <c r="AN50" s="209"/>
      <c r="AO50" s="209"/>
      <c r="AP50" s="209"/>
      <c r="AQ50" s="209"/>
      <c r="AR50" s="209"/>
      <c r="AS50" s="209"/>
      <c r="AT50" s="209"/>
      <c r="AU50" s="209"/>
      <c r="AV50" s="209"/>
      <c r="AW50" s="209"/>
      <c r="AX50" s="210"/>
      <c r="AY50" s="210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  <c r="BM50" s="22"/>
      <c r="BN50" s="22"/>
      <c r="BO50" s="22"/>
      <c r="BP50" s="22"/>
      <c r="BQ50" s="22"/>
      <c r="BR50" s="22"/>
    </row>
    <row r="51" spans="1:70" x14ac:dyDescent="0.3">
      <c r="A51" s="205">
        <v>39</v>
      </c>
      <c r="B51" s="219" t="s">
        <v>520</v>
      </c>
      <c r="C51" s="30">
        <v>4100600279.3772311</v>
      </c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>
        <v>200340092.80947351</v>
      </c>
      <c r="V51" s="22"/>
      <c r="W51" s="30"/>
      <c r="X51" s="30">
        <v>-113323.24</v>
      </c>
      <c r="Y51" s="33">
        <v>200226769.56947351</v>
      </c>
      <c r="Z51" s="33">
        <v>4300827048.9467049</v>
      </c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>
        <v>17491894.039488457</v>
      </c>
      <c r="AM51" s="30">
        <v>0</v>
      </c>
      <c r="AN51" s="30">
        <v>4408606.1080739992</v>
      </c>
      <c r="AO51" s="30"/>
      <c r="AP51" s="30"/>
      <c r="AQ51" s="30"/>
      <c r="AR51" s="30"/>
      <c r="AS51" s="30"/>
      <c r="AT51" s="30">
        <v>-9377979.3800000008</v>
      </c>
      <c r="AU51" s="30">
        <v>0</v>
      </c>
      <c r="AV51" s="30">
        <v>-32233800.139999993</v>
      </c>
      <c r="AW51" s="30"/>
      <c r="AX51" s="33">
        <v>-19711279.372437537</v>
      </c>
      <c r="AY51" s="33">
        <v>4281115769.5742674</v>
      </c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22"/>
      <c r="BQ51" s="22"/>
      <c r="BR51" s="22"/>
    </row>
    <row r="52" spans="1:70" x14ac:dyDescent="0.3">
      <c r="A52" s="205">
        <v>40</v>
      </c>
      <c r="B52" s="219" t="s">
        <v>605</v>
      </c>
      <c r="C52" s="36">
        <v>-1569795173.3202429</v>
      </c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>
        <v>-55515781.67730689</v>
      </c>
      <c r="V52" s="36">
        <v>-12326971.654134724</v>
      </c>
      <c r="W52" s="209"/>
      <c r="X52" s="209">
        <v>0</v>
      </c>
      <c r="Y52" s="210">
        <v>-67842753.331441611</v>
      </c>
      <c r="Z52" s="210">
        <v>-1637637926.6516845</v>
      </c>
      <c r="AA52" s="209"/>
      <c r="AB52" s="209"/>
      <c r="AC52" s="209"/>
      <c r="AD52" s="209"/>
      <c r="AE52" s="209"/>
      <c r="AF52" s="209"/>
      <c r="AG52" s="209"/>
      <c r="AH52" s="209"/>
      <c r="AI52" s="209"/>
      <c r="AJ52" s="209"/>
      <c r="AK52" s="209"/>
      <c r="AL52" s="209">
        <v>-1856982.8054439093</v>
      </c>
      <c r="AM52" s="209">
        <v>0</v>
      </c>
      <c r="AN52" s="209">
        <v>-2449225.6155966669</v>
      </c>
      <c r="AO52" s="209"/>
      <c r="AP52" s="209"/>
      <c r="AQ52" s="30"/>
      <c r="AR52" s="209"/>
      <c r="AS52" s="209"/>
      <c r="AT52" s="209">
        <v>39543.813052333338</v>
      </c>
      <c r="AU52" s="30">
        <v>-5658425.3422582783</v>
      </c>
      <c r="AV52" s="30">
        <v>1111623.9163034996</v>
      </c>
      <c r="AW52" s="30"/>
      <c r="AX52" s="210">
        <v>-8813466.0339430198</v>
      </c>
      <c r="AY52" s="210">
        <v>-1646451392.6856275</v>
      </c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  <c r="BO52" s="22"/>
      <c r="BP52" s="22"/>
      <c r="BQ52" s="22"/>
      <c r="BR52" s="22"/>
    </row>
    <row r="53" spans="1:70" x14ac:dyDescent="0.3">
      <c r="A53" s="205">
        <v>41</v>
      </c>
      <c r="B53" s="212" t="s">
        <v>606</v>
      </c>
      <c r="C53" s="36">
        <v>-604032300.68879509</v>
      </c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>
        <v>3758546.0358800888</v>
      </c>
      <c r="V53" s="36">
        <v>2588664.0473682922</v>
      </c>
      <c r="W53" s="209"/>
      <c r="X53" s="209">
        <v>7931.72</v>
      </c>
      <c r="Y53" s="210">
        <v>6355141.8032483803</v>
      </c>
      <c r="Z53" s="210">
        <v>-597677158.88554668</v>
      </c>
      <c r="AA53" s="209"/>
      <c r="AB53" s="209"/>
      <c r="AC53" s="209"/>
      <c r="AD53" s="209"/>
      <c r="AE53" s="209"/>
      <c r="AF53" s="209"/>
      <c r="AG53" s="209"/>
      <c r="AH53" s="209"/>
      <c r="AI53" s="209"/>
      <c r="AJ53" s="209"/>
      <c r="AK53" s="209"/>
      <c r="AL53" s="209">
        <v>-1752248.6613244195</v>
      </c>
      <c r="AM53" s="209">
        <v>0</v>
      </c>
      <c r="AN53" s="209">
        <v>-858776.48975149519</v>
      </c>
      <c r="AO53" s="209"/>
      <c r="AP53" s="209">
        <v>361315.18883649912</v>
      </c>
      <c r="AQ53" s="209"/>
      <c r="AR53" s="209"/>
      <c r="AS53" s="209"/>
      <c r="AT53" s="209">
        <v>10924.564479418335</v>
      </c>
      <c r="AU53" s="30">
        <v>-729618.36065856554</v>
      </c>
      <c r="AV53" s="30">
        <v>4930706.3565270668</v>
      </c>
      <c r="AW53" s="30"/>
      <c r="AX53" s="210">
        <v>1962302.5981085044</v>
      </c>
      <c r="AY53" s="210">
        <v>-595714856.28743815</v>
      </c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22"/>
      <c r="BM53" s="22"/>
      <c r="BN53" s="22"/>
      <c r="BO53" s="22"/>
      <c r="BP53" s="22"/>
      <c r="BQ53" s="22"/>
      <c r="BR53" s="22"/>
    </row>
    <row r="54" spans="1:70" x14ac:dyDescent="0.3">
      <c r="A54" s="205">
        <v>42</v>
      </c>
      <c r="B54" s="212" t="s">
        <v>607</v>
      </c>
      <c r="C54" s="36">
        <v>-29952462.162250079</v>
      </c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>
        <v>2958805.4567250796</v>
      </c>
      <c r="V54" s="36"/>
      <c r="W54" s="209"/>
      <c r="X54" s="209"/>
      <c r="Y54" s="210">
        <v>2958805.4567250796</v>
      </c>
      <c r="Z54" s="210">
        <v>-26993656.705525</v>
      </c>
      <c r="AA54" s="209"/>
      <c r="AB54" s="209"/>
      <c r="AC54" s="209"/>
      <c r="AD54" s="209"/>
      <c r="AE54" s="209"/>
      <c r="AF54" s="209"/>
      <c r="AG54" s="209"/>
      <c r="AH54" s="209"/>
      <c r="AI54" s="209"/>
      <c r="AJ54" s="209"/>
      <c r="AK54" s="209"/>
      <c r="AL54" s="209"/>
      <c r="AM54" s="209"/>
      <c r="AN54" s="209">
        <v>4701718.2598586641</v>
      </c>
      <c r="AO54" s="209"/>
      <c r="AP54" s="209"/>
      <c r="AQ54" s="30"/>
      <c r="AR54" s="209"/>
      <c r="AS54" s="209"/>
      <c r="AT54" s="209"/>
      <c r="AU54" s="209"/>
      <c r="AV54" s="209"/>
      <c r="AW54" s="209"/>
      <c r="AX54" s="210">
        <v>4701718.2598586641</v>
      </c>
      <c r="AY54" s="210">
        <v>-22291938.445666336</v>
      </c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22"/>
      <c r="BO54" s="22"/>
      <c r="BP54" s="22"/>
      <c r="BQ54" s="22"/>
      <c r="BR54" s="22"/>
    </row>
    <row r="55" spans="1:70" x14ac:dyDescent="0.3">
      <c r="A55" s="205">
        <v>43</v>
      </c>
      <c r="B55" s="212" t="s">
        <v>524</v>
      </c>
      <c r="C55" s="36">
        <v>54431800.053166389</v>
      </c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>
        <v>0</v>
      </c>
      <c r="V55" s="36"/>
      <c r="W55" s="209"/>
      <c r="X55" s="209"/>
      <c r="Y55" s="210">
        <v>0</v>
      </c>
      <c r="Z55" s="210">
        <v>54431800.053166389</v>
      </c>
      <c r="AA55" s="209"/>
      <c r="AB55" s="209"/>
      <c r="AC55" s="209"/>
      <c r="AD55" s="209"/>
      <c r="AE55" s="209"/>
      <c r="AF55" s="209"/>
      <c r="AG55" s="209"/>
      <c r="AH55" s="209"/>
      <c r="AI55" s="209"/>
      <c r="AJ55" s="209"/>
      <c r="AK55" s="209"/>
      <c r="AL55" s="209"/>
      <c r="AM55" s="209"/>
      <c r="AN55" s="209"/>
      <c r="AO55" s="209"/>
      <c r="AP55" s="209"/>
      <c r="AQ55" s="209"/>
      <c r="AR55" s="209"/>
      <c r="AS55" s="209"/>
      <c r="AT55" s="209"/>
      <c r="AU55" s="209"/>
      <c r="AV55" s="209"/>
      <c r="AW55" s="209"/>
      <c r="AX55" s="210">
        <v>0</v>
      </c>
      <c r="AY55" s="210">
        <v>54431800.053166389</v>
      </c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BO55" s="22"/>
      <c r="BP55" s="22"/>
      <c r="BQ55" s="22"/>
      <c r="BR55" s="22"/>
    </row>
    <row r="56" spans="1:70" x14ac:dyDescent="0.3">
      <c r="A56" s="205">
        <v>44</v>
      </c>
      <c r="B56" s="212" t="s">
        <v>525</v>
      </c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209"/>
      <c r="X56" s="209"/>
      <c r="Y56" s="210">
        <v>0</v>
      </c>
      <c r="Z56" s="210">
        <v>0</v>
      </c>
      <c r="AA56" s="209"/>
      <c r="AB56" s="209"/>
      <c r="AC56" s="209"/>
      <c r="AD56" s="209"/>
      <c r="AE56" s="209"/>
      <c r="AF56" s="209"/>
      <c r="AG56" s="209"/>
      <c r="AH56" s="209"/>
      <c r="AI56" s="209"/>
      <c r="AJ56" s="209"/>
      <c r="AK56" s="209"/>
      <c r="AL56" s="209"/>
      <c r="AM56" s="209"/>
      <c r="AN56" s="209"/>
      <c r="AO56" s="209"/>
      <c r="AP56" s="209"/>
      <c r="AQ56" s="209"/>
      <c r="AR56" s="209"/>
      <c r="AS56" s="209"/>
      <c r="AT56" s="209"/>
      <c r="AU56" s="209"/>
      <c r="AV56" s="209"/>
      <c r="AW56" s="209"/>
      <c r="AX56" s="210">
        <v>0</v>
      </c>
      <c r="AY56" s="210">
        <v>0</v>
      </c>
      <c r="AZ56" s="22"/>
      <c r="BA56" s="22"/>
      <c r="BB56" s="22"/>
      <c r="BC56" s="22"/>
      <c r="BD56" s="22"/>
      <c r="BE56" s="22"/>
      <c r="BF56" s="22"/>
      <c r="BG56" s="22"/>
      <c r="BH56" s="22"/>
      <c r="BI56" s="22"/>
      <c r="BJ56" s="22"/>
      <c r="BK56" s="22"/>
      <c r="BL56" s="22"/>
      <c r="BM56" s="22"/>
      <c r="BN56" s="22"/>
      <c r="BO56" s="22"/>
      <c r="BP56" s="22"/>
      <c r="BQ56" s="22"/>
      <c r="BR56" s="22"/>
    </row>
    <row r="57" spans="1:70" ht="15" thickBot="1" x14ac:dyDescent="0.35">
      <c r="A57" s="205">
        <v>45</v>
      </c>
      <c r="B57" s="212" t="s">
        <v>526</v>
      </c>
      <c r="C57" s="214">
        <v>1951252143.2591095</v>
      </c>
      <c r="D57" s="214">
        <v>0</v>
      </c>
      <c r="E57" s="214">
        <v>0</v>
      </c>
      <c r="F57" s="214">
        <v>0</v>
      </c>
      <c r="G57" s="214">
        <v>0</v>
      </c>
      <c r="H57" s="214">
        <v>0</v>
      </c>
      <c r="I57" s="214">
        <v>0</v>
      </c>
      <c r="J57" s="214">
        <v>0</v>
      </c>
      <c r="K57" s="214">
        <v>0</v>
      </c>
      <c r="L57" s="214">
        <v>0</v>
      </c>
      <c r="M57" s="214">
        <v>0</v>
      </c>
      <c r="N57" s="214">
        <v>0</v>
      </c>
      <c r="O57" s="214">
        <v>0</v>
      </c>
      <c r="P57" s="214">
        <v>0</v>
      </c>
      <c r="Q57" s="214">
        <v>0</v>
      </c>
      <c r="R57" s="214">
        <v>0</v>
      </c>
      <c r="S57" s="214">
        <v>0</v>
      </c>
      <c r="T57" s="214">
        <v>0</v>
      </c>
      <c r="U57" s="214">
        <v>151541662.6247718</v>
      </c>
      <c r="V57" s="214">
        <v>-9738307.6067664325</v>
      </c>
      <c r="W57" s="214">
        <v>0</v>
      </c>
      <c r="X57" s="214">
        <v>-105391.52</v>
      </c>
      <c r="Y57" s="215">
        <v>141697963.49800536</v>
      </c>
      <c r="Z57" s="215">
        <v>2092950106.7571149</v>
      </c>
      <c r="AA57" s="214">
        <v>0</v>
      </c>
      <c r="AB57" s="214">
        <v>0</v>
      </c>
      <c r="AC57" s="214">
        <v>0</v>
      </c>
      <c r="AD57" s="214">
        <v>0</v>
      </c>
      <c r="AE57" s="214">
        <v>0</v>
      </c>
      <c r="AF57" s="214">
        <v>0</v>
      </c>
      <c r="AG57" s="214">
        <v>0</v>
      </c>
      <c r="AH57" s="214">
        <v>0</v>
      </c>
      <c r="AI57" s="214">
        <v>0</v>
      </c>
      <c r="AJ57" s="214">
        <v>0</v>
      </c>
      <c r="AK57" s="214">
        <v>0</v>
      </c>
      <c r="AL57" s="214">
        <v>13882662.572720129</v>
      </c>
      <c r="AM57" s="214">
        <v>0</v>
      </c>
      <c r="AN57" s="214">
        <v>5802322.2625845009</v>
      </c>
      <c r="AO57" s="214">
        <v>0</v>
      </c>
      <c r="AP57" s="214">
        <v>361315.18883649912</v>
      </c>
      <c r="AQ57" s="214">
        <v>0</v>
      </c>
      <c r="AR57" s="214">
        <v>0</v>
      </c>
      <c r="AS57" s="214">
        <v>0</v>
      </c>
      <c r="AT57" s="214">
        <v>-9327511.0024682488</v>
      </c>
      <c r="AU57" s="214">
        <v>-6388043.7029168438</v>
      </c>
      <c r="AV57" s="214">
        <v>-26191469.867169425</v>
      </c>
      <c r="AW57" s="214">
        <v>0</v>
      </c>
      <c r="AX57" s="215">
        <v>-21860724.548413388</v>
      </c>
      <c r="AY57" s="215">
        <v>2071089382.2087018</v>
      </c>
      <c r="AZ57" s="30"/>
      <c r="BA57" s="22"/>
      <c r="BB57" s="22"/>
      <c r="BC57" s="22"/>
      <c r="BD57" s="22"/>
      <c r="BE57" s="22"/>
      <c r="BF57" s="22"/>
      <c r="BG57" s="22"/>
      <c r="BH57" s="22"/>
      <c r="BI57" s="22"/>
      <c r="BJ57" s="22"/>
      <c r="BK57" s="22"/>
      <c r="BL57" s="22"/>
      <c r="BM57" s="22"/>
      <c r="BN57" s="22"/>
      <c r="BO57" s="22"/>
      <c r="BP57" s="22"/>
      <c r="BQ57" s="22"/>
      <c r="BR57" s="22"/>
    </row>
    <row r="58" spans="1:70" ht="15.6" thickTop="1" thickBot="1" x14ac:dyDescent="0.35">
      <c r="A58" s="205">
        <v>46</v>
      </c>
      <c r="B58" s="22"/>
      <c r="C58" s="42">
        <v>0</v>
      </c>
      <c r="D58" s="22"/>
      <c r="E58" s="22"/>
      <c r="F58" s="22"/>
      <c r="G58" s="26" t="s">
        <v>527</v>
      </c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9"/>
      <c r="Z58" s="29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9"/>
      <c r="AY58" s="29"/>
      <c r="AZ58" s="22"/>
      <c r="BA58" s="22"/>
      <c r="BB58" s="22"/>
      <c r="BC58" s="22"/>
      <c r="BD58" s="22"/>
      <c r="BE58" s="22"/>
      <c r="BF58" s="22"/>
      <c r="BG58" s="22"/>
      <c r="BH58" s="22"/>
      <c r="BI58" s="22"/>
      <c r="BJ58" s="22"/>
      <c r="BK58" s="22"/>
      <c r="BL58" s="22"/>
      <c r="BM58" s="22"/>
      <c r="BN58" s="22"/>
      <c r="BO58" s="22"/>
      <c r="BP58" s="22"/>
      <c r="BQ58" s="22"/>
      <c r="BR58" s="22"/>
    </row>
    <row r="59" spans="1:70" ht="15" thickBot="1" x14ac:dyDescent="0.35">
      <c r="A59" s="205">
        <v>47</v>
      </c>
      <c r="B59" s="212" t="s">
        <v>285</v>
      </c>
      <c r="C59" s="47">
        <v>7.3300000000000004E-2</v>
      </c>
      <c r="D59" s="47">
        <v>7.3300000000000004E-2</v>
      </c>
      <c r="E59" s="47">
        <v>7.3300000000000004E-2</v>
      </c>
      <c r="F59" s="47">
        <v>7.3300000000000004E-2</v>
      </c>
      <c r="G59" s="220">
        <v>7.5999999999999998E-2</v>
      </c>
      <c r="H59" s="47">
        <v>7.3300000000000004E-2</v>
      </c>
      <c r="I59" s="47">
        <v>7.3300000000000004E-2</v>
      </c>
      <c r="J59" s="47">
        <v>7.3300000000000004E-2</v>
      </c>
      <c r="K59" s="47">
        <v>7.3300000000000004E-2</v>
      </c>
      <c r="L59" s="47">
        <v>7.3300000000000004E-2</v>
      </c>
      <c r="M59" s="47">
        <v>7.3300000000000004E-2</v>
      </c>
      <c r="N59" s="47">
        <v>7.3300000000000004E-2</v>
      </c>
      <c r="O59" s="47">
        <v>7.3300000000000004E-2</v>
      </c>
      <c r="P59" s="47">
        <v>7.3300000000000004E-2</v>
      </c>
      <c r="Q59" s="47">
        <v>7.3300000000000004E-2</v>
      </c>
      <c r="R59" s="47">
        <v>7.3300000000000004E-2</v>
      </c>
      <c r="S59" s="47">
        <v>7.3300000000000004E-2</v>
      </c>
      <c r="T59" s="47">
        <v>7.3300000000000004E-2</v>
      </c>
      <c r="U59" s="47">
        <v>7.3300000000000004E-2</v>
      </c>
      <c r="V59" s="47">
        <v>7.3300000000000004E-2</v>
      </c>
      <c r="W59" s="47">
        <v>7.3300000000000004E-2</v>
      </c>
      <c r="X59" s="47">
        <v>7.3300000000000004E-2</v>
      </c>
      <c r="Y59" s="221">
        <v>7.3300000000000004E-2</v>
      </c>
      <c r="Z59" s="221">
        <v>7.3300000000000004E-2</v>
      </c>
      <c r="AA59" s="47">
        <v>7.3300000000000004E-2</v>
      </c>
      <c r="AB59" s="47">
        <v>7.3300000000000004E-2</v>
      </c>
      <c r="AC59" s="47">
        <v>7.3300000000000004E-2</v>
      </c>
      <c r="AD59" s="47">
        <v>7.3300000000000004E-2</v>
      </c>
      <c r="AE59" s="47">
        <v>7.3300000000000004E-2</v>
      </c>
      <c r="AF59" s="47">
        <v>7.3300000000000004E-2</v>
      </c>
      <c r="AG59" s="47">
        <v>7.3300000000000004E-2</v>
      </c>
      <c r="AH59" s="47">
        <v>7.3300000000000004E-2</v>
      </c>
      <c r="AI59" s="47">
        <v>7.3300000000000004E-2</v>
      </c>
      <c r="AJ59" s="47">
        <v>7.3300000000000004E-2</v>
      </c>
      <c r="AK59" s="47">
        <v>7.3300000000000004E-2</v>
      </c>
      <c r="AL59" s="47">
        <v>7.3300000000000004E-2</v>
      </c>
      <c r="AM59" s="47">
        <v>7.3300000000000004E-2</v>
      </c>
      <c r="AN59" s="47">
        <v>7.3300000000000004E-2</v>
      </c>
      <c r="AO59" s="47">
        <v>7.3300000000000004E-2</v>
      </c>
      <c r="AP59" s="47">
        <v>7.3300000000000004E-2</v>
      </c>
      <c r="AQ59" s="47">
        <v>7.3300000000000004E-2</v>
      </c>
      <c r="AR59" s="47">
        <v>7.3300000000000004E-2</v>
      </c>
      <c r="AS59" s="47">
        <v>7.3300000000000004E-2</v>
      </c>
      <c r="AT59" s="47">
        <v>7.3300000000000004E-2</v>
      </c>
      <c r="AU59" s="47">
        <v>7.3300000000000004E-2</v>
      </c>
      <c r="AV59" s="47">
        <v>7.3300000000000004E-2</v>
      </c>
      <c r="AW59" s="47">
        <v>7.3300000000000004E-2</v>
      </c>
      <c r="AX59" s="221">
        <v>7.3300000000000004E-2</v>
      </c>
      <c r="AY59" s="221">
        <v>7.3300000000000004E-2</v>
      </c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N59" s="22"/>
      <c r="BO59" s="22"/>
      <c r="BP59" s="22"/>
      <c r="BQ59" s="22"/>
      <c r="BR59" s="22"/>
    </row>
    <row r="60" spans="1:70" x14ac:dyDescent="0.3">
      <c r="A60" s="205">
        <v>48</v>
      </c>
      <c r="B60" s="212" t="s">
        <v>528</v>
      </c>
      <c r="C60" s="22">
        <v>0.75409700000000002</v>
      </c>
      <c r="D60" s="22">
        <v>0.75409700000000002</v>
      </c>
      <c r="E60" s="22">
        <v>0.75409700000000002</v>
      </c>
      <c r="F60" s="22">
        <v>0.75409700000000002</v>
      </c>
      <c r="G60" s="22">
        <v>0.75409700000000002</v>
      </c>
      <c r="H60" s="22">
        <v>0.75409700000000002</v>
      </c>
      <c r="I60" s="22">
        <v>0.75409700000000002</v>
      </c>
      <c r="J60" s="22">
        <v>0.75409700000000002</v>
      </c>
      <c r="K60" s="22">
        <v>0.75409700000000002</v>
      </c>
      <c r="L60" s="22">
        <v>0.75409700000000002</v>
      </c>
      <c r="M60" s="22">
        <v>0.75409700000000002</v>
      </c>
      <c r="N60" s="22">
        <v>0.75409700000000002</v>
      </c>
      <c r="O60" s="22">
        <v>0.75409700000000002</v>
      </c>
      <c r="P60" s="22">
        <v>0.75409700000000002</v>
      </c>
      <c r="Q60" s="22">
        <v>0.75409700000000002</v>
      </c>
      <c r="R60" s="22">
        <v>0.75409700000000002</v>
      </c>
      <c r="S60" s="22">
        <v>0.75409700000000002</v>
      </c>
      <c r="T60" s="22">
        <v>0.75409700000000002</v>
      </c>
      <c r="U60" s="22">
        <v>0.75409700000000002</v>
      </c>
      <c r="V60" s="22">
        <v>0.75409700000000002</v>
      </c>
      <c r="W60" s="22">
        <v>0.75409700000000002</v>
      </c>
      <c r="X60" s="22">
        <v>0.75409700000000002</v>
      </c>
      <c r="Y60" s="29">
        <v>0.75409700000000002</v>
      </c>
      <c r="Z60" s="29">
        <v>0.75409700000000002</v>
      </c>
      <c r="AA60" s="22">
        <v>0.75409700000000002</v>
      </c>
      <c r="AB60" s="22">
        <v>0.75409700000000002</v>
      </c>
      <c r="AC60" s="22">
        <v>0.75409700000000002</v>
      </c>
      <c r="AD60" s="22">
        <v>0.75409700000000002</v>
      </c>
      <c r="AE60" s="22">
        <v>0.75409700000000002</v>
      </c>
      <c r="AF60" s="22">
        <v>0.75409700000000002</v>
      </c>
      <c r="AG60" s="22">
        <v>0.75409700000000002</v>
      </c>
      <c r="AH60" s="22">
        <v>0.75409700000000002</v>
      </c>
      <c r="AI60" s="22">
        <v>0.75409700000000002</v>
      </c>
      <c r="AJ60" s="22">
        <v>0.75409700000000002</v>
      </c>
      <c r="AK60" s="22">
        <v>0.75409700000000002</v>
      </c>
      <c r="AL60" s="22">
        <v>0.75409700000000002</v>
      </c>
      <c r="AM60" s="22">
        <v>0.75409700000000002</v>
      </c>
      <c r="AN60" s="22">
        <v>0.75409700000000002</v>
      </c>
      <c r="AO60" s="22">
        <v>0.75409700000000002</v>
      </c>
      <c r="AP60" s="22">
        <v>0.75409700000000002</v>
      </c>
      <c r="AQ60" s="22">
        <v>0.75409700000000002</v>
      </c>
      <c r="AR60" s="22">
        <v>0.75409700000000002</v>
      </c>
      <c r="AS60" s="22">
        <v>0.75409700000000002</v>
      </c>
      <c r="AT60" s="22">
        <v>0.75409700000000002</v>
      </c>
      <c r="AU60" s="22">
        <v>0.75409700000000002</v>
      </c>
      <c r="AV60" s="22">
        <v>0.75409700000000002</v>
      </c>
      <c r="AW60" s="22">
        <v>0.75409700000000002</v>
      </c>
      <c r="AX60" s="29">
        <v>0.75409700000000002</v>
      </c>
      <c r="AY60" s="29">
        <v>0.75409700000000002</v>
      </c>
      <c r="AZ60" s="22"/>
      <c r="BA60" s="22"/>
      <c r="BB60" s="22"/>
      <c r="BC60" s="22"/>
      <c r="BD60" s="22"/>
      <c r="BE60" s="22"/>
      <c r="BF60" s="22"/>
      <c r="BG60" s="22"/>
      <c r="BH60" s="22"/>
      <c r="BI60" s="22"/>
      <c r="BJ60" s="22"/>
      <c r="BK60" s="22"/>
      <c r="BL60" s="22"/>
      <c r="BM60" s="22"/>
      <c r="BN60" s="22"/>
      <c r="BO60" s="22"/>
      <c r="BP60" s="22"/>
      <c r="BQ60" s="22"/>
      <c r="BR60" s="22"/>
    </row>
    <row r="61" spans="1:70" x14ac:dyDescent="0.3">
      <c r="A61" s="205">
        <v>49</v>
      </c>
      <c r="B61" s="212" t="s">
        <v>529</v>
      </c>
      <c r="C61" s="41">
        <v>-39162478.110891521</v>
      </c>
      <c r="D61" s="41">
        <v>954667.24698159844</v>
      </c>
      <c r="E61" s="41">
        <v>54148.188967614442</v>
      </c>
      <c r="F61" s="41">
        <v>1216418.5906954836</v>
      </c>
      <c r="G61" s="41">
        <v>12921873.959118428</v>
      </c>
      <c r="H61" s="41">
        <v>-1412118.6458149552</v>
      </c>
      <c r="I61" s="41">
        <v>-1256319.1261336696</v>
      </c>
      <c r="J61" s="41">
        <v>-125428.75474144239</v>
      </c>
      <c r="K61" s="41">
        <v>-187098.30484735657</v>
      </c>
      <c r="L61" s="41">
        <v>69886.13058918016</v>
      </c>
      <c r="M61" s="41">
        <v>3831.0246199423614</v>
      </c>
      <c r="N61" s="41">
        <v>-204503.64267608413</v>
      </c>
      <c r="O61" s="41">
        <v>-438078.27529363008</v>
      </c>
      <c r="P61" s="41">
        <v>-770450.7474650637</v>
      </c>
      <c r="Q61" s="41">
        <v>-52646.119560989835</v>
      </c>
      <c r="R61" s="41">
        <v>-359399.40979334083</v>
      </c>
      <c r="S61" s="41">
        <v>-4190.3865716636919</v>
      </c>
      <c r="T61" s="41">
        <v>-10645.339606916785</v>
      </c>
      <c r="U61" s="41">
        <v>-11108003.870395774</v>
      </c>
      <c r="V61" s="41">
        <v>-9024489.6591904536</v>
      </c>
      <c r="W61" s="41">
        <v>520589.30140931718</v>
      </c>
      <c r="X61" s="41">
        <v>7725.1984160000011</v>
      </c>
      <c r="Y61" s="210">
        <v>-9204232.6412937585</v>
      </c>
      <c r="Z61" s="210">
        <v>-48366710.752185225</v>
      </c>
      <c r="AA61" s="41">
        <v>-7393164.0016801059</v>
      </c>
      <c r="AB61" s="41">
        <v>12748712.998863935</v>
      </c>
      <c r="AC61" s="41">
        <v>-439418.25254658196</v>
      </c>
      <c r="AD61" s="41">
        <v>-69886.130589179898</v>
      </c>
      <c r="AE61" s="41">
        <v>-3831.0246199423614</v>
      </c>
      <c r="AF61" s="41">
        <v>-24480.220569124907</v>
      </c>
      <c r="AG61" s="41">
        <v>-1909978.0874022099</v>
      </c>
      <c r="AH61" s="41">
        <v>-92853.606337802761</v>
      </c>
      <c r="AI61" s="41">
        <v>-308531.66010436148</v>
      </c>
      <c r="AJ61" s="41">
        <v>72647.038566666641</v>
      </c>
      <c r="AK61" s="41">
        <v>-676943.63053784647</v>
      </c>
      <c r="AL61" s="41">
        <v>-3130497.5381527864</v>
      </c>
      <c r="AM61" s="41">
        <v>134161.66059226336</v>
      </c>
      <c r="AN61" s="41">
        <v>-3071986.1337556029</v>
      </c>
      <c r="AO61" s="41">
        <v>344098.38920724997</v>
      </c>
      <c r="AP61" s="41">
        <v>696145.97433128464</v>
      </c>
      <c r="AQ61" s="41">
        <v>0</v>
      </c>
      <c r="AR61" s="41">
        <v>-303817.36784007057</v>
      </c>
      <c r="AS61" s="41">
        <v>0</v>
      </c>
      <c r="AT61" s="41">
        <v>714946.16879226593</v>
      </c>
      <c r="AU61" s="41">
        <v>-4795745.5618961388</v>
      </c>
      <c r="AV61" s="41">
        <v>2547133.4448645189</v>
      </c>
      <c r="AW61" s="41">
        <v>0</v>
      </c>
      <c r="AX61" s="210">
        <v>-4963287.540813568</v>
      </c>
      <c r="AY61" s="210">
        <v>-53329998.292999089</v>
      </c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2"/>
      <c r="BO61" s="22"/>
      <c r="BP61" s="22"/>
      <c r="BQ61" s="22"/>
      <c r="BR61" s="22"/>
    </row>
    <row r="62" spans="1:70" x14ac:dyDescent="0.3">
      <c r="A62" s="205">
        <v>50</v>
      </c>
      <c r="B62" s="212" t="s">
        <v>530</v>
      </c>
      <c r="C62" s="41">
        <v>51932945.113017984</v>
      </c>
      <c r="D62" s="41">
        <v>-1265974.0682983734</v>
      </c>
      <c r="E62" s="41">
        <v>-71805.336671030964</v>
      </c>
      <c r="F62" s="41">
        <v>-1613079.7373487544</v>
      </c>
      <c r="G62" s="41">
        <v>-17135559.429514278</v>
      </c>
      <c r="H62" s="41">
        <v>1872595.496089966</v>
      </c>
      <c r="I62" s="41">
        <v>1665991.4124226321</v>
      </c>
      <c r="J62" s="41">
        <v>166329.73575208811</v>
      </c>
      <c r="K62" s="41">
        <v>248109.06932046748</v>
      </c>
      <c r="L62" s="41">
        <v>-92675.2534344788</v>
      </c>
      <c r="M62" s="41">
        <v>-5080.2809452130978</v>
      </c>
      <c r="N62" s="41">
        <v>271190.10243520944</v>
      </c>
      <c r="O62" s="41">
        <v>580930.93500389217</v>
      </c>
      <c r="P62" s="41">
        <v>1021686.5303337153</v>
      </c>
      <c r="Q62" s="41">
        <v>69813.458429074555</v>
      </c>
      <c r="R62" s="41">
        <v>476595.72945302899</v>
      </c>
      <c r="S62" s="41">
        <v>5556.8270019157908</v>
      </c>
      <c r="T62" s="41">
        <v>14116.671471862088</v>
      </c>
      <c r="U62" s="41">
        <v>14730205.623939326</v>
      </c>
      <c r="V62" s="41">
        <v>11967279.619452741</v>
      </c>
      <c r="W62" s="41">
        <v>-690347.92793144274</v>
      </c>
      <c r="X62" s="41">
        <v>-10244.303340286464</v>
      </c>
      <c r="Y62" s="43">
        <v>12205634.873622039</v>
      </c>
      <c r="Z62" s="43">
        <v>64138579.986639947</v>
      </c>
      <c r="AA62" s="41">
        <v>9803996.0398729946</v>
      </c>
      <c r="AB62" s="41">
        <v>-16905932.52441521</v>
      </c>
      <c r="AC62" s="41">
        <v>582707.86456726643</v>
      </c>
      <c r="AD62" s="41">
        <v>92675.253434478451</v>
      </c>
      <c r="AE62" s="41">
        <v>5080.2809452130978</v>
      </c>
      <c r="AF62" s="41">
        <v>32462.959763962601</v>
      </c>
      <c r="AG62" s="41">
        <v>2532801.5990014677</v>
      </c>
      <c r="AH62" s="41">
        <v>123132.17840384295</v>
      </c>
      <c r="AI62" s="41">
        <v>409140.54837025137</v>
      </c>
      <c r="AJ62" s="41">
        <v>-96336.464097677934</v>
      </c>
      <c r="AK62" s="41">
        <v>897687.73849762895</v>
      </c>
      <c r="AL62" s="41">
        <v>4151319.4431920382</v>
      </c>
      <c r="AM62" s="41">
        <v>-177910.34918884886</v>
      </c>
      <c r="AN62" s="41">
        <v>4073728.0930113802</v>
      </c>
      <c r="AO62" s="41">
        <v>-456305.20902118686</v>
      </c>
      <c r="AP62" s="41">
        <v>-923151.762082709</v>
      </c>
      <c r="AQ62" s="41">
        <v>0</v>
      </c>
      <c r="AR62" s="41">
        <v>402888.97560933215</v>
      </c>
      <c r="AS62" s="41">
        <v>0</v>
      </c>
      <c r="AT62" s="41">
        <v>-948082.4997212108</v>
      </c>
      <c r="AU62" s="41">
        <v>6359587.1113346675</v>
      </c>
      <c r="AV62" s="41">
        <v>-3377726.5323486486</v>
      </c>
      <c r="AW62" s="41">
        <v>0</v>
      </c>
      <c r="AX62" s="43">
        <v>6581762.7451290321</v>
      </c>
      <c r="AY62" s="43">
        <v>70720342.731769368</v>
      </c>
      <c r="AZ62" s="22"/>
      <c r="BA62" s="22"/>
      <c r="BB62" s="22"/>
      <c r="BC62" s="22"/>
      <c r="BD62" s="22"/>
      <c r="BE62" s="22"/>
      <c r="BF62" s="22"/>
      <c r="BG62" s="22"/>
      <c r="BH62" s="22"/>
      <c r="BI62" s="22"/>
      <c r="BJ62" s="22"/>
      <c r="BK62" s="22"/>
      <c r="BL62" s="22"/>
      <c r="BM62" s="22"/>
      <c r="BN62" s="22"/>
      <c r="BO62" s="22"/>
      <c r="BP62" s="22"/>
      <c r="BQ62" s="22"/>
      <c r="BR62" s="22"/>
    </row>
    <row r="63" spans="1:70" x14ac:dyDescent="0.3">
      <c r="A63" s="22"/>
      <c r="B63" s="21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22"/>
      <c r="BM63" s="22"/>
      <c r="BN63" s="22"/>
      <c r="BO63" s="22"/>
      <c r="BP63" s="22"/>
      <c r="BQ63" s="22"/>
      <c r="BR63" s="22"/>
    </row>
    <row r="64" spans="1:70" x14ac:dyDescent="0.3">
      <c r="A64" s="22"/>
      <c r="B64" s="22" t="s">
        <v>608</v>
      </c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F64" s="22"/>
      <c r="BG64" s="22"/>
      <c r="BH64" s="22"/>
      <c r="BI64" s="22"/>
      <c r="BJ64" s="22"/>
      <c r="BK64" s="22"/>
      <c r="BL64" s="22"/>
      <c r="BM64" s="22"/>
      <c r="BN64" s="22"/>
      <c r="BO64" s="22"/>
      <c r="BP64" s="22"/>
      <c r="BQ64" s="22"/>
      <c r="BR64" s="22"/>
    </row>
    <row r="65" spans="1:70" x14ac:dyDescent="0.3">
      <c r="A65" s="22"/>
      <c r="B65" s="22" t="s">
        <v>530</v>
      </c>
      <c r="C65" s="68">
        <v>59436795.699151352</v>
      </c>
      <c r="D65" s="68">
        <v>-1265974.0682983734</v>
      </c>
      <c r="E65" s="68">
        <v>-42375.322624848421</v>
      </c>
      <c r="F65" s="68">
        <v>-1613079.7373487544</v>
      </c>
      <c r="G65" s="68">
        <v>-17129250.4559393</v>
      </c>
      <c r="H65" s="68">
        <v>1872595.496089966</v>
      </c>
      <c r="I65" s="68">
        <v>1665991.4124226321</v>
      </c>
      <c r="J65" s="68">
        <v>166329.73575208811</v>
      </c>
      <c r="K65" s="68">
        <v>248109.06932046748</v>
      </c>
      <c r="L65" s="68">
        <v>-92675.2534344788</v>
      </c>
      <c r="M65" s="68">
        <v>-5080.2809452130978</v>
      </c>
      <c r="N65" s="68">
        <v>271190.10243520944</v>
      </c>
      <c r="O65" s="68">
        <v>580930.93500389217</v>
      </c>
      <c r="P65" s="68">
        <v>1021686.5303337153</v>
      </c>
      <c r="Q65" s="68">
        <v>69813.458429074555</v>
      </c>
      <c r="R65" s="68">
        <v>476595.72945302899</v>
      </c>
      <c r="S65" s="68">
        <v>5556.8270019157908</v>
      </c>
      <c r="T65" s="68">
        <v>14116.671471862088</v>
      </c>
      <c r="U65" s="68">
        <v>15224467.741966328</v>
      </c>
      <c r="V65" s="68">
        <v>11929829.408061337</v>
      </c>
      <c r="W65" s="68">
        <v>-690347.92793144274</v>
      </c>
      <c r="X65" s="68">
        <v>0</v>
      </c>
      <c r="Y65" s="69">
        <v>12708430.071219105</v>
      </c>
      <c r="Z65" s="69">
        <v>72145225.770370454</v>
      </c>
      <c r="AA65" s="68">
        <v>9803996.0398729946</v>
      </c>
      <c r="AB65" s="68">
        <v>-17733862.980595365</v>
      </c>
      <c r="AC65" s="68">
        <v>244051.12868669769</v>
      </c>
      <c r="AD65" s="68">
        <v>92675.253434478451</v>
      </c>
      <c r="AE65" s="68">
        <v>5080.2809452130978</v>
      </c>
      <c r="AF65" s="68">
        <v>32462.959763962601</v>
      </c>
      <c r="AG65" s="68">
        <v>2532801.5990014677</v>
      </c>
      <c r="AH65" s="68">
        <v>123132.17840384295</v>
      </c>
      <c r="AI65" s="68">
        <v>409140.54837025137</v>
      </c>
      <c r="AJ65" s="68">
        <v>-96336.464097677934</v>
      </c>
      <c r="AK65" s="68">
        <v>897687.73849762895</v>
      </c>
      <c r="AL65" s="68">
        <v>4204707.4310250208</v>
      </c>
      <c r="AM65" s="68">
        <v>-177910.34918884886</v>
      </c>
      <c r="AN65" s="68">
        <v>7857124.2641059849</v>
      </c>
      <c r="AO65" s="68">
        <v>-456305.20902118686</v>
      </c>
      <c r="AP65" s="68">
        <v>-921762.26703415974</v>
      </c>
      <c r="AQ65" s="68">
        <v>764743.43545499246</v>
      </c>
      <c r="AR65" s="68">
        <v>402888.97560933215</v>
      </c>
      <c r="AS65" s="68">
        <v>647730.43255961244</v>
      </c>
      <c r="AT65" s="68">
        <v>-983952.92740777892</v>
      </c>
      <c r="AU65" s="68">
        <v>6335020.8728554556</v>
      </c>
      <c r="AV65" s="68">
        <v>0</v>
      </c>
      <c r="AW65" s="22">
        <v>0</v>
      </c>
      <c r="AX65" s="69">
        <v>13983112.94124192</v>
      </c>
      <c r="AY65" s="69">
        <v>86128338.711612374</v>
      </c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22"/>
      <c r="BK65" s="22"/>
      <c r="BL65" s="22"/>
      <c r="BM65" s="22"/>
      <c r="BN65" s="22"/>
      <c r="BO65" s="22"/>
      <c r="BP65" s="22"/>
      <c r="BQ65" s="22"/>
      <c r="BR65" s="22"/>
    </row>
    <row r="66" spans="1:70" x14ac:dyDescent="0.3">
      <c r="A66" s="22"/>
      <c r="B66" s="22" t="s">
        <v>566</v>
      </c>
      <c r="C66" s="41">
        <v>-7503850.5861333683</v>
      </c>
      <c r="D66" s="41">
        <v>0</v>
      </c>
      <c r="E66" s="41">
        <v>-29430.014046182543</v>
      </c>
      <c r="F66" s="41">
        <v>0</v>
      </c>
      <c r="G66" s="41">
        <v>-6308.9735749773681</v>
      </c>
      <c r="H66" s="41">
        <v>0</v>
      </c>
      <c r="I66" s="41">
        <v>0</v>
      </c>
      <c r="J66" s="41">
        <v>0</v>
      </c>
      <c r="K66" s="41">
        <v>0</v>
      </c>
      <c r="L66" s="41">
        <v>0</v>
      </c>
      <c r="M66" s="41">
        <v>0</v>
      </c>
      <c r="N66" s="41">
        <v>0</v>
      </c>
      <c r="O66" s="41">
        <v>0</v>
      </c>
      <c r="P66" s="41">
        <v>0</v>
      </c>
      <c r="Q66" s="41">
        <v>0</v>
      </c>
      <c r="R66" s="41">
        <v>0</v>
      </c>
      <c r="S66" s="41">
        <v>0</v>
      </c>
      <c r="T66" s="41">
        <v>0</v>
      </c>
      <c r="U66" s="41">
        <v>-494262.11802700162</v>
      </c>
      <c r="V66" s="41">
        <v>37450.211391404271</v>
      </c>
      <c r="W66" s="41">
        <v>0</v>
      </c>
      <c r="X66" s="41">
        <v>-10244.303340286464</v>
      </c>
      <c r="Y66" s="70">
        <v>-502795.19759704371</v>
      </c>
      <c r="Z66" s="70">
        <v>-8006645.7837304119</v>
      </c>
      <c r="AA66" s="41">
        <v>0</v>
      </c>
      <c r="AB66" s="41">
        <v>827930.45618015528</v>
      </c>
      <c r="AC66" s="41">
        <v>338656.73588056874</v>
      </c>
      <c r="AD66" s="41">
        <v>0</v>
      </c>
      <c r="AE66" s="41">
        <v>0</v>
      </c>
      <c r="AF66" s="41">
        <v>0</v>
      </c>
      <c r="AG66" s="41">
        <v>0</v>
      </c>
      <c r="AH66" s="41">
        <v>0</v>
      </c>
      <c r="AI66" s="41">
        <v>0</v>
      </c>
      <c r="AJ66" s="41">
        <v>0</v>
      </c>
      <c r="AK66" s="41">
        <v>0</v>
      </c>
      <c r="AL66" s="41">
        <v>-53387.987832982559</v>
      </c>
      <c r="AM66" s="41">
        <v>0</v>
      </c>
      <c r="AN66" s="41">
        <v>-3783396.1710946048</v>
      </c>
      <c r="AO66" s="41">
        <v>0</v>
      </c>
      <c r="AP66" s="41">
        <v>-1389.4950485492591</v>
      </c>
      <c r="AQ66" s="41">
        <v>-764743.43545499246</v>
      </c>
      <c r="AR66" s="41">
        <v>0</v>
      </c>
      <c r="AS66" s="41">
        <v>-647730.43255961244</v>
      </c>
      <c r="AT66" s="41">
        <v>35870.427686568117</v>
      </c>
      <c r="AU66" s="41">
        <v>24566.238479211926</v>
      </c>
      <c r="AV66" s="41">
        <v>-3377726.5323486486</v>
      </c>
      <c r="AW66" s="41">
        <v>0</v>
      </c>
      <c r="AX66" s="70">
        <v>-7401350.1961128861</v>
      </c>
      <c r="AY66" s="70">
        <v>-15407995.979843298</v>
      </c>
      <c r="AZ66" s="22"/>
      <c r="BA66" s="41"/>
      <c r="BB66" s="22"/>
      <c r="BC66" s="22"/>
      <c r="BD66" s="22"/>
      <c r="BE66" s="22"/>
      <c r="BF66" s="22"/>
      <c r="BG66" s="22"/>
      <c r="BH66" s="22"/>
      <c r="BI66" s="22"/>
      <c r="BJ66" s="22"/>
      <c r="BK66" s="22"/>
      <c r="BL66" s="22"/>
      <c r="BM66" s="22"/>
      <c r="BN66" s="22"/>
      <c r="BO66" s="22"/>
      <c r="BP66" s="22"/>
      <c r="BQ66" s="22"/>
      <c r="BR66" s="22"/>
    </row>
    <row r="67" spans="1:70" x14ac:dyDescent="0.3">
      <c r="A67" s="22"/>
      <c r="B67" s="22" t="s">
        <v>223</v>
      </c>
      <c r="C67" s="22"/>
      <c r="D67" s="30"/>
      <c r="E67" s="41">
        <v>1.5279510989785194E-10</v>
      </c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41">
        <v>0</v>
      </c>
      <c r="V67" s="22"/>
      <c r="W67" s="22"/>
      <c r="X67" s="41">
        <v>0</v>
      </c>
      <c r="Y67" s="22"/>
      <c r="Z67" s="22"/>
      <c r="AA67" s="22"/>
      <c r="AB67" s="41">
        <v>-1.0710209608078003E-8</v>
      </c>
      <c r="AC67" s="22"/>
      <c r="AD67" s="22"/>
      <c r="AE67" s="22"/>
      <c r="AF67" s="22"/>
      <c r="AG67" s="22"/>
      <c r="AH67" s="22"/>
      <c r="AI67" s="22"/>
      <c r="AJ67" s="22"/>
      <c r="AK67" s="22"/>
      <c r="AL67" s="41">
        <v>-53387.987832982559</v>
      </c>
      <c r="AM67" s="22"/>
      <c r="AN67" s="41">
        <v>0</v>
      </c>
      <c r="AO67" s="22"/>
      <c r="AP67" s="22"/>
      <c r="AQ67" s="41">
        <v>0</v>
      </c>
      <c r="AR67" s="22"/>
      <c r="AS67" s="41">
        <v>0</v>
      </c>
      <c r="AT67" s="22"/>
      <c r="AU67" s="22"/>
      <c r="AV67" s="41">
        <v>0</v>
      </c>
      <c r="AW67" s="41"/>
      <c r="AX67" s="22"/>
      <c r="AY67" s="22" t="s">
        <v>223</v>
      </c>
      <c r="AZ67" s="22"/>
      <c r="BA67" s="22"/>
      <c r="BB67" s="22"/>
      <c r="BC67" s="22"/>
      <c r="BD67" s="22"/>
      <c r="BE67" s="22"/>
      <c r="BF67" s="22"/>
      <c r="BG67" s="22"/>
      <c r="BH67" s="22"/>
      <c r="BI67" s="22"/>
      <c r="BJ67" s="22"/>
      <c r="BK67" s="22"/>
      <c r="BL67" s="22"/>
      <c r="BM67" s="22"/>
      <c r="BN67" s="22"/>
      <c r="BO67" s="22"/>
      <c r="BP67" s="22"/>
      <c r="BQ67" s="22"/>
      <c r="BR67" s="22"/>
    </row>
    <row r="68" spans="1:70" x14ac:dyDescent="0.3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30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41" t="e">
        <v>#REF!</v>
      </c>
      <c r="AZ68" s="22"/>
      <c r="BA68" s="22"/>
      <c r="BB68" s="22"/>
      <c r="BC68" s="22"/>
      <c r="BD68" s="22"/>
      <c r="BE68" s="22"/>
      <c r="BF68" s="22"/>
      <c r="BG68" s="22"/>
      <c r="BH68" s="22"/>
      <c r="BI68" s="22"/>
      <c r="BJ68" s="22"/>
      <c r="BK68" s="22"/>
      <c r="BL68" s="22"/>
      <c r="BM68" s="22"/>
      <c r="BN68" s="22"/>
      <c r="BO68" s="22"/>
      <c r="BP68" s="22"/>
      <c r="BQ68" s="22"/>
      <c r="BR68" s="22"/>
    </row>
    <row r="69" spans="1:70" x14ac:dyDescent="0.3">
      <c r="A69" s="22"/>
      <c r="B69" s="22" t="s">
        <v>609</v>
      </c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45"/>
      <c r="AM69" s="45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22"/>
      <c r="BM69" s="22"/>
      <c r="BN69" s="22"/>
      <c r="BO69" s="22"/>
      <c r="BP69" s="22"/>
      <c r="BQ69" s="22"/>
      <c r="BR69" s="22"/>
    </row>
    <row r="70" spans="1:70" x14ac:dyDescent="0.3">
      <c r="A70" s="22"/>
      <c r="B70" s="22" t="s">
        <v>530</v>
      </c>
      <c r="C70" s="68">
        <v>51932945.113017984</v>
      </c>
      <c r="D70" s="68">
        <v>-1265974.0682983734</v>
      </c>
      <c r="E70" s="68">
        <v>-42375.322624848421</v>
      </c>
      <c r="F70" s="68">
        <v>-1613079.7373487544</v>
      </c>
      <c r="G70" s="68">
        <v>-17129250.4559393</v>
      </c>
      <c r="H70" s="68">
        <v>1872595.496089966</v>
      </c>
      <c r="I70" s="68">
        <v>1665991.4124226321</v>
      </c>
      <c r="J70" s="68">
        <v>166329.73575208811</v>
      </c>
      <c r="K70" s="68">
        <v>248109.06932046748</v>
      </c>
      <c r="L70" s="68">
        <v>-92675.2534344788</v>
      </c>
      <c r="M70" s="68">
        <v>-5080.2809452130978</v>
      </c>
      <c r="N70" s="68">
        <v>271190.10243520944</v>
      </c>
      <c r="O70" s="68">
        <v>580930.93500389217</v>
      </c>
      <c r="P70" s="68">
        <v>1021686.5303337153</v>
      </c>
      <c r="Q70" s="68">
        <v>69813.458429074555</v>
      </c>
      <c r="R70" s="68">
        <v>476595.72945302899</v>
      </c>
      <c r="S70" s="68">
        <v>5556.8270019157908</v>
      </c>
      <c r="T70" s="68">
        <v>14116.671471862088</v>
      </c>
      <c r="U70" s="68">
        <v>14645058.8646474</v>
      </c>
      <c r="V70" s="68">
        <v>11967279.619452741</v>
      </c>
      <c r="W70" s="68">
        <v>-690347.92793144274</v>
      </c>
      <c r="X70" s="68">
        <v>0</v>
      </c>
      <c r="Y70" s="69">
        <v>12166471.405291582</v>
      </c>
      <c r="Z70" s="69">
        <v>64099416.518309563</v>
      </c>
      <c r="AA70" s="68">
        <v>9803996.0398729946</v>
      </c>
      <c r="AB70" s="68">
        <v>-17733862.980595365</v>
      </c>
      <c r="AC70" s="68">
        <v>244051.12868669769</v>
      </c>
      <c r="AD70" s="68">
        <v>92675.253434478451</v>
      </c>
      <c r="AE70" s="68">
        <v>5080.2809452130978</v>
      </c>
      <c r="AF70" s="68">
        <v>32462.959763962601</v>
      </c>
      <c r="AG70" s="68">
        <v>2532801.5990014677</v>
      </c>
      <c r="AH70" s="68">
        <v>123132.17840384295</v>
      </c>
      <c r="AI70" s="68">
        <v>409140.54837025137</v>
      </c>
      <c r="AJ70" s="68">
        <v>-96336.464097677934</v>
      </c>
      <c r="AK70" s="68">
        <v>897687.73849762895</v>
      </c>
      <c r="AL70" s="68">
        <v>4151319.4431920382</v>
      </c>
      <c r="AM70" s="68">
        <v>-177910.34918884886</v>
      </c>
      <c r="AN70" s="68">
        <v>7806291.0391036626</v>
      </c>
      <c r="AO70" s="68">
        <v>-456305.20902118686</v>
      </c>
      <c r="AP70" s="68">
        <v>-923151.762082709</v>
      </c>
      <c r="AQ70" s="68">
        <v>741874.6556717247</v>
      </c>
      <c r="AR70" s="68">
        <v>402888.97560933215</v>
      </c>
      <c r="AS70" s="68">
        <v>636963.61628734728</v>
      </c>
      <c r="AT70" s="68">
        <v>-948082.4997212108</v>
      </c>
      <c r="AU70" s="68">
        <v>6359587.1113346675</v>
      </c>
      <c r="AV70" s="68"/>
      <c r="AW70" s="68"/>
      <c r="AX70" s="69">
        <v>13904303.303468313</v>
      </c>
      <c r="AY70" s="69">
        <v>78003719.82177788</v>
      </c>
      <c r="AZ70" s="22"/>
      <c r="BA70" s="22"/>
      <c r="BB70" s="22"/>
      <c r="BC70" s="22"/>
      <c r="BD70" s="22"/>
      <c r="BE70" s="22"/>
      <c r="BF70" s="22"/>
      <c r="BG70" s="36"/>
      <c r="BH70" s="36"/>
      <c r="BI70" s="36"/>
      <c r="BJ70" s="36"/>
      <c r="BK70" s="36"/>
      <c r="BL70" s="36"/>
      <c r="BM70" s="36"/>
      <c r="BN70" s="36"/>
      <c r="BO70" s="36"/>
      <c r="BP70" s="36"/>
      <c r="BQ70" s="36"/>
      <c r="BR70" s="36"/>
    </row>
    <row r="71" spans="1:70" x14ac:dyDescent="0.3">
      <c r="A71" s="22"/>
      <c r="B71" s="22" t="s">
        <v>566</v>
      </c>
      <c r="C71" s="68">
        <v>0</v>
      </c>
      <c r="D71" s="68">
        <v>0</v>
      </c>
      <c r="E71" s="68">
        <v>-29430.014046182543</v>
      </c>
      <c r="F71" s="68">
        <v>0</v>
      </c>
      <c r="G71" s="68">
        <v>-6308.9735749773681</v>
      </c>
      <c r="H71" s="68">
        <v>0</v>
      </c>
      <c r="I71" s="68">
        <v>0</v>
      </c>
      <c r="J71" s="68">
        <v>0</v>
      </c>
      <c r="K71" s="68">
        <v>0</v>
      </c>
      <c r="L71" s="68">
        <v>0</v>
      </c>
      <c r="M71" s="68">
        <v>0</v>
      </c>
      <c r="N71" s="68">
        <v>0</v>
      </c>
      <c r="O71" s="68">
        <v>0</v>
      </c>
      <c r="P71" s="68">
        <v>0</v>
      </c>
      <c r="Q71" s="68">
        <v>0</v>
      </c>
      <c r="R71" s="68">
        <v>0</v>
      </c>
      <c r="S71" s="68">
        <v>0</v>
      </c>
      <c r="T71" s="68">
        <v>0</v>
      </c>
      <c r="U71" s="68">
        <v>85146.759291926399</v>
      </c>
      <c r="V71" s="68">
        <v>0</v>
      </c>
      <c r="W71" s="68">
        <v>0</v>
      </c>
      <c r="X71" s="68">
        <v>-10244.303340286464</v>
      </c>
      <c r="Y71" s="68">
        <v>39163.468330457807</v>
      </c>
      <c r="Z71" s="68">
        <v>39163.468330383301</v>
      </c>
      <c r="AA71" s="68">
        <v>0</v>
      </c>
      <c r="AB71" s="68">
        <v>827930.45618015528</v>
      </c>
      <c r="AC71" s="68">
        <v>338656.73588056874</v>
      </c>
      <c r="AD71" s="68">
        <v>0</v>
      </c>
      <c r="AE71" s="68">
        <v>0</v>
      </c>
      <c r="AF71" s="68">
        <v>0</v>
      </c>
      <c r="AG71" s="68">
        <v>0</v>
      </c>
      <c r="AH71" s="68">
        <v>0</v>
      </c>
      <c r="AI71" s="68">
        <v>0</v>
      </c>
      <c r="AJ71" s="68">
        <v>0</v>
      </c>
      <c r="AK71" s="68">
        <v>0</v>
      </c>
      <c r="AL71" s="68">
        <v>0</v>
      </c>
      <c r="AM71" s="68">
        <v>0</v>
      </c>
      <c r="AN71" s="68">
        <v>-3732562.9460922824</v>
      </c>
      <c r="AO71" s="68">
        <v>0</v>
      </c>
      <c r="AP71" s="68">
        <v>0</v>
      </c>
      <c r="AQ71" s="68">
        <v>-741874.6556717247</v>
      </c>
      <c r="AR71" s="68">
        <v>0</v>
      </c>
      <c r="AS71" s="68">
        <v>-636963.61628734728</v>
      </c>
      <c r="AT71" s="68">
        <v>0</v>
      </c>
      <c r="AU71" s="68">
        <v>0</v>
      </c>
      <c r="AV71" s="68">
        <v>-3377726.5323486486</v>
      </c>
      <c r="AW71" s="68">
        <v>0</v>
      </c>
      <c r="AX71" s="69">
        <v>-7322540.558339281</v>
      </c>
      <c r="AY71" s="69">
        <v>-7283377.0900085121</v>
      </c>
      <c r="AZ71" s="22"/>
      <c r="BA71" s="22"/>
      <c r="BB71" s="22"/>
      <c r="BC71" s="22"/>
      <c r="BD71" s="22"/>
      <c r="BE71" s="22"/>
      <c r="BF71" s="22"/>
      <c r="BG71" s="30"/>
      <c r="BH71" s="30"/>
      <c r="BI71" s="30"/>
      <c r="BJ71" s="30"/>
      <c r="BK71" s="30"/>
      <c r="BL71" s="30"/>
      <c r="BM71" s="30"/>
      <c r="BN71" s="30"/>
      <c r="BO71" s="30"/>
      <c r="BP71" s="30"/>
      <c r="BQ71" s="30"/>
      <c r="BR71" s="30"/>
    </row>
    <row r="72" spans="1:70" x14ac:dyDescent="0.3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46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  <c r="BF72" s="22"/>
      <c r="BG72" s="40"/>
      <c r="BH72" s="40"/>
      <c r="BI72" s="40"/>
      <c r="BJ72" s="40"/>
      <c r="BK72" s="40"/>
      <c r="BL72" s="40"/>
      <c r="BM72" s="40"/>
      <c r="BN72" s="40"/>
      <c r="BO72" s="40"/>
      <c r="BP72" s="40"/>
      <c r="BQ72" s="40"/>
      <c r="BR72" s="40"/>
    </row>
    <row r="73" spans="1:70" x14ac:dyDescent="0.3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41">
        <v>39163.468330480027</v>
      </c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22"/>
      <c r="BD73" s="22"/>
      <c r="BE73" s="22"/>
      <c r="BF73" s="22"/>
      <c r="BG73" s="47"/>
      <c r="BH73" s="47"/>
      <c r="BI73" s="47"/>
      <c r="BJ73" s="47"/>
      <c r="BK73" s="47"/>
      <c r="BL73" s="47"/>
      <c r="BM73" s="47"/>
      <c r="BN73" s="47"/>
      <c r="BO73" s="47"/>
      <c r="BP73" s="47"/>
      <c r="BQ73" s="47"/>
      <c r="BR73" s="47"/>
    </row>
    <row r="74" spans="1:70" x14ac:dyDescent="0.3">
      <c r="A74" s="22"/>
      <c r="B74" s="22"/>
      <c r="C74" s="22"/>
      <c r="D74" s="22"/>
      <c r="E74" s="41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41">
        <v>-7322540.5583392791</v>
      </c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2"/>
      <c r="BK74" s="22"/>
      <c r="BL74" s="22"/>
      <c r="BM74" s="22"/>
      <c r="BN74" s="22"/>
      <c r="BO74" s="22"/>
      <c r="BP74" s="22"/>
      <c r="BQ74" s="22"/>
      <c r="BR74" s="22"/>
    </row>
    <row r="75" spans="1:70" x14ac:dyDescent="0.3">
      <c r="A75" s="22"/>
      <c r="B75" s="22"/>
      <c r="C75" s="71" t="s">
        <v>644</v>
      </c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41">
        <v>-7283377.090008799</v>
      </c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22"/>
      <c r="AY75" s="22"/>
      <c r="AZ75" s="22"/>
      <c r="BA75" s="22"/>
      <c r="BB75" s="22"/>
      <c r="BC75" s="22"/>
      <c r="BD75" s="22"/>
      <c r="BE75" s="22"/>
      <c r="BF75" s="22"/>
      <c r="BG75" s="22"/>
      <c r="BH75" s="22"/>
      <c r="BI75" s="22"/>
      <c r="BJ75" s="22"/>
      <c r="BK75" s="22"/>
      <c r="BL75" s="22"/>
      <c r="BM75" s="22"/>
      <c r="BN75" s="22"/>
      <c r="BO75" s="22"/>
      <c r="BP75" s="22"/>
      <c r="BQ75" s="22"/>
      <c r="BR75" s="22"/>
    </row>
    <row r="76" spans="1:70" x14ac:dyDescent="0.3">
      <c r="A76" s="72" t="s">
        <v>645</v>
      </c>
      <c r="B76" s="72"/>
      <c r="C76" s="7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2"/>
      <c r="BO76" s="22"/>
      <c r="BP76" s="22"/>
      <c r="BQ76" s="22"/>
      <c r="BR76" s="22"/>
    </row>
    <row r="77" spans="1:70" x14ac:dyDescent="0.3">
      <c r="A77" s="72" t="s">
        <v>646</v>
      </c>
      <c r="B77" s="72"/>
      <c r="C77" s="7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22"/>
      <c r="AW77" s="22"/>
      <c r="AX77" s="22"/>
      <c r="AY77" s="22"/>
      <c r="AZ77" s="22"/>
      <c r="BA77" s="22"/>
      <c r="BB77" s="22"/>
      <c r="BC77" s="22"/>
      <c r="BD77" s="22"/>
      <c r="BE77" s="22"/>
      <c r="BF77" s="22"/>
      <c r="BG77" s="22"/>
      <c r="BH77" s="22"/>
      <c r="BI77" s="22"/>
      <c r="BJ77" s="22"/>
      <c r="BK77" s="22"/>
      <c r="BL77" s="22"/>
      <c r="BM77" s="22"/>
      <c r="BN77" s="22"/>
      <c r="BO77" s="22"/>
      <c r="BP77" s="22"/>
      <c r="BQ77" s="22"/>
      <c r="BR77" s="22"/>
    </row>
    <row r="78" spans="1:70" x14ac:dyDescent="0.3">
      <c r="A78" s="72" t="s">
        <v>335</v>
      </c>
      <c r="B78" s="72"/>
      <c r="C78" s="7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  <c r="AT78" s="22"/>
      <c r="AU78" s="22"/>
      <c r="AV78" s="22"/>
      <c r="AW78" s="22"/>
      <c r="AX78" s="22"/>
      <c r="AY78" s="22"/>
      <c r="AZ78" s="22"/>
      <c r="BA78" s="22"/>
      <c r="BB78" s="22"/>
      <c r="BC78" s="22"/>
      <c r="BD78" s="22"/>
      <c r="BE78" s="22"/>
      <c r="BF78" s="22"/>
      <c r="BG78" s="22"/>
      <c r="BH78" s="22"/>
      <c r="BI78" s="22"/>
      <c r="BJ78" s="22"/>
      <c r="BK78" s="22"/>
      <c r="BL78" s="22"/>
      <c r="BM78" s="22"/>
      <c r="BN78" s="22"/>
      <c r="BO78" s="22"/>
      <c r="BP78" s="22"/>
      <c r="BQ78" s="22"/>
      <c r="BR78" s="22"/>
    </row>
    <row r="79" spans="1:70" x14ac:dyDescent="0.3">
      <c r="A79" s="72" t="s">
        <v>336</v>
      </c>
      <c r="B79" s="72"/>
      <c r="C79" s="7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22"/>
      <c r="AW79" s="22"/>
      <c r="AX79" s="22"/>
      <c r="AY79" s="22"/>
      <c r="AZ79" s="22"/>
      <c r="BA79" s="22"/>
      <c r="BB79" s="22"/>
      <c r="BC79" s="22"/>
      <c r="BD79" s="22"/>
      <c r="BE79" s="22"/>
      <c r="BF79" s="22"/>
      <c r="BG79" s="22"/>
      <c r="BH79" s="22"/>
      <c r="BI79" s="22"/>
      <c r="BJ79" s="22"/>
      <c r="BK79" s="22"/>
      <c r="BL79" s="22"/>
      <c r="BM79" s="22"/>
      <c r="BN79" s="22"/>
      <c r="BO79" s="22"/>
      <c r="BP79" s="22"/>
      <c r="BQ79" s="22"/>
      <c r="BR79" s="22"/>
    </row>
    <row r="80" spans="1:70" x14ac:dyDescent="0.3">
      <c r="A80" s="72" t="s">
        <v>626</v>
      </c>
      <c r="B80" s="72"/>
      <c r="C80" s="7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22"/>
      <c r="AW80" s="22"/>
      <c r="AX80" s="22"/>
      <c r="AY80" s="22"/>
      <c r="AZ80" s="22"/>
      <c r="BA80" s="22"/>
      <c r="BB80" s="22"/>
      <c r="BC80" s="22"/>
      <c r="BD80" s="22"/>
      <c r="BE80" s="22"/>
      <c r="BF80" s="22"/>
      <c r="BG80" s="22"/>
      <c r="BH80" s="22"/>
      <c r="BI80" s="22"/>
      <c r="BJ80" s="22"/>
      <c r="BK80" s="22"/>
      <c r="BL80" s="22"/>
      <c r="BM80" s="22"/>
      <c r="BN80" s="22"/>
      <c r="BO80" s="22"/>
      <c r="BP80" s="22"/>
      <c r="BQ80" s="22"/>
      <c r="BR80" s="22"/>
    </row>
    <row r="81" spans="1:70" x14ac:dyDescent="0.3">
      <c r="A81" s="22"/>
      <c r="B81" s="73"/>
      <c r="C81" s="73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2"/>
      <c r="BF81" s="22"/>
      <c r="BG81" s="22"/>
      <c r="BH81" s="22"/>
      <c r="BI81" s="22"/>
      <c r="BJ81" s="22"/>
      <c r="BK81" s="22"/>
      <c r="BL81" s="22"/>
      <c r="BM81" s="22"/>
      <c r="BN81" s="22"/>
      <c r="BO81" s="22"/>
      <c r="BP81" s="22"/>
      <c r="BQ81" s="22"/>
      <c r="BR81" s="22"/>
    </row>
    <row r="82" spans="1:70" x14ac:dyDescent="0.3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2"/>
      <c r="BK82" s="22"/>
      <c r="BL82" s="22"/>
      <c r="BM82" s="22"/>
      <c r="BN82" s="22"/>
      <c r="BO82" s="22"/>
      <c r="BP82" s="22"/>
      <c r="BQ82" s="22"/>
      <c r="BR82" s="22"/>
    </row>
    <row r="83" spans="1:70" x14ac:dyDescent="0.3">
      <c r="A83" s="202" t="s">
        <v>343</v>
      </c>
      <c r="B83" s="202"/>
      <c r="C83" s="8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  <c r="AW83" s="22"/>
      <c r="AX83" s="22"/>
      <c r="AY83" s="22"/>
      <c r="AZ83" s="22"/>
      <c r="BA83" s="22"/>
      <c r="BB83" s="22"/>
      <c r="BC83" s="22"/>
      <c r="BD83" s="22"/>
      <c r="BE83" s="22"/>
      <c r="BF83" s="22"/>
      <c r="BG83" s="22"/>
      <c r="BH83" s="22"/>
      <c r="BI83" s="22"/>
      <c r="BJ83" s="22"/>
      <c r="BK83" s="22"/>
      <c r="BL83" s="22"/>
      <c r="BM83" s="22"/>
      <c r="BN83" s="22"/>
      <c r="BO83" s="22"/>
      <c r="BP83" s="22"/>
      <c r="BQ83" s="22"/>
      <c r="BR83" s="22"/>
    </row>
    <row r="84" spans="1:70" x14ac:dyDescent="0.3">
      <c r="A84" s="222" t="s">
        <v>386</v>
      </c>
      <c r="B84" s="222" t="s">
        <v>344</v>
      </c>
      <c r="C84" s="74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  <c r="AV84" s="22"/>
      <c r="AW84" s="22"/>
      <c r="AX84" s="22"/>
      <c r="AY84" s="22"/>
      <c r="AZ84" s="22"/>
      <c r="BA84" s="22"/>
      <c r="BB84" s="22"/>
      <c r="BC84" s="22"/>
      <c r="BD84" s="22"/>
      <c r="BE84" s="22"/>
      <c r="BF84" s="22"/>
      <c r="BG84" s="22"/>
      <c r="BH84" s="22"/>
      <c r="BI84" s="22"/>
      <c r="BJ84" s="22"/>
      <c r="BK84" s="22"/>
      <c r="BL84" s="22"/>
      <c r="BM84" s="22"/>
      <c r="BN84" s="22"/>
      <c r="BO84" s="22"/>
      <c r="BP84" s="22"/>
      <c r="BQ84" s="22"/>
      <c r="BR84" s="22"/>
    </row>
    <row r="85" spans="1:70" x14ac:dyDescent="0.3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  <c r="AV85" s="22"/>
      <c r="AW85" s="22"/>
      <c r="AX85" s="22"/>
      <c r="AY85" s="22"/>
      <c r="AZ85" s="22"/>
      <c r="BA85" s="22"/>
      <c r="BB85" s="22"/>
      <c r="BC85" s="22"/>
      <c r="BD85" s="22"/>
      <c r="BE85" s="22"/>
      <c r="BF85" s="22"/>
      <c r="BG85" s="22"/>
      <c r="BH85" s="22"/>
      <c r="BI85" s="22"/>
      <c r="BJ85" s="22"/>
      <c r="BK85" s="22"/>
      <c r="BL85" s="22"/>
      <c r="BM85" s="22"/>
      <c r="BN85" s="22"/>
      <c r="BO85" s="22"/>
      <c r="BP85" s="22"/>
      <c r="BQ85" s="22"/>
      <c r="BR85" s="22"/>
    </row>
    <row r="86" spans="1:70" x14ac:dyDescent="0.3">
      <c r="A86" s="205">
        <v>1</v>
      </c>
      <c r="B86" s="212" t="s">
        <v>404</v>
      </c>
      <c r="C86" s="30">
        <v>2071089382.2087018</v>
      </c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2"/>
      <c r="AT86" s="22"/>
      <c r="AU86" s="22"/>
      <c r="AV86" s="22"/>
      <c r="AW86" s="22"/>
      <c r="AX86" s="22"/>
      <c r="AY86" s="22"/>
      <c r="AZ86" s="22"/>
      <c r="BA86" s="22"/>
      <c r="BB86" s="22"/>
      <c r="BC86" s="22"/>
      <c r="BD86" s="22"/>
      <c r="BE86" s="22"/>
      <c r="BF86" s="22"/>
      <c r="BG86" s="22"/>
      <c r="BH86" s="22"/>
      <c r="BI86" s="22"/>
      <c r="BJ86" s="22"/>
      <c r="BK86" s="22"/>
      <c r="BL86" s="22"/>
      <c r="BM86" s="22"/>
      <c r="BN86" s="22"/>
      <c r="BO86" s="22"/>
      <c r="BP86" s="22"/>
      <c r="BQ86" s="22"/>
      <c r="BR86" s="22"/>
    </row>
    <row r="87" spans="1:70" x14ac:dyDescent="0.3">
      <c r="A87" s="205">
        <v>2</v>
      </c>
      <c r="B87" s="206" t="s">
        <v>518</v>
      </c>
      <c r="C87" s="47">
        <v>7.3300000000000004E-2</v>
      </c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  <c r="AT87" s="22"/>
      <c r="AU87" s="22"/>
      <c r="AV87" s="22"/>
      <c r="AW87" s="22"/>
      <c r="AX87" s="22"/>
      <c r="AY87" s="22"/>
      <c r="AZ87" s="22"/>
      <c r="BA87" s="22"/>
      <c r="BB87" s="22"/>
      <c r="BC87" s="22"/>
      <c r="BD87" s="22"/>
      <c r="BE87" s="22"/>
      <c r="BF87" s="22"/>
      <c r="BG87" s="22"/>
      <c r="BH87" s="22"/>
      <c r="BI87" s="22"/>
      <c r="BJ87" s="22"/>
      <c r="BK87" s="22"/>
      <c r="BL87" s="22"/>
      <c r="BM87" s="22"/>
      <c r="BN87" s="22"/>
      <c r="BO87" s="22"/>
      <c r="BP87" s="22"/>
      <c r="BQ87" s="22"/>
      <c r="BR87" s="22"/>
    </row>
    <row r="88" spans="1:70" x14ac:dyDescent="0.3">
      <c r="A88" s="205">
        <v>3</v>
      </c>
      <c r="B88" s="206"/>
      <c r="C88" s="37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2"/>
      <c r="AT88" s="22"/>
      <c r="AU88" s="22"/>
      <c r="AV88" s="22"/>
      <c r="AW88" s="22"/>
      <c r="AX88" s="22"/>
      <c r="AY88" s="22"/>
      <c r="AZ88" s="22"/>
      <c r="BA88" s="22"/>
      <c r="BB88" s="22"/>
      <c r="BC88" s="22"/>
      <c r="BD88" s="22"/>
      <c r="BE88" s="22"/>
      <c r="BF88" s="22"/>
      <c r="BG88" s="22"/>
      <c r="BH88" s="22"/>
      <c r="BI88" s="22"/>
      <c r="BJ88" s="22"/>
      <c r="BK88" s="22"/>
      <c r="BL88" s="22"/>
      <c r="BM88" s="22"/>
      <c r="BN88" s="22"/>
      <c r="BO88" s="22"/>
      <c r="BP88" s="22"/>
      <c r="BQ88" s="22"/>
      <c r="BR88" s="22"/>
    </row>
    <row r="89" spans="1:70" x14ac:dyDescent="0.3">
      <c r="A89" s="205">
        <v>4</v>
      </c>
      <c r="B89" s="212" t="s">
        <v>627</v>
      </c>
      <c r="C89" s="41">
        <v>151810851.71589786</v>
      </c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  <c r="AS89" s="22"/>
      <c r="AT89" s="22"/>
      <c r="AU89" s="22"/>
      <c r="AV89" s="22"/>
      <c r="AW89" s="22"/>
      <c r="AX89" s="22"/>
      <c r="AY89" s="22"/>
      <c r="AZ89" s="22"/>
      <c r="BA89" s="22"/>
      <c r="BB89" s="22"/>
      <c r="BC89" s="22"/>
      <c r="BD89" s="22"/>
      <c r="BE89" s="22"/>
      <c r="BF89" s="22"/>
      <c r="BG89" s="22"/>
      <c r="BH89" s="22"/>
      <c r="BI89" s="22"/>
      <c r="BJ89" s="22"/>
      <c r="BK89" s="22"/>
      <c r="BL89" s="22"/>
      <c r="BM89" s="22"/>
      <c r="BN89" s="22"/>
      <c r="BO89" s="22"/>
      <c r="BP89" s="22"/>
      <c r="BQ89" s="22"/>
      <c r="BR89" s="22"/>
    </row>
    <row r="90" spans="1:70" x14ac:dyDescent="0.3">
      <c r="A90" s="205">
        <v>5</v>
      </c>
      <c r="B90" s="21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  <c r="AT90" s="22"/>
      <c r="AU90" s="22"/>
      <c r="AV90" s="22"/>
      <c r="AW90" s="22"/>
      <c r="AX90" s="22"/>
      <c r="AY90" s="22"/>
      <c r="AZ90" s="22"/>
      <c r="BA90" s="22"/>
      <c r="BB90" s="22"/>
      <c r="BC90" s="22"/>
      <c r="BD90" s="22"/>
      <c r="BE90" s="22"/>
      <c r="BF90" s="22"/>
      <c r="BG90" s="22"/>
      <c r="BH90" s="22"/>
      <c r="BI90" s="22"/>
      <c r="BJ90" s="22"/>
      <c r="BK90" s="22"/>
      <c r="BL90" s="22"/>
      <c r="BM90" s="22"/>
      <c r="BN90" s="22"/>
      <c r="BO90" s="22"/>
      <c r="BP90" s="22"/>
      <c r="BQ90" s="22"/>
      <c r="BR90" s="22"/>
    </row>
    <row r="91" spans="1:70" x14ac:dyDescent="0.3">
      <c r="A91" s="205">
        <v>6</v>
      </c>
      <c r="B91" s="206" t="s">
        <v>628</v>
      </c>
      <c r="C91" s="41">
        <v>98480853.422898769</v>
      </c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2"/>
      <c r="AS91" s="22"/>
      <c r="AT91" s="22"/>
      <c r="AU91" s="22"/>
      <c r="AV91" s="22"/>
      <c r="AW91" s="22"/>
      <c r="AX91" s="22"/>
      <c r="AY91" s="22"/>
      <c r="AZ91" s="22"/>
      <c r="BA91" s="22"/>
      <c r="BB91" s="22"/>
      <c r="BC91" s="22"/>
      <c r="BD91" s="22"/>
      <c r="BE91" s="22"/>
      <c r="BF91" s="22"/>
      <c r="BG91" s="22"/>
      <c r="BH91" s="22"/>
      <c r="BI91" s="22"/>
      <c r="BJ91" s="22"/>
      <c r="BK91" s="22"/>
      <c r="BL91" s="22"/>
      <c r="BM91" s="22"/>
      <c r="BN91" s="22"/>
      <c r="BO91" s="22"/>
      <c r="BP91" s="22"/>
      <c r="BQ91" s="22"/>
      <c r="BR91" s="22"/>
    </row>
    <row r="92" spans="1:70" x14ac:dyDescent="0.3">
      <c r="A92" s="205">
        <v>7</v>
      </c>
      <c r="B92" s="206" t="s">
        <v>629</v>
      </c>
      <c r="C92" s="31">
        <v>53329998.292999089</v>
      </c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22"/>
      <c r="AR92" s="22"/>
      <c r="AS92" s="22"/>
      <c r="AT92" s="22"/>
      <c r="AU92" s="22"/>
      <c r="AV92" s="22"/>
      <c r="AW92" s="22"/>
      <c r="AX92" s="22"/>
      <c r="AY92" s="22"/>
      <c r="AZ92" s="22"/>
      <c r="BA92" s="22"/>
      <c r="BB92" s="22"/>
      <c r="BC92" s="22"/>
      <c r="BD92" s="22"/>
      <c r="BE92" s="22"/>
      <c r="BF92" s="22"/>
      <c r="BG92" s="22"/>
      <c r="BH92" s="22"/>
      <c r="BI92" s="22"/>
      <c r="BJ92" s="22"/>
      <c r="BK92" s="22"/>
      <c r="BL92" s="22"/>
      <c r="BM92" s="22"/>
      <c r="BN92" s="22"/>
      <c r="BO92" s="22"/>
      <c r="BP92" s="22"/>
      <c r="BQ92" s="22"/>
      <c r="BR92" s="22"/>
    </row>
    <row r="93" spans="1:70" x14ac:dyDescent="0.3">
      <c r="A93" s="205">
        <v>8</v>
      </c>
      <c r="B93" s="21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22"/>
      <c r="AP93" s="22"/>
      <c r="AQ93" s="22"/>
      <c r="AR93" s="22"/>
      <c r="AS93" s="22"/>
      <c r="AT93" s="22"/>
      <c r="AU93" s="22"/>
      <c r="AV93" s="22"/>
      <c r="AW93" s="22"/>
      <c r="AX93" s="22"/>
      <c r="AY93" s="22"/>
      <c r="AZ93" s="22"/>
      <c r="BA93" s="22"/>
      <c r="BB93" s="22"/>
      <c r="BC93" s="22"/>
      <c r="BD93" s="22"/>
      <c r="BE93" s="22"/>
      <c r="BF93" s="22"/>
      <c r="BG93" s="22"/>
      <c r="BH93" s="22"/>
      <c r="BI93" s="22"/>
      <c r="BJ93" s="22"/>
      <c r="BK93" s="22"/>
      <c r="BL93" s="22"/>
      <c r="BM93" s="22"/>
      <c r="BN93" s="22"/>
      <c r="BO93" s="22"/>
      <c r="BP93" s="22"/>
      <c r="BQ93" s="22"/>
      <c r="BR93" s="22"/>
    </row>
    <row r="94" spans="1:70" x14ac:dyDescent="0.3">
      <c r="A94" s="205">
        <v>9</v>
      </c>
      <c r="B94" s="212" t="s">
        <v>630</v>
      </c>
      <c r="C94" s="50">
        <v>0.75409700000000002</v>
      </c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/>
      <c r="AM94" s="22"/>
      <c r="AN94" s="22"/>
      <c r="AO94" s="22"/>
      <c r="AP94" s="22"/>
      <c r="AQ94" s="22"/>
      <c r="AR94" s="22"/>
      <c r="AS94" s="22"/>
      <c r="AT94" s="22"/>
      <c r="AU94" s="22"/>
      <c r="AV94" s="22"/>
      <c r="AW94" s="22"/>
      <c r="AX94" s="22"/>
      <c r="AY94" s="22"/>
      <c r="AZ94" s="22"/>
      <c r="BA94" s="22"/>
      <c r="BB94" s="22"/>
      <c r="BC94" s="22"/>
      <c r="BD94" s="22"/>
      <c r="BE94" s="22"/>
      <c r="BF94" s="22"/>
      <c r="BG94" s="22"/>
      <c r="BH94" s="22"/>
      <c r="BI94" s="22"/>
      <c r="BJ94" s="22"/>
      <c r="BK94" s="22"/>
      <c r="BL94" s="22"/>
      <c r="BM94" s="22"/>
      <c r="BN94" s="22"/>
      <c r="BO94" s="22"/>
      <c r="BP94" s="22"/>
      <c r="BQ94" s="22"/>
      <c r="BR94" s="22"/>
    </row>
    <row r="95" spans="1:70" x14ac:dyDescent="0.3">
      <c r="A95" s="205">
        <v>10</v>
      </c>
      <c r="B95" s="22" t="s">
        <v>647</v>
      </c>
      <c r="C95" s="223">
        <v>70720343</v>
      </c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22"/>
      <c r="AK95" s="22"/>
      <c r="AL95" s="22"/>
      <c r="AM95" s="22"/>
      <c r="AN95" s="22"/>
      <c r="AO95" s="22"/>
      <c r="AP95" s="22"/>
      <c r="AQ95" s="22"/>
      <c r="AR95" s="22"/>
      <c r="AS95" s="22"/>
      <c r="AT95" s="22"/>
      <c r="AU95" s="22"/>
      <c r="AV95" s="22"/>
      <c r="AW95" s="22"/>
      <c r="AX95" s="22"/>
      <c r="AY95" s="22"/>
      <c r="AZ95" s="22"/>
      <c r="BA95" s="22"/>
      <c r="BB95" s="22"/>
      <c r="BC95" s="22"/>
      <c r="BD95" s="22"/>
      <c r="BE95" s="22"/>
      <c r="BF95" s="22"/>
      <c r="BG95" s="22"/>
      <c r="BH95" s="22"/>
      <c r="BI95" s="22"/>
      <c r="BJ95" s="22"/>
      <c r="BK95" s="22"/>
      <c r="BL95" s="22"/>
      <c r="BM95" s="22"/>
      <c r="BN95" s="22"/>
      <c r="BO95" s="22"/>
      <c r="BP95" s="22"/>
      <c r="BQ95" s="22"/>
      <c r="BR95" s="22"/>
    </row>
    <row r="96" spans="1:70" x14ac:dyDescent="0.3">
      <c r="A96" s="224">
        <v>11</v>
      </c>
      <c r="B96" s="22" t="s">
        <v>648</v>
      </c>
      <c r="C96" s="37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22"/>
      <c r="AK96" s="22"/>
      <c r="AL96" s="22"/>
      <c r="AM96" s="22"/>
      <c r="AN96" s="22"/>
      <c r="AO96" s="22"/>
      <c r="AP96" s="22"/>
      <c r="AQ96" s="22"/>
      <c r="AR96" s="22"/>
      <c r="AS96" s="22"/>
      <c r="AT96" s="22"/>
      <c r="AU96" s="22"/>
      <c r="AV96" s="22"/>
      <c r="AW96" s="22"/>
      <c r="AX96" s="22"/>
      <c r="AY96" s="22"/>
      <c r="AZ96" s="22"/>
      <c r="BA96" s="22"/>
      <c r="BB96" s="22"/>
      <c r="BC96" s="22"/>
      <c r="BD96" s="22"/>
      <c r="BE96" s="22"/>
      <c r="BF96" s="22"/>
      <c r="BG96" s="22"/>
      <c r="BH96" s="22"/>
      <c r="BI96" s="22"/>
      <c r="BJ96" s="22"/>
      <c r="BK96" s="22"/>
      <c r="BL96" s="22"/>
      <c r="BM96" s="22"/>
      <c r="BN96" s="22"/>
      <c r="BO96" s="22"/>
      <c r="BP96" s="22"/>
      <c r="BQ96" s="22"/>
      <c r="BR96" s="22"/>
    </row>
    <row r="97" spans="1:70" x14ac:dyDescent="0.3">
      <c r="A97" s="224">
        <v>12</v>
      </c>
      <c r="B97" s="75" t="s">
        <v>649</v>
      </c>
      <c r="C97" s="41">
        <v>-10597674.109657496</v>
      </c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22"/>
      <c r="AR97" s="22"/>
      <c r="AS97" s="22"/>
      <c r="AT97" s="22"/>
      <c r="AU97" s="22"/>
      <c r="AV97" s="22"/>
      <c r="AW97" s="22"/>
      <c r="AX97" s="22"/>
      <c r="AY97" s="22"/>
      <c r="AZ97" s="22"/>
      <c r="BA97" s="22"/>
      <c r="BB97" s="22"/>
      <c r="BC97" s="22"/>
      <c r="BD97" s="22"/>
      <c r="BE97" s="22"/>
      <c r="BF97" s="22"/>
      <c r="BG97" s="22"/>
      <c r="BH97" s="22"/>
      <c r="BI97" s="22"/>
      <c r="BJ97" s="22"/>
      <c r="BK97" s="22"/>
      <c r="BL97" s="22"/>
      <c r="BM97" s="22"/>
      <c r="BN97" s="22"/>
      <c r="BO97" s="22"/>
      <c r="BP97" s="22"/>
      <c r="BQ97" s="22"/>
      <c r="BR97" s="22"/>
    </row>
    <row r="98" spans="1:70" x14ac:dyDescent="0.3">
      <c r="A98" s="224">
        <v>13</v>
      </c>
      <c r="B98" s="75" t="s">
        <v>634</v>
      </c>
      <c r="C98" s="41">
        <v>-27935727.869143888</v>
      </c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2"/>
      <c r="AS98" s="22"/>
      <c r="AT98" s="22"/>
      <c r="AU98" s="22"/>
      <c r="AV98" s="22"/>
      <c r="AW98" s="22"/>
      <c r="AX98" s="22"/>
      <c r="AY98" s="22"/>
      <c r="AZ98" s="22"/>
      <c r="BA98" s="22"/>
      <c r="BB98" s="22"/>
      <c r="BC98" s="22"/>
      <c r="BD98" s="22"/>
      <c r="BE98" s="22"/>
      <c r="BF98" s="22"/>
      <c r="BG98" s="22"/>
      <c r="BH98" s="22"/>
      <c r="BI98" s="22"/>
      <c r="BJ98" s="22"/>
      <c r="BK98" s="22"/>
      <c r="BL98" s="22"/>
      <c r="BM98" s="22"/>
      <c r="BN98" s="22"/>
      <c r="BO98" s="22"/>
      <c r="BP98" s="22"/>
      <c r="BQ98" s="22"/>
      <c r="BR98" s="22"/>
    </row>
    <row r="99" spans="1:70" x14ac:dyDescent="0.3">
      <c r="A99" s="224">
        <v>14</v>
      </c>
      <c r="B99" s="75" t="s">
        <v>635</v>
      </c>
      <c r="C99" s="41">
        <v>6176333.0377688771</v>
      </c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22"/>
      <c r="AO99" s="22"/>
      <c r="AP99" s="22"/>
      <c r="AQ99" s="22"/>
      <c r="AR99" s="22"/>
      <c r="AS99" s="22"/>
      <c r="AT99" s="22"/>
      <c r="AU99" s="22"/>
      <c r="AV99" s="22"/>
      <c r="AW99" s="22"/>
      <c r="AX99" s="22"/>
      <c r="AY99" s="22"/>
      <c r="AZ99" s="22"/>
      <c r="BA99" s="22"/>
      <c r="BB99" s="22"/>
      <c r="BC99" s="22"/>
      <c r="BD99" s="22"/>
      <c r="BE99" s="22"/>
      <c r="BF99" s="22"/>
      <c r="BG99" s="22"/>
      <c r="BH99" s="22"/>
      <c r="BI99" s="22"/>
      <c r="BJ99" s="22"/>
      <c r="BK99" s="22"/>
      <c r="BL99" s="22"/>
      <c r="BM99" s="22"/>
      <c r="BN99" s="22"/>
      <c r="BO99" s="22"/>
      <c r="BP99" s="22"/>
      <c r="BQ99" s="22"/>
      <c r="BR99" s="22"/>
    </row>
    <row r="100" spans="1:70" x14ac:dyDescent="0.3">
      <c r="A100" s="224">
        <v>15</v>
      </c>
      <c r="B100" s="22" t="s">
        <v>636</v>
      </c>
      <c r="C100" s="31">
        <v>-32357068.941032507</v>
      </c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  <c r="AT100" s="22"/>
      <c r="AU100" s="22"/>
      <c r="AV100" s="22"/>
      <c r="AW100" s="22"/>
      <c r="AX100" s="22"/>
      <c r="AY100" s="22"/>
      <c r="AZ100" s="22"/>
      <c r="BA100" s="22"/>
      <c r="BB100" s="22"/>
      <c r="BC100" s="22"/>
      <c r="BD100" s="22"/>
      <c r="BE100" s="22"/>
      <c r="BF100" s="22"/>
      <c r="BG100" s="22"/>
      <c r="BH100" s="22"/>
      <c r="BI100" s="22"/>
      <c r="BJ100" s="22"/>
      <c r="BK100" s="22"/>
      <c r="BL100" s="22"/>
      <c r="BM100" s="22"/>
      <c r="BN100" s="22"/>
      <c r="BO100" s="22"/>
      <c r="BP100" s="22"/>
      <c r="BQ100" s="22"/>
      <c r="BR100" s="22"/>
    </row>
    <row r="101" spans="1:70" x14ac:dyDescent="0.3">
      <c r="A101" s="224">
        <v>16</v>
      </c>
      <c r="B101" s="22"/>
      <c r="C101" s="37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  <c r="AT101" s="22"/>
      <c r="AU101" s="22"/>
      <c r="AV101" s="22"/>
      <c r="AW101" s="22"/>
      <c r="AX101" s="22"/>
      <c r="AY101" s="22"/>
      <c r="AZ101" s="22"/>
      <c r="BA101" s="22"/>
      <c r="BB101" s="22"/>
      <c r="BC101" s="22"/>
      <c r="BD101" s="22"/>
      <c r="BE101" s="22"/>
      <c r="BF101" s="22"/>
      <c r="BG101" s="22"/>
      <c r="BH101" s="22"/>
      <c r="BI101" s="22"/>
      <c r="BJ101" s="22"/>
      <c r="BK101" s="22"/>
      <c r="BL101" s="22"/>
      <c r="BM101" s="22"/>
      <c r="BN101" s="22"/>
      <c r="BO101" s="22"/>
      <c r="BP101" s="22"/>
      <c r="BQ101" s="22"/>
      <c r="BR101" s="22"/>
    </row>
    <row r="102" spans="1:70" x14ac:dyDescent="0.3">
      <c r="A102" s="224">
        <v>17</v>
      </c>
      <c r="B102" s="22" t="s">
        <v>637</v>
      </c>
      <c r="C102" s="36">
        <v>38363274.058967493</v>
      </c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22"/>
      <c r="AR102" s="22"/>
      <c r="AS102" s="22"/>
      <c r="AT102" s="22"/>
      <c r="AU102" s="22"/>
      <c r="AV102" s="22"/>
      <c r="AW102" s="22"/>
      <c r="AX102" s="22"/>
      <c r="AY102" s="22"/>
      <c r="AZ102" s="22"/>
      <c r="BA102" s="22"/>
      <c r="BB102" s="22"/>
      <c r="BC102" s="22"/>
      <c r="BD102" s="22"/>
      <c r="BE102" s="22"/>
      <c r="BF102" s="22"/>
      <c r="BG102" s="22"/>
      <c r="BH102" s="22"/>
      <c r="BI102" s="22"/>
      <c r="BJ102" s="22"/>
      <c r="BK102" s="22"/>
      <c r="BL102" s="22"/>
      <c r="BM102" s="22"/>
      <c r="BN102" s="22"/>
      <c r="BO102" s="22"/>
      <c r="BP102" s="22"/>
      <c r="BQ102" s="22"/>
      <c r="BR102" s="22"/>
    </row>
    <row r="103" spans="1:70" x14ac:dyDescent="0.3">
      <c r="A103" s="224">
        <v>18</v>
      </c>
      <c r="B103" s="22"/>
      <c r="C103" s="36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2"/>
      <c r="AT103" s="22"/>
      <c r="AU103" s="22"/>
      <c r="AV103" s="22"/>
      <c r="AW103" s="22"/>
      <c r="AX103" s="22"/>
      <c r="AY103" s="22"/>
      <c r="AZ103" s="22"/>
      <c r="BA103" s="22"/>
      <c r="BB103" s="22"/>
      <c r="BC103" s="22"/>
      <c r="BD103" s="22"/>
      <c r="BE103" s="22"/>
      <c r="BF103" s="22"/>
      <c r="BG103" s="22"/>
      <c r="BH103" s="22"/>
      <c r="BI103" s="22"/>
      <c r="BJ103" s="22"/>
      <c r="BK103" s="22"/>
      <c r="BL103" s="22"/>
      <c r="BM103" s="22"/>
      <c r="BN103" s="22"/>
      <c r="BO103" s="22"/>
      <c r="BP103" s="22"/>
      <c r="BQ103" s="22"/>
      <c r="BR103" s="22"/>
    </row>
    <row r="104" spans="1:70" x14ac:dyDescent="0.3">
      <c r="A104" s="224">
        <v>19</v>
      </c>
      <c r="B104" s="22" t="s">
        <v>638</v>
      </c>
      <c r="C104" s="36">
        <v>12122468.061796457</v>
      </c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  <c r="AS104" s="22"/>
      <c r="AT104" s="22"/>
      <c r="AU104" s="22"/>
      <c r="AV104" s="22"/>
      <c r="AW104" s="22"/>
      <c r="AX104" s="22"/>
      <c r="AY104" s="22"/>
      <c r="AZ104" s="22"/>
      <c r="BA104" s="22"/>
      <c r="BB104" s="22"/>
      <c r="BC104" s="22"/>
      <c r="BD104" s="22"/>
      <c r="BE104" s="22"/>
      <c r="BF104" s="22"/>
      <c r="BG104" s="22"/>
      <c r="BH104" s="22"/>
      <c r="BI104" s="22"/>
      <c r="BJ104" s="22"/>
      <c r="BK104" s="22"/>
      <c r="BL104" s="22"/>
      <c r="BM104" s="22"/>
      <c r="BN104" s="22"/>
      <c r="BO104" s="22"/>
      <c r="BP104" s="22"/>
      <c r="BQ104" s="22"/>
      <c r="BR104" s="22"/>
    </row>
    <row r="105" spans="1:70" x14ac:dyDescent="0.3">
      <c r="A105" s="224">
        <v>20</v>
      </c>
      <c r="B105" s="22"/>
      <c r="C105" s="133" t="s">
        <v>650</v>
      </c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22"/>
      <c r="AJ105" s="22"/>
      <c r="AK105" s="22"/>
      <c r="AL105" s="22"/>
      <c r="AM105" s="22"/>
      <c r="AN105" s="22"/>
      <c r="AO105" s="22"/>
      <c r="AP105" s="22"/>
      <c r="AQ105" s="22"/>
      <c r="AR105" s="22"/>
      <c r="AS105" s="22"/>
      <c r="AT105" s="22"/>
      <c r="AU105" s="22"/>
      <c r="AV105" s="22"/>
      <c r="AW105" s="22"/>
      <c r="AX105" s="22"/>
      <c r="AY105" s="22"/>
      <c r="AZ105" s="22"/>
      <c r="BA105" s="22"/>
      <c r="BB105" s="22"/>
      <c r="BC105" s="22"/>
      <c r="BD105" s="22"/>
      <c r="BE105" s="22"/>
      <c r="BF105" s="22"/>
      <c r="BG105" s="22"/>
      <c r="BH105" s="22"/>
      <c r="BI105" s="22"/>
      <c r="BJ105" s="22"/>
      <c r="BK105" s="22"/>
      <c r="BL105" s="22"/>
      <c r="BM105" s="22"/>
      <c r="BN105" s="22"/>
      <c r="BO105" s="22"/>
      <c r="BP105" s="22"/>
      <c r="BQ105" s="22"/>
      <c r="BR105" s="22"/>
    </row>
    <row r="106" spans="1:70" x14ac:dyDescent="0.3">
      <c r="A106" s="224">
        <v>21</v>
      </c>
      <c r="B106" s="22" t="s">
        <v>651</v>
      </c>
      <c r="C106" s="36">
        <v>50485742.12076395</v>
      </c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22"/>
      <c r="AK106" s="22"/>
      <c r="AL106" s="22"/>
      <c r="AM106" s="22"/>
      <c r="AN106" s="22"/>
      <c r="AO106" s="22"/>
      <c r="AP106" s="22"/>
      <c r="AQ106" s="22"/>
      <c r="AR106" s="22"/>
      <c r="AS106" s="22"/>
      <c r="AT106" s="22"/>
      <c r="AU106" s="22"/>
      <c r="AV106" s="22"/>
      <c r="AW106" s="22"/>
      <c r="AX106" s="22"/>
      <c r="AY106" s="22"/>
      <c r="AZ106" s="22"/>
      <c r="BA106" s="22"/>
      <c r="BB106" s="22"/>
      <c r="BC106" s="22"/>
      <c r="BD106" s="22"/>
      <c r="BE106" s="22"/>
      <c r="BF106" s="22"/>
      <c r="BG106" s="22"/>
      <c r="BH106" s="22"/>
      <c r="BI106" s="22"/>
      <c r="BJ106" s="22"/>
      <c r="BK106" s="22"/>
      <c r="BL106" s="22"/>
      <c r="BM106" s="22"/>
      <c r="BN106" s="22"/>
      <c r="BO106" s="22"/>
      <c r="BP106" s="22"/>
      <c r="BQ106" s="22"/>
      <c r="BR106" s="22"/>
    </row>
    <row r="107" spans="1:70" x14ac:dyDescent="0.3">
      <c r="A107" s="224">
        <v>22</v>
      </c>
      <c r="B107" s="22"/>
      <c r="C107" s="133" t="s">
        <v>650</v>
      </c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  <c r="AO107" s="22"/>
      <c r="AP107" s="22"/>
      <c r="AQ107" s="22"/>
      <c r="AR107" s="22"/>
      <c r="AS107" s="22"/>
      <c r="AT107" s="22"/>
      <c r="AU107" s="22"/>
      <c r="AV107" s="22"/>
      <c r="AW107" s="22"/>
      <c r="AX107" s="22"/>
      <c r="AY107" s="22"/>
      <c r="AZ107" s="22"/>
      <c r="BA107" s="22"/>
      <c r="BB107" s="22"/>
      <c r="BC107" s="22"/>
      <c r="BD107" s="22"/>
      <c r="BE107" s="22"/>
      <c r="BF107" s="22"/>
      <c r="BG107" s="22"/>
      <c r="BH107" s="22"/>
      <c r="BI107" s="22"/>
      <c r="BJ107" s="22"/>
      <c r="BK107" s="22"/>
      <c r="BL107" s="22"/>
      <c r="BM107" s="22"/>
      <c r="BN107" s="22"/>
      <c r="BO107" s="22"/>
      <c r="BP107" s="22"/>
      <c r="BQ107" s="22"/>
      <c r="BR107" s="22"/>
    </row>
    <row r="108" spans="1:70" x14ac:dyDescent="0.3">
      <c r="A108" s="224">
        <v>23</v>
      </c>
      <c r="B108" s="22" t="s">
        <v>641</v>
      </c>
      <c r="C108" s="36">
        <v>0</v>
      </c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22"/>
      <c r="AL108" s="22"/>
      <c r="AM108" s="22"/>
      <c r="AN108" s="22"/>
      <c r="AO108" s="22"/>
      <c r="AP108" s="22"/>
      <c r="AQ108" s="22"/>
      <c r="AR108" s="22"/>
      <c r="AS108" s="22"/>
      <c r="AT108" s="22"/>
      <c r="AU108" s="22"/>
      <c r="AV108" s="22"/>
      <c r="AW108" s="22"/>
      <c r="AX108" s="22"/>
      <c r="AY108" s="22"/>
      <c r="AZ108" s="22"/>
      <c r="BA108" s="22"/>
      <c r="BB108" s="22"/>
      <c r="BC108" s="22"/>
      <c r="BD108" s="22"/>
      <c r="BE108" s="22"/>
      <c r="BF108" s="22"/>
      <c r="BG108" s="22"/>
      <c r="BH108" s="22"/>
      <c r="BI108" s="22"/>
      <c r="BJ108" s="22"/>
      <c r="BK108" s="22"/>
      <c r="BL108" s="22"/>
      <c r="BM108" s="22"/>
      <c r="BN108" s="22"/>
      <c r="BO108" s="22"/>
      <c r="BP108" s="22"/>
      <c r="BQ108" s="22"/>
      <c r="BR108" s="22"/>
    </row>
    <row r="109" spans="1:70" x14ac:dyDescent="0.3">
      <c r="A109" s="224">
        <v>24</v>
      </c>
      <c r="B109" s="22"/>
      <c r="C109" s="225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22"/>
      <c r="AJ109" s="22"/>
      <c r="AK109" s="22"/>
      <c r="AL109" s="22"/>
      <c r="AM109" s="22"/>
      <c r="AN109" s="22"/>
      <c r="AO109" s="22"/>
      <c r="AP109" s="22"/>
      <c r="AQ109" s="22"/>
      <c r="AR109" s="22"/>
      <c r="AS109" s="22"/>
      <c r="AT109" s="22"/>
      <c r="AU109" s="22"/>
      <c r="AV109" s="22"/>
      <c r="AW109" s="22"/>
      <c r="AX109" s="22"/>
      <c r="AY109" s="22"/>
      <c r="AZ109" s="22"/>
      <c r="BA109" s="22"/>
      <c r="BB109" s="22"/>
      <c r="BC109" s="22"/>
      <c r="BD109" s="22"/>
      <c r="BE109" s="22"/>
      <c r="BF109" s="22"/>
      <c r="BG109" s="22"/>
      <c r="BH109" s="22"/>
      <c r="BI109" s="22"/>
      <c r="BJ109" s="22"/>
      <c r="BK109" s="22"/>
      <c r="BL109" s="22"/>
      <c r="BM109" s="22"/>
      <c r="BN109" s="22"/>
      <c r="BO109" s="22"/>
      <c r="BP109" s="22"/>
      <c r="BQ109" s="22"/>
      <c r="BR109" s="22"/>
    </row>
    <row r="110" spans="1:70" ht="15" thickBot="1" x14ac:dyDescent="0.35">
      <c r="A110" s="224">
        <v>25</v>
      </c>
      <c r="B110" s="22" t="s">
        <v>652</v>
      </c>
      <c r="C110" s="226">
        <v>50485742.12076395</v>
      </c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  <c r="AK110" s="22"/>
      <c r="AL110" s="22"/>
      <c r="AM110" s="22"/>
      <c r="AN110" s="22"/>
      <c r="AO110" s="22"/>
      <c r="AP110" s="22"/>
      <c r="AQ110" s="22"/>
      <c r="AR110" s="22"/>
      <c r="AS110" s="22"/>
      <c r="AT110" s="22"/>
      <c r="AU110" s="22"/>
      <c r="AV110" s="22"/>
      <c r="AW110" s="22"/>
      <c r="AX110" s="22"/>
      <c r="AY110" s="22"/>
      <c r="AZ110" s="22"/>
      <c r="BA110" s="22"/>
      <c r="BB110" s="22"/>
      <c r="BC110" s="22"/>
      <c r="BD110" s="22"/>
      <c r="BE110" s="22"/>
      <c r="BF110" s="22"/>
      <c r="BG110" s="22"/>
      <c r="BH110" s="22"/>
      <c r="BI110" s="22"/>
      <c r="BJ110" s="22"/>
      <c r="BK110" s="22"/>
      <c r="BL110" s="22"/>
      <c r="BM110" s="22"/>
      <c r="BN110" s="22"/>
      <c r="BO110" s="22"/>
      <c r="BP110" s="22"/>
      <c r="BQ110" s="22"/>
      <c r="BR110" s="22"/>
    </row>
    <row r="111" spans="1:70" ht="15" thickTop="1" x14ac:dyDescent="0.3">
      <c r="A111" s="22"/>
      <c r="B111" s="22"/>
      <c r="C111" s="133" t="s">
        <v>650</v>
      </c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22"/>
      <c r="AJ111" s="22"/>
      <c r="AK111" s="22"/>
      <c r="AL111" s="22"/>
      <c r="AM111" s="22"/>
      <c r="AN111" s="22"/>
      <c r="AO111" s="22"/>
      <c r="AP111" s="22"/>
      <c r="AQ111" s="22"/>
      <c r="AR111" s="22"/>
      <c r="AS111" s="22"/>
      <c r="AT111" s="22"/>
      <c r="AU111" s="22"/>
      <c r="AV111" s="22"/>
      <c r="AW111" s="22"/>
      <c r="AX111" s="22"/>
      <c r="AY111" s="22"/>
      <c r="AZ111" s="22"/>
      <c r="BA111" s="22"/>
      <c r="BB111" s="22"/>
      <c r="BC111" s="22"/>
      <c r="BD111" s="22"/>
      <c r="BE111" s="22"/>
      <c r="BF111" s="22"/>
      <c r="BG111" s="22"/>
      <c r="BH111" s="22"/>
      <c r="BI111" s="22"/>
      <c r="BJ111" s="22"/>
      <c r="BK111" s="22"/>
      <c r="BL111" s="22"/>
      <c r="BM111" s="22"/>
      <c r="BN111" s="22"/>
      <c r="BO111" s="22"/>
      <c r="BP111" s="22"/>
      <c r="BQ111" s="22"/>
      <c r="BR111" s="22"/>
    </row>
    <row r="112" spans="1:70" x14ac:dyDescent="0.3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  <c r="AN112" s="22"/>
      <c r="AO112" s="22"/>
      <c r="AP112" s="22"/>
      <c r="AQ112" s="22"/>
      <c r="AR112" s="22"/>
      <c r="AS112" s="22"/>
      <c r="AT112" s="22"/>
      <c r="AU112" s="22"/>
      <c r="AV112" s="22"/>
      <c r="AW112" s="22"/>
      <c r="AX112" s="22"/>
      <c r="AY112" s="22"/>
      <c r="AZ112" s="22"/>
      <c r="BA112" s="22"/>
      <c r="BB112" s="22"/>
      <c r="BC112" s="22"/>
      <c r="BD112" s="22"/>
      <c r="BE112" s="22"/>
      <c r="BF112" s="22"/>
      <c r="BG112" s="22"/>
      <c r="BH112" s="22"/>
      <c r="BI112" s="22"/>
      <c r="BJ112" s="22"/>
      <c r="BK112" s="22"/>
      <c r="BL112" s="22"/>
      <c r="BM112" s="22"/>
      <c r="BN112" s="22"/>
      <c r="BO112" s="22"/>
      <c r="BP112" s="22"/>
      <c r="BQ112" s="22"/>
      <c r="BR112" s="22"/>
    </row>
    <row r="113" spans="1:70" ht="22.8" x14ac:dyDescent="0.3">
      <c r="A113" s="76"/>
      <c r="B113" s="77"/>
      <c r="C113" s="78"/>
      <c r="D113" s="78" t="s">
        <v>687</v>
      </c>
      <c r="E113" s="78"/>
      <c r="F113" s="76"/>
      <c r="G113" s="76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  <c r="AJ113" s="22"/>
      <c r="AK113" s="22"/>
      <c r="AL113" s="22"/>
      <c r="AM113" s="22"/>
      <c r="AN113" s="22"/>
      <c r="AO113" s="22"/>
      <c r="AP113" s="22"/>
      <c r="AQ113" s="22"/>
      <c r="AR113" s="22"/>
      <c r="AS113" s="22"/>
      <c r="AT113" s="22"/>
      <c r="AU113" s="22"/>
      <c r="AV113" s="22"/>
      <c r="AW113" s="22"/>
      <c r="AX113" s="22"/>
      <c r="AY113" s="22"/>
      <c r="AZ113" s="22"/>
      <c r="BA113" s="22"/>
      <c r="BB113" s="22"/>
      <c r="BC113" s="22"/>
      <c r="BD113" s="22"/>
      <c r="BE113" s="22"/>
      <c r="BF113" s="22"/>
      <c r="BG113" s="22"/>
      <c r="BH113" s="22"/>
      <c r="BI113" s="22"/>
      <c r="BJ113" s="22"/>
      <c r="BK113" s="22"/>
      <c r="BL113" s="22"/>
      <c r="BM113" s="22"/>
      <c r="BN113" s="22"/>
      <c r="BO113" s="22"/>
      <c r="BP113" s="22"/>
      <c r="BQ113" s="22"/>
      <c r="BR113" s="22"/>
    </row>
    <row r="114" spans="1:70" ht="22.8" x14ac:dyDescent="0.3">
      <c r="A114" s="76"/>
      <c r="B114" s="77"/>
      <c r="C114" s="78"/>
      <c r="D114" s="78" t="s">
        <v>737</v>
      </c>
      <c r="E114" s="78"/>
      <c r="F114" s="76"/>
      <c r="G114" s="76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22"/>
      <c r="AJ114" s="22"/>
      <c r="AK114" s="22"/>
      <c r="AL114" s="22"/>
      <c r="AM114" s="22"/>
      <c r="AN114" s="22"/>
      <c r="AO114" s="22"/>
      <c r="AP114" s="22"/>
      <c r="AQ114" s="22"/>
      <c r="AR114" s="22"/>
      <c r="AS114" s="22"/>
      <c r="AT114" s="22"/>
      <c r="AU114" s="22"/>
      <c r="AV114" s="22"/>
      <c r="AW114" s="22"/>
      <c r="AX114" s="22"/>
      <c r="AY114" s="22"/>
      <c r="AZ114" s="22"/>
      <c r="BA114" s="22"/>
      <c r="BB114" s="22"/>
      <c r="BC114" s="22"/>
      <c r="BD114" s="22"/>
      <c r="BE114" s="22"/>
      <c r="BF114" s="22"/>
      <c r="BG114" s="22"/>
      <c r="BH114" s="22"/>
      <c r="BI114" s="22"/>
      <c r="BJ114" s="22"/>
      <c r="BK114" s="22"/>
      <c r="BL114" s="22"/>
      <c r="BM114" s="22"/>
      <c r="BN114" s="22"/>
      <c r="BO114" s="22"/>
      <c r="BP114" s="22"/>
      <c r="BQ114" s="22"/>
      <c r="BR114" s="22"/>
    </row>
    <row r="115" spans="1:70" ht="22.8" x14ac:dyDescent="0.3">
      <c r="A115" s="76"/>
      <c r="B115" s="77"/>
      <c r="C115" s="78"/>
      <c r="D115" s="78" t="s">
        <v>738</v>
      </c>
      <c r="E115" s="78"/>
      <c r="F115" s="76"/>
      <c r="G115" s="76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  <c r="AP115" s="22"/>
      <c r="AQ115" s="22"/>
      <c r="AR115" s="22"/>
      <c r="AS115" s="22"/>
      <c r="AT115" s="22"/>
      <c r="AU115" s="22"/>
      <c r="AV115" s="22"/>
      <c r="AW115" s="22"/>
      <c r="AX115" s="22"/>
      <c r="AY115" s="22"/>
      <c r="AZ115" s="22"/>
      <c r="BA115" s="22"/>
      <c r="BB115" s="22"/>
      <c r="BC115" s="22"/>
      <c r="BD115" s="22"/>
      <c r="BE115" s="22"/>
      <c r="BF115" s="22"/>
      <c r="BG115" s="22"/>
      <c r="BH115" s="22"/>
      <c r="BI115" s="22"/>
      <c r="BJ115" s="22"/>
      <c r="BK115" s="22"/>
      <c r="BL115" s="22"/>
      <c r="BM115" s="22"/>
      <c r="BN115" s="22"/>
      <c r="BO115" s="22"/>
      <c r="BP115" s="22"/>
      <c r="BQ115" s="22"/>
      <c r="BR115" s="22"/>
    </row>
    <row r="116" spans="1:70" ht="22.8" x14ac:dyDescent="0.3">
      <c r="A116" s="76"/>
      <c r="B116" s="79"/>
      <c r="C116" s="76"/>
      <c r="D116" s="78"/>
      <c r="E116" s="76"/>
      <c r="F116" s="76"/>
      <c r="G116" s="76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22"/>
      <c r="AL116" s="22"/>
      <c r="AM116" s="22"/>
      <c r="AN116" s="22"/>
      <c r="AO116" s="22"/>
      <c r="AP116" s="22"/>
      <c r="AQ116" s="22"/>
      <c r="AR116" s="22"/>
      <c r="AS116" s="22"/>
      <c r="AT116" s="22"/>
      <c r="AU116" s="22"/>
      <c r="AV116" s="22"/>
      <c r="AW116" s="22"/>
      <c r="AX116" s="22"/>
      <c r="AY116" s="22"/>
      <c r="AZ116" s="22"/>
      <c r="BA116" s="22"/>
      <c r="BB116" s="22"/>
      <c r="BC116" s="22"/>
      <c r="BD116" s="22"/>
      <c r="BE116" s="22"/>
      <c r="BF116" s="22"/>
      <c r="BG116" s="22"/>
      <c r="BH116" s="22"/>
      <c r="BI116" s="22"/>
      <c r="BJ116" s="22"/>
      <c r="BK116" s="22"/>
      <c r="BL116" s="22"/>
      <c r="BM116" s="22"/>
      <c r="BN116" s="22"/>
      <c r="BO116" s="22"/>
      <c r="BP116" s="22"/>
      <c r="BQ116" s="22"/>
      <c r="BR116" s="22"/>
    </row>
    <row r="117" spans="1:70" ht="15.6" x14ac:dyDescent="0.3">
      <c r="A117" s="76"/>
      <c r="B117" s="77"/>
      <c r="C117" s="76"/>
      <c r="D117" s="76"/>
      <c r="E117" s="76"/>
      <c r="F117" s="76"/>
      <c r="G117" s="76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22"/>
      <c r="AR117" s="22"/>
      <c r="AS117" s="22"/>
      <c r="AT117" s="22"/>
      <c r="AU117" s="22"/>
      <c r="AV117" s="22"/>
      <c r="AW117" s="22"/>
      <c r="AX117" s="22"/>
      <c r="AY117" s="22"/>
      <c r="AZ117" s="22"/>
      <c r="BA117" s="22"/>
      <c r="BB117" s="22"/>
      <c r="BC117" s="22"/>
      <c r="BD117" s="22"/>
      <c r="BE117" s="22"/>
      <c r="BF117" s="22"/>
      <c r="BG117" s="22"/>
      <c r="BH117" s="22"/>
      <c r="BI117" s="22"/>
      <c r="BJ117" s="22"/>
      <c r="BK117" s="22"/>
      <c r="BL117" s="22"/>
      <c r="BM117" s="22"/>
      <c r="BN117" s="22"/>
      <c r="BO117" s="22"/>
      <c r="BP117" s="22"/>
      <c r="BQ117" s="22"/>
      <c r="BR117" s="22"/>
    </row>
    <row r="118" spans="1:70" ht="15.6" x14ac:dyDescent="0.3">
      <c r="A118" s="80"/>
      <c r="B118" s="80"/>
      <c r="C118" s="76"/>
      <c r="D118" s="76"/>
      <c r="E118" s="76"/>
      <c r="F118" s="76"/>
      <c r="G118" s="76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22"/>
      <c r="AL118" s="22"/>
      <c r="AM118" s="22"/>
      <c r="AN118" s="22"/>
      <c r="AO118" s="22"/>
      <c r="AP118" s="22"/>
      <c r="AQ118" s="22"/>
      <c r="AR118" s="22"/>
      <c r="AS118" s="22"/>
      <c r="AT118" s="22"/>
      <c r="AU118" s="22"/>
      <c r="AV118" s="22"/>
      <c r="AW118" s="22"/>
      <c r="AX118" s="22"/>
      <c r="AY118" s="22"/>
      <c r="AZ118" s="22"/>
      <c r="BA118" s="22"/>
      <c r="BB118" s="22"/>
      <c r="BC118" s="22"/>
      <c r="BD118" s="22"/>
      <c r="BE118" s="22"/>
      <c r="BF118" s="22"/>
      <c r="BG118" s="22"/>
      <c r="BH118" s="22"/>
      <c r="BI118" s="22"/>
      <c r="BJ118" s="22"/>
      <c r="BK118" s="22"/>
      <c r="BL118" s="22"/>
      <c r="BM118" s="22"/>
      <c r="BN118" s="22"/>
      <c r="BO118" s="22"/>
      <c r="BP118" s="22"/>
      <c r="BQ118" s="22"/>
      <c r="BR118" s="22"/>
    </row>
    <row r="119" spans="1:70" ht="15.6" x14ac:dyDescent="0.3">
      <c r="A119" s="80" t="s">
        <v>739</v>
      </c>
      <c r="B119" s="80" t="s">
        <v>691</v>
      </c>
      <c r="C119" s="80" t="s">
        <v>692</v>
      </c>
      <c r="D119" s="80" t="s">
        <v>156</v>
      </c>
      <c r="E119" s="80" t="s">
        <v>22</v>
      </c>
      <c r="F119" s="80" t="s">
        <v>20</v>
      </c>
      <c r="G119" s="80" t="s">
        <v>693</v>
      </c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  <c r="AN119" s="22"/>
      <c r="AO119" s="22"/>
      <c r="AP119" s="22"/>
      <c r="AQ119" s="22"/>
      <c r="AR119" s="22"/>
      <c r="AS119" s="22"/>
      <c r="AT119" s="22"/>
      <c r="AU119" s="22"/>
      <c r="AV119" s="22"/>
      <c r="AW119" s="22"/>
      <c r="AX119" s="22"/>
      <c r="AY119" s="22"/>
      <c r="AZ119" s="22"/>
      <c r="BA119" s="22"/>
      <c r="BB119" s="22"/>
      <c r="BC119" s="22"/>
      <c r="BD119" s="22"/>
      <c r="BE119" s="22"/>
      <c r="BF119" s="22"/>
      <c r="BG119" s="22"/>
      <c r="BH119" s="22"/>
      <c r="BI119" s="22"/>
      <c r="BJ119" s="22"/>
      <c r="BK119" s="22"/>
      <c r="BL119" s="22"/>
      <c r="BM119" s="22"/>
      <c r="BN119" s="22"/>
      <c r="BO119" s="22"/>
      <c r="BP119" s="22"/>
      <c r="BQ119" s="22"/>
      <c r="BR119" s="22"/>
    </row>
    <row r="120" spans="1:70" ht="15.6" x14ac:dyDescent="0.3">
      <c r="A120" s="77" t="s">
        <v>740</v>
      </c>
      <c r="B120" s="77" t="s">
        <v>544</v>
      </c>
      <c r="C120" s="54" t="s">
        <v>697</v>
      </c>
      <c r="D120" s="55" t="s">
        <v>162</v>
      </c>
      <c r="E120" s="81"/>
      <c r="F120" s="81"/>
      <c r="G120" s="82">
        <v>-7503850.5861333683</v>
      </c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  <c r="AQ120" s="22"/>
      <c r="AR120" s="22"/>
      <c r="AS120" s="22"/>
      <c r="AT120" s="22"/>
      <c r="AU120" s="22"/>
      <c r="AV120" s="22"/>
      <c r="AW120" s="22"/>
      <c r="AX120" s="22"/>
      <c r="AY120" s="22"/>
      <c r="AZ120" s="22"/>
      <c r="BA120" s="22"/>
      <c r="BB120" s="22"/>
      <c r="BC120" s="22"/>
      <c r="BD120" s="22"/>
      <c r="BE120" s="22"/>
      <c r="BF120" s="22"/>
      <c r="BG120" s="22"/>
      <c r="BH120" s="22"/>
      <c r="BI120" s="22"/>
      <c r="BJ120" s="22"/>
      <c r="BK120" s="22"/>
      <c r="BL120" s="22"/>
      <c r="BM120" s="22"/>
      <c r="BN120" s="22"/>
      <c r="BO120" s="22"/>
      <c r="BP120" s="22"/>
      <c r="BQ120" s="22"/>
      <c r="BR120" s="22"/>
    </row>
    <row r="121" spans="1:70" ht="15.6" x14ac:dyDescent="0.3">
      <c r="A121" s="77" t="s">
        <v>741</v>
      </c>
      <c r="B121" s="77" t="s">
        <v>544</v>
      </c>
      <c r="C121" s="77" t="s">
        <v>700</v>
      </c>
      <c r="D121" s="76" t="s">
        <v>701</v>
      </c>
      <c r="E121" s="83">
        <v>22193.085302184234</v>
      </c>
      <c r="F121" s="84"/>
      <c r="G121" s="84">
        <v>-29430.014046182696</v>
      </c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  <c r="AP121" s="22"/>
      <c r="AQ121" s="22"/>
      <c r="AR121" s="22"/>
      <c r="AS121" s="22"/>
      <c r="AT121" s="22"/>
      <c r="AU121" s="22"/>
      <c r="AV121" s="22"/>
      <c r="AW121" s="22"/>
      <c r="AX121" s="22"/>
      <c r="AY121" s="22"/>
      <c r="AZ121" s="22"/>
      <c r="BA121" s="22"/>
      <c r="BB121" s="22"/>
      <c r="BC121" s="22"/>
      <c r="BD121" s="22"/>
      <c r="BE121" s="22"/>
      <c r="BF121" s="22"/>
      <c r="BG121" s="22"/>
      <c r="BH121" s="22"/>
      <c r="BI121" s="22"/>
      <c r="BJ121" s="22"/>
      <c r="BK121" s="22"/>
      <c r="BL121" s="22"/>
      <c r="BM121" s="22"/>
      <c r="BN121" s="22"/>
      <c r="BO121" s="22"/>
      <c r="BP121" s="22"/>
      <c r="BQ121" s="22"/>
      <c r="BR121" s="22"/>
    </row>
    <row r="122" spans="1:70" ht="15.6" x14ac:dyDescent="0.3">
      <c r="A122" s="77" t="s">
        <v>741</v>
      </c>
      <c r="B122" s="77" t="s">
        <v>544</v>
      </c>
      <c r="C122" s="77" t="s">
        <v>700</v>
      </c>
      <c r="D122" s="76" t="s">
        <v>702</v>
      </c>
      <c r="E122" s="84">
        <v>-624339.87321409467</v>
      </c>
      <c r="F122" s="84"/>
      <c r="G122" s="84">
        <v>827930.45618016599</v>
      </c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22"/>
      <c r="AR122" s="22"/>
      <c r="AS122" s="22"/>
      <c r="AT122" s="22"/>
      <c r="AU122" s="22"/>
      <c r="AV122" s="22"/>
      <c r="AW122" s="22"/>
      <c r="AX122" s="22"/>
      <c r="AY122" s="22"/>
      <c r="AZ122" s="22"/>
      <c r="BA122" s="22"/>
      <c r="BB122" s="22"/>
      <c r="BC122" s="22"/>
      <c r="BD122" s="22"/>
      <c r="BE122" s="22"/>
      <c r="BF122" s="22"/>
      <c r="BG122" s="22"/>
      <c r="BH122" s="22"/>
      <c r="BI122" s="22"/>
      <c r="BJ122" s="22"/>
      <c r="BK122" s="22"/>
      <c r="BL122" s="22"/>
      <c r="BM122" s="22"/>
      <c r="BN122" s="22"/>
      <c r="BO122" s="22"/>
      <c r="BP122" s="22"/>
      <c r="BQ122" s="22"/>
      <c r="BR122" s="22"/>
    </row>
    <row r="123" spans="1:70" ht="15.6" x14ac:dyDescent="0.3">
      <c r="A123" s="77" t="s">
        <v>741</v>
      </c>
      <c r="B123" s="77" t="s">
        <v>544</v>
      </c>
      <c r="C123" s="77" t="s">
        <v>703</v>
      </c>
      <c r="D123" s="76" t="s">
        <v>704</v>
      </c>
      <c r="E123" s="84">
        <v>4757.578045969829</v>
      </c>
      <c r="F123" s="84"/>
      <c r="G123" s="84">
        <v>-6308.9735749775282</v>
      </c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  <c r="AP123" s="22"/>
      <c r="AQ123" s="22"/>
      <c r="AR123" s="22"/>
      <c r="AS123" s="22"/>
      <c r="AT123" s="22"/>
      <c r="AU123" s="22"/>
      <c r="AV123" s="22"/>
      <c r="AW123" s="22"/>
      <c r="AX123" s="22"/>
      <c r="AY123" s="22"/>
      <c r="AZ123" s="22"/>
      <c r="BA123" s="22"/>
      <c r="BB123" s="22"/>
      <c r="BC123" s="22"/>
      <c r="BD123" s="22"/>
      <c r="BE123" s="22"/>
      <c r="BF123" s="22"/>
      <c r="BG123" s="22"/>
      <c r="BH123" s="22"/>
      <c r="BI123" s="22"/>
      <c r="BJ123" s="22"/>
      <c r="BK123" s="22"/>
      <c r="BL123" s="22"/>
      <c r="BM123" s="22"/>
      <c r="BN123" s="22"/>
      <c r="BO123" s="22"/>
      <c r="BP123" s="22"/>
      <c r="BQ123" s="22"/>
      <c r="BR123" s="22"/>
    </row>
    <row r="124" spans="1:70" ht="15.6" x14ac:dyDescent="0.3">
      <c r="A124" s="77" t="s">
        <v>741</v>
      </c>
      <c r="B124" s="77" t="s">
        <v>544</v>
      </c>
      <c r="C124" s="77" t="s">
        <v>703</v>
      </c>
      <c r="D124" s="76" t="s">
        <v>705</v>
      </c>
      <c r="E124" s="84">
        <v>-255380.02855732929</v>
      </c>
      <c r="F124" s="84"/>
      <c r="G124" s="84">
        <v>338656.7358805688</v>
      </c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  <c r="AR124" s="22"/>
      <c r="AS124" s="22"/>
      <c r="AT124" s="22"/>
      <c r="AU124" s="22"/>
      <c r="AV124" s="22"/>
      <c r="AW124" s="22"/>
      <c r="AX124" s="22"/>
      <c r="AY124" s="22"/>
      <c r="AZ124" s="22"/>
      <c r="BA124" s="22"/>
      <c r="BB124" s="22"/>
      <c r="BC124" s="22"/>
      <c r="BD124" s="22"/>
      <c r="BE124" s="22"/>
      <c r="BF124" s="22"/>
      <c r="BG124" s="22"/>
      <c r="BH124" s="22"/>
      <c r="BI124" s="22"/>
      <c r="BJ124" s="22"/>
      <c r="BK124" s="22"/>
      <c r="BL124" s="22"/>
      <c r="BM124" s="22"/>
      <c r="BN124" s="22"/>
      <c r="BO124" s="22"/>
      <c r="BP124" s="22"/>
      <c r="BQ124" s="22"/>
      <c r="BR124" s="22"/>
    </row>
    <row r="125" spans="1:70" ht="15.6" x14ac:dyDescent="0.3">
      <c r="A125" s="77" t="s">
        <v>742</v>
      </c>
      <c r="B125" s="77" t="s">
        <v>544</v>
      </c>
      <c r="C125" s="77" t="s">
        <v>706</v>
      </c>
      <c r="D125" s="76" t="s">
        <v>707</v>
      </c>
      <c r="E125" s="84"/>
      <c r="F125" s="84">
        <v>875974.29388490319</v>
      </c>
      <c r="G125" s="84">
        <v>-494262.11802700162</v>
      </c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  <c r="AP125" s="22"/>
      <c r="AQ125" s="22"/>
      <c r="AR125" s="22"/>
      <c r="AS125" s="22"/>
      <c r="AT125" s="22"/>
      <c r="AU125" s="22"/>
      <c r="AV125" s="22"/>
      <c r="AW125" s="22"/>
      <c r="AX125" s="22"/>
      <c r="AY125" s="22"/>
      <c r="AZ125" s="22"/>
      <c r="BA125" s="22"/>
      <c r="BB125" s="22"/>
      <c r="BC125" s="22"/>
      <c r="BD125" s="22"/>
      <c r="BE125" s="22"/>
      <c r="BF125" s="22"/>
      <c r="BG125" s="22"/>
      <c r="BH125" s="22"/>
      <c r="BI125" s="22"/>
      <c r="BJ125" s="22"/>
      <c r="BK125" s="22"/>
      <c r="BL125" s="22"/>
      <c r="BM125" s="22"/>
      <c r="BN125" s="22"/>
      <c r="BO125" s="22"/>
      <c r="BP125" s="22"/>
      <c r="BQ125" s="22"/>
      <c r="BR125" s="22"/>
    </row>
    <row r="126" spans="1:70" ht="15.6" x14ac:dyDescent="0.3">
      <c r="A126" s="77" t="s">
        <v>743</v>
      </c>
      <c r="B126" s="77" t="s">
        <v>544</v>
      </c>
      <c r="C126" s="77" t="s">
        <v>708</v>
      </c>
      <c r="D126" s="76" t="s">
        <v>709</v>
      </c>
      <c r="E126" s="84">
        <v>2271120.5089149326</v>
      </c>
      <c r="F126" s="84">
        <v>-7416016.5217519654</v>
      </c>
      <c r="G126" s="84">
        <v>-3783396.1710946038</v>
      </c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  <c r="AP126" s="22"/>
      <c r="AQ126" s="22"/>
      <c r="AR126" s="22"/>
      <c r="AS126" s="22"/>
      <c r="AT126" s="22"/>
      <c r="AU126" s="22"/>
      <c r="AV126" s="22"/>
      <c r="AW126" s="22"/>
      <c r="AX126" s="22"/>
      <c r="AY126" s="22"/>
      <c r="AZ126" s="22"/>
      <c r="BA126" s="22"/>
      <c r="BB126" s="22"/>
      <c r="BC126" s="22"/>
      <c r="BD126" s="22"/>
      <c r="BE126" s="22"/>
      <c r="BF126" s="22"/>
      <c r="BG126" s="22"/>
      <c r="BH126" s="22"/>
      <c r="BI126" s="22"/>
      <c r="BJ126" s="22"/>
      <c r="BK126" s="22"/>
      <c r="BL126" s="22"/>
      <c r="BM126" s="22"/>
      <c r="BN126" s="22"/>
      <c r="BO126" s="22"/>
      <c r="BP126" s="22"/>
      <c r="BQ126" s="22"/>
      <c r="BR126" s="22"/>
    </row>
    <row r="127" spans="1:70" ht="15.6" x14ac:dyDescent="0.3">
      <c r="A127" s="77" t="s">
        <v>743</v>
      </c>
      <c r="B127" s="77" t="s">
        <v>544</v>
      </c>
      <c r="C127" s="77" t="s">
        <v>710</v>
      </c>
      <c r="D127" s="76" t="s">
        <v>116</v>
      </c>
      <c r="E127" s="84">
        <v>123556.1783805897</v>
      </c>
      <c r="F127" s="84">
        <v>0</v>
      </c>
      <c r="G127" s="84">
        <v>-764743.43545499246</v>
      </c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  <c r="AP127" s="22"/>
      <c r="AQ127" s="22"/>
      <c r="AR127" s="22"/>
      <c r="AS127" s="22"/>
      <c r="AT127" s="22"/>
      <c r="AU127" s="22"/>
      <c r="AV127" s="22"/>
      <c r="AW127" s="22"/>
      <c r="AX127" s="22"/>
      <c r="AY127" s="22"/>
      <c r="AZ127" s="22"/>
      <c r="BA127" s="22"/>
      <c r="BB127" s="22"/>
      <c r="BC127" s="22"/>
      <c r="BD127" s="22"/>
      <c r="BE127" s="22"/>
      <c r="BF127" s="22"/>
      <c r="BG127" s="22"/>
      <c r="BH127" s="22"/>
      <c r="BI127" s="22"/>
      <c r="BJ127" s="22"/>
      <c r="BK127" s="22"/>
      <c r="BL127" s="22"/>
      <c r="BM127" s="22"/>
      <c r="BN127" s="22"/>
      <c r="BO127" s="22"/>
      <c r="BP127" s="22"/>
      <c r="BQ127" s="22"/>
      <c r="BR127" s="22"/>
    </row>
    <row r="128" spans="1:70" ht="15.6" x14ac:dyDescent="0.3">
      <c r="A128" s="77" t="s">
        <v>743</v>
      </c>
      <c r="B128" s="77" t="s">
        <v>544</v>
      </c>
      <c r="C128" s="77" t="s">
        <v>711</v>
      </c>
      <c r="D128" s="76" t="s">
        <v>712</v>
      </c>
      <c r="E128" s="84">
        <v>-348243.00000000006</v>
      </c>
      <c r="F128" s="84">
        <v>0</v>
      </c>
      <c r="G128" s="84">
        <v>-647730.43255961244</v>
      </c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22"/>
      <c r="AP128" s="22"/>
      <c r="AQ128" s="22"/>
      <c r="AR128" s="22"/>
      <c r="AS128" s="22"/>
      <c r="AT128" s="22"/>
      <c r="AU128" s="22"/>
      <c r="AV128" s="22"/>
      <c r="AW128" s="22"/>
      <c r="AX128" s="22"/>
      <c r="AY128" s="22"/>
      <c r="AZ128" s="22"/>
      <c r="BA128" s="22"/>
      <c r="BB128" s="22"/>
      <c r="BC128" s="22"/>
      <c r="BD128" s="22"/>
      <c r="BE128" s="22"/>
      <c r="BF128" s="22"/>
      <c r="BG128" s="22"/>
      <c r="BH128" s="22"/>
      <c r="BI128" s="22"/>
      <c r="BJ128" s="22"/>
      <c r="BK128" s="22"/>
      <c r="BL128" s="22"/>
      <c r="BM128" s="22"/>
      <c r="BN128" s="22"/>
      <c r="BO128" s="22"/>
      <c r="BP128" s="22"/>
      <c r="BQ128" s="22"/>
      <c r="BR128" s="22"/>
    </row>
    <row r="129" spans="1:70" ht="15.6" x14ac:dyDescent="0.3">
      <c r="A129" s="77" t="s">
        <v>744</v>
      </c>
      <c r="B129" s="77" t="s">
        <v>721</v>
      </c>
      <c r="C129" s="77" t="s">
        <v>723</v>
      </c>
      <c r="D129" s="76" t="s">
        <v>541</v>
      </c>
      <c r="E129" s="84"/>
      <c r="F129" s="84">
        <v>-105391.52</v>
      </c>
      <c r="G129" s="84">
        <v>-10244.303340286464</v>
      </c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22"/>
      <c r="AP129" s="22"/>
      <c r="AQ129" s="22"/>
      <c r="AR129" s="22"/>
      <c r="AS129" s="22"/>
      <c r="AT129" s="22"/>
      <c r="AU129" s="22"/>
      <c r="AV129" s="22"/>
      <c r="AW129" s="22"/>
      <c r="AX129" s="22"/>
      <c r="AY129" s="22"/>
      <c r="AZ129" s="22"/>
      <c r="BA129" s="22"/>
      <c r="BB129" s="22"/>
      <c r="BC129" s="22"/>
      <c r="BD129" s="22"/>
      <c r="BE129" s="22"/>
      <c r="BF129" s="22"/>
      <c r="BG129" s="22"/>
      <c r="BH129" s="22"/>
      <c r="BI129" s="22"/>
      <c r="BJ129" s="22"/>
      <c r="BK129" s="22"/>
      <c r="BL129" s="22"/>
      <c r="BM129" s="22"/>
      <c r="BN129" s="22"/>
      <c r="BO129" s="22"/>
      <c r="BP129" s="22"/>
      <c r="BQ129" s="22"/>
      <c r="BR129" s="22"/>
    </row>
    <row r="130" spans="1:70" ht="15.6" x14ac:dyDescent="0.3">
      <c r="A130" s="77" t="s">
        <v>745</v>
      </c>
      <c r="B130" s="77" t="s">
        <v>721</v>
      </c>
      <c r="C130" s="54" t="s">
        <v>610</v>
      </c>
      <c r="D130" s="55" t="s">
        <v>746</v>
      </c>
      <c r="E130" s="81">
        <v>-831854.12964247295</v>
      </c>
      <c r="F130" s="81">
        <v>-26191469.867169425</v>
      </c>
      <c r="G130" s="81">
        <v>-3377726.5323486486</v>
      </c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22"/>
      <c r="AP130" s="22"/>
      <c r="AQ130" s="22"/>
      <c r="AR130" s="22"/>
      <c r="AS130" s="22"/>
      <c r="AT130" s="22"/>
      <c r="AU130" s="22"/>
      <c r="AV130" s="22"/>
      <c r="AW130" s="22"/>
      <c r="AX130" s="22"/>
      <c r="AY130" s="22"/>
      <c r="AZ130" s="22"/>
      <c r="BA130" s="22"/>
      <c r="BB130" s="22"/>
      <c r="BC130" s="22"/>
      <c r="BD130" s="22"/>
      <c r="BE130" s="22"/>
      <c r="BF130" s="22"/>
      <c r="BG130" s="22"/>
      <c r="BH130" s="22"/>
      <c r="BI130" s="22"/>
      <c r="BJ130" s="22"/>
      <c r="BK130" s="22"/>
      <c r="BL130" s="22"/>
      <c r="BM130" s="22"/>
      <c r="BN130" s="22"/>
      <c r="BO130" s="22"/>
      <c r="BP130" s="22"/>
      <c r="BQ130" s="22"/>
      <c r="BR130" s="22"/>
    </row>
    <row r="131" spans="1:70" ht="15.6" x14ac:dyDescent="0.3">
      <c r="A131" s="77"/>
      <c r="B131" s="77"/>
      <c r="C131" s="54"/>
      <c r="D131" s="55"/>
      <c r="E131" s="81"/>
      <c r="F131" s="81"/>
      <c r="G131" s="81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22"/>
      <c r="AP131" s="22"/>
      <c r="AQ131" s="22"/>
      <c r="AR131" s="22"/>
      <c r="AS131" s="22"/>
      <c r="AT131" s="22"/>
      <c r="AU131" s="22"/>
      <c r="AV131" s="22"/>
      <c r="AW131" s="22"/>
      <c r="AX131" s="22"/>
      <c r="AY131" s="22"/>
      <c r="AZ131" s="22"/>
      <c r="BA131" s="22"/>
      <c r="BB131" s="22"/>
      <c r="BC131" s="22"/>
      <c r="BD131" s="22"/>
      <c r="BE131" s="22"/>
      <c r="BF131" s="22"/>
      <c r="BG131" s="22"/>
      <c r="BH131" s="22"/>
      <c r="BI131" s="22"/>
      <c r="BJ131" s="22"/>
      <c r="BK131" s="22"/>
      <c r="BL131" s="22"/>
      <c r="BM131" s="22"/>
      <c r="BN131" s="22"/>
      <c r="BO131" s="22"/>
      <c r="BP131" s="22"/>
      <c r="BQ131" s="22"/>
      <c r="BR131" s="22"/>
    </row>
    <row r="132" spans="1:70" ht="15.6" x14ac:dyDescent="0.3">
      <c r="A132" s="77"/>
      <c r="B132" s="77" t="s">
        <v>726</v>
      </c>
      <c r="C132" s="77" t="s">
        <v>727</v>
      </c>
      <c r="D132" s="76" t="s">
        <v>68</v>
      </c>
      <c r="E132" s="84"/>
      <c r="F132" s="84"/>
      <c r="G132" s="84">
        <v>37450.211391404271</v>
      </c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22"/>
      <c r="AP132" s="22"/>
      <c r="AQ132" s="22"/>
      <c r="AR132" s="22"/>
      <c r="AS132" s="22"/>
      <c r="AT132" s="22"/>
      <c r="AU132" s="22"/>
      <c r="AV132" s="22"/>
      <c r="AW132" s="22"/>
      <c r="AX132" s="22"/>
      <c r="AY132" s="22"/>
      <c r="AZ132" s="22"/>
      <c r="BA132" s="22"/>
      <c r="BB132" s="22"/>
      <c r="BC132" s="22"/>
      <c r="BD132" s="22"/>
      <c r="BE132" s="22"/>
      <c r="BF132" s="22"/>
      <c r="BG132" s="22"/>
      <c r="BH132" s="22"/>
      <c r="BI132" s="22"/>
      <c r="BJ132" s="22"/>
      <c r="BK132" s="22"/>
      <c r="BL132" s="22"/>
      <c r="BM132" s="22"/>
      <c r="BN132" s="22"/>
      <c r="BO132" s="22"/>
      <c r="BP132" s="22"/>
      <c r="BQ132" s="22"/>
      <c r="BR132" s="22"/>
    </row>
    <row r="133" spans="1:70" ht="15.6" x14ac:dyDescent="0.3">
      <c r="A133" s="77"/>
      <c r="B133" s="77" t="s">
        <v>726</v>
      </c>
      <c r="C133" s="54" t="s">
        <v>731</v>
      </c>
      <c r="D133" s="55" t="s">
        <v>206</v>
      </c>
      <c r="E133" s="81"/>
      <c r="F133" s="81"/>
      <c r="G133" s="81">
        <v>-53387.987832982559</v>
      </c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/>
      <c r="AO133" s="22"/>
      <c r="AP133" s="22"/>
      <c r="AQ133" s="22"/>
      <c r="AR133" s="22"/>
      <c r="AS133" s="22"/>
      <c r="AT133" s="22"/>
      <c r="AU133" s="22"/>
      <c r="AV133" s="22"/>
      <c r="AW133" s="22"/>
      <c r="AX133" s="22"/>
      <c r="AY133" s="22"/>
      <c r="AZ133" s="22"/>
      <c r="BA133" s="22"/>
      <c r="BB133" s="22"/>
      <c r="BC133" s="22"/>
      <c r="BD133" s="22"/>
      <c r="BE133" s="22"/>
      <c r="BF133" s="22"/>
      <c r="BG133" s="22"/>
      <c r="BH133" s="22"/>
      <c r="BI133" s="22"/>
      <c r="BJ133" s="22"/>
      <c r="BK133" s="22"/>
      <c r="BL133" s="22"/>
      <c r="BM133" s="22"/>
      <c r="BN133" s="22"/>
      <c r="BO133" s="22"/>
      <c r="BP133" s="22"/>
      <c r="BQ133" s="22"/>
      <c r="BR133" s="22"/>
    </row>
    <row r="134" spans="1:70" ht="15.6" x14ac:dyDescent="0.3">
      <c r="A134" s="77"/>
      <c r="B134" s="77" t="s">
        <v>726</v>
      </c>
      <c r="C134" s="54" t="s">
        <v>732</v>
      </c>
      <c r="D134" s="55" t="s">
        <v>733</v>
      </c>
      <c r="E134" s="81"/>
      <c r="F134" s="81"/>
      <c r="G134" s="81">
        <v>-1389.4950485492591</v>
      </c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  <c r="AN134" s="22"/>
      <c r="AO134" s="22"/>
      <c r="AP134" s="22"/>
      <c r="AQ134" s="22"/>
      <c r="AR134" s="22"/>
      <c r="AS134" s="22"/>
      <c r="AT134" s="22"/>
      <c r="AU134" s="22"/>
      <c r="AV134" s="22"/>
      <c r="AW134" s="22"/>
      <c r="AX134" s="22"/>
      <c r="AY134" s="22"/>
      <c r="AZ134" s="22"/>
      <c r="BA134" s="22"/>
      <c r="BB134" s="22"/>
      <c r="BC134" s="22"/>
      <c r="BD134" s="22"/>
      <c r="BE134" s="22"/>
      <c r="BF134" s="22"/>
      <c r="BG134" s="22"/>
      <c r="BH134" s="22"/>
      <c r="BI134" s="22"/>
      <c r="BJ134" s="22"/>
      <c r="BK134" s="22"/>
      <c r="BL134" s="22"/>
      <c r="BM134" s="22"/>
      <c r="BN134" s="22"/>
      <c r="BO134" s="22"/>
      <c r="BP134" s="22"/>
      <c r="BQ134" s="22"/>
      <c r="BR134" s="22"/>
    </row>
    <row r="135" spans="1:70" ht="15.6" x14ac:dyDescent="0.3">
      <c r="A135" s="77"/>
      <c r="B135" s="77" t="s">
        <v>726</v>
      </c>
      <c r="C135" s="54" t="s">
        <v>747</v>
      </c>
      <c r="D135" s="55" t="s">
        <v>272</v>
      </c>
      <c r="E135" s="81"/>
      <c r="F135" s="81"/>
      <c r="G135" s="81">
        <v>35870.427686568117</v>
      </c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22"/>
      <c r="AJ135" s="22"/>
      <c r="AK135" s="22"/>
      <c r="AL135" s="22"/>
      <c r="AM135" s="22"/>
      <c r="AN135" s="22"/>
      <c r="AO135" s="22"/>
      <c r="AP135" s="22"/>
      <c r="AQ135" s="22"/>
      <c r="AR135" s="22"/>
      <c r="AS135" s="22"/>
      <c r="AT135" s="22"/>
      <c r="AU135" s="22"/>
      <c r="AV135" s="22"/>
      <c r="AW135" s="22"/>
      <c r="AX135" s="22"/>
      <c r="AY135" s="22"/>
      <c r="AZ135" s="22"/>
      <c r="BA135" s="22"/>
      <c r="BB135" s="22"/>
      <c r="BC135" s="22"/>
      <c r="BD135" s="22"/>
      <c r="BE135" s="22"/>
      <c r="BF135" s="22"/>
      <c r="BG135" s="22"/>
      <c r="BH135" s="22"/>
      <c r="BI135" s="22"/>
      <c r="BJ135" s="22"/>
      <c r="BK135" s="22"/>
      <c r="BL135" s="22"/>
      <c r="BM135" s="22"/>
      <c r="BN135" s="22"/>
      <c r="BO135" s="22"/>
      <c r="BP135" s="22"/>
      <c r="BQ135" s="22"/>
      <c r="BR135" s="22"/>
    </row>
    <row r="136" spans="1:70" ht="15.6" x14ac:dyDescent="0.3">
      <c r="A136" s="56"/>
      <c r="B136" s="56" t="s">
        <v>726</v>
      </c>
      <c r="C136" s="56" t="s">
        <v>748</v>
      </c>
      <c r="D136" s="57" t="s">
        <v>749</v>
      </c>
      <c r="E136" s="85"/>
      <c r="F136" s="85"/>
      <c r="G136" s="85">
        <v>24566.238479211926</v>
      </c>
      <c r="H136" s="22"/>
      <c r="I136" s="22"/>
      <c r="J136" s="22"/>
      <c r="K136" s="22"/>
      <c r="L136" s="22"/>
      <c r="M136" s="22"/>
      <c r="N136" s="22"/>
      <c r="O136" s="22"/>
      <c r="P136" s="22"/>
      <c r="Q136" s="227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  <c r="AJ136" s="22"/>
      <c r="AK136" s="22"/>
      <c r="AL136" s="22"/>
      <c r="AM136" s="22"/>
      <c r="AN136" s="22"/>
      <c r="AO136" s="22"/>
      <c r="AP136" s="22"/>
      <c r="AQ136" s="22"/>
      <c r="AR136" s="22"/>
      <c r="AS136" s="22"/>
      <c r="AT136" s="22"/>
      <c r="AU136" s="22"/>
      <c r="AV136" s="22"/>
      <c r="AW136" s="22"/>
      <c r="AX136" s="22"/>
      <c r="AY136" s="22"/>
      <c r="AZ136" s="22"/>
      <c r="BA136" s="22"/>
      <c r="BB136" s="22"/>
      <c r="BC136" s="22"/>
      <c r="BD136" s="22"/>
      <c r="BE136" s="22"/>
      <c r="BF136" s="22"/>
      <c r="BG136" s="22"/>
      <c r="BH136" s="22"/>
      <c r="BI136" s="22"/>
      <c r="BJ136" s="22"/>
      <c r="BK136" s="22"/>
      <c r="BL136" s="22"/>
      <c r="BM136" s="22"/>
      <c r="BN136" s="22"/>
      <c r="BO136" s="22"/>
      <c r="BP136" s="22"/>
      <c r="BQ136" s="22"/>
      <c r="BR136" s="22"/>
    </row>
    <row r="137" spans="1:70" ht="15.6" x14ac:dyDescent="0.3">
      <c r="A137" s="77"/>
      <c r="B137" s="79" t="s">
        <v>175</v>
      </c>
      <c r="C137" s="79"/>
      <c r="D137" s="86"/>
      <c r="E137" s="87">
        <v>361810.31922977942</v>
      </c>
      <c r="F137" s="87">
        <v>-32836903.615036488</v>
      </c>
      <c r="G137" s="87">
        <v>-15407995.979843285</v>
      </c>
      <c r="H137" s="22"/>
      <c r="I137" s="22"/>
      <c r="J137" s="22"/>
      <c r="K137" s="22"/>
      <c r="L137" s="22"/>
      <c r="M137" s="22"/>
      <c r="N137" s="22"/>
      <c r="O137" s="22"/>
      <c r="P137" s="22"/>
      <c r="Q137" s="228">
        <v>0</v>
      </c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  <c r="AO137" s="22"/>
      <c r="AP137" s="22"/>
      <c r="AQ137" s="22"/>
      <c r="AR137" s="22"/>
      <c r="AS137" s="22"/>
      <c r="AT137" s="22"/>
      <c r="AU137" s="22"/>
      <c r="AV137" s="22"/>
      <c r="AW137" s="22"/>
      <c r="AX137" s="22"/>
      <c r="AY137" s="22"/>
      <c r="AZ137" s="22"/>
      <c r="BA137" s="22"/>
      <c r="BB137" s="22"/>
      <c r="BC137" s="22"/>
      <c r="BD137" s="22"/>
      <c r="BE137" s="22"/>
      <c r="BF137" s="22"/>
      <c r="BG137" s="22"/>
      <c r="BH137" s="22"/>
      <c r="BI137" s="22"/>
      <c r="BJ137" s="22"/>
      <c r="BK137" s="22"/>
      <c r="BL137" s="22"/>
      <c r="BM137" s="22"/>
      <c r="BN137" s="22"/>
      <c r="BO137" s="22"/>
      <c r="BP137" s="22"/>
      <c r="BQ137" s="22"/>
      <c r="BR137" s="22"/>
    </row>
    <row r="138" spans="1:70" x14ac:dyDescent="0.3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3">
        <v>0</v>
      </c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22"/>
      <c r="AO138" s="22"/>
      <c r="AP138" s="22"/>
      <c r="AQ138" s="22"/>
      <c r="AR138" s="22"/>
      <c r="AS138" s="22"/>
      <c r="AT138" s="22"/>
      <c r="AU138" s="22"/>
      <c r="AV138" s="22"/>
      <c r="AW138" s="22"/>
      <c r="AX138" s="22"/>
      <c r="AY138" s="22"/>
      <c r="AZ138" s="22"/>
      <c r="BA138" s="22"/>
      <c r="BB138" s="22"/>
      <c r="BC138" s="22"/>
      <c r="BD138" s="22"/>
      <c r="BE138" s="22"/>
      <c r="BF138" s="22"/>
      <c r="BG138" s="22"/>
      <c r="BH138" s="22"/>
      <c r="BI138" s="22"/>
      <c r="BJ138" s="22"/>
      <c r="BK138" s="22"/>
      <c r="BL138" s="22"/>
      <c r="BM138" s="22"/>
      <c r="BN138" s="22"/>
      <c r="BO138" s="22"/>
      <c r="BP138" s="22"/>
      <c r="BQ138" s="22"/>
      <c r="BR138" s="22"/>
    </row>
    <row r="139" spans="1:70" x14ac:dyDescent="0.3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7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  <c r="AP139" s="22"/>
      <c r="AQ139" s="22"/>
      <c r="AR139" s="22"/>
      <c r="AS139" s="22"/>
      <c r="AT139" s="22"/>
      <c r="AU139" s="22"/>
      <c r="AV139" s="22"/>
      <c r="AW139" s="22"/>
      <c r="AX139" s="22"/>
      <c r="AY139" s="22"/>
      <c r="AZ139" s="22"/>
      <c r="BA139" s="22"/>
      <c r="BB139" s="22"/>
      <c r="BC139" s="22"/>
      <c r="BD139" s="22"/>
      <c r="BE139" s="22"/>
      <c r="BF139" s="22"/>
      <c r="BG139" s="22"/>
      <c r="BH139" s="22"/>
      <c r="BI139" s="22"/>
      <c r="BJ139" s="22"/>
      <c r="BK139" s="22"/>
      <c r="BL139" s="22"/>
      <c r="BM139" s="22"/>
      <c r="BN139" s="22"/>
      <c r="BO139" s="22"/>
      <c r="BP139" s="22"/>
      <c r="BQ139" s="22"/>
      <c r="BR139" s="22"/>
    </row>
    <row r="140" spans="1:70" x14ac:dyDescent="0.3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9">
        <v>0</v>
      </c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  <c r="AN140" s="22"/>
      <c r="AO140" s="22"/>
      <c r="AP140" s="22"/>
      <c r="AQ140" s="22"/>
      <c r="AR140" s="22"/>
      <c r="AS140" s="22"/>
      <c r="AT140" s="22"/>
      <c r="AU140" s="22"/>
      <c r="AV140" s="22"/>
      <c r="AW140" s="22"/>
      <c r="AX140" s="22"/>
      <c r="AY140" s="22"/>
      <c r="AZ140" s="22"/>
      <c r="BA140" s="22"/>
      <c r="BB140" s="22"/>
      <c r="BC140" s="22"/>
      <c r="BD140" s="22"/>
      <c r="BE140" s="22"/>
      <c r="BF140" s="22"/>
      <c r="BG140" s="22"/>
      <c r="BH140" s="22"/>
      <c r="BI140" s="22"/>
      <c r="BJ140" s="22"/>
      <c r="BK140" s="22"/>
      <c r="BL140" s="22"/>
      <c r="BM140" s="22"/>
      <c r="BN140" s="22"/>
      <c r="BO140" s="22"/>
      <c r="BP140" s="22"/>
      <c r="BQ140" s="22"/>
      <c r="BR140" s="22"/>
    </row>
    <row r="141" spans="1:70" x14ac:dyDescent="0.3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3">
        <v>0</v>
      </c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  <c r="AJ141" s="22"/>
      <c r="AK141" s="22"/>
      <c r="AL141" s="22"/>
      <c r="AM141" s="22"/>
      <c r="AN141" s="22"/>
      <c r="AO141" s="22"/>
      <c r="AP141" s="22"/>
      <c r="AQ141" s="22"/>
      <c r="AR141" s="22"/>
      <c r="AS141" s="22"/>
      <c r="AT141" s="22"/>
      <c r="AU141" s="22"/>
      <c r="AV141" s="22"/>
      <c r="AW141" s="22"/>
      <c r="AX141" s="22"/>
      <c r="AY141" s="22"/>
      <c r="AZ141" s="22"/>
      <c r="BA141" s="22"/>
      <c r="BB141" s="22"/>
      <c r="BC141" s="22"/>
      <c r="BD141" s="22"/>
      <c r="BE141" s="22"/>
      <c r="BF141" s="22"/>
      <c r="BG141" s="22"/>
      <c r="BH141" s="22"/>
      <c r="BI141" s="22"/>
      <c r="BJ141" s="22"/>
      <c r="BK141" s="22"/>
      <c r="BL141" s="22"/>
      <c r="BM141" s="22"/>
      <c r="BN141" s="22"/>
      <c r="BO141" s="22"/>
      <c r="BP141" s="22"/>
      <c r="BQ141" s="22"/>
      <c r="BR141" s="2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3"/>
  <sheetViews>
    <sheetView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ColWidth="9.109375" defaultRowHeight="14.4" x14ac:dyDescent="0.3"/>
  <cols>
    <col min="1" max="1" width="10" style="133" customWidth="1"/>
    <col min="2" max="2" width="31" style="133" bestFit="1" customWidth="1"/>
    <col min="3" max="3" width="10.5546875" style="133" bestFit="1" customWidth="1"/>
    <col min="4" max="4" width="14" style="133" customWidth="1"/>
    <col min="5" max="5" width="16.33203125" style="133" bestFit="1" customWidth="1"/>
    <col min="6" max="6" width="14" style="133" customWidth="1"/>
    <col min="7" max="7" width="16.6640625" style="133" bestFit="1" customWidth="1"/>
    <col min="8" max="8" width="17.6640625" style="133" customWidth="1"/>
    <col min="9" max="9" width="19.33203125" style="133" bestFit="1" customWidth="1"/>
    <col min="10" max="10" width="14" style="133" customWidth="1"/>
    <col min="11" max="11" width="15.6640625" style="133" bestFit="1" customWidth="1"/>
    <col min="12" max="12" width="14" style="133" customWidth="1"/>
    <col min="13" max="16384" width="9.109375" style="133"/>
  </cols>
  <sheetData>
    <row r="1" spans="1:12" ht="15.6" x14ac:dyDescent="0.3">
      <c r="A1" s="134"/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7"/>
    </row>
    <row r="2" spans="1:12" ht="15.6" x14ac:dyDescent="0.3">
      <c r="A2" s="138" t="s">
        <v>752</v>
      </c>
      <c r="B2" s="139"/>
      <c r="C2" s="139"/>
      <c r="D2" s="139"/>
      <c r="E2" s="139"/>
      <c r="F2" s="142" t="s">
        <v>678</v>
      </c>
      <c r="G2" s="141">
        <v>7.0694099999999996E-2</v>
      </c>
      <c r="H2" s="142" t="s">
        <v>677</v>
      </c>
      <c r="I2" s="143">
        <f>'SEF-24 Page 1-2'!I2</f>
        <v>0.75138099999999997</v>
      </c>
      <c r="J2" s="139"/>
      <c r="K2" s="139"/>
      <c r="L2" s="144"/>
    </row>
    <row r="3" spans="1:12" ht="15.6" x14ac:dyDescent="0.3">
      <c r="A3" s="145"/>
      <c r="B3" s="139"/>
      <c r="C3" s="139"/>
      <c r="D3" s="146"/>
      <c r="E3" s="146"/>
      <c r="F3" s="147" t="s">
        <v>611</v>
      </c>
      <c r="G3" s="365">
        <f>'SEF-24 Page 1-2'!G3</f>
        <v>7.4399999999999994E-2</v>
      </c>
      <c r="H3" s="146"/>
      <c r="I3" s="146"/>
      <c r="J3" s="149"/>
      <c r="K3" s="149"/>
      <c r="L3" s="150"/>
    </row>
    <row r="4" spans="1:12" ht="15.6" x14ac:dyDescent="0.3">
      <c r="A4" s="151"/>
      <c r="B4" s="152"/>
      <c r="C4" s="153"/>
      <c r="D4" s="154"/>
      <c r="E4" s="379" t="s">
        <v>751</v>
      </c>
      <c r="F4" s="155"/>
      <c r="G4" s="156" t="s">
        <v>321</v>
      </c>
      <c r="H4" s="154"/>
      <c r="I4" s="155"/>
      <c r="J4" s="156" t="s">
        <v>322</v>
      </c>
      <c r="K4" s="154"/>
      <c r="L4" s="155"/>
    </row>
    <row r="5" spans="1:12" ht="15.6" x14ac:dyDescent="0.3">
      <c r="A5" s="157" t="s">
        <v>288</v>
      </c>
      <c r="B5" s="158" t="s">
        <v>156</v>
      </c>
      <c r="C5" s="159" t="s">
        <v>289</v>
      </c>
      <c r="D5" s="160" t="s">
        <v>22</v>
      </c>
      <c r="E5" s="161" t="s">
        <v>20</v>
      </c>
      <c r="F5" s="161" t="s">
        <v>21</v>
      </c>
      <c r="G5" s="161" t="s">
        <v>22</v>
      </c>
      <c r="H5" s="161" t="s">
        <v>20</v>
      </c>
      <c r="I5" s="161" t="s">
        <v>302</v>
      </c>
      <c r="J5" s="161" t="s">
        <v>22</v>
      </c>
      <c r="K5" s="161" t="s">
        <v>20</v>
      </c>
      <c r="L5" s="161" t="s">
        <v>21</v>
      </c>
    </row>
    <row r="6" spans="1:12" ht="15.6" x14ac:dyDescent="0.3">
      <c r="A6" s="162" t="s">
        <v>290</v>
      </c>
      <c r="B6" s="163" t="s">
        <v>291</v>
      </c>
      <c r="C6" s="164" t="s">
        <v>292</v>
      </c>
      <c r="D6" s="163" t="s">
        <v>293</v>
      </c>
      <c r="E6" s="164" t="s">
        <v>294</v>
      </c>
      <c r="F6" s="164" t="s">
        <v>295</v>
      </c>
      <c r="G6" s="164" t="s">
        <v>296</v>
      </c>
      <c r="H6" s="164" t="s">
        <v>297</v>
      </c>
      <c r="I6" s="164" t="s">
        <v>298</v>
      </c>
      <c r="J6" s="164" t="s">
        <v>299</v>
      </c>
      <c r="K6" s="164" t="s">
        <v>300</v>
      </c>
      <c r="L6" s="164" t="s">
        <v>301</v>
      </c>
    </row>
    <row r="7" spans="1:12" ht="15.6" x14ac:dyDescent="0.3">
      <c r="A7" s="157"/>
      <c r="B7" s="158"/>
      <c r="C7" s="165"/>
      <c r="D7" s="166"/>
      <c r="E7" s="166"/>
      <c r="F7" s="167"/>
      <c r="G7" s="166"/>
      <c r="H7" s="166"/>
      <c r="I7" s="167"/>
      <c r="J7" s="166"/>
      <c r="K7" s="166"/>
      <c r="L7" s="167"/>
    </row>
    <row r="8" spans="1:12" ht="15.6" x14ac:dyDescent="0.3">
      <c r="A8" s="145"/>
      <c r="B8" s="168" t="s">
        <v>323</v>
      </c>
      <c r="C8" s="169" t="s">
        <v>285</v>
      </c>
      <c r="D8" s="170">
        <f>ROUND('SEF-24 Page 1-2'!D8,0)</f>
        <v>391140691</v>
      </c>
      <c r="E8" s="170">
        <f>ROUND('SEF-24 Page 1-2'!E8,0)</f>
        <v>5208778506</v>
      </c>
      <c r="F8" s="172">
        <f>'SEF-24 Page 1-2'!F8</f>
        <v>-4801252.9341429826</v>
      </c>
      <c r="G8" s="170">
        <f>ROUND('MEG-3'!O12,0)</f>
        <v>391140691</v>
      </c>
      <c r="H8" s="171">
        <f>ROUND('MEG-3'!Q12,0)</f>
        <v>5208778506</v>
      </c>
      <c r="I8" s="172">
        <f t="shared" ref="I8:I21" si="0">ROUND((-G8+(H8*$G$2))/$I$2,0)</f>
        <v>-30491565</v>
      </c>
      <c r="J8" s="170">
        <f t="shared" ref="J8:J34" si="1">G8-D8</f>
        <v>0</v>
      </c>
      <c r="K8" s="171">
        <f t="shared" ref="K8:K34" si="2">H8-E8</f>
        <v>0</v>
      </c>
      <c r="L8" s="172">
        <f t="shared" ref="L8:L34" si="3">I8-F8</f>
        <v>-25690312.065857016</v>
      </c>
    </row>
    <row r="9" spans="1:12" x14ac:dyDescent="0.3">
      <c r="A9" s="178">
        <f>'SEF-24 Page 1-2'!A9</f>
        <v>20.010000000000002</v>
      </c>
      <c r="B9" s="64" t="s">
        <v>305</v>
      </c>
      <c r="C9" s="169" t="s">
        <v>412</v>
      </c>
      <c r="D9" s="60">
        <f>'SEF-24 Page 1-2'!D9</f>
        <v>8327800.1577338427</v>
      </c>
      <c r="E9" s="60">
        <f>'SEF-24 Page 1-2'!E9</f>
        <v>0</v>
      </c>
      <c r="F9" s="51">
        <f>ROUND('SEF-24 Page 1-2'!F9,0)</f>
        <v>-11083325</v>
      </c>
      <c r="G9" s="174">
        <f>'MEG-3'!O13</f>
        <v>8327800</v>
      </c>
      <c r="H9" s="174">
        <f>'MEG-3'!Q13</f>
        <v>0</v>
      </c>
      <c r="I9" s="175">
        <f t="shared" si="0"/>
        <v>-11083325</v>
      </c>
      <c r="J9" s="60">
        <f t="shared" si="1"/>
        <v>-0.15773384273052216</v>
      </c>
      <c r="K9" s="60">
        <f t="shared" si="2"/>
        <v>0</v>
      </c>
      <c r="L9" s="51">
        <f t="shared" si="3"/>
        <v>0</v>
      </c>
    </row>
    <row r="10" spans="1:12" x14ac:dyDescent="0.3">
      <c r="A10" s="178">
        <f>'SEF-24 Page 1-2'!A10</f>
        <v>20.020000000000003</v>
      </c>
      <c r="B10" s="64" t="s">
        <v>30</v>
      </c>
      <c r="C10" s="169" t="s">
        <v>412</v>
      </c>
      <c r="D10" s="60">
        <f>'SEF-24 Page 1-2'!D10</f>
        <v>4922912.8320278507</v>
      </c>
      <c r="E10" s="60">
        <f>'SEF-24 Page 1-2'!E10</f>
        <v>0</v>
      </c>
      <c r="F10" s="51">
        <f>ROUND('SEF-24 Page 1-2'!F10,0)</f>
        <v>-6551820</v>
      </c>
      <c r="G10" s="174">
        <f>'MEG-3'!O14</f>
        <v>3965157</v>
      </c>
      <c r="H10" s="174">
        <f>'MEG-3'!Q14</f>
        <v>0</v>
      </c>
      <c r="I10" s="175">
        <f t="shared" si="0"/>
        <v>-5277159</v>
      </c>
      <c r="J10" s="60">
        <f t="shared" si="1"/>
        <v>-957755.83202785067</v>
      </c>
      <c r="K10" s="60">
        <f t="shared" si="2"/>
        <v>0</v>
      </c>
      <c r="L10" s="51">
        <f t="shared" si="3"/>
        <v>1274661</v>
      </c>
    </row>
    <row r="11" spans="1:12" x14ac:dyDescent="0.3">
      <c r="A11" s="178">
        <f>'SEF-24 Page 1-2'!A11</f>
        <v>20.030000000000005</v>
      </c>
      <c r="B11" s="64" t="s">
        <v>32</v>
      </c>
      <c r="C11" s="169" t="s">
        <v>324</v>
      </c>
      <c r="D11" s="60">
        <f>'SEF-24 Page 1-2'!D11</f>
        <v>-14935653.446827501</v>
      </c>
      <c r="E11" s="60">
        <f>'SEF-24 Page 1-2'!E11</f>
        <v>0</v>
      </c>
      <c r="F11" s="51">
        <f>ROUND('SEF-24 Page 1-2'!F11,0)</f>
        <v>19877603</v>
      </c>
      <c r="G11" s="174">
        <f>'MEG-3'!O15</f>
        <v>-1471359.1260273978</v>
      </c>
      <c r="H11" s="174">
        <f>'MEG-3'!Q15</f>
        <v>-22532936.180555556</v>
      </c>
      <c r="I11" s="175">
        <f t="shared" si="0"/>
        <v>-161817</v>
      </c>
      <c r="J11" s="60">
        <f t="shared" si="1"/>
        <v>13464294.320800103</v>
      </c>
      <c r="K11" s="60">
        <f t="shared" si="2"/>
        <v>-22532936.180555556</v>
      </c>
      <c r="L11" s="51">
        <f t="shared" si="3"/>
        <v>-20039420</v>
      </c>
    </row>
    <row r="12" spans="1:12" x14ac:dyDescent="0.3">
      <c r="A12" s="178">
        <f>'SEF-24 Page 1-2'!A12</f>
        <v>20.040000000000006</v>
      </c>
      <c r="B12" s="64" t="s">
        <v>87</v>
      </c>
      <c r="C12" s="169" t="s">
        <v>683</v>
      </c>
      <c r="D12" s="60">
        <f>'SEF-24 Page 1-2'!D12</f>
        <v>33104040.978384849</v>
      </c>
      <c r="E12" s="60">
        <f>'SEF-24 Page 1-2'!E12</f>
        <v>0</v>
      </c>
      <c r="F12" s="51">
        <f>ROUND('SEF-24 Page 1-2'!F12,0)</f>
        <v>-44057597</v>
      </c>
      <c r="G12" s="174">
        <f>'MEG-3'!O16</f>
        <v>33105346</v>
      </c>
      <c r="H12" s="174">
        <f>'MEG-3'!Q16</f>
        <v>0</v>
      </c>
      <c r="I12" s="175">
        <f t="shared" si="0"/>
        <v>-44059333</v>
      </c>
      <c r="J12" s="60">
        <f t="shared" si="1"/>
        <v>1305.0216151513159</v>
      </c>
      <c r="K12" s="60">
        <f t="shared" si="2"/>
        <v>0</v>
      </c>
      <c r="L12" s="51">
        <f t="shared" si="3"/>
        <v>-1736</v>
      </c>
    </row>
    <row r="13" spans="1:12" x14ac:dyDescent="0.3">
      <c r="A13" s="178">
        <f>'SEF-24 Page 1-2'!A13</f>
        <v>20.050000000000008</v>
      </c>
      <c r="B13" s="64" t="s">
        <v>306</v>
      </c>
      <c r="C13" s="169" t="s">
        <v>412</v>
      </c>
      <c r="D13" s="60">
        <f>'SEF-24 Page 1-2'!D13</f>
        <v>-1955986.2286396027</v>
      </c>
      <c r="E13" s="60">
        <f>'SEF-24 Page 1-2'!E13</f>
        <v>0</v>
      </c>
      <c r="F13" s="51">
        <f>ROUND('SEF-24 Page 1-2'!F13,0)</f>
        <v>2603188</v>
      </c>
      <c r="G13" s="174">
        <f>'MEG-3'!O17</f>
        <v>-1955986</v>
      </c>
      <c r="H13" s="174">
        <f>'MEG-3'!Q17</f>
        <v>0</v>
      </c>
      <c r="I13" s="175">
        <f t="shared" si="0"/>
        <v>2603188</v>
      </c>
      <c r="J13" s="60">
        <f t="shared" si="1"/>
        <v>0.22863960266113281</v>
      </c>
      <c r="K13" s="60">
        <f t="shared" si="2"/>
        <v>0</v>
      </c>
      <c r="L13" s="51">
        <f t="shared" si="3"/>
        <v>0</v>
      </c>
    </row>
    <row r="14" spans="1:12" x14ac:dyDescent="0.3">
      <c r="A14" s="178">
        <f>'SEF-24 Page 1-2'!A14</f>
        <v>20.060000000000009</v>
      </c>
      <c r="B14" s="64" t="s">
        <v>40</v>
      </c>
      <c r="C14" s="169" t="s">
        <v>412</v>
      </c>
      <c r="D14" s="60">
        <f>'SEF-24 Page 1-2'!D14</f>
        <v>66597.374865170947</v>
      </c>
      <c r="E14" s="60">
        <f>'SEF-24 Page 1-2'!E14</f>
        <v>0</v>
      </c>
      <c r="F14" s="51">
        <f>ROUND('SEF-24 Page 1-2'!F14,0)</f>
        <v>-88633</v>
      </c>
      <c r="G14" s="174">
        <f>'MEG-3'!O18</f>
        <v>66597</v>
      </c>
      <c r="H14" s="174">
        <f>'MEG-3'!Q18</f>
        <v>0</v>
      </c>
      <c r="I14" s="175">
        <f t="shared" si="0"/>
        <v>-88633</v>
      </c>
      <c r="J14" s="60">
        <f t="shared" si="1"/>
        <v>-0.37486517094657756</v>
      </c>
      <c r="K14" s="60">
        <f t="shared" si="2"/>
        <v>0</v>
      </c>
      <c r="L14" s="51">
        <f t="shared" si="3"/>
        <v>0</v>
      </c>
    </row>
    <row r="15" spans="1:12" x14ac:dyDescent="0.3">
      <c r="A15" s="178">
        <f>'SEF-24 Page 1-2'!A15</f>
        <v>20.070000000000011</v>
      </c>
      <c r="B15" s="64" t="s">
        <v>42</v>
      </c>
      <c r="C15" s="169" t="s">
        <v>412</v>
      </c>
      <c r="D15" s="60">
        <f>'SEF-24 Page 1-2'!D15</f>
        <v>303153.75903630909</v>
      </c>
      <c r="E15" s="60">
        <f>'SEF-24 Page 1-2'!E15</f>
        <v>0</v>
      </c>
      <c r="F15" s="51">
        <f>ROUND('SEF-24 Page 1-2'!F15,0)</f>
        <v>-403462</v>
      </c>
      <c r="G15" s="174">
        <f>'MEG-3'!O19</f>
        <v>303154</v>
      </c>
      <c r="H15" s="174">
        <f>'MEG-3'!Q19</f>
        <v>0</v>
      </c>
      <c r="I15" s="175">
        <f t="shared" si="0"/>
        <v>-403462</v>
      </c>
      <c r="J15" s="60">
        <f t="shared" si="1"/>
        <v>0.24096369091421366</v>
      </c>
      <c r="K15" s="60">
        <f t="shared" si="2"/>
        <v>0</v>
      </c>
      <c r="L15" s="51">
        <f t="shared" si="3"/>
        <v>0</v>
      </c>
    </row>
    <row r="16" spans="1:12" x14ac:dyDescent="0.3">
      <c r="A16" s="178">
        <f>'SEF-24 Page 1-2'!A16</f>
        <v>20.080000000000013</v>
      </c>
      <c r="B16" s="64" t="s">
        <v>44</v>
      </c>
      <c r="C16" s="169" t="s">
        <v>324</v>
      </c>
      <c r="D16" s="60">
        <f>'SEF-24 Page 1-2'!D16</f>
        <v>184145.16401528011</v>
      </c>
      <c r="E16" s="60">
        <f>'SEF-24 Page 1-2'!E16</f>
        <v>0</v>
      </c>
      <c r="F16" s="51">
        <f>ROUND('SEF-24 Page 1-2'!F16,0)</f>
        <v>-245076</v>
      </c>
      <c r="G16" s="174">
        <f>'MEG-3'!O20</f>
        <v>3965338.59</v>
      </c>
      <c r="H16" s="174">
        <f>'MEG-3'!Q20</f>
        <v>0</v>
      </c>
      <c r="I16" s="175">
        <f t="shared" si="0"/>
        <v>-5277401</v>
      </c>
      <c r="J16" s="60">
        <f t="shared" si="1"/>
        <v>3781193.4259847198</v>
      </c>
      <c r="K16" s="60">
        <f t="shared" si="2"/>
        <v>0</v>
      </c>
      <c r="L16" s="51">
        <f t="shared" si="3"/>
        <v>-5032325</v>
      </c>
    </row>
    <row r="17" spans="1:12" x14ac:dyDescent="0.3">
      <c r="A17" s="178">
        <f>'SEF-24 Page 1-2'!A17</f>
        <v>20.090000000000014</v>
      </c>
      <c r="B17" s="64" t="s">
        <v>47</v>
      </c>
      <c r="C17" s="169" t="s">
        <v>412</v>
      </c>
      <c r="D17" s="60">
        <f>'SEF-24 Page 1-2'!D17</f>
        <v>71834.764841626398</v>
      </c>
      <c r="E17" s="60">
        <f>'SEF-24 Page 1-2'!E17</f>
        <v>0</v>
      </c>
      <c r="F17" s="51">
        <f>ROUND('SEF-24 Page 1-2'!F17,0)</f>
        <v>-95604</v>
      </c>
      <c r="G17" s="174">
        <f>'MEG-3'!O21</f>
        <v>71835</v>
      </c>
      <c r="H17" s="174">
        <f>'MEG-3'!Q21</f>
        <v>0</v>
      </c>
      <c r="I17" s="175">
        <f t="shared" si="0"/>
        <v>-95604</v>
      </c>
      <c r="J17" s="60">
        <f t="shared" si="1"/>
        <v>0.23515837360173464</v>
      </c>
      <c r="K17" s="60">
        <f t="shared" si="2"/>
        <v>0</v>
      </c>
      <c r="L17" s="51">
        <f t="shared" si="3"/>
        <v>0</v>
      </c>
    </row>
    <row r="18" spans="1:12" x14ac:dyDescent="0.3">
      <c r="A18" s="178">
        <f>'SEF-24 Page 1-2'!A18</f>
        <v>20.100000000000016</v>
      </c>
      <c r="B18" s="64" t="s">
        <v>49</v>
      </c>
      <c r="C18" s="169" t="s">
        <v>412</v>
      </c>
      <c r="D18" s="60">
        <f>'SEF-24 Page 1-2'!D18</f>
        <v>5301.3344264041589</v>
      </c>
      <c r="E18" s="60">
        <f>'SEF-24 Page 1-2'!E18</f>
        <v>0</v>
      </c>
      <c r="F18" s="51">
        <f>ROUND('SEF-24 Page 1-2'!F18,0)</f>
        <v>-7055</v>
      </c>
      <c r="G18" s="174">
        <f>'MEG-3'!O22</f>
        <v>5301</v>
      </c>
      <c r="H18" s="174">
        <f>'MEG-3'!Q22</f>
        <v>0</v>
      </c>
      <c r="I18" s="175">
        <f t="shared" si="0"/>
        <v>-7055</v>
      </c>
      <c r="J18" s="60">
        <f t="shared" si="1"/>
        <v>-0.33442640415887581</v>
      </c>
      <c r="K18" s="60">
        <f t="shared" si="2"/>
        <v>0</v>
      </c>
      <c r="L18" s="51">
        <f t="shared" si="3"/>
        <v>0</v>
      </c>
    </row>
    <row r="19" spans="1:12" x14ac:dyDescent="0.3">
      <c r="A19" s="178">
        <f>'SEF-24 Page 1-2'!A19</f>
        <v>20.110000000000017</v>
      </c>
      <c r="B19" s="64" t="s">
        <v>51</v>
      </c>
      <c r="C19" s="169" t="s">
        <v>412</v>
      </c>
      <c r="D19" s="60">
        <f>'SEF-24 Page 1-2'!D19</f>
        <v>-803909.33835699933</v>
      </c>
      <c r="E19" s="60">
        <f>'SEF-24 Page 1-2'!E19</f>
        <v>0</v>
      </c>
      <c r="F19" s="51">
        <f>ROUND('SEF-24 Page 1-2'!F19,0)</f>
        <v>1069909</v>
      </c>
      <c r="G19" s="174">
        <f>'MEG-3'!O23</f>
        <v>-803909</v>
      </c>
      <c r="H19" s="174">
        <f>'MEG-3'!Q23</f>
        <v>0</v>
      </c>
      <c r="I19" s="175">
        <f t="shared" si="0"/>
        <v>1069909</v>
      </c>
      <c r="J19" s="60">
        <f t="shared" si="1"/>
        <v>0.33835699933115393</v>
      </c>
      <c r="K19" s="60">
        <f t="shared" si="2"/>
        <v>0</v>
      </c>
      <c r="L19" s="51">
        <f t="shared" si="3"/>
        <v>0</v>
      </c>
    </row>
    <row r="20" spans="1:12" x14ac:dyDescent="0.3">
      <c r="A20" s="178">
        <f>'SEF-24 Page 1-2'!A20</f>
        <v>20.120000000000019</v>
      </c>
      <c r="B20" s="64" t="s">
        <v>53</v>
      </c>
      <c r="C20" s="169" t="s">
        <v>412</v>
      </c>
      <c r="D20" s="60">
        <f>'SEF-24 Page 1-2'!D20</f>
        <v>-496557.58700637007</v>
      </c>
      <c r="E20" s="60">
        <f>'SEF-24 Page 1-2'!E20</f>
        <v>0</v>
      </c>
      <c r="F20" s="51">
        <f>ROUND('SEF-24 Page 1-2'!F20,0)</f>
        <v>660860</v>
      </c>
      <c r="G20" s="174">
        <f>'MEG-3'!O24</f>
        <v>-496558</v>
      </c>
      <c r="H20" s="174">
        <f>'MEG-3'!Q24</f>
        <v>0</v>
      </c>
      <c r="I20" s="175">
        <f t="shared" si="0"/>
        <v>660860</v>
      </c>
      <c r="J20" s="60">
        <f t="shared" si="1"/>
        <v>-0.41299362992867827</v>
      </c>
      <c r="K20" s="60">
        <f t="shared" si="2"/>
        <v>0</v>
      </c>
      <c r="L20" s="51">
        <f t="shared" si="3"/>
        <v>0</v>
      </c>
    </row>
    <row r="21" spans="1:12" x14ac:dyDescent="0.3">
      <c r="A21" s="178">
        <f>'SEF-24 Page 1-2'!A21</f>
        <v>20.13000000000002</v>
      </c>
      <c r="B21" s="64" t="s">
        <v>55</v>
      </c>
      <c r="C21" s="169" t="s">
        <v>412</v>
      </c>
      <c r="D21" s="60">
        <f>'SEF-24 Page 1-2'!D21</f>
        <v>-1726149.211916219</v>
      </c>
      <c r="E21" s="60">
        <f>'SEF-24 Page 1-2'!E21</f>
        <v>0</v>
      </c>
      <c r="F21" s="51">
        <f>ROUND('SEF-24 Page 1-2'!F21,0)</f>
        <v>2297302</v>
      </c>
      <c r="G21" s="174">
        <f>'MEG-3'!O25</f>
        <v>-1726149</v>
      </c>
      <c r="H21" s="174">
        <f>'MEG-3'!Q25</f>
        <v>0</v>
      </c>
      <c r="I21" s="175">
        <f t="shared" si="0"/>
        <v>2297302</v>
      </c>
      <c r="J21" s="60">
        <f t="shared" si="1"/>
        <v>0.21191621897742152</v>
      </c>
      <c r="K21" s="60">
        <f t="shared" si="2"/>
        <v>0</v>
      </c>
      <c r="L21" s="51">
        <f t="shared" si="3"/>
        <v>0</v>
      </c>
    </row>
    <row r="22" spans="1:12" x14ac:dyDescent="0.3">
      <c r="A22" s="178">
        <f>'SEF-24 Page 1-2'!A22</f>
        <v>20.140000000000022</v>
      </c>
      <c r="B22" s="64" t="s">
        <v>307</v>
      </c>
      <c r="C22" s="169" t="s">
        <v>412</v>
      </c>
      <c r="D22" s="60">
        <f>'SEF-24 Page 1-2'!D22</f>
        <v>319951.38960871822</v>
      </c>
      <c r="E22" s="60">
        <f>'SEF-24 Page 1-2'!E22</f>
        <v>0</v>
      </c>
      <c r="F22" s="51">
        <f>ROUND('SEF-24 Page 1-2'!F22,0)</f>
        <v>-425818</v>
      </c>
      <c r="G22" s="174">
        <f>'MEG-3'!O26</f>
        <v>319951</v>
      </c>
      <c r="H22" s="174">
        <f>'MEG-3'!Q26</f>
        <v>0</v>
      </c>
      <c r="I22" s="175">
        <f>ROUND((-G22+(H22*$G$2))/$I$2,0)-1</f>
        <v>-425818</v>
      </c>
      <c r="J22" s="60">
        <f t="shared" si="1"/>
        <v>-0.38960871822200716</v>
      </c>
      <c r="K22" s="60">
        <f t="shared" si="2"/>
        <v>0</v>
      </c>
      <c r="L22" s="51">
        <f t="shared" si="3"/>
        <v>0</v>
      </c>
    </row>
    <row r="23" spans="1:12" x14ac:dyDescent="0.3">
      <c r="A23" s="178">
        <f>'SEF-24 Page 1-2'!A23</f>
        <v>20.150000000000023</v>
      </c>
      <c r="B23" s="64" t="s">
        <v>59</v>
      </c>
      <c r="C23" s="169" t="s">
        <v>412</v>
      </c>
      <c r="D23" s="60">
        <f>'SEF-24 Page 1-2'!D23</f>
        <v>-61810.425156236211</v>
      </c>
      <c r="E23" s="60">
        <f>'SEF-24 Page 1-2'!E23</f>
        <v>0</v>
      </c>
      <c r="F23" s="51">
        <f>ROUND('SEF-24 Page 1-2'!F23,0)</f>
        <v>82262</v>
      </c>
      <c r="G23" s="174">
        <f>'MEG-3'!O27</f>
        <v>-61810</v>
      </c>
      <c r="H23" s="174">
        <f>'MEG-3'!Q27</f>
        <v>0</v>
      </c>
      <c r="I23" s="175">
        <f t="shared" ref="I23:I28" si="4">ROUND((-G23+(H23*$G$2))/$I$2,0)</f>
        <v>82262</v>
      </c>
      <c r="J23" s="60">
        <f t="shared" si="1"/>
        <v>0.42515623621147824</v>
      </c>
      <c r="K23" s="60">
        <f t="shared" si="2"/>
        <v>0</v>
      </c>
      <c r="L23" s="51">
        <f t="shared" si="3"/>
        <v>0</v>
      </c>
    </row>
    <row r="24" spans="1:12" x14ac:dyDescent="0.3">
      <c r="A24" s="178">
        <f>'SEF-24 Page 1-2'!A24</f>
        <v>20.160000000000025</v>
      </c>
      <c r="B24" s="64" t="s">
        <v>61</v>
      </c>
      <c r="C24" s="169" t="s">
        <v>412</v>
      </c>
      <c r="D24" s="60">
        <f>'SEF-24 Page 1-2'!D24</f>
        <v>-13156.595940416744</v>
      </c>
      <c r="E24" s="60">
        <f>'SEF-24 Page 1-2'!E24</f>
        <v>0</v>
      </c>
      <c r="F24" s="51">
        <f>ROUND('SEF-24 Page 1-2'!F24,0)</f>
        <v>17510</v>
      </c>
      <c r="G24" s="174">
        <f>'MEG-3'!O28</f>
        <v>-13157</v>
      </c>
      <c r="H24" s="174">
        <f>'MEG-3'!Q28</f>
        <v>0</v>
      </c>
      <c r="I24" s="175">
        <f t="shared" si="4"/>
        <v>17510</v>
      </c>
      <c r="J24" s="60">
        <f t="shared" si="1"/>
        <v>-0.4040595832557301</v>
      </c>
      <c r="K24" s="60">
        <f t="shared" si="2"/>
        <v>0</v>
      </c>
      <c r="L24" s="51">
        <f t="shared" si="3"/>
        <v>0</v>
      </c>
    </row>
    <row r="25" spans="1:12" x14ac:dyDescent="0.3">
      <c r="A25" s="178">
        <f>'SEF-24 Page 1-2'!A25</f>
        <v>20.170000000000027</v>
      </c>
      <c r="B25" s="64" t="s">
        <v>63</v>
      </c>
      <c r="C25" s="169" t="s">
        <v>412</v>
      </c>
      <c r="D25" s="60">
        <f>'SEF-24 Page 1-2'!D25</f>
        <v>-23850.252119969373</v>
      </c>
      <c r="E25" s="60">
        <f>'SEF-24 Page 1-2'!E25</f>
        <v>0</v>
      </c>
      <c r="F25" s="51">
        <f>ROUND('SEF-24 Page 1-2'!F25,0)</f>
        <v>31742</v>
      </c>
      <c r="G25" s="174">
        <f>'MEG-3'!O29</f>
        <v>-23850</v>
      </c>
      <c r="H25" s="174">
        <f>'MEG-3'!Q29</f>
        <v>0</v>
      </c>
      <c r="I25" s="175">
        <f t="shared" si="4"/>
        <v>31742</v>
      </c>
      <c r="J25" s="60">
        <f t="shared" si="1"/>
        <v>0.2521199693728704</v>
      </c>
      <c r="K25" s="60">
        <f t="shared" si="2"/>
        <v>0</v>
      </c>
      <c r="L25" s="51">
        <f t="shared" si="3"/>
        <v>0</v>
      </c>
    </row>
    <row r="26" spans="1:12" x14ac:dyDescent="0.3">
      <c r="A26" s="178">
        <f>'SEF-24 Page 1-2'!A26</f>
        <v>20.180000000000028</v>
      </c>
      <c r="B26" s="64" t="s">
        <v>65</v>
      </c>
      <c r="C26" s="169" t="s">
        <v>324</v>
      </c>
      <c r="D26" s="60">
        <f>'SEF-24 Page 1-2'!D26</f>
        <v>0</v>
      </c>
      <c r="E26" s="60">
        <f>'SEF-24 Page 1-2'!E26</f>
        <v>182818242.10345364</v>
      </c>
      <c r="F26" s="51">
        <f>ROUND('SEF-24 Page 1-2'!F26,0)</f>
        <v>18102237</v>
      </c>
      <c r="G26" s="174">
        <f>'MEG-3'!O30</f>
        <v>0</v>
      </c>
      <c r="H26" s="174">
        <f>'MEG-3'!Q30</f>
        <v>121358637.19194174</v>
      </c>
      <c r="I26" s="175">
        <f t="shared" si="4"/>
        <v>11418095</v>
      </c>
      <c r="J26" s="60">
        <f t="shared" si="1"/>
        <v>0</v>
      </c>
      <c r="K26" s="60">
        <f t="shared" si="2"/>
        <v>-61459604.911511898</v>
      </c>
      <c r="L26" s="51">
        <f t="shared" si="3"/>
        <v>-6684142</v>
      </c>
    </row>
    <row r="27" spans="1:12" x14ac:dyDescent="0.3">
      <c r="A27" s="178">
        <f>'SEF-24 Page 1-2'!A27</f>
        <v>20.19000000000003</v>
      </c>
      <c r="B27" s="64" t="s">
        <v>68</v>
      </c>
      <c r="C27" s="169" t="s">
        <v>324</v>
      </c>
      <c r="D27" s="60">
        <f>'SEF-24 Page 1-2'!D27</f>
        <v>-16904953.479322143</v>
      </c>
      <c r="E27" s="60">
        <f>'SEF-24 Page 1-2'!E27</f>
        <v>-16904953.479322143</v>
      </c>
      <c r="F27" s="51">
        <f>ROUND('SEF-24 Page 1-2'!F27,0)</f>
        <v>20824622</v>
      </c>
      <c r="G27" s="174">
        <f>'MEG-3'!O31</f>
        <v>-14714546.557918925</v>
      </c>
      <c r="H27" s="174">
        <f>'MEG-3'!Q31</f>
        <v>-14714546.557918925</v>
      </c>
      <c r="I27" s="175">
        <f t="shared" si="4"/>
        <v>18198910</v>
      </c>
      <c r="J27" s="60">
        <f t="shared" si="1"/>
        <v>2190406.9214032181</v>
      </c>
      <c r="K27" s="60">
        <f t="shared" si="2"/>
        <v>2190406.9214032181</v>
      </c>
      <c r="L27" s="51">
        <f t="shared" si="3"/>
        <v>-2625712</v>
      </c>
    </row>
    <row r="28" spans="1:12" x14ac:dyDescent="0.3">
      <c r="A28" s="178">
        <f>'SEF-24 Page 1-2'!A28</f>
        <v>20.200000000000031</v>
      </c>
      <c r="B28" s="64" t="s">
        <v>308</v>
      </c>
      <c r="C28" s="169" t="s">
        <v>412</v>
      </c>
      <c r="D28" s="60">
        <f>'SEF-24 Page 1-2'!D28</f>
        <v>340892.94246068329</v>
      </c>
      <c r="E28" s="60">
        <f>'SEF-24 Page 1-2'!E28</f>
        <v>0</v>
      </c>
      <c r="F28" s="51">
        <f>ROUND('SEF-24 Page 1-2'!F28,0)</f>
        <v>-453689</v>
      </c>
      <c r="G28" s="174">
        <f>'MEG-3'!O32</f>
        <v>340893</v>
      </c>
      <c r="H28" s="174">
        <f>'MEG-3'!Q32</f>
        <v>0</v>
      </c>
      <c r="I28" s="175">
        <f t="shared" si="4"/>
        <v>-453689</v>
      </c>
      <c r="J28" s="60">
        <f t="shared" si="1"/>
        <v>5.7539316709153354E-2</v>
      </c>
      <c r="K28" s="60">
        <f t="shared" si="2"/>
        <v>0</v>
      </c>
      <c r="L28" s="51">
        <f t="shared" si="3"/>
        <v>0</v>
      </c>
    </row>
    <row r="29" spans="1:12" x14ac:dyDescent="0.3">
      <c r="A29" s="178">
        <f>'SEF-24 Page 1-2'!A29</f>
        <v>21.01</v>
      </c>
      <c r="B29" s="64" t="s">
        <v>309</v>
      </c>
      <c r="C29" s="169" t="s">
        <v>412</v>
      </c>
      <c r="D29" s="60">
        <f>'SEF-24 Page 1-2'!D29</f>
        <v>-7589560.1894254955</v>
      </c>
      <c r="E29" s="60">
        <f>'SEF-24 Page 1-2'!E29</f>
        <v>0</v>
      </c>
      <c r="F29" s="51">
        <f>ROUND('SEF-24 Page 1-2'!F29,0)</f>
        <v>10100815</v>
      </c>
      <c r="G29" s="174">
        <f>'MEG-3'!O33</f>
        <v>-7589560</v>
      </c>
      <c r="H29" s="174">
        <f>'MEG-3'!Q33</f>
        <v>0</v>
      </c>
      <c r="I29" s="175">
        <f>ROUND((-G29+(H29*$G$2))/$I$2,0)+1</f>
        <v>10100815</v>
      </c>
      <c r="J29" s="60">
        <f t="shared" si="1"/>
        <v>0.18942549545317888</v>
      </c>
      <c r="K29" s="60">
        <f t="shared" si="2"/>
        <v>0</v>
      </c>
      <c r="L29" s="51">
        <f t="shared" si="3"/>
        <v>0</v>
      </c>
    </row>
    <row r="30" spans="1:12" x14ac:dyDescent="0.3">
      <c r="A30" s="178">
        <f>'SEF-24 Page 1-2'!A30</f>
        <v>21.020000000000003</v>
      </c>
      <c r="B30" s="64" t="s">
        <v>74</v>
      </c>
      <c r="C30" s="169" t="s">
        <v>412</v>
      </c>
      <c r="D30" s="60">
        <f>'SEF-24 Page 1-2'!D30</f>
        <v>-68620.043849999958</v>
      </c>
      <c r="E30" s="60">
        <f>'SEF-24 Page 1-2'!E30</f>
        <v>0</v>
      </c>
      <c r="F30" s="51">
        <f>ROUND('SEF-24 Page 1-2'!F30,0)</f>
        <v>91325</v>
      </c>
      <c r="G30" s="174">
        <f>'MEG-3'!O34</f>
        <v>-68620</v>
      </c>
      <c r="H30" s="174">
        <f>'MEG-3'!Q34</f>
        <v>0</v>
      </c>
      <c r="I30" s="175">
        <f t="shared" ref="I30:I38" si="5">ROUND((-G30+(H30*$G$2))/$I$2,0)</f>
        <v>91325</v>
      </c>
      <c r="J30" s="60">
        <f t="shared" si="1"/>
        <v>4.3849999958183616E-2</v>
      </c>
      <c r="K30" s="60">
        <f t="shared" si="2"/>
        <v>0</v>
      </c>
      <c r="L30" s="51">
        <f t="shared" si="3"/>
        <v>0</v>
      </c>
    </row>
    <row r="31" spans="1:12" x14ac:dyDescent="0.3">
      <c r="A31" s="178">
        <f>'SEF-24 Page 1-2'!A31</f>
        <v>21.030000000000005</v>
      </c>
      <c r="B31" s="64" t="s">
        <v>76</v>
      </c>
      <c r="C31" s="169" t="s">
        <v>285</v>
      </c>
      <c r="D31" s="60">
        <f>'SEF-24 Page 1-2'!D31</f>
        <v>167530.56</v>
      </c>
      <c r="E31" s="60">
        <f>'SEF-24 Page 1-2'!E31</f>
        <v>-1615371.4300000002</v>
      </c>
      <c r="F31" s="51">
        <f>ROUND('SEF-24 Page 1-2'!F31,0)</f>
        <v>-382914</v>
      </c>
      <c r="G31" s="174">
        <f>'MEG-3'!O35</f>
        <v>167531</v>
      </c>
      <c r="H31" s="174">
        <f>'MEG-3'!Q35</f>
        <v>-1615371</v>
      </c>
      <c r="I31" s="175">
        <f t="shared" si="5"/>
        <v>-374947</v>
      </c>
      <c r="J31" s="60">
        <f t="shared" si="1"/>
        <v>0.44000000000232831</v>
      </c>
      <c r="K31" s="60">
        <f t="shared" si="2"/>
        <v>0.43000000016763806</v>
      </c>
      <c r="L31" s="51">
        <f t="shared" si="3"/>
        <v>7967</v>
      </c>
    </row>
    <row r="32" spans="1:12" x14ac:dyDescent="0.3">
      <c r="A32" s="178">
        <f>'SEF-24 Page 1-2'!A32</f>
        <v>21.040000000000006</v>
      </c>
      <c r="B32" s="64" t="s">
        <v>78</v>
      </c>
      <c r="C32" s="169" t="s">
        <v>412</v>
      </c>
      <c r="D32" s="60">
        <f>'SEF-24 Page 1-2'!D32</f>
        <v>-32912585.679400001</v>
      </c>
      <c r="E32" s="60">
        <f>'SEF-24 Page 1-2'!E32</f>
        <v>0</v>
      </c>
      <c r="F32" s="51">
        <f>ROUND('SEF-24 Page 1-2'!F32,0)</f>
        <v>43802792</v>
      </c>
      <c r="G32" s="174">
        <f>'MEG-3'!O36</f>
        <v>-32912586</v>
      </c>
      <c r="H32" s="174">
        <f>'MEG-3'!Q36</f>
        <v>0</v>
      </c>
      <c r="I32" s="175">
        <f t="shared" si="5"/>
        <v>43802792</v>
      </c>
      <c r="J32" s="60">
        <f t="shared" si="1"/>
        <v>-0.3205999992787838</v>
      </c>
      <c r="K32" s="60">
        <f t="shared" si="2"/>
        <v>0</v>
      </c>
      <c r="L32" s="51">
        <f t="shared" si="3"/>
        <v>0</v>
      </c>
    </row>
    <row r="33" spans="1:12" x14ac:dyDescent="0.3">
      <c r="A33" s="178">
        <f>'SEF-24 Page 1-2'!A33</f>
        <v>21.050000000000008</v>
      </c>
      <c r="B33" s="64" t="s">
        <v>80</v>
      </c>
      <c r="C33" s="169" t="s">
        <v>412</v>
      </c>
      <c r="D33" s="60">
        <f>'SEF-24 Page 1-2'!D33</f>
        <v>-11000.8474333339</v>
      </c>
      <c r="E33" s="60">
        <f>'SEF-24 Page 1-2'!E33</f>
        <v>0</v>
      </c>
      <c r="F33" s="51">
        <f>ROUND('SEF-24 Page 1-2'!F33,0)</f>
        <v>14641</v>
      </c>
      <c r="G33" s="174">
        <f>'MEG-3'!O37</f>
        <v>-11001</v>
      </c>
      <c r="H33" s="174">
        <f>'MEG-3'!Q37</f>
        <v>0</v>
      </c>
      <c r="I33" s="175">
        <f t="shared" si="5"/>
        <v>14641</v>
      </c>
      <c r="J33" s="60">
        <f t="shared" si="1"/>
        <v>-0.15256666610002867</v>
      </c>
      <c r="K33" s="60">
        <f t="shared" si="2"/>
        <v>0</v>
      </c>
      <c r="L33" s="51">
        <f t="shared" si="3"/>
        <v>0</v>
      </c>
    </row>
    <row r="34" spans="1:12" x14ac:dyDescent="0.3">
      <c r="A34" s="178">
        <f>'SEF-24 Page 1-2'!A34</f>
        <v>21.070000000000007</v>
      </c>
      <c r="B34" s="64" t="s">
        <v>82</v>
      </c>
      <c r="C34" s="169" t="s">
        <v>285</v>
      </c>
      <c r="D34" s="60">
        <f>'SEF-24 Page 1-2'!D34</f>
        <v>1668426.4785019332</v>
      </c>
      <c r="E34" s="60">
        <f>'SEF-24 Page 1-2'!E34</f>
        <v>-11018406.688827798</v>
      </c>
      <c r="F34" s="51">
        <f>ROUND('SEF-24 Page 1-2'!F34,0)</f>
        <v>-3311497</v>
      </c>
      <c r="G34" s="174">
        <f>'MEG-3'!O38</f>
        <v>1668426</v>
      </c>
      <c r="H34" s="174">
        <f>'MEG-3'!Q38</f>
        <v>-11018407</v>
      </c>
      <c r="I34" s="175">
        <f t="shared" si="5"/>
        <v>-3257152</v>
      </c>
      <c r="J34" s="60">
        <f t="shared" si="1"/>
        <v>-0.47850193316116929</v>
      </c>
      <c r="K34" s="60">
        <f t="shared" si="2"/>
        <v>-0.31117220222949982</v>
      </c>
      <c r="L34" s="51">
        <f t="shared" si="3"/>
        <v>54345</v>
      </c>
    </row>
    <row r="35" spans="1:12" x14ac:dyDescent="0.3">
      <c r="A35" s="178"/>
      <c r="B35" s="64"/>
      <c r="C35" s="169" t="s">
        <v>412</v>
      </c>
      <c r="D35" s="60"/>
      <c r="E35" s="60"/>
      <c r="F35" s="51">
        <f>ROUND('SEF-24 Page 1-2'!F35,0)</f>
        <v>0</v>
      </c>
      <c r="G35" s="63"/>
      <c r="H35" s="63"/>
      <c r="I35" s="175">
        <f t="shared" si="5"/>
        <v>0</v>
      </c>
      <c r="J35" s="60"/>
      <c r="K35" s="60"/>
      <c r="L35" s="51"/>
    </row>
    <row r="36" spans="1:12" x14ac:dyDescent="0.3">
      <c r="A36" s="176" t="str">
        <f>'SEF-24 Page 1-2'!A37</f>
        <v>20.30 ER</v>
      </c>
      <c r="B36" s="64" t="s">
        <v>541</v>
      </c>
      <c r="C36" s="169" t="s">
        <v>324</v>
      </c>
      <c r="D36" s="60">
        <f>'SEF-24 Page 1-2'!D37</f>
        <v>0</v>
      </c>
      <c r="E36" s="60">
        <f>'SEF-24 Page 1-2'!E37</f>
        <v>-211405.47488111624</v>
      </c>
      <c r="F36" s="51">
        <f>ROUND('SEF-24 Page 1-2'!F37,0)</f>
        <v>-20933</v>
      </c>
      <c r="G36" s="63"/>
      <c r="H36" s="63"/>
      <c r="I36" s="175">
        <f t="shared" si="5"/>
        <v>0</v>
      </c>
      <c r="J36" s="60">
        <f t="shared" ref="J36:J66" si="6">G36-D36</f>
        <v>0</v>
      </c>
      <c r="K36" s="60">
        <f t="shared" ref="K36:K66" si="7">H36-E36</f>
        <v>211405.47488111624</v>
      </c>
      <c r="L36" s="51">
        <f t="shared" ref="L36:L66" si="8">I36-F36</f>
        <v>20933</v>
      </c>
    </row>
    <row r="37" spans="1:12" x14ac:dyDescent="0.3">
      <c r="A37" s="176" t="str">
        <f>'SEF-24 Page 1-2'!A38</f>
        <v>21.11 EP</v>
      </c>
      <c r="B37" s="64" t="s">
        <v>543</v>
      </c>
      <c r="C37" s="169" t="s">
        <v>324</v>
      </c>
      <c r="D37" s="60">
        <f>'SEF-24 Page 1-2'!D38</f>
        <v>45030</v>
      </c>
      <c r="E37" s="60">
        <f>'SEF-24 Page 1-2'!E38</f>
        <v>-550000</v>
      </c>
      <c r="F37" s="51">
        <f>ROUND('SEF-24 Page 1-2'!F38,0)</f>
        <v>-114389</v>
      </c>
      <c r="G37" s="63"/>
      <c r="H37" s="63"/>
      <c r="I37" s="175">
        <f t="shared" si="5"/>
        <v>0</v>
      </c>
      <c r="J37" s="60">
        <f t="shared" si="6"/>
        <v>-45030</v>
      </c>
      <c r="K37" s="60">
        <f t="shared" si="7"/>
        <v>550000</v>
      </c>
      <c r="L37" s="51">
        <f t="shared" si="8"/>
        <v>114389</v>
      </c>
    </row>
    <row r="38" spans="1:12" x14ac:dyDescent="0.3">
      <c r="A38" s="366">
        <f>'SEF-24 Page 1-2'!A39</f>
        <v>20.010000000000002</v>
      </c>
      <c r="B38" s="64" t="s">
        <v>305</v>
      </c>
      <c r="C38" s="169" t="s">
        <v>412</v>
      </c>
      <c r="D38" s="60">
        <f>'SEF-24 Page 1-2'!D39</f>
        <v>-25679089.764345825</v>
      </c>
      <c r="E38" s="60">
        <f>'SEF-24 Page 1-2'!E39</f>
        <v>0</v>
      </c>
      <c r="F38" s="51">
        <f>ROUND('SEF-24 Page 1-2'!F39,0)</f>
        <v>34175857</v>
      </c>
      <c r="G38" s="58">
        <f>'MEG-3'!O41</f>
        <v>-25687973</v>
      </c>
      <c r="H38" s="58">
        <f>'MEG-3'!Q41</f>
        <v>0</v>
      </c>
      <c r="I38" s="175">
        <f t="shared" si="5"/>
        <v>34187680</v>
      </c>
      <c r="J38" s="60">
        <f t="shared" si="6"/>
        <v>-8883.2356541752815</v>
      </c>
      <c r="K38" s="60">
        <f t="shared" si="7"/>
        <v>0</v>
      </c>
      <c r="L38" s="51">
        <f t="shared" si="8"/>
        <v>11823</v>
      </c>
    </row>
    <row r="39" spans="1:12" x14ac:dyDescent="0.3">
      <c r="A39" s="366">
        <f>'SEF-24 Page 1-2'!A40</f>
        <v>20.020000000000003</v>
      </c>
      <c r="B39" s="64" t="s">
        <v>30</v>
      </c>
      <c r="C39" s="169" t="s">
        <v>412</v>
      </c>
      <c r="D39" s="60">
        <f>'SEF-24 Page 1-2'!D40</f>
        <v>8570014.0415130965</v>
      </c>
      <c r="E39" s="60">
        <f>'SEF-24 Page 1-2'!E40</f>
        <v>0</v>
      </c>
      <c r="F39" s="51">
        <f>ROUND('SEF-24 Page 1-2'!F40,0)</f>
        <v>-11405684</v>
      </c>
      <c r="G39" s="58">
        <f>'MEG-3'!O42</f>
        <v>6844288</v>
      </c>
      <c r="H39" s="58">
        <f>'MEG-3'!Q42</f>
        <v>0</v>
      </c>
      <c r="I39" s="175">
        <f>ROUND((-G39+(H39*$G$2))/$I$2,0)+1</f>
        <v>-9108944</v>
      </c>
      <c r="J39" s="60">
        <f t="shared" si="6"/>
        <v>-1725726.0415130965</v>
      </c>
      <c r="K39" s="60">
        <f t="shared" si="7"/>
        <v>0</v>
      </c>
      <c r="L39" s="51">
        <f t="shared" si="8"/>
        <v>2296740</v>
      </c>
    </row>
    <row r="40" spans="1:12" x14ac:dyDescent="0.3">
      <c r="A40" s="366">
        <f>'SEF-24 Page 1-2'!A41</f>
        <v>20.040000000000006</v>
      </c>
      <c r="B40" s="64" t="s">
        <v>87</v>
      </c>
      <c r="C40" s="169" t="s">
        <v>683</v>
      </c>
      <c r="D40" s="60">
        <f>'SEF-24 Page 1-2'!D41</f>
        <v>-357152.48812509922</v>
      </c>
      <c r="E40" s="60">
        <f>'SEF-24 Page 1-2'!E41</f>
        <v>0</v>
      </c>
      <c r="F40" s="51">
        <f>ROUND('SEF-24 Page 1-2'!F41,0)</f>
        <v>475328</v>
      </c>
      <c r="G40" s="58">
        <f>'MEG-3'!O43</f>
        <v>-2072456.3700735606</v>
      </c>
      <c r="H40" s="58">
        <f>'MEG-3'!Q43</f>
        <v>0</v>
      </c>
      <c r="I40" s="175">
        <f t="shared" ref="I40:I58" si="9">ROUND((-G40+(H40*$G$2))/$I$2,0)</f>
        <v>2758196</v>
      </c>
      <c r="J40" s="60">
        <f t="shared" si="6"/>
        <v>-1715303.8819484613</v>
      </c>
      <c r="K40" s="60">
        <f t="shared" si="7"/>
        <v>0</v>
      </c>
      <c r="L40" s="51">
        <f t="shared" si="8"/>
        <v>2282868</v>
      </c>
    </row>
    <row r="41" spans="1:12" x14ac:dyDescent="0.3">
      <c r="A41" s="366">
        <f>'SEF-24 Page 1-2'!A42</f>
        <v>20.090000000000014</v>
      </c>
      <c r="B41" s="64" t="s">
        <v>47</v>
      </c>
      <c r="C41" s="169" t="s">
        <v>324</v>
      </c>
      <c r="D41" s="60">
        <f>'SEF-24 Page 1-2'!D42</f>
        <v>-71834.764841627039</v>
      </c>
      <c r="E41" s="60">
        <f>'SEF-24 Page 1-2'!E42</f>
        <v>0</v>
      </c>
      <c r="F41" s="51">
        <f>ROUND('SEF-24 Page 1-2'!F42,0)</f>
        <v>95604</v>
      </c>
      <c r="G41" s="58">
        <f>'MEG-3'!O44</f>
        <v>0</v>
      </c>
      <c r="H41" s="58">
        <f>'MEG-3'!Q44</f>
        <v>0</v>
      </c>
      <c r="I41" s="175">
        <f t="shared" si="9"/>
        <v>0</v>
      </c>
      <c r="J41" s="60">
        <f t="shared" si="6"/>
        <v>71834.764841627039</v>
      </c>
      <c r="K41" s="60">
        <f t="shared" si="7"/>
        <v>0</v>
      </c>
      <c r="L41" s="51">
        <f t="shared" si="8"/>
        <v>-95604</v>
      </c>
    </row>
    <row r="42" spans="1:12" x14ac:dyDescent="0.3">
      <c r="A42" s="366">
        <f>'SEF-24 Page 1-2'!A43</f>
        <v>20.100000000000016</v>
      </c>
      <c r="B42" s="64" t="s">
        <v>49</v>
      </c>
      <c r="C42" s="169" t="s">
        <v>324</v>
      </c>
      <c r="D42" s="60">
        <f>'SEF-24 Page 1-2'!D43</f>
        <v>-5301.3344264041589</v>
      </c>
      <c r="E42" s="60">
        <f>'SEF-24 Page 1-2'!E43</f>
        <v>0</v>
      </c>
      <c r="F42" s="51">
        <f>ROUND('SEF-24 Page 1-2'!F43,0)</f>
        <v>7055</v>
      </c>
      <c r="G42" s="58">
        <f>'MEG-3'!O45</f>
        <v>0</v>
      </c>
      <c r="H42" s="58">
        <f>'MEG-3'!Q45</f>
        <v>0</v>
      </c>
      <c r="I42" s="175">
        <f t="shared" si="9"/>
        <v>0</v>
      </c>
      <c r="J42" s="60">
        <f t="shared" si="6"/>
        <v>5301.3344264041589</v>
      </c>
      <c r="K42" s="60">
        <f t="shared" si="7"/>
        <v>0</v>
      </c>
      <c r="L42" s="51">
        <f t="shared" si="8"/>
        <v>-7055</v>
      </c>
    </row>
    <row r="43" spans="1:12" x14ac:dyDescent="0.3">
      <c r="A43" s="366">
        <f>'SEF-24 Page 1-2'!A44</f>
        <v>20.140000000000022</v>
      </c>
      <c r="B43" s="64" t="s">
        <v>310</v>
      </c>
      <c r="C43" s="169" t="s">
        <v>412</v>
      </c>
      <c r="D43" s="60">
        <f>'SEF-24 Page 1-2'!D44</f>
        <v>-442588.00130389305</v>
      </c>
      <c r="E43" s="60">
        <f>'SEF-24 Page 1-2'!E44</f>
        <v>0</v>
      </c>
      <c r="F43" s="51">
        <f>ROUND('SEF-24 Page 1-2'!F44,0)</f>
        <v>589033</v>
      </c>
      <c r="G43" s="58">
        <f>'MEG-3'!O46</f>
        <v>-442588</v>
      </c>
      <c r="H43" s="58">
        <f>'MEG-3'!Q46</f>
        <v>0</v>
      </c>
      <c r="I43" s="175">
        <f t="shared" si="9"/>
        <v>589033</v>
      </c>
      <c r="J43" s="60">
        <f t="shared" si="6"/>
        <v>1.3038930483162403E-3</v>
      </c>
      <c r="K43" s="60">
        <f t="shared" si="7"/>
        <v>0</v>
      </c>
      <c r="L43" s="51">
        <f t="shared" si="8"/>
        <v>0</v>
      </c>
    </row>
    <row r="44" spans="1:12" x14ac:dyDescent="0.3">
      <c r="A44" s="366">
        <f>'SEF-24 Page 1-2'!A45</f>
        <v>20.149999999999999</v>
      </c>
      <c r="B44" s="64" t="s">
        <v>96</v>
      </c>
      <c r="C44" s="169" t="s">
        <v>324</v>
      </c>
      <c r="D44" s="60">
        <f>'SEF-24 Page 1-2'!D45</f>
        <v>-3003557.1583568119</v>
      </c>
      <c r="E44" s="60">
        <f>'SEF-24 Page 1-2'!E45</f>
        <v>0</v>
      </c>
      <c r="F44" s="51">
        <f>ROUND('SEF-24 Page 1-2'!F45,0)</f>
        <v>3997382</v>
      </c>
      <c r="G44" s="58">
        <f>'MEG-3'!O47</f>
        <v>-2151712.9392023385</v>
      </c>
      <c r="H44" s="58">
        <f>'MEG-3'!Q47</f>
        <v>0</v>
      </c>
      <c r="I44" s="175">
        <f t="shared" si="9"/>
        <v>2863678</v>
      </c>
      <c r="J44" s="60">
        <f t="shared" si="6"/>
        <v>851844.21915447339</v>
      </c>
      <c r="K44" s="60">
        <f t="shared" si="7"/>
        <v>0</v>
      </c>
      <c r="L44" s="51">
        <f t="shared" si="8"/>
        <v>-1133704</v>
      </c>
    </row>
    <row r="45" spans="1:12" x14ac:dyDescent="0.3">
      <c r="A45" s="366">
        <f>'SEF-24 Page 1-2'!A46</f>
        <v>20.16</v>
      </c>
      <c r="B45" s="64" t="s">
        <v>61</v>
      </c>
      <c r="C45" s="169" t="s">
        <v>324</v>
      </c>
      <c r="D45" s="60">
        <f>'SEF-24 Page 1-2'!D46</f>
        <v>-208177.32402600534</v>
      </c>
      <c r="E45" s="60">
        <f>'SEF-24 Page 1-2'!E46</f>
        <v>0</v>
      </c>
      <c r="F45" s="51">
        <f>ROUND('SEF-24 Page 1-2'!F46,0)</f>
        <v>277060</v>
      </c>
      <c r="G45" s="58">
        <f>'MEG-3'!O48</f>
        <v>0</v>
      </c>
      <c r="H45" s="58">
        <f>'MEG-3'!Q48</f>
        <v>0</v>
      </c>
      <c r="I45" s="175">
        <f t="shared" si="9"/>
        <v>0</v>
      </c>
      <c r="J45" s="60">
        <f t="shared" si="6"/>
        <v>208177.32402600534</v>
      </c>
      <c r="K45" s="60">
        <f t="shared" si="7"/>
        <v>0</v>
      </c>
      <c r="L45" s="51">
        <f t="shared" si="8"/>
        <v>-277060</v>
      </c>
    </row>
    <row r="46" spans="1:12" x14ac:dyDescent="0.3">
      <c r="A46" s="366">
        <f>'SEF-24 Page 1-2'!A47</f>
        <v>20.170000000000002</v>
      </c>
      <c r="B46" s="64" t="s">
        <v>63</v>
      </c>
      <c r="C46" s="169" t="s">
        <v>324</v>
      </c>
      <c r="D46" s="60">
        <f>'SEF-24 Page 1-2'!D47</f>
        <v>-691246.88851637836</v>
      </c>
      <c r="E46" s="60">
        <f>'SEF-24 Page 1-2'!E47</f>
        <v>0</v>
      </c>
      <c r="F46" s="51">
        <f>ROUND('SEF-24 Page 1-2'!F47,0)</f>
        <v>919969</v>
      </c>
      <c r="G46" s="58">
        <f>'MEG-3'!O49</f>
        <v>0</v>
      </c>
      <c r="H46" s="58">
        <f>'MEG-3'!Q49</f>
        <v>0</v>
      </c>
      <c r="I46" s="175">
        <f t="shared" si="9"/>
        <v>0</v>
      </c>
      <c r="J46" s="60">
        <f t="shared" si="6"/>
        <v>691246.88851637836</v>
      </c>
      <c r="K46" s="60">
        <f t="shared" si="7"/>
        <v>0</v>
      </c>
      <c r="L46" s="51">
        <f t="shared" si="8"/>
        <v>-919969</v>
      </c>
    </row>
    <row r="47" spans="1:12" x14ac:dyDescent="0.3">
      <c r="A47" s="366">
        <f>'SEF-24 Page 1-2'!A48</f>
        <v>20.2</v>
      </c>
      <c r="B47" s="64" t="s">
        <v>311</v>
      </c>
      <c r="C47" s="169" t="s">
        <v>324</v>
      </c>
      <c r="D47" s="60">
        <f>'SEF-24 Page 1-2'!D48</f>
        <v>2791831.5547333327</v>
      </c>
      <c r="E47" s="60">
        <f>'SEF-24 Page 1-2'!E48</f>
        <v>0</v>
      </c>
      <c r="F47" s="51">
        <f>ROUND('SEF-24 Page 1-2'!F48,0)</f>
        <v>-3715600</v>
      </c>
      <c r="G47" s="58">
        <f>'MEG-3'!O50</f>
        <v>0</v>
      </c>
      <c r="H47" s="58">
        <f>'MEG-3'!Q50</f>
        <v>0</v>
      </c>
      <c r="I47" s="175">
        <f t="shared" si="9"/>
        <v>0</v>
      </c>
      <c r="J47" s="60">
        <f t="shared" si="6"/>
        <v>-2791831.5547333327</v>
      </c>
      <c r="K47" s="60">
        <f t="shared" si="7"/>
        <v>0</v>
      </c>
      <c r="L47" s="51">
        <f t="shared" si="8"/>
        <v>3715600</v>
      </c>
    </row>
    <row r="48" spans="1:12" x14ac:dyDescent="0.3">
      <c r="A48" s="366">
        <f>'SEF-24 Page 1-2'!A49</f>
        <v>20.21</v>
      </c>
      <c r="B48" s="64" t="s">
        <v>312</v>
      </c>
      <c r="C48" s="169" t="s">
        <v>324</v>
      </c>
      <c r="D48" s="60">
        <f>'SEF-24 Page 1-2'!D49</f>
        <v>-120117.65165375613</v>
      </c>
      <c r="E48" s="60">
        <f>'SEF-24 Page 1-2'!E49</f>
        <v>0</v>
      </c>
      <c r="F48" s="51">
        <f>ROUND('SEF-24 Page 1-2'!F49,0)</f>
        <v>159863</v>
      </c>
      <c r="G48" s="58">
        <f>'MEG-3'!O51</f>
        <v>0</v>
      </c>
      <c r="H48" s="58">
        <f>'MEG-3'!Q51</f>
        <v>0</v>
      </c>
      <c r="I48" s="175">
        <f t="shared" si="9"/>
        <v>0</v>
      </c>
      <c r="J48" s="60">
        <f t="shared" si="6"/>
        <v>120117.65165375613</v>
      </c>
      <c r="K48" s="60">
        <f t="shared" si="7"/>
        <v>0</v>
      </c>
      <c r="L48" s="51">
        <f t="shared" si="8"/>
        <v>-159863</v>
      </c>
    </row>
    <row r="49" spans="1:12" x14ac:dyDescent="0.3">
      <c r="A49" s="366">
        <f>'SEF-24 Page 1-2'!A50</f>
        <v>20.220000000000002</v>
      </c>
      <c r="B49" s="64" t="s">
        <v>105</v>
      </c>
      <c r="C49" s="169" t="s">
        <v>324</v>
      </c>
      <c r="D49" s="60">
        <f>'SEF-24 Page 1-2'!D50</f>
        <v>-7024242.582690442</v>
      </c>
      <c r="E49" s="60">
        <f>'SEF-24 Page 1-2'!E50</f>
        <v>64963194.076797329</v>
      </c>
      <c r="F49" s="51">
        <f>ROUND('SEF-24 Page 1-2'!F50,0)</f>
        <v>15780948</v>
      </c>
      <c r="G49" s="58">
        <f>'MEG-3'!O52</f>
        <v>6845083.7699999996</v>
      </c>
      <c r="H49" s="58">
        <f>'MEG-3'!Q52</f>
        <v>-56165620.264868475</v>
      </c>
      <c r="I49" s="175">
        <f t="shared" si="9"/>
        <v>-14394377</v>
      </c>
      <c r="J49" s="60">
        <f t="shared" si="6"/>
        <v>13869326.352690442</v>
      </c>
      <c r="K49" s="60">
        <f t="shared" si="7"/>
        <v>-121128814.3416658</v>
      </c>
      <c r="L49" s="51">
        <f t="shared" si="8"/>
        <v>-30175325</v>
      </c>
    </row>
    <row r="50" spans="1:12" x14ac:dyDescent="0.3">
      <c r="A50" s="366">
        <f>'SEF-24 Page 1-2'!A51</f>
        <v>20.230000000000004</v>
      </c>
      <c r="B50" s="64" t="s">
        <v>308</v>
      </c>
      <c r="C50" s="169" t="s">
        <v>324</v>
      </c>
      <c r="D50" s="60">
        <f>'SEF-24 Page 1-2'!D51</f>
        <v>394548.96938773646</v>
      </c>
      <c r="E50" s="60">
        <f>'SEF-24 Page 1-2'!E51</f>
        <v>0</v>
      </c>
      <c r="F50" s="51">
        <f>ROUND('SEF-24 Page 1-2'!F51,0)</f>
        <v>-525098</v>
      </c>
      <c r="G50" s="58">
        <f>'MEG-3'!O53</f>
        <v>0</v>
      </c>
      <c r="H50" s="58">
        <f>'MEG-3'!Q53</f>
        <v>0</v>
      </c>
      <c r="I50" s="175">
        <f t="shared" si="9"/>
        <v>0</v>
      </c>
      <c r="J50" s="60">
        <f t="shared" si="6"/>
        <v>-394548.96938773646</v>
      </c>
      <c r="K50" s="60">
        <f t="shared" si="7"/>
        <v>0</v>
      </c>
      <c r="L50" s="51">
        <f t="shared" si="8"/>
        <v>525098</v>
      </c>
    </row>
    <row r="51" spans="1:12" x14ac:dyDescent="0.3">
      <c r="A51" s="366">
        <f>'SEF-24 Page 1-2'!A52</f>
        <v>20.240000000000006</v>
      </c>
      <c r="B51" s="64" t="s">
        <v>313</v>
      </c>
      <c r="C51" s="169" t="s">
        <v>324</v>
      </c>
      <c r="D51" s="60">
        <f>'SEF-24 Page 1-2'!D52</f>
        <v>-12677568.60713179</v>
      </c>
      <c r="E51" s="60">
        <f>'SEF-24 Page 1-2'!E52</f>
        <v>36080288.955627486</v>
      </c>
      <c r="F51" s="51">
        <f>ROUND('SEF-24 Page 1-2'!F52,0)</f>
        <v>20444944</v>
      </c>
      <c r="G51" s="58">
        <f>'MEG-3'!O54</f>
        <v>0</v>
      </c>
      <c r="H51" s="58">
        <f>'MEG-3'!Q54</f>
        <v>0</v>
      </c>
      <c r="I51" s="175">
        <f t="shared" si="9"/>
        <v>0</v>
      </c>
      <c r="J51" s="60">
        <f t="shared" si="6"/>
        <v>12677568.60713179</v>
      </c>
      <c r="K51" s="60">
        <f t="shared" si="7"/>
        <v>-36080288.955627486</v>
      </c>
      <c r="L51" s="51">
        <f t="shared" si="8"/>
        <v>-20444944</v>
      </c>
    </row>
    <row r="52" spans="1:12" x14ac:dyDescent="0.3">
      <c r="A52" s="366">
        <f>'SEF-24 Page 1-2'!A53</f>
        <v>20.250000000000007</v>
      </c>
      <c r="B52" s="64" t="s">
        <v>314</v>
      </c>
      <c r="C52" s="169" t="s">
        <v>324</v>
      </c>
      <c r="D52" s="60">
        <f>'SEF-24 Page 1-2'!D53</f>
        <v>477330.77329275</v>
      </c>
      <c r="E52" s="60">
        <f>'SEF-24 Page 1-2'!E53</f>
        <v>0</v>
      </c>
      <c r="F52" s="51">
        <f>ROUND('SEF-24 Page 1-2'!F53,0)</f>
        <v>-635271</v>
      </c>
      <c r="G52" s="58">
        <f>'MEG-3'!O55</f>
        <v>0</v>
      </c>
      <c r="H52" s="58">
        <f>'MEG-3'!Q55</f>
        <v>0</v>
      </c>
      <c r="I52" s="175">
        <f t="shared" si="9"/>
        <v>0</v>
      </c>
      <c r="J52" s="60">
        <f t="shared" si="6"/>
        <v>-477330.77329275</v>
      </c>
      <c r="K52" s="60">
        <f t="shared" si="7"/>
        <v>0</v>
      </c>
      <c r="L52" s="51">
        <f t="shared" si="8"/>
        <v>635271</v>
      </c>
    </row>
    <row r="53" spans="1:12" x14ac:dyDescent="0.3">
      <c r="A53" s="366">
        <f>'SEF-24 Page 1-2'!A54</f>
        <v>20.260000000000009</v>
      </c>
      <c r="B53" s="64" t="s">
        <v>315</v>
      </c>
      <c r="C53" s="169" t="s">
        <v>324</v>
      </c>
      <c r="D53" s="60">
        <f>'SEF-24 Page 1-2'!D54</f>
        <v>9006372.2399999984</v>
      </c>
      <c r="E53" s="60">
        <f>'SEF-24 Page 1-2'!E54</f>
        <v>4503186.1200000085</v>
      </c>
      <c r="F53" s="51">
        <f>ROUND('SEF-24 Page 1-2'!F54,0)</f>
        <v>-11540530</v>
      </c>
      <c r="G53" s="58">
        <f>'MEG-3'!O56</f>
        <v>18012744</v>
      </c>
      <c r="H53" s="58">
        <f>'MEG-3'!Q56</f>
        <v>9006372</v>
      </c>
      <c r="I53" s="175">
        <f t="shared" si="9"/>
        <v>-23125480</v>
      </c>
      <c r="J53" s="60">
        <f t="shared" si="6"/>
        <v>9006371.7600000016</v>
      </c>
      <c r="K53" s="60">
        <f t="shared" si="7"/>
        <v>4503185.8799999915</v>
      </c>
      <c r="L53" s="51">
        <f t="shared" si="8"/>
        <v>-11584950</v>
      </c>
    </row>
    <row r="54" spans="1:12" x14ac:dyDescent="0.3">
      <c r="A54" s="366">
        <f>'SEF-24 Page 1-2'!A55</f>
        <v>20.27000000000001</v>
      </c>
      <c r="B54" s="64" t="s">
        <v>116</v>
      </c>
      <c r="C54" s="169" t="s">
        <v>324</v>
      </c>
      <c r="D54" s="60">
        <f>'SEF-24 Page 1-2'!D55</f>
        <v>-582529.67963589286</v>
      </c>
      <c r="E54" s="60">
        <f>'SEF-24 Page 1-2'!E55</f>
        <v>25767063.321957536</v>
      </c>
      <c r="F54" s="51">
        <f>ROUND('SEF-24 Page 1-2'!F55,0)</f>
        <v>3326673</v>
      </c>
      <c r="G54" s="58">
        <f>'MEG-3'!O57</f>
        <v>0</v>
      </c>
      <c r="H54" s="58">
        <f>'MEG-3'!Q57</f>
        <v>0</v>
      </c>
      <c r="I54" s="175">
        <f t="shared" si="9"/>
        <v>0</v>
      </c>
      <c r="J54" s="60">
        <f t="shared" si="6"/>
        <v>582529.67963589286</v>
      </c>
      <c r="K54" s="60">
        <f t="shared" si="7"/>
        <v>-25767063.321957536</v>
      </c>
      <c r="L54" s="51">
        <f t="shared" si="8"/>
        <v>-3326673</v>
      </c>
    </row>
    <row r="55" spans="1:12" x14ac:dyDescent="0.3">
      <c r="A55" s="366">
        <f>'SEF-24 Page 1-2'!A56</f>
        <v>20.280000000000012</v>
      </c>
      <c r="B55" s="64" t="s">
        <v>118</v>
      </c>
      <c r="C55" s="169" t="s">
        <v>324</v>
      </c>
      <c r="D55" s="60">
        <f>'SEF-24 Page 1-2'!D56</f>
        <v>-1330725.9543599267</v>
      </c>
      <c r="E55" s="60">
        <f>'SEF-24 Page 1-2'!E56</f>
        <v>0</v>
      </c>
      <c r="F55" s="51">
        <f>ROUND('SEF-24 Page 1-2'!F56,0)</f>
        <v>1771040</v>
      </c>
      <c r="G55" s="58">
        <f>'MEG-3'!O58</f>
        <v>0</v>
      </c>
      <c r="H55" s="58">
        <f>'MEG-3'!Q58</f>
        <v>0</v>
      </c>
      <c r="I55" s="175">
        <f t="shared" si="9"/>
        <v>0</v>
      </c>
      <c r="J55" s="60">
        <f t="shared" si="6"/>
        <v>1330725.9543599267</v>
      </c>
      <c r="K55" s="60">
        <f t="shared" si="7"/>
        <v>0</v>
      </c>
      <c r="L55" s="51">
        <f t="shared" si="8"/>
        <v>-1771040</v>
      </c>
    </row>
    <row r="56" spans="1:12" x14ac:dyDescent="0.3">
      <c r="A56" s="366">
        <f>'SEF-24 Page 1-2'!A57</f>
        <v>20.290000000000013</v>
      </c>
      <c r="B56" s="64" t="s">
        <v>120</v>
      </c>
      <c r="C56" s="169" t="s">
        <v>324</v>
      </c>
      <c r="D56" s="60">
        <f>'SEF-24 Page 1-2'!D57</f>
        <v>-567398.9934889141</v>
      </c>
      <c r="E56" s="60">
        <f>'SEF-24 Page 1-2'!E57</f>
        <v>5798357.5857409984</v>
      </c>
      <c r="F56" s="51">
        <f>ROUND('SEF-24 Page 1-2'!F57,0)</f>
        <v>1329281</v>
      </c>
      <c r="G56" s="58">
        <f>'MEG-3'!O59</f>
        <v>0</v>
      </c>
      <c r="H56" s="58">
        <f>'MEG-3'!Q59</f>
        <v>0</v>
      </c>
      <c r="I56" s="175">
        <f t="shared" si="9"/>
        <v>0</v>
      </c>
      <c r="J56" s="60">
        <f t="shared" si="6"/>
        <v>567398.9934889141</v>
      </c>
      <c r="K56" s="60">
        <f t="shared" si="7"/>
        <v>-5798357.5857409984</v>
      </c>
      <c r="L56" s="51">
        <f t="shared" si="8"/>
        <v>-1329281</v>
      </c>
    </row>
    <row r="57" spans="1:12" x14ac:dyDescent="0.3">
      <c r="A57" s="366">
        <f>'SEF-24 Page 1-2'!A58</f>
        <v>21.01</v>
      </c>
      <c r="B57" s="64" t="s">
        <v>72</v>
      </c>
      <c r="C57" s="169" t="s">
        <v>324</v>
      </c>
      <c r="D57" s="60">
        <f>'SEF-24 Page 1-2'!D58</f>
        <v>-17795211.595228255</v>
      </c>
      <c r="E57" s="60">
        <f>'SEF-24 Page 1-2'!E58</f>
        <v>0</v>
      </c>
      <c r="F57" s="51">
        <f>ROUND('SEF-24 Page 1-2'!F58,0)</f>
        <v>23683340</v>
      </c>
      <c r="G57" s="58">
        <f>'MEG-3'!O60</f>
        <v>17690535.809880324</v>
      </c>
      <c r="H57" s="58">
        <f>'MEG-3'!Q60</f>
        <v>0</v>
      </c>
      <c r="I57" s="175">
        <f t="shared" si="9"/>
        <v>-23544029</v>
      </c>
      <c r="J57" s="60">
        <f t="shared" si="6"/>
        <v>35485747.405108579</v>
      </c>
      <c r="K57" s="60">
        <f t="shared" si="7"/>
        <v>0</v>
      </c>
      <c r="L57" s="51">
        <f t="shared" si="8"/>
        <v>-47227369</v>
      </c>
    </row>
    <row r="58" spans="1:12" x14ac:dyDescent="0.3">
      <c r="A58" s="366">
        <f>'SEF-24 Page 1-2'!A59</f>
        <v>21.020000000000003</v>
      </c>
      <c r="B58" s="64" t="s">
        <v>74</v>
      </c>
      <c r="C58" s="169" t="s">
        <v>683</v>
      </c>
      <c r="D58" s="60">
        <f>'SEF-24 Page 1-2'!D59</f>
        <v>526903.32847884076</v>
      </c>
      <c r="E58" s="60">
        <f>'SEF-24 Page 1-2'!E59</f>
        <v>0</v>
      </c>
      <c r="F58" s="51">
        <f>ROUND('SEF-24 Page 1-2'!F59,0)</f>
        <v>-701247</v>
      </c>
      <c r="G58" s="58">
        <f>'MEG-3'!O61</f>
        <v>518011</v>
      </c>
      <c r="H58" s="58">
        <f>'MEG-3'!Q61</f>
        <v>0</v>
      </c>
      <c r="I58" s="175">
        <f t="shared" si="9"/>
        <v>-689412</v>
      </c>
      <c r="J58" s="60">
        <f t="shared" si="6"/>
        <v>-8892.3284788407618</v>
      </c>
      <c r="K58" s="60">
        <f t="shared" si="7"/>
        <v>0</v>
      </c>
      <c r="L58" s="51">
        <f t="shared" si="8"/>
        <v>11835</v>
      </c>
    </row>
    <row r="59" spans="1:12" x14ac:dyDescent="0.3">
      <c r="A59" s="366">
        <f>'SEF-24 Page 1-2'!A60</f>
        <v>21.050000000000004</v>
      </c>
      <c r="B59" s="64" t="s">
        <v>80</v>
      </c>
      <c r="C59" s="169" t="s">
        <v>412</v>
      </c>
      <c r="D59" s="60">
        <f>'SEF-24 Page 1-2'!D60</f>
        <v>-10681804.722000003</v>
      </c>
      <c r="E59" s="60">
        <f>'SEF-24 Page 1-2'!E60</f>
        <v>0</v>
      </c>
      <c r="F59" s="51">
        <f>ROUND('SEF-24 Page 1-2'!F60,0)</f>
        <v>14216229</v>
      </c>
      <c r="G59" s="58">
        <f>'MEG-3'!O62</f>
        <v>-10681805</v>
      </c>
      <c r="H59" s="58">
        <f>'MEG-3'!Q62</f>
        <v>0</v>
      </c>
      <c r="I59" s="175">
        <f>ROUND((-G59+(H59*$G$2))/$I$2,0)-1</f>
        <v>14216229</v>
      </c>
      <c r="J59" s="60">
        <f t="shared" si="6"/>
        <v>-0.27799999713897705</v>
      </c>
      <c r="K59" s="60">
        <f t="shared" si="7"/>
        <v>0</v>
      </c>
      <c r="L59" s="51">
        <f t="shared" si="8"/>
        <v>0</v>
      </c>
    </row>
    <row r="60" spans="1:12" x14ac:dyDescent="0.3">
      <c r="A60" s="366">
        <f>'SEF-24 Page 1-2'!A61</f>
        <v>21.060000000000006</v>
      </c>
      <c r="B60" s="64" t="s">
        <v>316</v>
      </c>
      <c r="C60" s="169" t="s">
        <v>324</v>
      </c>
      <c r="D60" s="60">
        <f>'SEF-24 Page 1-2'!D61</f>
        <v>9100115.4800387621</v>
      </c>
      <c r="E60" s="60">
        <f>'SEF-24 Page 1-2'!E61</f>
        <v>-23391891.903797138</v>
      </c>
      <c r="F60" s="51">
        <f>ROUND('SEF-24 Page 1-2'!F61,0)</f>
        <v>-14427397</v>
      </c>
      <c r="G60" s="58">
        <f>'MEG-3'!O63</f>
        <v>0</v>
      </c>
      <c r="H60" s="58">
        <f>'MEG-3'!Q63</f>
        <v>0</v>
      </c>
      <c r="I60" s="175">
        <f>ROUND((-G60+(H60*$G$2))/$I$2,0)</f>
        <v>0</v>
      </c>
      <c r="J60" s="60">
        <f t="shared" si="6"/>
        <v>-9100115.4800387621</v>
      </c>
      <c r="K60" s="60">
        <f t="shared" si="7"/>
        <v>23391891.903797138</v>
      </c>
      <c r="L60" s="51">
        <f t="shared" si="8"/>
        <v>14427397</v>
      </c>
    </row>
    <row r="61" spans="1:12" x14ac:dyDescent="0.3">
      <c r="A61" s="366">
        <f>'SEF-24 Page 1-2'!A62</f>
        <v>21.080000000000005</v>
      </c>
      <c r="B61" s="64" t="s">
        <v>127</v>
      </c>
      <c r="C61" s="169" t="s">
        <v>285</v>
      </c>
      <c r="D61" s="60">
        <f>'SEF-24 Page 1-2'!D62</f>
        <v>4478733.8338600006</v>
      </c>
      <c r="E61" s="60">
        <f>'SEF-24 Page 1-2'!E62</f>
        <v>-3321469.9169705859</v>
      </c>
      <c r="F61" s="51">
        <f>ROUND('SEF-24 Page 1-2'!F62,0)</f>
        <v>-6289554</v>
      </c>
      <c r="G61" s="58">
        <f>'MEG-3'!O64</f>
        <v>4478734</v>
      </c>
      <c r="H61" s="58">
        <f>'MEG-3'!Q64</f>
        <v>-3321470</v>
      </c>
      <c r="I61" s="175">
        <f>ROUND((-G61+(H61*$G$2))/$I$2,0)</f>
        <v>-6273172</v>
      </c>
      <c r="J61" s="60">
        <f t="shared" si="6"/>
        <v>0.1661399994045496</v>
      </c>
      <c r="K61" s="60">
        <f t="shared" si="7"/>
        <v>-8.3029414061456919E-2</v>
      </c>
      <c r="L61" s="51">
        <f t="shared" si="8"/>
        <v>16382</v>
      </c>
    </row>
    <row r="62" spans="1:12" x14ac:dyDescent="0.3">
      <c r="A62" s="366">
        <f>'SEF-24 Page 1-2'!A63</f>
        <v>21.090000000000007</v>
      </c>
      <c r="B62" s="64" t="s">
        <v>129</v>
      </c>
      <c r="C62" s="169" t="s">
        <v>324</v>
      </c>
      <c r="D62" s="60">
        <f>'SEF-24 Page 1-2'!D63</f>
        <v>-809932.18299113424</v>
      </c>
      <c r="E62" s="60">
        <f>'SEF-24 Page 1-2'!E63</f>
        <v>34322392.17098815</v>
      </c>
      <c r="F62" s="51">
        <f>ROUND('SEF-24 Page 1-2'!F63,0)</f>
        <v>4476448</v>
      </c>
      <c r="G62" s="58">
        <f>'MEG-3'!O65</f>
        <v>0</v>
      </c>
      <c r="H62" s="58">
        <f>'MEG-3'!Q65</f>
        <v>0</v>
      </c>
      <c r="I62" s="175">
        <f>ROUND((-G62+(H62*$G$2))/$I$2,0)</f>
        <v>0</v>
      </c>
      <c r="J62" s="60">
        <f t="shared" si="6"/>
        <v>809932.18299113424</v>
      </c>
      <c r="K62" s="60">
        <f t="shared" si="7"/>
        <v>-34322392.17098815</v>
      </c>
      <c r="L62" s="51">
        <f t="shared" si="8"/>
        <v>-4476448</v>
      </c>
    </row>
    <row r="63" spans="1:12" x14ac:dyDescent="0.3">
      <c r="A63" s="366">
        <f>'SEF-24 Page 1-2'!A64</f>
        <v>21.100000000000009</v>
      </c>
      <c r="B63" s="64" t="s">
        <v>317</v>
      </c>
      <c r="C63" s="169" t="s">
        <v>324</v>
      </c>
      <c r="D63" s="60">
        <f>'SEF-24 Page 1-2'!D64</f>
        <v>-2484593.7565199998</v>
      </c>
      <c r="E63" s="60">
        <f>'SEF-24 Page 1-2'!E64</f>
        <v>4143548.7960133362</v>
      </c>
      <c r="F63" s="51">
        <f>ROUND('SEF-24 Page 1-2'!F64,0)</f>
        <v>3716988</v>
      </c>
      <c r="G63" s="58">
        <f>'MEG-3'!O66</f>
        <v>0</v>
      </c>
      <c r="H63" s="58">
        <f>'MEG-3'!Q66</f>
        <v>0</v>
      </c>
      <c r="I63" s="175">
        <f>ROUND((-G63+(H63*$G$2))/$I$2,0)</f>
        <v>0</v>
      </c>
      <c r="J63" s="60">
        <f t="shared" si="6"/>
        <v>2484593.7565199998</v>
      </c>
      <c r="K63" s="60">
        <f t="shared" si="7"/>
        <v>-4143548.7960133362</v>
      </c>
      <c r="L63" s="51">
        <f t="shared" si="8"/>
        <v>-3716988</v>
      </c>
    </row>
    <row r="64" spans="1:12" x14ac:dyDescent="0.3">
      <c r="A64" s="178"/>
      <c r="B64" s="64"/>
      <c r="C64" s="59"/>
      <c r="D64" s="130"/>
      <c r="E64" s="130"/>
      <c r="F64" s="131"/>
      <c r="G64" s="63"/>
      <c r="H64" s="63"/>
      <c r="I64" s="64"/>
      <c r="J64" s="60">
        <f t="shared" si="6"/>
        <v>0</v>
      </c>
      <c r="K64" s="60">
        <f t="shared" si="7"/>
        <v>0</v>
      </c>
      <c r="L64" s="51">
        <f t="shared" si="8"/>
        <v>0</v>
      </c>
    </row>
    <row r="65" spans="1:12" x14ac:dyDescent="0.3">
      <c r="A65" s="65" t="s">
        <v>318</v>
      </c>
      <c r="B65" s="63"/>
      <c r="C65" s="179"/>
      <c r="D65" s="180">
        <f t="shared" ref="D65:I65" si="10">SUM(D9:D64)</f>
        <v>-77163398.817829251</v>
      </c>
      <c r="E65" s="180">
        <f t="shared" si="10"/>
        <v>301382774.23677969</v>
      </c>
      <c r="F65" s="181">
        <f t="shared" si="10"/>
        <v>132537657</v>
      </c>
      <c r="G65" s="180">
        <f t="shared" si="10"/>
        <v>3811099.1766581014</v>
      </c>
      <c r="H65" s="180">
        <f t="shared" si="10"/>
        <v>20996658.188598789</v>
      </c>
      <c r="I65" s="181">
        <f t="shared" si="10"/>
        <v>-3096642</v>
      </c>
      <c r="J65" s="180">
        <f t="shared" si="6"/>
        <v>80974497.994487345</v>
      </c>
      <c r="K65" s="180">
        <f t="shared" si="7"/>
        <v>-280386116.04818088</v>
      </c>
      <c r="L65" s="181">
        <f t="shared" si="8"/>
        <v>-135634299</v>
      </c>
    </row>
    <row r="66" spans="1:12" ht="15" thickBot="1" x14ac:dyDescent="0.35">
      <c r="A66" s="65" t="s">
        <v>620</v>
      </c>
      <c r="B66" s="63"/>
      <c r="C66" s="358"/>
      <c r="D66" s="183">
        <f t="shared" ref="D66:I66" si="11">D65+D8</f>
        <v>313977292.18217075</v>
      </c>
      <c r="E66" s="183">
        <f t="shared" si="11"/>
        <v>5510161280.2367802</v>
      </c>
      <c r="F66" s="184">
        <f t="shared" si="11"/>
        <v>127736404.06585702</v>
      </c>
      <c r="G66" s="183">
        <f t="shared" si="11"/>
        <v>394951790.17665809</v>
      </c>
      <c r="H66" s="183">
        <f t="shared" si="11"/>
        <v>5229775164.1885986</v>
      </c>
      <c r="I66" s="184">
        <f t="shared" si="11"/>
        <v>-33588207</v>
      </c>
      <c r="J66" s="183">
        <f t="shared" si="6"/>
        <v>80974497.994487345</v>
      </c>
      <c r="K66" s="183">
        <f t="shared" si="7"/>
        <v>-280386116.04818153</v>
      </c>
      <c r="L66" s="184">
        <f t="shared" si="8"/>
        <v>-161324611.06585702</v>
      </c>
    </row>
    <row r="67" spans="1:12" ht="15" thickTop="1" x14ac:dyDescent="0.3">
      <c r="A67" s="52" t="s">
        <v>615</v>
      </c>
      <c r="B67" s="128"/>
      <c r="C67" s="63"/>
      <c r="D67" s="185"/>
      <c r="E67" s="185"/>
      <c r="F67" s="186">
        <f>'SEF-24 Page 1-2'!F68</f>
        <v>-3124000</v>
      </c>
      <c r="G67" s="185"/>
      <c r="H67" s="185"/>
      <c r="I67" s="186">
        <f>'MEG-3'!G107</f>
        <v>-3117000</v>
      </c>
      <c r="J67" s="185"/>
      <c r="K67" s="185"/>
      <c r="L67" s="187">
        <f>I67-F67</f>
        <v>7000</v>
      </c>
    </row>
    <row r="68" spans="1:12" x14ac:dyDescent="0.3">
      <c r="A68" s="52" t="s">
        <v>616</v>
      </c>
      <c r="B68" s="128"/>
      <c r="C68" s="63"/>
      <c r="D68" s="185"/>
      <c r="E68" s="185"/>
      <c r="F68" s="188">
        <f>'SEF-24 Page 1-2'!F69</f>
        <v>13370046.16189611</v>
      </c>
      <c r="G68" s="185"/>
      <c r="H68" s="185"/>
      <c r="I68" s="188">
        <f>'MEG-3'!G111</f>
        <v>0</v>
      </c>
      <c r="J68" s="185"/>
      <c r="K68" s="185"/>
      <c r="L68" s="175">
        <f>I68-F68</f>
        <v>-13370046.16189611</v>
      </c>
    </row>
    <row r="69" spans="1:12" x14ac:dyDescent="0.3">
      <c r="A69" s="65" t="s">
        <v>617</v>
      </c>
      <c r="B69" s="128"/>
      <c r="C69" s="63"/>
      <c r="D69" s="185"/>
      <c r="E69" s="185"/>
      <c r="F69" s="171">
        <f>'SEF-24 Page 1-2'!F70</f>
        <v>137982450.1834729</v>
      </c>
      <c r="G69" s="185"/>
      <c r="H69" s="185"/>
      <c r="I69" s="171">
        <f>SUM(I66:I68)</f>
        <v>-36705207</v>
      </c>
      <c r="J69" s="185"/>
      <c r="K69" s="185"/>
      <c r="L69" s="189">
        <f>I69-F69</f>
        <v>-174687657.1834729</v>
      </c>
    </row>
    <row r="70" spans="1:12" x14ac:dyDescent="0.3">
      <c r="A70" s="52" t="s">
        <v>618</v>
      </c>
      <c r="B70" s="128"/>
      <c r="C70" s="63"/>
      <c r="D70" s="185"/>
      <c r="E70" s="185"/>
      <c r="F70" s="188">
        <f>'SEF-24 Page 1-2'!F71</f>
        <v>0</v>
      </c>
      <c r="G70" s="185"/>
      <c r="H70" s="185"/>
      <c r="I70" s="188">
        <f>'MEG-3'!G115</f>
        <v>0</v>
      </c>
      <c r="J70" s="185"/>
      <c r="K70" s="185"/>
      <c r="L70" s="175">
        <f>I70-F70</f>
        <v>0</v>
      </c>
    </row>
    <row r="71" spans="1:12" ht="15" thickBot="1" x14ac:dyDescent="0.35">
      <c r="A71" s="53" t="s">
        <v>619</v>
      </c>
      <c r="B71" s="128"/>
      <c r="C71" s="63"/>
      <c r="D71" s="185"/>
      <c r="E71" s="185"/>
      <c r="F71" s="183">
        <f>'SEF-24 Page 1-2'!F72</f>
        <v>137982450.1834729</v>
      </c>
      <c r="G71" s="185"/>
      <c r="H71" s="185"/>
      <c r="I71" s="183">
        <f>SUM(I69:I70)</f>
        <v>-36705207</v>
      </c>
      <c r="J71" s="185"/>
      <c r="K71" s="185"/>
      <c r="L71" s="184">
        <f>I71-F71</f>
        <v>-174687657.1834729</v>
      </c>
    </row>
    <row r="72" spans="1:12" ht="15" thickTop="1" x14ac:dyDescent="0.3">
      <c r="A72" s="52"/>
      <c r="B72" s="128"/>
      <c r="C72" s="63"/>
      <c r="D72" s="185"/>
      <c r="E72" s="185"/>
      <c r="F72" s="359"/>
      <c r="G72" s="185"/>
      <c r="H72" s="185"/>
      <c r="I72" s="359"/>
      <c r="J72" s="185"/>
      <c r="K72" s="185"/>
      <c r="L72" s="360"/>
    </row>
    <row r="73" spans="1:12" x14ac:dyDescent="0.3">
      <c r="A73" s="190" t="s">
        <v>681</v>
      </c>
      <c r="B73" s="129"/>
      <c r="C73" s="291"/>
      <c r="D73" s="361"/>
      <c r="E73" s="361"/>
      <c r="F73" s="362"/>
      <c r="G73" s="363"/>
      <c r="H73" s="363"/>
      <c r="I73" s="362"/>
      <c r="J73" s="363"/>
      <c r="K73" s="363"/>
      <c r="L73" s="364"/>
    </row>
  </sheetData>
  <autoFilter ref="A6:L71"/>
  <conditionalFormatting sqref="D3:E3 H3:I3">
    <cfRule type="cellIs" dxfId="4" priority="1" operator="notEqual">
      <formula>0</formula>
    </cfRule>
  </conditionalFormatting>
  <pageMargins left="0.25" right="0.25" top="0.75" bottom="0.75" header="0.3" footer="0.3"/>
  <pageSetup scale="69" firstPageNumber="3" fitToHeight="2" orientation="landscape" useFirstPageNumber="1" r:id="rId1"/>
  <headerFooter>
    <oddHeader>&amp;RExhibit No. SEF-24
Page &amp;P of 6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5"/>
  <sheetViews>
    <sheetView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ColWidth="9.109375" defaultRowHeight="14.4" x14ac:dyDescent="0.3"/>
  <cols>
    <col min="1" max="1" width="10" style="133" customWidth="1"/>
    <col min="2" max="2" width="31" style="133" bestFit="1" customWidth="1"/>
    <col min="3" max="3" width="10.5546875" style="133" bestFit="1" customWidth="1"/>
    <col min="4" max="4" width="14" style="133" customWidth="1"/>
    <col min="5" max="5" width="16.33203125" style="133" bestFit="1" customWidth="1"/>
    <col min="6" max="6" width="14" style="133" customWidth="1"/>
    <col min="7" max="7" width="16.6640625" style="133" bestFit="1" customWidth="1"/>
    <col min="8" max="8" width="18.5546875" style="133" customWidth="1"/>
    <col min="9" max="9" width="19.33203125" style="133" bestFit="1" customWidth="1"/>
    <col min="10" max="10" width="14" style="133" customWidth="1"/>
    <col min="11" max="11" width="15.6640625" style="133" bestFit="1" customWidth="1"/>
    <col min="12" max="12" width="14" style="133" customWidth="1"/>
    <col min="13" max="16384" width="9.109375" style="133"/>
  </cols>
  <sheetData>
    <row r="1" spans="1:12" ht="15.6" x14ac:dyDescent="0.3">
      <c r="A1" s="134"/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7"/>
    </row>
    <row r="2" spans="1:12" ht="15.6" x14ac:dyDescent="0.3">
      <c r="A2" s="138" t="s">
        <v>753</v>
      </c>
      <c r="B2" s="139"/>
      <c r="C2" s="139"/>
      <c r="D2" s="139"/>
      <c r="E2" s="139"/>
      <c r="F2" s="142" t="s">
        <v>679</v>
      </c>
      <c r="G2" s="141">
        <f>'BGM-3'!AK12</f>
        <v>7.6200000000000004E-2</v>
      </c>
      <c r="H2" s="142" t="s">
        <v>677</v>
      </c>
      <c r="I2" s="143">
        <f>'SEF-24 Page 1-2'!I2</f>
        <v>0.75138099999999997</v>
      </c>
      <c r="J2" s="139"/>
      <c r="K2" s="139"/>
      <c r="L2" s="144"/>
    </row>
    <row r="3" spans="1:12" ht="15.6" x14ac:dyDescent="0.3">
      <c r="A3" s="145"/>
      <c r="B3" s="139"/>
      <c r="C3" s="139"/>
      <c r="D3" s="146"/>
      <c r="E3" s="146"/>
      <c r="F3" s="147" t="s">
        <v>611</v>
      </c>
      <c r="G3" s="365">
        <f>'SEF-24 Page 1-2'!G3</f>
        <v>7.4399999999999994E-2</v>
      </c>
      <c r="H3" s="146"/>
      <c r="I3" s="146"/>
      <c r="J3" s="149"/>
      <c r="K3" s="149"/>
      <c r="L3" s="150"/>
    </row>
    <row r="4" spans="1:12" ht="15.6" x14ac:dyDescent="0.3">
      <c r="A4" s="151"/>
      <c r="B4" s="152"/>
      <c r="C4" s="153"/>
      <c r="D4" s="154"/>
      <c r="E4" s="379" t="s">
        <v>751</v>
      </c>
      <c r="F4" s="155"/>
      <c r="G4" s="156" t="s">
        <v>319</v>
      </c>
      <c r="H4" s="154"/>
      <c r="I4" s="155"/>
      <c r="J4" s="156" t="s">
        <v>320</v>
      </c>
      <c r="K4" s="154"/>
      <c r="L4" s="155"/>
    </row>
    <row r="5" spans="1:12" ht="15.6" x14ac:dyDescent="0.3">
      <c r="A5" s="157" t="s">
        <v>288</v>
      </c>
      <c r="B5" s="158" t="s">
        <v>156</v>
      </c>
      <c r="C5" s="159" t="s">
        <v>289</v>
      </c>
      <c r="D5" s="160" t="s">
        <v>22</v>
      </c>
      <c r="E5" s="161" t="s">
        <v>20</v>
      </c>
      <c r="F5" s="161" t="s">
        <v>21</v>
      </c>
      <c r="G5" s="161" t="s">
        <v>22</v>
      </c>
      <c r="H5" s="161" t="s">
        <v>20</v>
      </c>
      <c r="I5" s="161" t="s">
        <v>302</v>
      </c>
      <c r="J5" s="161" t="s">
        <v>22</v>
      </c>
      <c r="K5" s="161" t="s">
        <v>20</v>
      </c>
      <c r="L5" s="161" t="s">
        <v>21</v>
      </c>
    </row>
    <row r="6" spans="1:12" ht="15.6" x14ac:dyDescent="0.3">
      <c r="A6" s="162" t="s">
        <v>290</v>
      </c>
      <c r="B6" s="163" t="s">
        <v>291</v>
      </c>
      <c r="C6" s="164" t="s">
        <v>292</v>
      </c>
      <c r="D6" s="163" t="s">
        <v>293</v>
      </c>
      <c r="E6" s="164" t="s">
        <v>294</v>
      </c>
      <c r="F6" s="164" t="s">
        <v>295</v>
      </c>
      <c r="G6" s="164" t="s">
        <v>296</v>
      </c>
      <c r="H6" s="164" t="s">
        <v>297</v>
      </c>
      <c r="I6" s="164" t="s">
        <v>298</v>
      </c>
      <c r="J6" s="164" t="s">
        <v>299</v>
      </c>
      <c r="K6" s="164" t="s">
        <v>300</v>
      </c>
      <c r="L6" s="164" t="s">
        <v>301</v>
      </c>
    </row>
    <row r="7" spans="1:12" ht="15.6" x14ac:dyDescent="0.3">
      <c r="A7" s="157"/>
      <c r="B7" s="158"/>
      <c r="C7" s="161"/>
      <c r="D7" s="351"/>
      <c r="E7" s="351"/>
      <c r="F7" s="160"/>
      <c r="G7" s="351"/>
      <c r="H7" s="351"/>
      <c r="I7" s="160"/>
      <c r="J7" s="351"/>
      <c r="K7" s="351"/>
      <c r="L7" s="160"/>
    </row>
    <row r="8" spans="1:12" ht="15.6" x14ac:dyDescent="0.3">
      <c r="A8" s="145"/>
      <c r="B8" s="168" t="s">
        <v>323</v>
      </c>
      <c r="C8" s="169" t="s">
        <v>285</v>
      </c>
      <c r="D8" s="171">
        <f>'SEF-24 Page 1-2'!D8</f>
        <v>391140691.10000062</v>
      </c>
      <c r="E8" s="171">
        <f>'SEF-24 Page 1-2'!E8</f>
        <v>5208778506.3049917</v>
      </c>
      <c r="F8" s="172">
        <f>'SEF-24 Page 1-2'!F8</f>
        <v>-4801252.9341429826</v>
      </c>
      <c r="G8" s="171">
        <f>'BGM-3'!P7*1000</f>
        <v>391140691.10000062</v>
      </c>
      <c r="H8" s="171">
        <f>'BGM-3'!R7*1000</f>
        <v>5208778506.3049917</v>
      </c>
      <c r="I8" s="172">
        <f t="shared" ref="I8:I34" si="0">(-G8+(H8*$G$2))/$I$2</f>
        <v>7676839.1540905964</v>
      </c>
      <c r="J8" s="171">
        <f t="shared" ref="J8:J39" si="1">G8-D8</f>
        <v>0</v>
      </c>
      <c r="K8" s="171">
        <f t="shared" ref="K8:K39" si="2">H8-E8</f>
        <v>0</v>
      </c>
      <c r="L8" s="172">
        <f t="shared" ref="L8:L39" si="3">I8-F8</f>
        <v>12478092.088233579</v>
      </c>
    </row>
    <row r="9" spans="1:12" x14ac:dyDescent="0.3">
      <c r="A9" s="178">
        <f>'SEF-24 Page 3-4'!A9</f>
        <v>20.010000000000002</v>
      </c>
      <c r="B9" s="64" t="s">
        <v>305</v>
      </c>
      <c r="C9" s="169" t="s">
        <v>412</v>
      </c>
      <c r="D9" s="60">
        <f>'SEF-24 Page 1-2'!D9</f>
        <v>8327800.1577338427</v>
      </c>
      <c r="E9" s="60">
        <f>'SEF-24 Page 1-2'!E9</f>
        <v>0</v>
      </c>
      <c r="F9" s="51">
        <f>'SEF-24 Page 1-2'!F9</f>
        <v>-11083325.44705528</v>
      </c>
      <c r="G9" s="60">
        <f>'BGM-3'!P10*1000</f>
        <v>8327800.1577338418</v>
      </c>
      <c r="H9" s="60">
        <f>'BGM-3'!R10*1000</f>
        <v>0</v>
      </c>
      <c r="I9" s="51">
        <f t="shared" si="0"/>
        <v>-11083325.447055278</v>
      </c>
      <c r="J9" s="60">
        <f t="shared" si="1"/>
        <v>0</v>
      </c>
      <c r="K9" s="60">
        <f t="shared" si="2"/>
        <v>0</v>
      </c>
      <c r="L9" s="51">
        <f t="shared" si="3"/>
        <v>0</v>
      </c>
    </row>
    <row r="10" spans="1:12" x14ac:dyDescent="0.3">
      <c r="A10" s="178">
        <f>'SEF-24 Page 3-4'!A10</f>
        <v>20.020000000000003</v>
      </c>
      <c r="B10" s="64" t="s">
        <v>30</v>
      </c>
      <c r="C10" s="169" t="s">
        <v>412</v>
      </c>
      <c r="D10" s="60">
        <f>'SEF-24 Page 1-2'!D10</f>
        <v>4922912.8320278507</v>
      </c>
      <c r="E10" s="60">
        <f>'SEF-24 Page 1-2'!E10</f>
        <v>0</v>
      </c>
      <c r="F10" s="51">
        <f>'SEF-24 Page 1-2'!F10</f>
        <v>-6551819.6920441836</v>
      </c>
      <c r="G10" s="60">
        <f>'BGM-3'!P11*1000</f>
        <v>3965156.9663860002</v>
      </c>
      <c r="H10" s="60">
        <f>'BGM-3'!R11*1000</f>
        <v>0</v>
      </c>
      <c r="I10" s="51">
        <f t="shared" si="0"/>
        <v>-5277158.9465078311</v>
      </c>
      <c r="J10" s="60">
        <f t="shared" si="1"/>
        <v>-957755.86564185051</v>
      </c>
      <c r="K10" s="60">
        <f t="shared" si="2"/>
        <v>0</v>
      </c>
      <c r="L10" s="51">
        <f t="shared" si="3"/>
        <v>1274660.7455363525</v>
      </c>
    </row>
    <row r="11" spans="1:12" x14ac:dyDescent="0.3">
      <c r="A11" s="178">
        <f>'SEF-24 Page 3-4'!A11</f>
        <v>20.030000000000005</v>
      </c>
      <c r="B11" s="64" t="s">
        <v>32</v>
      </c>
      <c r="C11" s="169" t="s">
        <v>324</v>
      </c>
      <c r="D11" s="60">
        <f>'SEF-24 Page 1-2'!D11</f>
        <v>-14935653.446827501</v>
      </c>
      <c r="E11" s="60">
        <f>'SEF-24 Page 1-2'!E11</f>
        <v>0</v>
      </c>
      <c r="F11" s="51">
        <f>'SEF-24 Page 1-2'!F11</f>
        <v>19877603.302222844</v>
      </c>
      <c r="G11" s="60">
        <f>'BGM-3'!P12*1000</f>
        <v>-8177003.2254878283</v>
      </c>
      <c r="H11" s="60">
        <f>'BGM-3'!R12*1000</f>
        <v>32585069.952498022</v>
      </c>
      <c r="I11" s="51">
        <f t="shared" si="0"/>
        <v>14187190.727298373</v>
      </c>
      <c r="J11" s="60">
        <f t="shared" si="1"/>
        <v>6758650.2213396728</v>
      </c>
      <c r="K11" s="60">
        <f t="shared" si="2"/>
        <v>32585069.952498022</v>
      </c>
      <c r="L11" s="51">
        <f t="shared" si="3"/>
        <v>-5690412.5749244709</v>
      </c>
    </row>
    <row r="12" spans="1:12" x14ac:dyDescent="0.3">
      <c r="A12" s="178">
        <f>'SEF-24 Page 3-4'!A12</f>
        <v>20.040000000000006</v>
      </c>
      <c r="B12" s="64" t="s">
        <v>87</v>
      </c>
      <c r="C12" s="169" t="s">
        <v>683</v>
      </c>
      <c r="D12" s="60">
        <f>'SEF-24 Page 1-2'!D12</f>
        <v>33104040.978384849</v>
      </c>
      <c r="E12" s="60">
        <f>'SEF-24 Page 1-2'!E12</f>
        <v>0</v>
      </c>
      <c r="F12" s="51">
        <f>'SEF-24 Page 1-2'!F12</f>
        <v>-44057596.58333768</v>
      </c>
      <c r="G12" s="60">
        <f>'BGM-3'!P13*1000</f>
        <v>32336675.019597024</v>
      </c>
      <c r="H12" s="60">
        <f>'BGM-3'!R13*1000</f>
        <v>0</v>
      </c>
      <c r="I12" s="51">
        <f t="shared" si="0"/>
        <v>-43036322.477673814</v>
      </c>
      <c r="J12" s="60">
        <f t="shared" si="1"/>
        <v>-767365.95878782496</v>
      </c>
      <c r="K12" s="60">
        <f t="shared" si="2"/>
        <v>0</v>
      </c>
      <c r="L12" s="51">
        <f t="shared" si="3"/>
        <v>1021274.1056638658</v>
      </c>
    </row>
    <row r="13" spans="1:12" x14ac:dyDescent="0.3">
      <c r="A13" s="178">
        <f>'SEF-24 Page 3-4'!A13</f>
        <v>20.050000000000008</v>
      </c>
      <c r="B13" s="64" t="s">
        <v>306</v>
      </c>
      <c r="C13" s="169" t="s">
        <v>412</v>
      </c>
      <c r="D13" s="60">
        <f>'SEF-24 Page 1-2'!D13</f>
        <v>-1955986.2286396027</v>
      </c>
      <c r="E13" s="60">
        <f>'SEF-24 Page 1-2'!E13</f>
        <v>0</v>
      </c>
      <c r="F13" s="51">
        <f>'SEF-24 Page 1-2'!F13</f>
        <v>2603188.30079494</v>
      </c>
      <c r="G13" s="60">
        <f>'BGM-3'!P14*1000</f>
        <v>-1955986.2286396027</v>
      </c>
      <c r="H13" s="60">
        <f>'BGM-3'!R14*1000</f>
        <v>0</v>
      </c>
      <c r="I13" s="51">
        <f t="shared" si="0"/>
        <v>2603188.30079494</v>
      </c>
      <c r="J13" s="60">
        <f t="shared" si="1"/>
        <v>0</v>
      </c>
      <c r="K13" s="60">
        <f t="shared" si="2"/>
        <v>0</v>
      </c>
      <c r="L13" s="51">
        <f t="shared" si="3"/>
        <v>0</v>
      </c>
    </row>
    <row r="14" spans="1:12" x14ac:dyDescent="0.3">
      <c r="A14" s="178">
        <f>'SEF-24 Page 3-4'!A14</f>
        <v>20.060000000000009</v>
      </c>
      <c r="B14" s="64" t="s">
        <v>40</v>
      </c>
      <c r="C14" s="169" t="s">
        <v>412</v>
      </c>
      <c r="D14" s="60">
        <f>'SEF-24 Page 1-2'!D14</f>
        <v>66597.374865170947</v>
      </c>
      <c r="E14" s="60">
        <f>'SEF-24 Page 1-2'!E14</f>
        <v>0</v>
      </c>
      <c r="F14" s="51">
        <f>'SEF-24 Page 1-2'!F14</f>
        <v>-88633.296377165447</v>
      </c>
      <c r="G14" s="60">
        <f>'BGM-3'!P15*1000</f>
        <v>66597.374865170947</v>
      </c>
      <c r="H14" s="60">
        <f>'BGM-3'!R15*1000</f>
        <v>0</v>
      </c>
      <c r="I14" s="51">
        <f t="shared" si="0"/>
        <v>-88633.296377165447</v>
      </c>
      <c r="J14" s="60">
        <f t="shared" si="1"/>
        <v>0</v>
      </c>
      <c r="K14" s="60">
        <f t="shared" si="2"/>
        <v>0</v>
      </c>
      <c r="L14" s="51">
        <f t="shared" si="3"/>
        <v>0</v>
      </c>
    </row>
    <row r="15" spans="1:12" x14ac:dyDescent="0.3">
      <c r="A15" s="178">
        <f>'SEF-24 Page 3-4'!A15</f>
        <v>20.070000000000011</v>
      </c>
      <c r="B15" s="64" t="s">
        <v>42</v>
      </c>
      <c r="C15" s="169" t="s">
        <v>412</v>
      </c>
      <c r="D15" s="60">
        <f>'SEF-24 Page 1-2'!D15</f>
        <v>303153.75903630909</v>
      </c>
      <c r="E15" s="60">
        <f>'SEF-24 Page 1-2'!E15</f>
        <v>0</v>
      </c>
      <c r="F15" s="51">
        <f>'SEF-24 Page 1-2'!F15</f>
        <v>-403462.10382789705</v>
      </c>
      <c r="G15" s="60">
        <f>'BGM-3'!P16*1000</f>
        <v>303153.75903630909</v>
      </c>
      <c r="H15" s="60">
        <f>'BGM-3'!R16*1000</f>
        <v>0</v>
      </c>
      <c r="I15" s="51">
        <f t="shared" si="0"/>
        <v>-403462.10382789705</v>
      </c>
      <c r="J15" s="60">
        <f t="shared" si="1"/>
        <v>0</v>
      </c>
      <c r="K15" s="60">
        <f t="shared" si="2"/>
        <v>0</v>
      </c>
      <c r="L15" s="51">
        <f t="shared" si="3"/>
        <v>0</v>
      </c>
    </row>
    <row r="16" spans="1:12" x14ac:dyDescent="0.3">
      <c r="A16" s="178">
        <f>'SEF-24 Page 3-4'!A16</f>
        <v>20.080000000000013</v>
      </c>
      <c r="B16" s="64" t="s">
        <v>44</v>
      </c>
      <c r="C16" s="169" t="s">
        <v>412</v>
      </c>
      <c r="D16" s="60">
        <f>'SEF-24 Page 1-2'!D16</f>
        <v>184145.16401528011</v>
      </c>
      <c r="E16" s="60">
        <f>'SEF-24 Page 1-2'!E16</f>
        <v>0</v>
      </c>
      <c r="F16" s="51">
        <f>'SEF-24 Page 1-2'!F16</f>
        <v>-245075.6194464328</v>
      </c>
      <c r="G16" s="60">
        <f>'BGM-3'!P17*1000</f>
        <v>184145.16401528011</v>
      </c>
      <c r="H16" s="60">
        <f>'BGM-3'!R17*1000</f>
        <v>0</v>
      </c>
      <c r="I16" s="51">
        <f t="shared" si="0"/>
        <v>-245075.6194464328</v>
      </c>
      <c r="J16" s="60">
        <f t="shared" si="1"/>
        <v>0</v>
      </c>
      <c r="K16" s="60">
        <f t="shared" si="2"/>
        <v>0</v>
      </c>
      <c r="L16" s="51">
        <f t="shared" si="3"/>
        <v>0</v>
      </c>
    </row>
    <row r="17" spans="1:12" x14ac:dyDescent="0.3">
      <c r="A17" s="178">
        <f>'SEF-24 Page 3-4'!A17</f>
        <v>20.090000000000014</v>
      </c>
      <c r="B17" s="64" t="s">
        <v>47</v>
      </c>
      <c r="C17" s="169" t="s">
        <v>412</v>
      </c>
      <c r="D17" s="60">
        <f>'SEF-24 Page 1-2'!D17</f>
        <v>71834.764841626398</v>
      </c>
      <c r="E17" s="60">
        <f>'SEF-24 Page 1-2'!E17</f>
        <v>0</v>
      </c>
      <c r="F17" s="51">
        <f>'SEF-24 Page 1-2'!F17</f>
        <v>-95603.64827115192</v>
      </c>
      <c r="G17" s="60">
        <f>'BGM-3'!P18*1000</f>
        <v>71834.764841626398</v>
      </c>
      <c r="H17" s="60">
        <f>'BGM-3'!R18*1000</f>
        <v>0</v>
      </c>
      <c r="I17" s="51">
        <f t="shared" si="0"/>
        <v>-95603.64827115192</v>
      </c>
      <c r="J17" s="60">
        <f t="shared" si="1"/>
        <v>0</v>
      </c>
      <c r="K17" s="60">
        <f t="shared" si="2"/>
        <v>0</v>
      </c>
      <c r="L17" s="51">
        <f t="shared" si="3"/>
        <v>0</v>
      </c>
    </row>
    <row r="18" spans="1:12" x14ac:dyDescent="0.3">
      <c r="A18" s="178">
        <f>'SEF-24 Page 3-4'!A18</f>
        <v>20.100000000000016</v>
      </c>
      <c r="B18" s="64" t="s">
        <v>49</v>
      </c>
      <c r="C18" s="169" t="s">
        <v>412</v>
      </c>
      <c r="D18" s="60">
        <f>'SEF-24 Page 1-2'!D18</f>
        <v>5301.3344264041589</v>
      </c>
      <c r="E18" s="60">
        <f>'SEF-24 Page 1-2'!E18</f>
        <v>0</v>
      </c>
      <c r="F18" s="51">
        <f>'SEF-24 Page 1-2'!F18</f>
        <v>-7055.4544583961524</v>
      </c>
      <c r="G18" s="60">
        <f>'BGM-3'!P19*1000</f>
        <v>5301.3344264041589</v>
      </c>
      <c r="H18" s="60">
        <f>'BGM-3'!R19*1000</f>
        <v>0</v>
      </c>
      <c r="I18" s="51">
        <f t="shared" si="0"/>
        <v>-7055.4544583961524</v>
      </c>
      <c r="J18" s="60">
        <f t="shared" si="1"/>
        <v>0</v>
      </c>
      <c r="K18" s="60">
        <f t="shared" si="2"/>
        <v>0</v>
      </c>
      <c r="L18" s="51">
        <f t="shared" si="3"/>
        <v>0</v>
      </c>
    </row>
    <row r="19" spans="1:12" x14ac:dyDescent="0.3">
      <c r="A19" s="178">
        <f>'SEF-24 Page 3-4'!A19</f>
        <v>20.110000000000017</v>
      </c>
      <c r="B19" s="64" t="s">
        <v>51</v>
      </c>
      <c r="C19" s="169" t="s">
        <v>412</v>
      </c>
      <c r="D19" s="60">
        <f>'SEF-24 Page 1-2'!D19</f>
        <v>-803909.33835699933</v>
      </c>
      <c r="E19" s="60">
        <f>'SEF-24 Page 1-2'!E19</f>
        <v>0</v>
      </c>
      <c r="F19" s="51">
        <f>'SEF-24 Page 1-2'!F19</f>
        <v>1069909.0585961042</v>
      </c>
      <c r="G19" s="60">
        <f>'BGM-3'!P20*1000</f>
        <v>-803909.33835699933</v>
      </c>
      <c r="H19" s="60">
        <f>'BGM-3'!R20*1000</f>
        <v>0</v>
      </c>
      <c r="I19" s="51">
        <f t="shared" si="0"/>
        <v>1069909.0585961042</v>
      </c>
      <c r="J19" s="60">
        <f t="shared" si="1"/>
        <v>0</v>
      </c>
      <c r="K19" s="60">
        <f t="shared" si="2"/>
        <v>0</v>
      </c>
      <c r="L19" s="51">
        <f t="shared" si="3"/>
        <v>0</v>
      </c>
    </row>
    <row r="20" spans="1:12" x14ac:dyDescent="0.3">
      <c r="A20" s="178">
        <f>'SEF-24 Page 3-4'!A20</f>
        <v>20.120000000000019</v>
      </c>
      <c r="B20" s="64" t="s">
        <v>53</v>
      </c>
      <c r="C20" s="169" t="s">
        <v>412</v>
      </c>
      <c r="D20" s="60">
        <f>'SEF-24 Page 1-2'!D20</f>
        <v>-496557.58700637007</v>
      </c>
      <c r="E20" s="60">
        <f>'SEF-24 Page 1-2'!E20</f>
        <v>0</v>
      </c>
      <c r="F20" s="51">
        <f>'SEF-24 Page 1-2'!F20</f>
        <v>660859.91927713121</v>
      </c>
      <c r="G20" s="60">
        <f>'BGM-3'!P21*1000</f>
        <v>-496557.58700637007</v>
      </c>
      <c r="H20" s="60">
        <f>'BGM-3'!R21*1000</f>
        <v>0</v>
      </c>
      <c r="I20" s="51">
        <f t="shared" si="0"/>
        <v>660859.91927713121</v>
      </c>
      <c r="J20" s="60">
        <f t="shared" si="1"/>
        <v>0</v>
      </c>
      <c r="K20" s="60">
        <f t="shared" si="2"/>
        <v>0</v>
      </c>
      <c r="L20" s="51">
        <f t="shared" si="3"/>
        <v>0</v>
      </c>
    </row>
    <row r="21" spans="1:12" x14ac:dyDescent="0.3">
      <c r="A21" s="178">
        <f>'SEF-24 Page 3-4'!A21</f>
        <v>20.13000000000002</v>
      </c>
      <c r="B21" s="64" t="s">
        <v>55</v>
      </c>
      <c r="C21" s="169" t="s">
        <v>412</v>
      </c>
      <c r="D21" s="60">
        <f>'SEF-24 Page 1-2'!D21</f>
        <v>-1726149.211916219</v>
      </c>
      <c r="E21" s="60">
        <f>'SEF-24 Page 1-2'!E21</f>
        <v>0</v>
      </c>
      <c r="F21" s="51">
        <f>'SEF-24 Page 1-2'!F21</f>
        <v>2297302.1834678003</v>
      </c>
      <c r="G21" s="60">
        <f>'BGM-3'!P22*1000</f>
        <v>-1726149.211916219</v>
      </c>
      <c r="H21" s="60">
        <f>'BGM-3'!R22*1000</f>
        <v>0</v>
      </c>
      <c r="I21" s="51">
        <f t="shared" si="0"/>
        <v>2297302.1834678003</v>
      </c>
      <c r="J21" s="60">
        <f t="shared" si="1"/>
        <v>0</v>
      </c>
      <c r="K21" s="60">
        <f t="shared" si="2"/>
        <v>0</v>
      </c>
      <c r="L21" s="51">
        <f t="shared" si="3"/>
        <v>0</v>
      </c>
    </row>
    <row r="22" spans="1:12" x14ac:dyDescent="0.3">
      <c r="A22" s="178">
        <f>'SEF-24 Page 3-4'!A22</f>
        <v>20.140000000000022</v>
      </c>
      <c r="B22" s="64" t="s">
        <v>307</v>
      </c>
      <c r="C22" s="169" t="s">
        <v>412</v>
      </c>
      <c r="D22" s="60">
        <f>'SEF-24 Page 1-2'!D22</f>
        <v>319951.38960871822</v>
      </c>
      <c r="E22" s="60">
        <f>'SEF-24 Page 1-2'!E22</f>
        <v>0</v>
      </c>
      <c r="F22" s="51">
        <f>'SEF-24 Page 1-2'!F22</f>
        <v>-425817.78033876052</v>
      </c>
      <c r="G22" s="60">
        <f>'BGM-3'!P23*1000</f>
        <v>319951.38960871822</v>
      </c>
      <c r="H22" s="60">
        <f>'BGM-3'!R23*1000</f>
        <v>0</v>
      </c>
      <c r="I22" s="51">
        <f t="shared" si="0"/>
        <v>-425817.78033876052</v>
      </c>
      <c r="J22" s="60">
        <f t="shared" si="1"/>
        <v>0</v>
      </c>
      <c r="K22" s="60">
        <f t="shared" si="2"/>
        <v>0</v>
      </c>
      <c r="L22" s="51">
        <f t="shared" si="3"/>
        <v>0</v>
      </c>
    </row>
    <row r="23" spans="1:12" x14ac:dyDescent="0.3">
      <c r="A23" s="178">
        <f>'SEF-24 Page 3-4'!A23</f>
        <v>20.150000000000023</v>
      </c>
      <c r="B23" s="64" t="s">
        <v>59</v>
      </c>
      <c r="C23" s="169" t="s">
        <v>412</v>
      </c>
      <c r="D23" s="60">
        <f>'SEF-24 Page 1-2'!D23</f>
        <v>-61810.425156236211</v>
      </c>
      <c r="E23" s="60">
        <f>'SEF-24 Page 1-2'!E23</f>
        <v>0</v>
      </c>
      <c r="F23" s="51">
        <f>'SEF-24 Page 1-2'!F23</f>
        <v>82262.427658187007</v>
      </c>
      <c r="G23" s="60">
        <f>'BGM-3'!P24*1000</f>
        <v>-61810.425156236211</v>
      </c>
      <c r="H23" s="60">
        <f>'BGM-3'!R24*1000</f>
        <v>0</v>
      </c>
      <c r="I23" s="51">
        <f t="shared" si="0"/>
        <v>82262.427658187007</v>
      </c>
      <c r="J23" s="60">
        <f t="shared" si="1"/>
        <v>0</v>
      </c>
      <c r="K23" s="60">
        <f t="shared" si="2"/>
        <v>0</v>
      </c>
      <c r="L23" s="51">
        <f t="shared" si="3"/>
        <v>0</v>
      </c>
    </row>
    <row r="24" spans="1:12" x14ac:dyDescent="0.3">
      <c r="A24" s="178">
        <f>'SEF-24 Page 3-4'!A24</f>
        <v>20.160000000000025</v>
      </c>
      <c r="B24" s="64" t="s">
        <v>61</v>
      </c>
      <c r="C24" s="169" t="s">
        <v>412</v>
      </c>
      <c r="D24" s="60">
        <f>'SEF-24 Page 1-2'!D24</f>
        <v>-13156.595940416744</v>
      </c>
      <c r="E24" s="60">
        <f>'SEF-24 Page 1-2'!E24</f>
        <v>0</v>
      </c>
      <c r="F24" s="51">
        <f>'SEF-24 Page 1-2'!F24</f>
        <v>17509.886383095585</v>
      </c>
      <c r="G24" s="60">
        <f>'BGM-3'!P25*1000</f>
        <v>-13156.595940416744</v>
      </c>
      <c r="H24" s="60">
        <f>'BGM-3'!R25*1000</f>
        <v>0</v>
      </c>
      <c r="I24" s="51">
        <f t="shared" si="0"/>
        <v>17509.886383095585</v>
      </c>
      <c r="J24" s="60">
        <f t="shared" si="1"/>
        <v>0</v>
      </c>
      <c r="K24" s="60">
        <f t="shared" si="2"/>
        <v>0</v>
      </c>
      <c r="L24" s="51">
        <f t="shared" si="3"/>
        <v>0</v>
      </c>
    </row>
    <row r="25" spans="1:12" x14ac:dyDescent="0.3">
      <c r="A25" s="178">
        <f>'SEF-24 Page 3-4'!A25</f>
        <v>20.170000000000027</v>
      </c>
      <c r="B25" s="64" t="s">
        <v>63</v>
      </c>
      <c r="C25" s="169" t="s">
        <v>412</v>
      </c>
      <c r="D25" s="60">
        <f>'SEF-24 Page 1-2'!D25</f>
        <v>-23850.252119969373</v>
      </c>
      <c r="E25" s="60">
        <f>'SEF-24 Page 1-2'!E25</f>
        <v>0</v>
      </c>
      <c r="F25" s="51">
        <f>'SEF-24 Page 1-2'!F25</f>
        <v>31741.888762118517</v>
      </c>
      <c r="G25" s="60">
        <f>'BGM-3'!P26*1000</f>
        <v>-23850.252119969373</v>
      </c>
      <c r="H25" s="60">
        <f>'BGM-3'!R26*1000</f>
        <v>0</v>
      </c>
      <c r="I25" s="51">
        <f t="shared" si="0"/>
        <v>31741.888762118517</v>
      </c>
      <c r="J25" s="60">
        <f t="shared" si="1"/>
        <v>0</v>
      </c>
      <c r="K25" s="60">
        <f t="shared" si="2"/>
        <v>0</v>
      </c>
      <c r="L25" s="51">
        <f t="shared" si="3"/>
        <v>0</v>
      </c>
    </row>
    <row r="26" spans="1:12" x14ac:dyDescent="0.3">
      <c r="A26" s="178">
        <f>'SEF-24 Page 3-4'!A26</f>
        <v>20.180000000000028</v>
      </c>
      <c r="B26" s="64" t="s">
        <v>65</v>
      </c>
      <c r="C26" s="169" t="s">
        <v>684</v>
      </c>
      <c r="D26" s="60">
        <f>'SEF-24 Page 1-2'!D26</f>
        <v>0</v>
      </c>
      <c r="E26" s="60">
        <f>'SEF-24 Page 1-2'!E26</f>
        <v>182818242.10345364</v>
      </c>
      <c r="F26" s="51">
        <f>'SEF-24 Page 1-2'!F26</f>
        <v>18102237.363597095</v>
      </c>
      <c r="G26" s="60">
        <f>'BGM-3'!P27*1000</f>
        <v>0</v>
      </c>
      <c r="H26" s="60">
        <f>'BGM-3'!R27*1000</f>
        <v>182606837.72800946</v>
      </c>
      <c r="I26" s="51">
        <f t="shared" si="0"/>
        <v>18518755.511350863</v>
      </c>
      <c r="J26" s="60">
        <f t="shared" si="1"/>
        <v>0</v>
      </c>
      <c r="K26" s="60">
        <f t="shared" si="2"/>
        <v>-211404.37544417381</v>
      </c>
      <c r="L26" s="51">
        <f t="shared" si="3"/>
        <v>416518.14775376767</v>
      </c>
    </row>
    <row r="27" spans="1:12" x14ac:dyDescent="0.3">
      <c r="A27" s="178">
        <f>'SEF-24 Page 3-4'!A27</f>
        <v>20.19000000000003</v>
      </c>
      <c r="B27" s="64" t="s">
        <v>68</v>
      </c>
      <c r="C27" s="169" t="s">
        <v>285</v>
      </c>
      <c r="D27" s="60">
        <f>'SEF-24 Page 1-2'!D27</f>
        <v>-16904953.479322143</v>
      </c>
      <c r="E27" s="60">
        <f>'SEF-24 Page 1-2'!E27</f>
        <v>-16904953.479322143</v>
      </c>
      <c r="F27" s="51">
        <f>'SEF-24 Page 1-2'!F27</f>
        <v>20824621.517526496</v>
      </c>
      <c r="G27" s="60">
        <f>'BGM-3'!P28*1000</f>
        <v>-16904953.479322143</v>
      </c>
      <c r="H27" s="60">
        <f>'BGM-3'!R28*1000</f>
        <v>-16904953.479322143</v>
      </c>
      <c r="I27" s="51">
        <f t="shared" si="0"/>
        <v>20784124.198240038</v>
      </c>
      <c r="J27" s="60">
        <f t="shared" si="1"/>
        <v>0</v>
      </c>
      <c r="K27" s="60">
        <f t="shared" si="2"/>
        <v>0</v>
      </c>
      <c r="L27" s="51">
        <f t="shared" si="3"/>
        <v>-40497.319286458194</v>
      </c>
    </row>
    <row r="28" spans="1:12" x14ac:dyDescent="0.3">
      <c r="A28" s="178">
        <f>'SEF-24 Page 3-4'!A28</f>
        <v>20.200000000000031</v>
      </c>
      <c r="B28" s="64" t="s">
        <v>308</v>
      </c>
      <c r="C28" s="169" t="s">
        <v>412</v>
      </c>
      <c r="D28" s="60">
        <f>'SEF-24 Page 1-2'!D28</f>
        <v>340892.94246068329</v>
      </c>
      <c r="E28" s="60">
        <f>'SEF-24 Page 1-2'!E28</f>
        <v>0</v>
      </c>
      <c r="F28" s="51">
        <f>'SEF-24 Page 1-2'!F28</f>
        <v>-453688.53146497358</v>
      </c>
      <c r="G28" s="60">
        <f>'BGM-3'!P29*1000</f>
        <v>340892.94246068329</v>
      </c>
      <c r="H28" s="60">
        <f>'BGM-3'!R29*1000</f>
        <v>0</v>
      </c>
      <c r="I28" s="51">
        <f t="shared" si="0"/>
        <v>-453688.53146497358</v>
      </c>
      <c r="J28" s="60">
        <f t="shared" si="1"/>
        <v>0</v>
      </c>
      <c r="K28" s="60">
        <f t="shared" si="2"/>
        <v>0</v>
      </c>
      <c r="L28" s="51">
        <f t="shared" si="3"/>
        <v>0</v>
      </c>
    </row>
    <row r="29" spans="1:12" x14ac:dyDescent="0.3">
      <c r="A29" s="178">
        <f>'SEF-24 Page 3-4'!A29</f>
        <v>21.01</v>
      </c>
      <c r="B29" s="64" t="s">
        <v>309</v>
      </c>
      <c r="C29" s="169" t="s">
        <v>412</v>
      </c>
      <c r="D29" s="60">
        <f>'SEF-24 Page 1-2'!D29</f>
        <v>-7589560.1894254955</v>
      </c>
      <c r="E29" s="60">
        <f>'SEF-24 Page 1-2'!E29</f>
        <v>0</v>
      </c>
      <c r="F29" s="51">
        <f>'SEF-24 Page 1-2'!F29</f>
        <v>10100814.619248418</v>
      </c>
      <c r="G29" s="60">
        <f>'BGM-3'!P30*1000</f>
        <v>-7589560.1894254955</v>
      </c>
      <c r="H29" s="60">
        <f>'BGM-3'!R30*1000</f>
        <v>0</v>
      </c>
      <c r="I29" s="51">
        <f t="shared" si="0"/>
        <v>10100814.619248418</v>
      </c>
      <c r="J29" s="60">
        <f t="shared" si="1"/>
        <v>0</v>
      </c>
      <c r="K29" s="60">
        <f t="shared" si="2"/>
        <v>0</v>
      </c>
      <c r="L29" s="51">
        <f t="shared" si="3"/>
        <v>0</v>
      </c>
    </row>
    <row r="30" spans="1:12" x14ac:dyDescent="0.3">
      <c r="A30" s="178">
        <f>'SEF-24 Page 3-4'!A30</f>
        <v>21.020000000000003</v>
      </c>
      <c r="B30" s="64" t="s">
        <v>74</v>
      </c>
      <c r="C30" s="169" t="s">
        <v>412</v>
      </c>
      <c r="D30" s="60">
        <f>'SEF-24 Page 1-2'!D30</f>
        <v>-68620.043849999958</v>
      </c>
      <c r="E30" s="60">
        <f>'SEF-24 Page 1-2'!E30</f>
        <v>0</v>
      </c>
      <c r="F30" s="51">
        <f>'SEF-24 Page 1-2'!F30</f>
        <v>91325.231606867834</v>
      </c>
      <c r="G30" s="60">
        <f>'BGM-3'!P31*1000</f>
        <v>-68620.043849999958</v>
      </c>
      <c r="H30" s="60">
        <f>'BGM-3'!R31*1000</f>
        <v>0</v>
      </c>
      <c r="I30" s="51">
        <f t="shared" si="0"/>
        <v>91325.231606867834</v>
      </c>
      <c r="J30" s="60">
        <f t="shared" si="1"/>
        <v>0</v>
      </c>
      <c r="K30" s="60">
        <f t="shared" si="2"/>
        <v>0</v>
      </c>
      <c r="L30" s="51">
        <f t="shared" si="3"/>
        <v>0</v>
      </c>
    </row>
    <row r="31" spans="1:12" x14ac:dyDescent="0.3">
      <c r="A31" s="178">
        <f>'SEF-24 Page 3-4'!A31</f>
        <v>21.030000000000005</v>
      </c>
      <c r="B31" s="64" t="s">
        <v>76</v>
      </c>
      <c r="C31" s="169" t="s">
        <v>285</v>
      </c>
      <c r="D31" s="60">
        <f>'SEF-24 Page 1-2'!D31</f>
        <v>167530.56</v>
      </c>
      <c r="E31" s="60">
        <f>'SEF-24 Page 1-2'!E31</f>
        <v>-1615371.4300000002</v>
      </c>
      <c r="F31" s="51">
        <f>'SEF-24 Page 1-2'!F31</f>
        <v>-382913.85381317866</v>
      </c>
      <c r="G31" s="60">
        <f>'BGM-3'!P32*1000</f>
        <v>167530.56</v>
      </c>
      <c r="H31" s="60">
        <f>'BGM-3'!R32*1000</f>
        <v>-1615371.4300000002</v>
      </c>
      <c r="I31" s="51">
        <f t="shared" si="0"/>
        <v>-386783.61971622921</v>
      </c>
      <c r="J31" s="60">
        <f t="shared" si="1"/>
        <v>0</v>
      </c>
      <c r="K31" s="60">
        <f t="shared" si="2"/>
        <v>0</v>
      </c>
      <c r="L31" s="51">
        <f t="shared" si="3"/>
        <v>-3869.7659030505456</v>
      </c>
    </row>
    <row r="32" spans="1:12" x14ac:dyDescent="0.3">
      <c r="A32" s="178">
        <f>'SEF-24 Page 3-4'!A32</f>
        <v>21.040000000000006</v>
      </c>
      <c r="B32" s="64" t="s">
        <v>78</v>
      </c>
      <c r="C32" s="169" t="s">
        <v>412</v>
      </c>
      <c r="D32" s="60">
        <f>'SEF-24 Page 1-2'!D32</f>
        <v>-32912585.679400001</v>
      </c>
      <c r="E32" s="60">
        <f>'SEF-24 Page 1-2'!E32</f>
        <v>0</v>
      </c>
      <c r="F32" s="51">
        <f>'SEF-24 Page 1-2'!F32</f>
        <v>43802792.03147272</v>
      </c>
      <c r="G32" s="60">
        <f>'BGM-3'!P33*1000</f>
        <v>-32912585.679400001</v>
      </c>
      <c r="H32" s="60">
        <f>'BGM-3'!R33*1000</f>
        <v>0</v>
      </c>
      <c r="I32" s="51">
        <f t="shared" si="0"/>
        <v>43802792.03147272</v>
      </c>
      <c r="J32" s="60">
        <f t="shared" si="1"/>
        <v>0</v>
      </c>
      <c r="K32" s="60">
        <f t="shared" si="2"/>
        <v>0</v>
      </c>
      <c r="L32" s="51">
        <f t="shared" si="3"/>
        <v>0</v>
      </c>
    </row>
    <row r="33" spans="1:12" x14ac:dyDescent="0.3">
      <c r="A33" s="178">
        <f>'SEF-24 Page 3-4'!A33</f>
        <v>21.050000000000008</v>
      </c>
      <c r="B33" s="64" t="s">
        <v>80</v>
      </c>
      <c r="C33" s="169" t="s">
        <v>412</v>
      </c>
      <c r="D33" s="60">
        <f>'SEF-24 Page 1-2'!D33</f>
        <v>-11000.8474333339</v>
      </c>
      <c r="E33" s="60">
        <f>'SEF-24 Page 1-2'!E33</f>
        <v>0</v>
      </c>
      <c r="F33" s="51">
        <f>'SEF-24 Page 1-2'!F33</f>
        <v>14640.837914897902</v>
      </c>
      <c r="G33" s="60">
        <f>'BGM-3'!P34*1000</f>
        <v>-11000.8474333339</v>
      </c>
      <c r="H33" s="60">
        <f>'BGM-3'!R34*1000</f>
        <v>0</v>
      </c>
      <c r="I33" s="51">
        <f t="shared" si="0"/>
        <v>14640.837914897902</v>
      </c>
      <c r="J33" s="60">
        <f t="shared" si="1"/>
        <v>0</v>
      </c>
      <c r="K33" s="60">
        <f t="shared" si="2"/>
        <v>0</v>
      </c>
      <c r="L33" s="51">
        <f t="shared" si="3"/>
        <v>0</v>
      </c>
    </row>
    <row r="34" spans="1:12" x14ac:dyDescent="0.3">
      <c r="A34" s="178">
        <f>'SEF-24 Page 3-4'!A34</f>
        <v>21.070000000000007</v>
      </c>
      <c r="B34" s="64" t="s">
        <v>82</v>
      </c>
      <c r="C34" s="169" t="s">
        <v>324</v>
      </c>
      <c r="D34" s="60">
        <f>'SEF-24 Page 1-2'!D34</f>
        <v>1668426.4785019332</v>
      </c>
      <c r="E34" s="60">
        <f>'SEF-24 Page 1-2'!E34</f>
        <v>-11018406.688827798</v>
      </c>
      <c r="F34" s="51">
        <f>'SEF-24 Page 1-2'!F34</f>
        <v>-3311497.011703412</v>
      </c>
      <c r="G34" s="60">
        <f>'BGM-3'!P35*1000</f>
        <v>13895612.194312554</v>
      </c>
      <c r="H34" s="60">
        <f>'BGM-3'!R35*1000</f>
        <v>-167893396.55965099</v>
      </c>
      <c r="I34" s="51">
        <f t="shared" si="0"/>
        <v>-35520047.768253341</v>
      </c>
      <c r="J34" s="60">
        <f t="shared" si="1"/>
        <v>12227185.715810621</v>
      </c>
      <c r="K34" s="60">
        <f t="shared" si="2"/>
        <v>-156874989.8708232</v>
      </c>
      <c r="L34" s="51">
        <f t="shared" si="3"/>
        <v>-32208550.756549928</v>
      </c>
    </row>
    <row r="35" spans="1:12" x14ac:dyDescent="0.3">
      <c r="A35" s="178"/>
      <c r="B35" s="64"/>
      <c r="C35" s="169" t="s">
        <v>412</v>
      </c>
      <c r="D35" s="130"/>
      <c r="E35" s="130"/>
      <c r="F35" s="131"/>
      <c r="G35" s="63"/>
      <c r="H35" s="63"/>
      <c r="I35" s="64"/>
      <c r="J35" s="60">
        <f t="shared" si="1"/>
        <v>0</v>
      </c>
      <c r="K35" s="60">
        <f t="shared" si="2"/>
        <v>0</v>
      </c>
      <c r="L35" s="51">
        <f t="shared" si="3"/>
        <v>0</v>
      </c>
    </row>
    <row r="36" spans="1:12" x14ac:dyDescent="0.3">
      <c r="A36" s="178" t="str">
        <f>'SEF-24 Page 3-4'!A36</f>
        <v>20.30 ER</v>
      </c>
      <c r="B36" s="64" t="str">
        <f>'SEF-24 Page 3-4'!B36</f>
        <v>Remove Green Direct rate base</v>
      </c>
      <c r="C36" s="169" t="s">
        <v>684</v>
      </c>
      <c r="D36" s="60">
        <f>'SEF-24 Page 3-4'!D36</f>
        <v>0</v>
      </c>
      <c r="E36" s="60">
        <f>'SEF-24 Page 3-4'!E36</f>
        <v>-211405.47488111624</v>
      </c>
      <c r="F36" s="51">
        <f>'SEF-24 Page 3-4'!F36</f>
        <v>-20933</v>
      </c>
      <c r="G36" s="63"/>
      <c r="H36" s="63"/>
      <c r="I36" s="64"/>
      <c r="J36" s="60">
        <f t="shared" si="1"/>
        <v>0</v>
      </c>
      <c r="K36" s="60">
        <f t="shared" si="2"/>
        <v>211405.47488111624</v>
      </c>
      <c r="L36" s="51">
        <f t="shared" si="3"/>
        <v>20933</v>
      </c>
    </row>
    <row r="37" spans="1:12" x14ac:dyDescent="0.3">
      <c r="A37" s="178" t="str">
        <f>'SEF-24 Page 3-4'!A37</f>
        <v>21.11 EP</v>
      </c>
      <c r="B37" s="64" t="str">
        <f>'SEF-24 Page 3-4'!B37</f>
        <v>Remove Shuffleton depr &amp; rate base</v>
      </c>
      <c r="C37" s="169" t="s">
        <v>684</v>
      </c>
      <c r="D37" s="60">
        <f>'SEF-24 Page 3-4'!D37</f>
        <v>45030</v>
      </c>
      <c r="E37" s="60">
        <f>'SEF-24 Page 3-4'!E37</f>
        <v>-550000</v>
      </c>
      <c r="F37" s="51">
        <f>'SEF-24 Page 3-4'!F37</f>
        <v>-114389</v>
      </c>
      <c r="G37" s="63"/>
      <c r="H37" s="63"/>
      <c r="I37" s="64"/>
      <c r="J37" s="60">
        <f t="shared" si="1"/>
        <v>-45030</v>
      </c>
      <c r="K37" s="60">
        <f t="shared" si="2"/>
        <v>550000</v>
      </c>
      <c r="L37" s="51">
        <f t="shared" si="3"/>
        <v>114389</v>
      </c>
    </row>
    <row r="38" spans="1:12" x14ac:dyDescent="0.3">
      <c r="A38" s="366">
        <f>'SEF-24 Page 3-4'!A38</f>
        <v>20.010000000000002</v>
      </c>
      <c r="B38" s="64" t="s">
        <v>305</v>
      </c>
      <c r="C38" s="169" t="s">
        <v>412</v>
      </c>
      <c r="D38" s="60">
        <f>'SEF-24 Page 1-2'!D39</f>
        <v>-25679089.764345825</v>
      </c>
      <c r="E38" s="60">
        <f>'SEF-24 Page 1-2'!E39</f>
        <v>0</v>
      </c>
      <c r="F38" s="51">
        <f>'SEF-24 Page 1-2'!F39</f>
        <v>34175857.207389891</v>
      </c>
      <c r="G38" s="60">
        <f>'BGM-3'!P40*1000</f>
        <v>-25687973.340135377</v>
      </c>
      <c r="H38" s="60">
        <f>'BGM-3'!R40*1000</f>
        <v>0</v>
      </c>
      <c r="I38" s="51">
        <f t="shared" ref="I38:I64" si="4">(-G38+(H38*$G$2))/$I$2</f>
        <v>34187680.205029644</v>
      </c>
      <c r="J38" s="60">
        <f t="shared" si="1"/>
        <v>-8883.575789552182</v>
      </c>
      <c r="K38" s="60">
        <f t="shared" si="2"/>
        <v>0</v>
      </c>
      <c r="L38" s="51">
        <f t="shared" si="3"/>
        <v>11822.997639752924</v>
      </c>
    </row>
    <row r="39" spans="1:12" x14ac:dyDescent="0.3">
      <c r="A39" s="366">
        <f>'SEF-24 Page 3-4'!A39</f>
        <v>20.020000000000003</v>
      </c>
      <c r="B39" s="64" t="s">
        <v>30</v>
      </c>
      <c r="C39" s="169" t="s">
        <v>412</v>
      </c>
      <c r="D39" s="60">
        <f>'SEF-24 Page 1-2'!D40</f>
        <v>8570014.0415130965</v>
      </c>
      <c r="E39" s="60">
        <f>'SEF-24 Page 1-2'!E40</f>
        <v>0</v>
      </c>
      <c r="F39" s="51">
        <f>'SEF-24 Page 1-2'!F40</f>
        <v>-11405683.723055409</v>
      </c>
      <c r="G39" s="60">
        <f>'BGM-3'!P41*1000</f>
        <v>6844287.5880840775</v>
      </c>
      <c r="H39" s="60">
        <f>'BGM-3'!R41*1000</f>
        <v>0</v>
      </c>
      <c r="I39" s="51">
        <f t="shared" si="4"/>
        <v>-9108944.1815591268</v>
      </c>
      <c r="J39" s="60">
        <f t="shared" si="1"/>
        <v>-1725726.4534290191</v>
      </c>
      <c r="K39" s="60">
        <f t="shared" si="2"/>
        <v>0</v>
      </c>
      <c r="L39" s="51">
        <f t="shared" si="3"/>
        <v>2296739.5414962824</v>
      </c>
    </row>
    <row r="40" spans="1:12" x14ac:dyDescent="0.3">
      <c r="A40" s="366">
        <f>'SEF-24 Page 3-4'!A40</f>
        <v>20.040000000000006</v>
      </c>
      <c r="B40" s="64" t="s">
        <v>87</v>
      </c>
      <c r="C40" s="169" t="s">
        <v>683</v>
      </c>
      <c r="D40" s="60">
        <f>'SEF-24 Page 1-2'!D41</f>
        <v>-357152.48812509922</v>
      </c>
      <c r="E40" s="60">
        <f>'SEF-24 Page 1-2'!E41</f>
        <v>0</v>
      </c>
      <c r="F40" s="51">
        <f>'SEF-24 Page 1-2'!F41</f>
        <v>475328.08006204473</v>
      </c>
      <c r="G40" s="60">
        <f>'BGM-3'!P42*1000</f>
        <v>-685293.35385717894</v>
      </c>
      <c r="H40" s="60">
        <f>'BGM-3'!R42*1000</f>
        <v>0</v>
      </c>
      <c r="I40" s="51">
        <f t="shared" si="4"/>
        <v>912045.09277873533</v>
      </c>
      <c r="J40" s="60">
        <f t="shared" ref="J40:J64" si="5">G40-D40</f>
        <v>-328140.86573207972</v>
      </c>
      <c r="K40" s="60">
        <f t="shared" ref="K40:K64" si="6">H40-E40</f>
        <v>0</v>
      </c>
      <c r="L40" s="51">
        <f t="shared" ref="L40:L64" si="7">I40-F40</f>
        <v>436717.0127166906</v>
      </c>
    </row>
    <row r="41" spans="1:12" x14ac:dyDescent="0.3">
      <c r="A41" s="366">
        <f>'SEF-24 Page 3-4'!A41</f>
        <v>20.090000000000014</v>
      </c>
      <c r="B41" s="64" t="s">
        <v>47</v>
      </c>
      <c r="C41" s="169" t="s">
        <v>412</v>
      </c>
      <c r="D41" s="60">
        <f>'SEF-24 Page 1-2'!D42</f>
        <v>-71834.764841627039</v>
      </c>
      <c r="E41" s="60">
        <f>'SEF-24 Page 1-2'!E42</f>
        <v>0</v>
      </c>
      <c r="F41" s="51">
        <f>'SEF-24 Page 1-2'!F42</f>
        <v>95603.648271152779</v>
      </c>
      <c r="G41" s="60">
        <f>'BGM-3'!P43*1000</f>
        <v>-71834.764841627039</v>
      </c>
      <c r="H41" s="60">
        <f>'BGM-3'!R43*1000</f>
        <v>0</v>
      </c>
      <c r="I41" s="51">
        <f t="shared" si="4"/>
        <v>95603.648271152779</v>
      </c>
      <c r="J41" s="60">
        <f t="shared" si="5"/>
        <v>0</v>
      </c>
      <c r="K41" s="60">
        <f t="shared" si="6"/>
        <v>0</v>
      </c>
      <c r="L41" s="51">
        <f t="shared" si="7"/>
        <v>0</v>
      </c>
    </row>
    <row r="42" spans="1:12" x14ac:dyDescent="0.3">
      <c r="A42" s="366">
        <f>'SEF-24 Page 3-4'!A42</f>
        <v>20.100000000000016</v>
      </c>
      <c r="B42" s="64" t="s">
        <v>49</v>
      </c>
      <c r="C42" s="169" t="s">
        <v>412</v>
      </c>
      <c r="D42" s="60">
        <f>'SEF-24 Page 1-2'!D43</f>
        <v>-5301.3344264041589</v>
      </c>
      <c r="E42" s="60">
        <f>'SEF-24 Page 1-2'!E43</f>
        <v>0</v>
      </c>
      <c r="F42" s="51">
        <f>'SEF-24 Page 1-2'!F43</f>
        <v>7055.4544583961524</v>
      </c>
      <c r="G42" s="60">
        <f>'BGM-3'!P44*1000</f>
        <v>-5301.3344264041589</v>
      </c>
      <c r="H42" s="60">
        <f>'BGM-3'!R44*1000</f>
        <v>0</v>
      </c>
      <c r="I42" s="51">
        <f t="shared" si="4"/>
        <v>7055.4544583961524</v>
      </c>
      <c r="J42" s="60">
        <f t="shared" si="5"/>
        <v>0</v>
      </c>
      <c r="K42" s="60">
        <f t="shared" si="6"/>
        <v>0</v>
      </c>
      <c r="L42" s="51">
        <f t="shared" si="7"/>
        <v>0</v>
      </c>
    </row>
    <row r="43" spans="1:12" x14ac:dyDescent="0.3">
      <c r="A43" s="366">
        <f>'SEF-24 Page 3-4'!A43</f>
        <v>20.140000000000022</v>
      </c>
      <c r="B43" s="64" t="s">
        <v>310</v>
      </c>
      <c r="C43" s="169" t="s">
        <v>412</v>
      </c>
      <c r="D43" s="60">
        <f>'SEF-24 Page 1-2'!D44</f>
        <v>-442588.00130389305</v>
      </c>
      <c r="E43" s="60">
        <f>'SEF-24 Page 1-2'!E44</f>
        <v>0</v>
      </c>
      <c r="F43" s="51">
        <f>'SEF-24 Page 1-2'!F44</f>
        <v>589032.7294726551</v>
      </c>
      <c r="G43" s="60">
        <f>'BGM-3'!P45*1000</f>
        <v>-442588.00130389305</v>
      </c>
      <c r="H43" s="60">
        <f>'BGM-3'!R45*1000</f>
        <v>0</v>
      </c>
      <c r="I43" s="51">
        <f t="shared" si="4"/>
        <v>589032.7294726551</v>
      </c>
      <c r="J43" s="60">
        <f t="shared" si="5"/>
        <v>0</v>
      </c>
      <c r="K43" s="60">
        <f t="shared" si="6"/>
        <v>0</v>
      </c>
      <c r="L43" s="51">
        <f t="shared" si="7"/>
        <v>0</v>
      </c>
    </row>
    <row r="44" spans="1:12" x14ac:dyDescent="0.3">
      <c r="A44" s="366">
        <f>'SEF-24 Page 3-4'!A44</f>
        <v>20.149999999999999</v>
      </c>
      <c r="B44" s="64" t="s">
        <v>96</v>
      </c>
      <c r="C44" s="169" t="s">
        <v>412</v>
      </c>
      <c r="D44" s="60">
        <f>'SEF-24 Page 1-2'!D45</f>
        <v>-3003557.1583568119</v>
      </c>
      <c r="E44" s="60">
        <f>'SEF-24 Page 1-2'!E45</f>
        <v>0</v>
      </c>
      <c r="F44" s="51">
        <f>'SEF-24 Page 1-2'!F45</f>
        <v>3997382.3644154058</v>
      </c>
      <c r="G44" s="60">
        <f>'BGM-3'!P46*1000</f>
        <v>-3003557.1583568119</v>
      </c>
      <c r="H44" s="60">
        <f>'BGM-3'!R46*1000</f>
        <v>0</v>
      </c>
      <c r="I44" s="51">
        <f t="shared" si="4"/>
        <v>3997382.3644154058</v>
      </c>
      <c r="J44" s="60">
        <f t="shared" si="5"/>
        <v>0</v>
      </c>
      <c r="K44" s="60">
        <f t="shared" si="6"/>
        <v>0</v>
      </c>
      <c r="L44" s="51">
        <f t="shared" si="7"/>
        <v>0</v>
      </c>
    </row>
    <row r="45" spans="1:12" x14ac:dyDescent="0.3">
      <c r="A45" s="366">
        <f>'SEF-24 Page 3-4'!A45</f>
        <v>20.16</v>
      </c>
      <c r="B45" s="64" t="s">
        <v>61</v>
      </c>
      <c r="C45" s="169" t="s">
        <v>412</v>
      </c>
      <c r="D45" s="60">
        <f>'SEF-24 Page 1-2'!D46</f>
        <v>-208177.32402600534</v>
      </c>
      <c r="E45" s="60">
        <f>'SEF-24 Page 1-2'!E46</f>
        <v>0</v>
      </c>
      <c r="F45" s="51">
        <f>'SEF-24 Page 1-2'!F46</f>
        <v>277059.60627964424</v>
      </c>
      <c r="G45" s="60">
        <f>'BGM-3'!P47*1000</f>
        <v>-208177.32402600534</v>
      </c>
      <c r="H45" s="60">
        <f>'BGM-3'!R47*1000</f>
        <v>0</v>
      </c>
      <c r="I45" s="51">
        <f t="shared" si="4"/>
        <v>277059.60627964424</v>
      </c>
      <c r="J45" s="60">
        <f t="shared" si="5"/>
        <v>0</v>
      </c>
      <c r="K45" s="60">
        <f t="shared" si="6"/>
        <v>0</v>
      </c>
      <c r="L45" s="51">
        <f t="shared" si="7"/>
        <v>0</v>
      </c>
    </row>
    <row r="46" spans="1:12" x14ac:dyDescent="0.3">
      <c r="A46" s="366">
        <f>'SEF-24 Page 3-4'!A46</f>
        <v>20.170000000000002</v>
      </c>
      <c r="B46" s="64" t="s">
        <v>63</v>
      </c>
      <c r="C46" s="169" t="s">
        <v>412</v>
      </c>
      <c r="D46" s="60">
        <f>'SEF-24 Page 1-2'!D47</f>
        <v>-691246.88851637836</v>
      </c>
      <c r="E46" s="60">
        <f>'SEF-24 Page 1-2'!E47</f>
        <v>0</v>
      </c>
      <c r="F46" s="51">
        <f>'SEF-24 Page 1-2'!F47</f>
        <v>919968.54926645523</v>
      </c>
      <c r="G46" s="60">
        <f>'BGM-3'!P48*1000</f>
        <v>-691246.88851637836</v>
      </c>
      <c r="H46" s="60">
        <f>'BGM-3'!R48*1000</f>
        <v>0</v>
      </c>
      <c r="I46" s="51">
        <f t="shared" si="4"/>
        <v>919968.54926645523</v>
      </c>
      <c r="J46" s="60">
        <f t="shared" si="5"/>
        <v>0</v>
      </c>
      <c r="K46" s="60">
        <f t="shared" si="6"/>
        <v>0</v>
      </c>
      <c r="L46" s="51">
        <f t="shared" si="7"/>
        <v>0</v>
      </c>
    </row>
    <row r="47" spans="1:12" x14ac:dyDescent="0.3">
      <c r="A47" s="366">
        <f>'SEF-24 Page 3-4'!A47</f>
        <v>20.2</v>
      </c>
      <c r="B47" s="64" t="s">
        <v>311</v>
      </c>
      <c r="C47" s="169" t="s">
        <v>412</v>
      </c>
      <c r="D47" s="60">
        <f>'SEF-24 Page 1-2'!D48</f>
        <v>2791831.5547333327</v>
      </c>
      <c r="E47" s="60">
        <f>'SEF-24 Page 1-2'!E48</f>
        <v>0</v>
      </c>
      <c r="F47" s="51">
        <f>'SEF-24 Page 1-2'!F48</f>
        <v>-3715600.4140819809</v>
      </c>
      <c r="G47" s="60">
        <f>'BGM-3'!P49*1000</f>
        <v>2791831.5547333327</v>
      </c>
      <c r="H47" s="60">
        <f>'BGM-3'!R49*1000</f>
        <v>0</v>
      </c>
      <c r="I47" s="51">
        <f t="shared" si="4"/>
        <v>-3715600.4140819809</v>
      </c>
      <c r="J47" s="60">
        <f t="shared" si="5"/>
        <v>0</v>
      </c>
      <c r="K47" s="60">
        <f t="shared" si="6"/>
        <v>0</v>
      </c>
      <c r="L47" s="51">
        <f t="shared" si="7"/>
        <v>0</v>
      </c>
    </row>
    <row r="48" spans="1:12" x14ac:dyDescent="0.3">
      <c r="A48" s="366">
        <f>'SEF-24 Page 3-4'!A48</f>
        <v>20.21</v>
      </c>
      <c r="B48" s="64" t="s">
        <v>312</v>
      </c>
      <c r="C48" s="169" t="s">
        <v>412</v>
      </c>
      <c r="D48" s="60">
        <f>'SEF-24 Page 1-2'!D49</f>
        <v>-120117.65165375613</v>
      </c>
      <c r="E48" s="60">
        <f>'SEF-24 Page 1-2'!E49</f>
        <v>0</v>
      </c>
      <c r="F48" s="51">
        <f>'SEF-24 Page 1-2'!F49</f>
        <v>159862.50870564484</v>
      </c>
      <c r="G48" s="60">
        <f>'BGM-3'!P50*1000</f>
        <v>-120117.65165375613</v>
      </c>
      <c r="H48" s="60">
        <f>'BGM-3'!R50*1000</f>
        <v>0</v>
      </c>
      <c r="I48" s="51">
        <f t="shared" si="4"/>
        <v>159862.50870564484</v>
      </c>
      <c r="J48" s="60">
        <f t="shared" si="5"/>
        <v>0</v>
      </c>
      <c r="K48" s="60">
        <f t="shared" si="6"/>
        <v>0</v>
      </c>
      <c r="L48" s="51">
        <f t="shared" si="7"/>
        <v>0</v>
      </c>
    </row>
    <row r="49" spans="1:12" x14ac:dyDescent="0.3">
      <c r="A49" s="366">
        <f>'SEF-24 Page 3-4'!A49</f>
        <v>20.220000000000002</v>
      </c>
      <c r="B49" s="64" t="s">
        <v>105</v>
      </c>
      <c r="C49" s="169" t="s">
        <v>285</v>
      </c>
      <c r="D49" s="60">
        <f>'SEF-24 Page 1-2'!D50</f>
        <v>-7024242.582690442</v>
      </c>
      <c r="E49" s="60">
        <f>'SEF-24 Page 1-2'!E50</f>
        <v>64963194.076797329</v>
      </c>
      <c r="F49" s="51">
        <f>'SEF-24 Page 1-2'!F50</f>
        <v>15780947.644409647</v>
      </c>
      <c r="G49" s="60">
        <f>'BGM-3'!P51*1000</f>
        <v>-4864376.4922224488</v>
      </c>
      <c r="H49" s="60">
        <f>'BGM-3'!R51*1000</f>
        <v>28244978.592898086</v>
      </c>
      <c r="I49" s="51">
        <f t="shared" si="4"/>
        <v>9338330.1693831533</v>
      </c>
      <c r="J49" s="60">
        <f t="shared" si="5"/>
        <v>2159866.0904679932</v>
      </c>
      <c r="K49" s="60">
        <f t="shared" si="6"/>
        <v>-36718215.483899243</v>
      </c>
      <c r="L49" s="51">
        <f t="shared" si="7"/>
        <v>-6442617.4750264939</v>
      </c>
    </row>
    <row r="50" spans="1:12" x14ac:dyDescent="0.3">
      <c r="A50" s="366">
        <f>'SEF-24 Page 3-4'!A50</f>
        <v>20.230000000000004</v>
      </c>
      <c r="B50" s="64" t="s">
        <v>308</v>
      </c>
      <c r="C50" s="169" t="s">
        <v>412</v>
      </c>
      <c r="D50" s="60">
        <f>'SEF-24 Page 1-2'!D51</f>
        <v>394548.96938773646</v>
      </c>
      <c r="E50" s="60">
        <f>'SEF-24 Page 1-2'!E51</f>
        <v>0</v>
      </c>
      <c r="F50" s="51">
        <f>'SEF-24 Page 1-2'!F51</f>
        <v>-525098.41130895843</v>
      </c>
      <c r="G50" s="60">
        <f>'BGM-3'!P52*1000</f>
        <v>394548.96938773646</v>
      </c>
      <c r="H50" s="60">
        <f>'BGM-3'!R52*1000</f>
        <v>0</v>
      </c>
      <c r="I50" s="51">
        <f t="shared" si="4"/>
        <v>-525098.41130895843</v>
      </c>
      <c r="J50" s="60">
        <f t="shared" si="5"/>
        <v>0</v>
      </c>
      <c r="K50" s="60">
        <f t="shared" si="6"/>
        <v>0</v>
      </c>
      <c r="L50" s="51">
        <f t="shared" si="7"/>
        <v>0</v>
      </c>
    </row>
    <row r="51" spans="1:12" x14ac:dyDescent="0.3">
      <c r="A51" s="366">
        <f>'SEF-24 Page 3-4'!A51</f>
        <v>20.240000000000006</v>
      </c>
      <c r="B51" s="64" t="s">
        <v>313</v>
      </c>
      <c r="C51" s="169" t="s">
        <v>285</v>
      </c>
      <c r="D51" s="60">
        <f>'SEF-24 Page 1-2'!D52</f>
        <v>-12677568.60713179</v>
      </c>
      <c r="E51" s="60">
        <f>'SEF-24 Page 1-2'!E52</f>
        <v>36080288.955627486</v>
      </c>
      <c r="F51" s="51">
        <f>'SEF-24 Page 1-2'!F52</f>
        <v>20444943.517909657</v>
      </c>
      <c r="G51" s="60">
        <f>'BGM-3'!P53*1000</f>
        <v>-9704032.895832032</v>
      </c>
      <c r="H51" s="60">
        <f>'BGM-3'!R53*1000</f>
        <v>25877605.564484786</v>
      </c>
      <c r="I51" s="51">
        <f t="shared" si="4"/>
        <v>15539262.291494958</v>
      </c>
      <c r="J51" s="60">
        <f t="shared" si="5"/>
        <v>2973535.7112997584</v>
      </c>
      <c r="K51" s="60">
        <f t="shared" si="6"/>
        <v>-10202683.3911427</v>
      </c>
      <c r="L51" s="51">
        <f t="shared" si="7"/>
        <v>-4905681.2264146991</v>
      </c>
    </row>
    <row r="52" spans="1:12" x14ac:dyDescent="0.3">
      <c r="A52" s="366">
        <f>'SEF-24 Page 3-4'!A52</f>
        <v>20.250000000000007</v>
      </c>
      <c r="B52" s="64" t="s">
        <v>314</v>
      </c>
      <c r="C52" s="169" t="s">
        <v>412</v>
      </c>
      <c r="D52" s="60">
        <f>'SEF-24 Page 1-2'!D53</f>
        <v>477330.77329275</v>
      </c>
      <c r="E52" s="60">
        <f>'SEF-24 Page 1-2'!E53</f>
        <v>0</v>
      </c>
      <c r="F52" s="51">
        <f>'SEF-24 Page 1-2'!F53</f>
        <v>-635271.28486446955</v>
      </c>
      <c r="G52" s="60">
        <f>'BGM-3'!P54*1000</f>
        <v>477330.77329275</v>
      </c>
      <c r="H52" s="60">
        <f>'BGM-3'!R54*1000</f>
        <v>0</v>
      </c>
      <c r="I52" s="51">
        <f t="shared" si="4"/>
        <v>-635271.28486446955</v>
      </c>
      <c r="J52" s="60">
        <f t="shared" si="5"/>
        <v>0</v>
      </c>
      <c r="K52" s="60">
        <f t="shared" si="6"/>
        <v>0</v>
      </c>
      <c r="L52" s="51">
        <f t="shared" si="7"/>
        <v>0</v>
      </c>
    </row>
    <row r="53" spans="1:12" x14ac:dyDescent="0.3">
      <c r="A53" s="366">
        <f>'SEF-24 Page 3-4'!A53</f>
        <v>20.260000000000009</v>
      </c>
      <c r="B53" s="64" t="s">
        <v>315</v>
      </c>
      <c r="C53" s="169" t="s">
        <v>285</v>
      </c>
      <c r="D53" s="60">
        <f>'SEF-24 Page 1-2'!D54</f>
        <v>9006372.2399999984</v>
      </c>
      <c r="E53" s="60">
        <f>'SEF-24 Page 1-2'!E54</f>
        <v>4503186.1200000085</v>
      </c>
      <c r="F53" s="51">
        <f>'SEF-24 Page 1-2'!F54</f>
        <v>-11540530.293781715</v>
      </c>
      <c r="G53" s="60">
        <f>'BGM-3'!P55*1000</f>
        <v>9006372.2399999984</v>
      </c>
      <c r="H53" s="60">
        <f>'BGM-3'!R55*1000</f>
        <v>4503186.1200000085</v>
      </c>
      <c r="I53" s="51">
        <f t="shared" si="4"/>
        <v>-11529742.510997748</v>
      </c>
      <c r="J53" s="60">
        <f t="shared" si="5"/>
        <v>0</v>
      </c>
      <c r="K53" s="60">
        <f t="shared" si="6"/>
        <v>0</v>
      </c>
      <c r="L53" s="51">
        <f t="shared" si="7"/>
        <v>10787.782783966511</v>
      </c>
    </row>
    <row r="54" spans="1:12" x14ac:dyDescent="0.3">
      <c r="A54" s="366">
        <f>'SEF-24 Page 3-4'!A54</f>
        <v>20.27000000000001</v>
      </c>
      <c r="B54" s="64" t="s">
        <v>116</v>
      </c>
      <c r="C54" s="169" t="s">
        <v>285</v>
      </c>
      <c r="D54" s="60">
        <f>'SEF-24 Page 1-2'!D55</f>
        <v>-582529.67963589286</v>
      </c>
      <c r="E54" s="60">
        <f>'SEF-24 Page 1-2'!E55</f>
        <v>25767063.321957536</v>
      </c>
      <c r="F54" s="51">
        <f>'SEF-24 Page 1-2'!F55</f>
        <v>3326673.4064203557</v>
      </c>
      <c r="G54" s="60">
        <f>'BGM-3'!P56*1000</f>
        <v>-296261.05729127157</v>
      </c>
      <c r="H54" s="60">
        <f>'BGM-3'!R56*1000</f>
        <v>12855303.339327645</v>
      </c>
      <c r="I54" s="51">
        <f t="shared" si="4"/>
        <v>1697987.0022638824</v>
      </c>
      <c r="J54" s="60">
        <f t="shared" si="5"/>
        <v>286268.62234462128</v>
      </c>
      <c r="K54" s="60">
        <f t="shared" si="6"/>
        <v>-12911759.982629891</v>
      </c>
      <c r="L54" s="51">
        <f t="shared" si="7"/>
        <v>-1628686.4041564732</v>
      </c>
    </row>
    <row r="55" spans="1:12" x14ac:dyDescent="0.3">
      <c r="A55" s="366">
        <f>'SEF-24 Page 3-4'!A55</f>
        <v>20.280000000000012</v>
      </c>
      <c r="B55" s="64" t="s">
        <v>118</v>
      </c>
      <c r="C55" s="169" t="s">
        <v>412</v>
      </c>
      <c r="D55" s="60">
        <f>'SEF-24 Page 1-2'!D56</f>
        <v>-1330725.9543599267</v>
      </c>
      <c r="E55" s="60">
        <f>'SEF-24 Page 1-2'!E56</f>
        <v>0</v>
      </c>
      <c r="F55" s="51">
        <f>'SEF-24 Page 1-2'!F56</f>
        <v>1771040.1971302533</v>
      </c>
      <c r="G55" s="60">
        <f>'BGM-3'!P57*1000</f>
        <v>-1330725.9543599267</v>
      </c>
      <c r="H55" s="60">
        <f>'BGM-3'!R57*1000</f>
        <v>0</v>
      </c>
      <c r="I55" s="51">
        <f t="shared" si="4"/>
        <v>1771040.1971302533</v>
      </c>
      <c r="J55" s="60">
        <f t="shared" si="5"/>
        <v>0</v>
      </c>
      <c r="K55" s="60">
        <f t="shared" si="6"/>
        <v>0</v>
      </c>
      <c r="L55" s="51">
        <f t="shared" si="7"/>
        <v>0</v>
      </c>
    </row>
    <row r="56" spans="1:12" x14ac:dyDescent="0.3">
      <c r="A56" s="366">
        <f>'SEF-24 Page 3-4'!A56</f>
        <v>20.290000000000013</v>
      </c>
      <c r="B56" s="64" t="s">
        <v>120</v>
      </c>
      <c r="C56" s="169" t="s">
        <v>285</v>
      </c>
      <c r="D56" s="60">
        <f>'SEF-24 Page 1-2'!D57</f>
        <v>-567398.9934889141</v>
      </c>
      <c r="E56" s="60">
        <f>'SEF-24 Page 1-2'!E57</f>
        <v>5798357.5857409984</v>
      </c>
      <c r="F56" s="51">
        <f>'SEF-24 Page 1-2'!F57</f>
        <v>1329281.4136477292</v>
      </c>
      <c r="G56" s="60">
        <f>'BGM-3'!P58*1000</f>
        <v>-538588.03</v>
      </c>
      <c r="H56" s="60">
        <f>'BGM-3'!R58*1000</f>
        <v>5481049.5432116631</v>
      </c>
      <c r="I56" s="51">
        <f t="shared" si="4"/>
        <v>1272648.6365675053</v>
      </c>
      <c r="J56" s="60">
        <f t="shared" si="5"/>
        <v>28810.963488914073</v>
      </c>
      <c r="K56" s="60">
        <f t="shared" si="6"/>
        <v>-317308.04252933525</v>
      </c>
      <c r="L56" s="51">
        <f t="shared" si="7"/>
        <v>-56632.777080223896</v>
      </c>
    </row>
    <row r="57" spans="1:12" x14ac:dyDescent="0.3">
      <c r="A57" s="366">
        <f>'SEF-24 Page 3-4'!A57</f>
        <v>21.01</v>
      </c>
      <c r="B57" s="64" t="s">
        <v>72</v>
      </c>
      <c r="C57" s="169" t="s">
        <v>324</v>
      </c>
      <c r="D57" s="60">
        <f>'SEF-24 Page 1-2'!D58</f>
        <v>-17795211.595228255</v>
      </c>
      <c r="E57" s="60">
        <f>'SEF-24 Page 1-2'!E58</f>
        <v>0</v>
      </c>
      <c r="F57" s="51">
        <f>'SEF-24 Page 1-2'!F58</f>
        <v>23683339.870489478</v>
      </c>
      <c r="G57" s="60">
        <f>'BGM-3'!P59*1000</f>
        <v>2739527.8114434183</v>
      </c>
      <c r="H57" s="60">
        <f>'BGM-3'!R59*1000</f>
        <v>0</v>
      </c>
      <c r="I57" s="51">
        <f t="shared" si="4"/>
        <v>-3645990.2651829342</v>
      </c>
      <c r="J57" s="60">
        <f t="shared" si="5"/>
        <v>20534739.406671673</v>
      </c>
      <c r="K57" s="60">
        <f t="shared" si="6"/>
        <v>0</v>
      </c>
      <c r="L57" s="51">
        <f t="shared" si="7"/>
        <v>-27329330.135672413</v>
      </c>
    </row>
    <row r="58" spans="1:12" x14ac:dyDescent="0.3">
      <c r="A58" s="366">
        <f>'SEF-24 Page 3-4'!A58</f>
        <v>21.020000000000003</v>
      </c>
      <c r="B58" s="64" t="s">
        <v>74</v>
      </c>
      <c r="C58" s="169" t="s">
        <v>683</v>
      </c>
      <c r="D58" s="60">
        <f>'SEF-24 Page 1-2'!D59</f>
        <v>526903.32847884076</v>
      </c>
      <c r="E58" s="60">
        <f>'SEF-24 Page 1-2'!E59</f>
        <v>0</v>
      </c>
      <c r="F58" s="51">
        <f>'SEF-24 Page 1-2'!F59</f>
        <v>-701246.54267121584</v>
      </c>
      <c r="G58" s="60">
        <f>'BGM-3'!P60*1000</f>
        <v>518010.67067606229</v>
      </c>
      <c r="H58" s="60">
        <f>'BGM-3'!R60*1000</f>
        <v>0</v>
      </c>
      <c r="I58" s="51">
        <f t="shared" si="4"/>
        <v>-689411.45793686865</v>
      </c>
      <c r="J58" s="60">
        <f t="shared" si="5"/>
        <v>-8892.6578027784708</v>
      </c>
      <c r="K58" s="60">
        <f t="shared" si="6"/>
        <v>0</v>
      </c>
      <c r="L58" s="51">
        <f t="shared" si="7"/>
        <v>11835.084734347183</v>
      </c>
    </row>
    <row r="59" spans="1:12" x14ac:dyDescent="0.3">
      <c r="A59" s="366">
        <f>'SEF-24 Page 3-4'!A59</f>
        <v>21.050000000000004</v>
      </c>
      <c r="B59" s="64" t="s">
        <v>80</v>
      </c>
      <c r="C59" s="169" t="s">
        <v>412</v>
      </c>
      <c r="D59" s="60">
        <f>'SEF-24 Page 1-2'!D60</f>
        <v>-10681804.722000003</v>
      </c>
      <c r="E59" s="60">
        <f>'SEF-24 Page 1-2'!E60</f>
        <v>0</v>
      </c>
      <c r="F59" s="51">
        <f>'SEF-24 Page 1-2'!F60</f>
        <v>14216229.4787864</v>
      </c>
      <c r="G59" s="60">
        <f>'BGM-3'!P61*1000</f>
        <v>-10681804.722000003</v>
      </c>
      <c r="H59" s="60">
        <f>'BGM-3'!R61*1000</f>
        <v>0</v>
      </c>
      <c r="I59" s="51">
        <f t="shared" si="4"/>
        <v>14216229.4787864</v>
      </c>
      <c r="J59" s="60">
        <f t="shared" si="5"/>
        <v>0</v>
      </c>
      <c r="K59" s="60">
        <f t="shared" si="6"/>
        <v>0</v>
      </c>
      <c r="L59" s="51">
        <f t="shared" si="7"/>
        <v>0</v>
      </c>
    </row>
    <row r="60" spans="1:12" x14ac:dyDescent="0.3">
      <c r="A60" s="366">
        <f>'SEF-24 Page 3-4'!A60</f>
        <v>21.060000000000006</v>
      </c>
      <c r="B60" s="64" t="s">
        <v>316</v>
      </c>
      <c r="C60" s="169" t="s">
        <v>285</v>
      </c>
      <c r="D60" s="60">
        <f>'SEF-24 Page 1-2'!D61</f>
        <v>9100115.4800387621</v>
      </c>
      <c r="E60" s="60">
        <f>'SEF-24 Page 1-2'!E61</f>
        <v>-23391891.903797138</v>
      </c>
      <c r="F60" s="51">
        <f>'SEF-24 Page 1-2'!F61</f>
        <v>-14427397.335947104</v>
      </c>
      <c r="G60" s="60">
        <f>'BGM-3'!P62*1000</f>
        <v>9100115.4800387621</v>
      </c>
      <c r="H60" s="60">
        <f>'BGM-3'!R62*1000</f>
        <v>-23391891.903797138</v>
      </c>
      <c r="I60" s="51">
        <f t="shared" si="4"/>
        <v>-14483434.693062646</v>
      </c>
      <c r="J60" s="60">
        <f t="shared" si="5"/>
        <v>0</v>
      </c>
      <c r="K60" s="60">
        <f t="shared" si="6"/>
        <v>0</v>
      </c>
      <c r="L60" s="51">
        <f t="shared" si="7"/>
        <v>-56037.357115542516</v>
      </c>
    </row>
    <row r="61" spans="1:12" x14ac:dyDescent="0.3">
      <c r="A61" s="366">
        <f>'SEF-24 Page 3-4'!A61</f>
        <v>21.080000000000005</v>
      </c>
      <c r="B61" s="64" t="s">
        <v>127</v>
      </c>
      <c r="C61" s="169" t="s">
        <v>285</v>
      </c>
      <c r="D61" s="60">
        <f>'SEF-24 Page 1-2'!D62</f>
        <v>4478733.8338600006</v>
      </c>
      <c r="E61" s="60">
        <f>'SEF-24 Page 1-2'!E62</f>
        <v>-3321469.9169705859</v>
      </c>
      <c r="F61" s="51">
        <f>'SEF-24 Page 1-2'!F62</f>
        <v>-6289553.7625819826</v>
      </c>
      <c r="G61" s="60">
        <f>'BGM-3'!P63*1000</f>
        <v>4478733.8338600006</v>
      </c>
      <c r="H61" s="60">
        <f>'BGM-3'!R63*1000</f>
        <v>-3321469.9169705859</v>
      </c>
      <c r="I61" s="51">
        <f t="shared" si="4"/>
        <v>-6297510.639120711</v>
      </c>
      <c r="J61" s="60">
        <f t="shared" si="5"/>
        <v>0</v>
      </c>
      <c r="K61" s="60">
        <f t="shared" si="6"/>
        <v>0</v>
      </c>
      <c r="L61" s="51">
        <f t="shared" si="7"/>
        <v>-7956.8765387283638</v>
      </c>
    </row>
    <row r="62" spans="1:12" x14ac:dyDescent="0.3">
      <c r="A62" s="366">
        <f>'SEF-24 Page 3-4'!A62</f>
        <v>21.090000000000007</v>
      </c>
      <c r="B62" s="64" t="s">
        <v>129</v>
      </c>
      <c r="C62" s="169" t="s">
        <v>285</v>
      </c>
      <c r="D62" s="60">
        <f>'SEF-24 Page 1-2'!D63</f>
        <v>-809932.18299113424</v>
      </c>
      <c r="E62" s="60">
        <f>'SEF-24 Page 1-2'!E63</f>
        <v>34322392.17098815</v>
      </c>
      <c r="F62" s="51">
        <f>'SEF-24 Page 1-2'!F63</f>
        <v>4476448.2473108219</v>
      </c>
      <c r="G62" s="60">
        <f>'BGM-3'!P64*1000</f>
        <v>-292768.03540266951</v>
      </c>
      <c r="H62" s="60">
        <f>'BGM-3'!R64*1000</f>
        <v>11899759.55273651</v>
      </c>
      <c r="I62" s="51">
        <f t="shared" si="4"/>
        <v>1596433.3850885124</v>
      </c>
      <c r="J62" s="60">
        <f t="shared" si="5"/>
        <v>517164.14758846472</v>
      </c>
      <c r="K62" s="60">
        <f t="shared" si="6"/>
        <v>-22422632.61825164</v>
      </c>
      <c r="L62" s="51">
        <f t="shared" si="7"/>
        <v>-2880014.8622223092</v>
      </c>
    </row>
    <row r="63" spans="1:12" x14ac:dyDescent="0.3">
      <c r="A63" s="366">
        <f>'SEF-24 Page 3-4'!A63</f>
        <v>21.100000000000009</v>
      </c>
      <c r="B63" s="64" t="s">
        <v>317</v>
      </c>
      <c r="C63" s="169" t="s">
        <v>684</v>
      </c>
      <c r="D63" s="60">
        <f>'SEF-24 Page 1-2'!D64</f>
        <v>-2484593.7565199998</v>
      </c>
      <c r="E63" s="60">
        <f>'SEF-24 Page 1-2'!E64</f>
        <v>4143548.7960133362</v>
      </c>
      <c r="F63" s="51">
        <f>'SEF-24 Page 1-2'!F64</f>
        <v>3716987.5029357835</v>
      </c>
      <c r="G63" s="60">
        <f>'BGM-3'!P65*1000</f>
        <v>-2441144.5204499997</v>
      </c>
      <c r="H63" s="60">
        <f>'BGM-3'!R65*1000</f>
        <v>4381542.8268333329</v>
      </c>
      <c r="I63" s="51">
        <f t="shared" si="4"/>
        <v>3693223.6559810531</v>
      </c>
      <c r="J63" s="60">
        <f t="shared" si="5"/>
        <v>43449.236070000101</v>
      </c>
      <c r="K63" s="60">
        <f t="shared" si="6"/>
        <v>237994.03081999673</v>
      </c>
      <c r="L63" s="51">
        <f t="shared" si="7"/>
        <v>-23763.846954730339</v>
      </c>
    </row>
    <row r="64" spans="1:12" x14ac:dyDescent="0.3">
      <c r="A64" s="178" t="s">
        <v>218</v>
      </c>
      <c r="B64" s="64" t="s">
        <v>325</v>
      </c>
      <c r="C64" s="169" t="s">
        <v>324</v>
      </c>
      <c r="D64" s="130"/>
      <c r="E64" s="130"/>
      <c r="F64" s="131"/>
      <c r="G64" s="60">
        <f>'BGM-3'!P66*1000</f>
        <v>0</v>
      </c>
      <c r="H64" s="60">
        <f>'BGM-3'!R66*1000</f>
        <v>-52488670</v>
      </c>
      <c r="I64" s="51">
        <f t="shared" si="4"/>
        <v>-5323047.367447407</v>
      </c>
      <c r="J64" s="60">
        <f t="shared" si="5"/>
        <v>0</v>
      </c>
      <c r="K64" s="60">
        <f t="shared" si="6"/>
        <v>-52488670</v>
      </c>
      <c r="L64" s="51">
        <f t="shared" si="7"/>
        <v>-5323047.367447407</v>
      </c>
    </row>
    <row r="65" spans="1:12" x14ac:dyDescent="0.3">
      <c r="A65" s="178"/>
      <c r="B65" s="64"/>
      <c r="C65" s="59"/>
      <c r="D65" s="63"/>
      <c r="E65" s="63"/>
      <c r="F65" s="353"/>
      <c r="G65" s="63"/>
      <c r="H65" s="63"/>
      <c r="I65" s="64"/>
      <c r="J65" s="63"/>
      <c r="K65" s="63"/>
      <c r="L65" s="64"/>
    </row>
    <row r="66" spans="1:12" x14ac:dyDescent="0.3">
      <c r="A66" s="65" t="s">
        <v>318</v>
      </c>
      <c r="B66" s="63"/>
      <c r="C66" s="179"/>
      <c r="D66" s="180">
        <f t="shared" ref="D66:I66" si="8">SUM(D9:D64)</f>
        <v>-77163398.817829251</v>
      </c>
      <c r="E66" s="180">
        <f t="shared" si="8"/>
        <v>301382774.23677969</v>
      </c>
      <c r="F66" s="181">
        <f t="shared" si="8"/>
        <v>132537657.20545879</v>
      </c>
      <c r="G66" s="180">
        <f t="shared" si="8"/>
        <v>-35475524.079930648</v>
      </c>
      <c r="H66" s="180">
        <f t="shared" si="8"/>
        <v>42819579.930258676</v>
      </c>
      <c r="I66" s="181">
        <f t="shared" si="8"/>
        <v>51556235.87849085</v>
      </c>
      <c r="J66" s="180">
        <f t="shared" ref="J66:L67" si="9">G66-D66</f>
        <v>41687874.737898603</v>
      </c>
      <c r="K66" s="180">
        <f t="shared" si="9"/>
        <v>-258563194.306521</v>
      </c>
      <c r="L66" s="181">
        <f t="shared" si="9"/>
        <v>-80981421.32696794</v>
      </c>
    </row>
    <row r="67" spans="1:12" ht="15" thickBot="1" x14ac:dyDescent="0.35">
      <c r="A67" s="65" t="s">
        <v>620</v>
      </c>
      <c r="B67" s="63"/>
      <c r="C67" s="358"/>
      <c r="D67" s="183">
        <f t="shared" ref="D67:I67" si="10">D66+D8</f>
        <v>313977292.28217137</v>
      </c>
      <c r="E67" s="183">
        <f t="shared" si="10"/>
        <v>5510161280.5417709</v>
      </c>
      <c r="F67" s="184">
        <f t="shared" si="10"/>
        <v>127736404.27131581</v>
      </c>
      <c r="G67" s="183">
        <f t="shared" si="10"/>
        <v>355665167.02006996</v>
      </c>
      <c r="H67" s="183">
        <f t="shared" si="10"/>
        <v>5251598086.2352505</v>
      </c>
      <c r="I67" s="184">
        <f t="shared" si="10"/>
        <v>59233075.032581449</v>
      </c>
      <c r="J67" s="183">
        <f t="shared" si="9"/>
        <v>41687874.737898588</v>
      </c>
      <c r="K67" s="183">
        <f t="shared" si="9"/>
        <v>-258563194.30652046</v>
      </c>
      <c r="L67" s="184">
        <f t="shared" si="9"/>
        <v>-68503329.238734365</v>
      </c>
    </row>
    <row r="68" spans="1:12" ht="15" thickTop="1" x14ac:dyDescent="0.3">
      <c r="A68" s="52" t="s">
        <v>615</v>
      </c>
      <c r="B68" s="128"/>
      <c r="C68" s="63"/>
      <c r="D68" s="185"/>
      <c r="E68" s="185"/>
      <c r="F68" s="186">
        <f>'SEF-24 Page 1-2'!F68</f>
        <v>-3124000</v>
      </c>
      <c r="G68" s="185"/>
      <c r="H68" s="185"/>
      <c r="I68" s="186">
        <f>1000*'BGM-3'!T75</f>
        <v>-3117000</v>
      </c>
      <c r="J68" s="185"/>
      <c r="K68" s="185"/>
      <c r="L68" s="187">
        <f>I68-F68</f>
        <v>7000</v>
      </c>
    </row>
    <row r="69" spans="1:12" x14ac:dyDescent="0.3">
      <c r="A69" s="52" t="s">
        <v>616</v>
      </c>
      <c r="B69" s="128"/>
      <c r="C69" s="63"/>
      <c r="D69" s="185"/>
      <c r="E69" s="185"/>
      <c r="F69" s="188">
        <f>'SEF-24 Page 1-2'!F69</f>
        <v>13370046.16189611</v>
      </c>
      <c r="G69" s="185"/>
      <c r="H69" s="185"/>
      <c r="I69" s="188">
        <v>0</v>
      </c>
      <c r="J69" s="185"/>
      <c r="K69" s="185"/>
      <c r="L69" s="175">
        <f>I69-F69</f>
        <v>-13370046.16189611</v>
      </c>
    </row>
    <row r="70" spans="1:12" x14ac:dyDescent="0.3">
      <c r="A70" s="65" t="s">
        <v>617</v>
      </c>
      <c r="B70" s="128"/>
      <c r="C70" s="63"/>
      <c r="D70" s="185"/>
      <c r="E70" s="185"/>
      <c r="F70" s="171">
        <f>'SEF-24 Page 1-2'!F70</f>
        <v>137982450.1834729</v>
      </c>
      <c r="G70" s="185"/>
      <c r="H70" s="185"/>
      <c r="I70" s="171">
        <f>SUM(I67:I69)</f>
        <v>56116075.032581449</v>
      </c>
      <c r="J70" s="185"/>
      <c r="K70" s="185"/>
      <c r="L70" s="189">
        <f>I70-F70</f>
        <v>-81866375.150891453</v>
      </c>
    </row>
    <row r="71" spans="1:12" x14ac:dyDescent="0.3">
      <c r="A71" s="52" t="s">
        <v>618</v>
      </c>
      <c r="B71" s="128"/>
      <c r="C71" s="63"/>
      <c r="D71" s="185"/>
      <c r="E71" s="185"/>
      <c r="F71" s="188">
        <f>'SEF-24 Page 1-2'!F71</f>
        <v>0</v>
      </c>
      <c r="G71" s="185"/>
      <c r="H71" s="185"/>
      <c r="I71" s="188">
        <v>0</v>
      </c>
      <c r="J71" s="185"/>
      <c r="K71" s="185"/>
      <c r="L71" s="175">
        <f>I71-F71</f>
        <v>0</v>
      </c>
    </row>
    <row r="72" spans="1:12" ht="15" thickBot="1" x14ac:dyDescent="0.35">
      <c r="A72" s="53" t="s">
        <v>619</v>
      </c>
      <c r="B72" s="128"/>
      <c r="C72" s="63"/>
      <c r="D72" s="185"/>
      <c r="E72" s="185"/>
      <c r="F72" s="183">
        <f>'SEF-24 Page 1-2'!F72</f>
        <v>137982450.1834729</v>
      </c>
      <c r="G72" s="185"/>
      <c r="H72" s="185"/>
      <c r="I72" s="183">
        <f>SUM(I70:I71)</f>
        <v>56116075.032581449</v>
      </c>
      <c r="J72" s="185"/>
      <c r="K72" s="185"/>
      <c r="L72" s="184">
        <f>I72-F72</f>
        <v>-81866375.150891453</v>
      </c>
    </row>
    <row r="73" spans="1:12" ht="15" thickTop="1" x14ac:dyDescent="0.3">
      <c r="A73" s="52"/>
      <c r="B73" s="128"/>
      <c r="C73" s="63"/>
      <c r="D73" s="185"/>
      <c r="E73" s="185"/>
      <c r="F73" s="359"/>
      <c r="G73" s="185"/>
      <c r="H73" s="185"/>
      <c r="I73" s="359"/>
      <c r="J73" s="185"/>
      <c r="K73" s="185"/>
      <c r="L73" s="360"/>
    </row>
    <row r="74" spans="1:12" x14ac:dyDescent="0.3">
      <c r="A74" s="52" t="s">
        <v>681</v>
      </c>
      <c r="B74" s="128"/>
      <c r="C74" s="63"/>
      <c r="D74" s="185"/>
      <c r="E74" s="185"/>
      <c r="F74" s="359"/>
      <c r="G74" s="185"/>
      <c r="H74" s="185"/>
      <c r="I74" s="359"/>
      <c r="J74" s="185"/>
      <c r="K74" s="185"/>
      <c r="L74" s="360"/>
    </row>
    <row r="75" spans="1:12" x14ac:dyDescent="0.3">
      <c r="A75" s="190" t="s">
        <v>682</v>
      </c>
      <c r="B75" s="129"/>
      <c r="C75" s="291"/>
      <c r="D75" s="361"/>
      <c r="E75" s="361"/>
      <c r="F75" s="362"/>
      <c r="G75" s="363"/>
      <c r="H75" s="363"/>
      <c r="I75" s="362"/>
      <c r="J75" s="363"/>
      <c r="K75" s="363"/>
      <c r="L75" s="364"/>
    </row>
  </sheetData>
  <autoFilter ref="A6:L64"/>
  <conditionalFormatting sqref="D3:E3 H3:I3">
    <cfRule type="cellIs" dxfId="3" priority="1" operator="notEqual">
      <formula>0</formula>
    </cfRule>
  </conditionalFormatting>
  <pageMargins left="0.25" right="0.25" top="0.75" bottom="0.75" header="0.3" footer="0.3"/>
  <pageSetup scale="69" firstPageNumber="5" fitToHeight="2" orientation="landscape" useFirstPageNumber="1" r:id="rId1"/>
  <headerFooter>
    <oddHeader>&amp;RExhibit No. SEF-24
Page &amp;P of 6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workbookViewId="0">
      <pane xSplit="3" ySplit="6" topLeftCell="D7" activePane="bottomRight" state="frozen"/>
      <selection activeCell="A3" sqref="A3"/>
      <selection pane="topRight" activeCell="A3" sqref="A3"/>
      <selection pane="bottomLeft" activeCell="A3" sqref="A3"/>
      <selection pane="bottomRight" activeCell="A3" sqref="A3"/>
    </sheetView>
  </sheetViews>
  <sheetFormatPr defaultColWidth="9.109375" defaultRowHeight="14.4" x14ac:dyDescent="0.3"/>
  <cols>
    <col min="1" max="1" width="10.6640625" style="133" customWidth="1"/>
    <col min="2" max="2" width="29" style="133" customWidth="1"/>
    <col min="3" max="4" width="14" style="133" customWidth="1"/>
    <col min="5" max="5" width="16.33203125" style="133" bestFit="1" customWidth="1"/>
    <col min="6" max="6" width="14.33203125" style="133" bestFit="1" customWidth="1"/>
    <col min="7" max="7" width="15.33203125" style="133" bestFit="1" customWidth="1"/>
    <col min="8" max="8" width="18" style="133" customWidth="1"/>
    <col min="9" max="9" width="15.6640625" style="133" bestFit="1" customWidth="1"/>
    <col min="10" max="10" width="15.33203125" style="133" bestFit="1" customWidth="1"/>
    <col min="11" max="11" width="15.6640625" style="133" bestFit="1" customWidth="1"/>
    <col min="12" max="12" width="13.44140625" style="133" bestFit="1" customWidth="1"/>
    <col min="13" max="16384" width="9.109375" style="133"/>
  </cols>
  <sheetData>
    <row r="1" spans="1:12" ht="15.6" x14ac:dyDescent="0.3">
      <c r="A1" s="134"/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7"/>
    </row>
    <row r="2" spans="1:12" ht="15.6" x14ac:dyDescent="0.3">
      <c r="A2" s="138" t="s">
        <v>756</v>
      </c>
      <c r="B2" s="139"/>
      <c r="C2" s="139"/>
      <c r="D2" s="139"/>
      <c r="E2" s="139"/>
      <c r="F2" s="142" t="s">
        <v>676</v>
      </c>
      <c r="G2" s="141">
        <v>7.3300000000000004E-2</v>
      </c>
      <c r="H2" s="142" t="s">
        <v>677</v>
      </c>
      <c r="I2" s="143">
        <v>0.75409700000000002</v>
      </c>
      <c r="J2" s="139"/>
      <c r="K2" s="139"/>
      <c r="L2" s="144"/>
    </row>
    <row r="3" spans="1:12" ht="15.6" x14ac:dyDescent="0.3">
      <c r="A3" s="145"/>
      <c r="B3" s="139"/>
      <c r="C3" s="139"/>
      <c r="D3" s="146"/>
      <c r="E3" s="146"/>
      <c r="F3" s="147" t="s">
        <v>611</v>
      </c>
      <c r="G3" s="148">
        <f>'SEF-24 Page 1-2'!G3</f>
        <v>7.4399999999999994E-2</v>
      </c>
      <c r="H3" s="146"/>
      <c r="I3" s="146"/>
      <c r="J3" s="149"/>
      <c r="K3" s="149"/>
      <c r="L3" s="150"/>
    </row>
    <row r="4" spans="1:12" ht="15.6" x14ac:dyDescent="0.3">
      <c r="A4" s="151"/>
      <c r="B4" s="152"/>
      <c r="C4" s="153"/>
      <c r="D4" s="154"/>
      <c r="E4" s="379" t="s">
        <v>751</v>
      </c>
      <c r="F4" s="155"/>
      <c r="G4" s="156" t="s">
        <v>286</v>
      </c>
      <c r="H4" s="154"/>
      <c r="I4" s="155"/>
      <c r="J4" s="156" t="s">
        <v>287</v>
      </c>
      <c r="K4" s="154"/>
      <c r="L4" s="155"/>
    </row>
    <row r="5" spans="1:12" ht="15.6" x14ac:dyDescent="0.3">
      <c r="A5" s="157" t="s">
        <v>288</v>
      </c>
      <c r="B5" s="158" t="s">
        <v>156</v>
      </c>
      <c r="C5" s="159" t="s">
        <v>289</v>
      </c>
      <c r="D5" s="160" t="s">
        <v>22</v>
      </c>
      <c r="E5" s="161" t="s">
        <v>20</v>
      </c>
      <c r="F5" s="161" t="s">
        <v>21</v>
      </c>
      <c r="G5" s="161" t="s">
        <v>22</v>
      </c>
      <c r="H5" s="161" t="s">
        <v>20</v>
      </c>
      <c r="I5" s="161" t="s">
        <v>302</v>
      </c>
      <c r="J5" s="161" t="s">
        <v>22</v>
      </c>
      <c r="K5" s="161" t="s">
        <v>20</v>
      </c>
      <c r="L5" s="161" t="s">
        <v>21</v>
      </c>
    </row>
    <row r="6" spans="1:12" ht="15.6" x14ac:dyDescent="0.3">
      <c r="A6" s="162" t="s">
        <v>290</v>
      </c>
      <c r="B6" s="163" t="s">
        <v>291</v>
      </c>
      <c r="C6" s="163" t="s">
        <v>292</v>
      </c>
      <c r="D6" s="163" t="s">
        <v>293</v>
      </c>
      <c r="E6" s="164" t="s">
        <v>294</v>
      </c>
      <c r="F6" s="164" t="s">
        <v>295</v>
      </c>
      <c r="G6" s="164" t="s">
        <v>296</v>
      </c>
      <c r="H6" s="164" t="s">
        <v>297</v>
      </c>
      <c r="I6" s="164" t="s">
        <v>298</v>
      </c>
      <c r="J6" s="164" t="s">
        <v>299</v>
      </c>
      <c r="K6" s="164" t="s">
        <v>300</v>
      </c>
      <c r="L6" s="164" t="s">
        <v>301</v>
      </c>
    </row>
    <row r="7" spans="1:12" ht="15.6" x14ac:dyDescent="0.3">
      <c r="A7" s="157"/>
      <c r="B7" s="158"/>
      <c r="C7" s="161"/>
      <c r="D7" s="351"/>
      <c r="E7" s="351"/>
      <c r="F7" s="351"/>
      <c r="G7" s="351"/>
      <c r="H7" s="351"/>
      <c r="I7" s="351"/>
      <c r="J7" s="351"/>
      <c r="K7" s="351"/>
      <c r="L7" s="158"/>
    </row>
    <row r="8" spans="1:12" ht="15.6" x14ac:dyDescent="0.3">
      <c r="A8" s="145"/>
      <c r="B8" s="168" t="s">
        <v>323</v>
      </c>
      <c r="C8" s="169" t="s">
        <v>285</v>
      </c>
      <c r="D8" s="170">
        <v>103864303.9900012</v>
      </c>
      <c r="E8" s="171">
        <v>1951252143.2591095</v>
      </c>
      <c r="F8" s="172">
        <f>(-D8+(E8*$G$3))/$I$2</f>
        <v>54779233.266378902</v>
      </c>
      <c r="G8" s="170">
        <f>'JL-3r'!C44</f>
        <v>103864303.9900012</v>
      </c>
      <c r="H8" s="171">
        <f>'JL-3r'!C46</f>
        <v>1951252143.2591095</v>
      </c>
      <c r="I8" s="172">
        <f>(-G8+(H8*$G$2))/$I$2</f>
        <v>51932945.113017984</v>
      </c>
      <c r="J8" s="170">
        <f t="shared" ref="J8:J28" si="0">G8-D8</f>
        <v>0</v>
      </c>
      <c r="K8" s="171">
        <f t="shared" ref="K8:K28" si="1">H8-E8</f>
        <v>0</v>
      </c>
      <c r="L8" s="172">
        <f t="shared" ref="L8:L28" si="2">I8-F8</f>
        <v>-2846288.1533609182</v>
      </c>
    </row>
    <row r="9" spans="1:12" x14ac:dyDescent="0.3">
      <c r="A9" s="173">
        <v>20.010000000000002</v>
      </c>
      <c r="B9" s="64" t="s">
        <v>305</v>
      </c>
      <c r="C9" s="59" t="s">
        <v>685</v>
      </c>
      <c r="D9" s="174">
        <v>1442870.5294648185</v>
      </c>
      <c r="E9" s="174">
        <v>0</v>
      </c>
      <c r="F9" s="175">
        <f>(-D9+(E9*$G$3))/$I$2</f>
        <v>-1913375.241467369</v>
      </c>
      <c r="G9" s="174">
        <f>'JL-3r'!$D44</f>
        <v>954667.24698159844</v>
      </c>
      <c r="H9" s="174">
        <f>'JL-3r'!$D46</f>
        <v>0</v>
      </c>
      <c r="I9" s="175">
        <f>(-G9+(H9*$G$2))/$I$2</f>
        <v>-1265974.0682983734</v>
      </c>
      <c r="J9" s="60">
        <f t="shared" si="0"/>
        <v>-488203.2824832201</v>
      </c>
      <c r="K9" s="60">
        <f t="shared" si="1"/>
        <v>0</v>
      </c>
      <c r="L9" s="51">
        <f t="shared" si="2"/>
        <v>647401.17316899565</v>
      </c>
    </row>
    <row r="10" spans="1:12" x14ac:dyDescent="0.3">
      <c r="A10" s="173">
        <f t="shared" ref="A10:A21" si="3">+A9+0.01</f>
        <v>20.020000000000003</v>
      </c>
      <c r="B10" s="64" t="s">
        <v>30</v>
      </c>
      <c r="C10" s="59" t="s">
        <v>685</v>
      </c>
      <c r="D10" s="174">
        <v>54148.18896761442</v>
      </c>
      <c r="E10" s="174">
        <v>0</v>
      </c>
      <c r="F10" s="175">
        <f>(-D10+(E10*$G$3))/$I$2</f>
        <v>-71805.336671030935</v>
      </c>
      <c r="G10" s="174">
        <f>'JL-3r'!$E44</f>
        <v>54148.188967614442</v>
      </c>
      <c r="H10" s="174">
        <f>'JL-3r'!$E46</f>
        <v>0</v>
      </c>
      <c r="I10" s="175">
        <f>(-G10+(H10*$G$2))/$I$2</f>
        <v>-71805.336671030964</v>
      </c>
      <c r="J10" s="60">
        <f t="shared" si="0"/>
        <v>0</v>
      </c>
      <c r="K10" s="60">
        <f t="shared" si="1"/>
        <v>0</v>
      </c>
      <c r="L10" s="51">
        <f t="shared" si="2"/>
        <v>0</v>
      </c>
    </row>
    <row r="11" spans="1:12" x14ac:dyDescent="0.3">
      <c r="A11" s="173">
        <f t="shared" si="3"/>
        <v>20.030000000000005</v>
      </c>
      <c r="B11" s="64" t="s">
        <v>32</v>
      </c>
      <c r="C11" s="59"/>
      <c r="D11" s="174">
        <v>1216418.5906954836</v>
      </c>
      <c r="E11" s="174">
        <v>0</v>
      </c>
      <c r="F11" s="175">
        <f>(-D11+(E11*$G$3))/$I$2</f>
        <v>-1613079.7373487544</v>
      </c>
      <c r="G11" s="174">
        <f>'JL-3r'!$F44</f>
        <v>1216418.5906954836</v>
      </c>
      <c r="H11" s="174">
        <f>'JL-3r'!$F46</f>
        <v>0</v>
      </c>
      <c r="I11" s="175">
        <f>(-G11+(H11*$G$2))/$I$2</f>
        <v>-1613079.7373487544</v>
      </c>
      <c r="J11" s="60">
        <f t="shared" si="0"/>
        <v>0</v>
      </c>
      <c r="K11" s="60">
        <f t="shared" si="1"/>
        <v>0</v>
      </c>
      <c r="L11" s="51">
        <f t="shared" si="2"/>
        <v>0</v>
      </c>
    </row>
    <row r="12" spans="1:12" x14ac:dyDescent="0.3">
      <c r="A12" s="173">
        <f t="shared" si="3"/>
        <v>20.040000000000006</v>
      </c>
      <c r="B12" s="64" t="s">
        <v>87</v>
      </c>
      <c r="C12" s="59"/>
      <c r="D12" s="174">
        <v>12916465.693796374</v>
      </c>
      <c r="E12" s="174">
        <v>0</v>
      </c>
      <c r="F12" s="175">
        <f>(-D12+(E12*7.6%))/$I$2</f>
        <v>-17128387.586472794</v>
      </c>
      <c r="G12" s="174">
        <f>'JL-3r'!$G44</f>
        <v>12921873.959118428</v>
      </c>
      <c r="H12" s="174">
        <f>'JL-3r'!$G46</f>
        <v>0</v>
      </c>
      <c r="I12" s="175">
        <f>(-G12+(H12*7.6%))/$I$2</f>
        <v>-17135559.429514278</v>
      </c>
      <c r="J12" s="60">
        <f t="shared" si="0"/>
        <v>5408.265322053805</v>
      </c>
      <c r="K12" s="60">
        <f t="shared" si="1"/>
        <v>0</v>
      </c>
      <c r="L12" s="51">
        <f t="shared" si="2"/>
        <v>-7171.8430414833128</v>
      </c>
    </row>
    <row r="13" spans="1:12" x14ac:dyDescent="0.3">
      <c r="A13" s="173">
        <f t="shared" si="3"/>
        <v>20.050000000000008</v>
      </c>
      <c r="B13" s="64" t="s">
        <v>306</v>
      </c>
      <c r="C13" s="59"/>
      <c r="D13" s="174">
        <v>-1412118.6458149552</v>
      </c>
      <c r="E13" s="174">
        <v>0</v>
      </c>
      <c r="F13" s="175">
        <f t="shared" ref="F13:F28" si="4">(-D13+(E13*$G$3))/$I$2</f>
        <v>1872595.496089966</v>
      </c>
      <c r="G13" s="174">
        <f>'JL-3r'!$H44</f>
        <v>-1412118.6458149552</v>
      </c>
      <c r="H13" s="174">
        <f>'JL-3r'!$H46</f>
        <v>0</v>
      </c>
      <c r="I13" s="175">
        <f t="shared" ref="I13:I28" si="5">(-G13+(H13*$G$2))/$I$2</f>
        <v>1872595.496089966</v>
      </c>
      <c r="J13" s="60">
        <f t="shared" si="0"/>
        <v>0</v>
      </c>
      <c r="K13" s="60">
        <f t="shared" si="1"/>
        <v>0</v>
      </c>
      <c r="L13" s="51">
        <f t="shared" si="2"/>
        <v>0</v>
      </c>
    </row>
    <row r="14" spans="1:12" x14ac:dyDescent="0.3">
      <c r="A14" s="173">
        <f t="shared" si="3"/>
        <v>20.060000000000009</v>
      </c>
      <c r="B14" s="64" t="s">
        <v>40</v>
      </c>
      <c r="C14" s="59"/>
      <c r="D14" s="174">
        <v>-1256319.1261336696</v>
      </c>
      <c r="E14" s="174">
        <v>0</v>
      </c>
      <c r="F14" s="175">
        <f t="shared" si="4"/>
        <v>1665991.4124226321</v>
      </c>
      <c r="G14" s="174">
        <f>'JL-3r'!$I44</f>
        <v>-1256319.1261336696</v>
      </c>
      <c r="H14" s="174">
        <f>'JL-3r'!$I46</f>
        <v>0</v>
      </c>
      <c r="I14" s="175">
        <f t="shared" si="5"/>
        <v>1665991.4124226321</v>
      </c>
      <c r="J14" s="60">
        <f t="shared" si="0"/>
        <v>0</v>
      </c>
      <c r="K14" s="60">
        <f t="shared" si="1"/>
        <v>0</v>
      </c>
      <c r="L14" s="51">
        <f t="shared" si="2"/>
        <v>0</v>
      </c>
    </row>
    <row r="15" spans="1:12" x14ac:dyDescent="0.3">
      <c r="A15" s="173">
        <f t="shared" si="3"/>
        <v>20.070000000000011</v>
      </c>
      <c r="B15" s="64" t="s">
        <v>42</v>
      </c>
      <c r="C15" s="59"/>
      <c r="D15" s="174">
        <v>-125428.75474144239</v>
      </c>
      <c r="E15" s="174">
        <v>0</v>
      </c>
      <c r="F15" s="175">
        <f t="shared" si="4"/>
        <v>166329.73575208811</v>
      </c>
      <c r="G15" s="174">
        <f>'JL-3r'!$J44</f>
        <v>-125428.75474144239</v>
      </c>
      <c r="H15" s="174">
        <f>'JL-3r'!$J46</f>
        <v>0</v>
      </c>
      <c r="I15" s="175">
        <f t="shared" si="5"/>
        <v>166329.73575208811</v>
      </c>
      <c r="J15" s="60">
        <f t="shared" si="0"/>
        <v>0</v>
      </c>
      <c r="K15" s="60">
        <f t="shared" si="1"/>
        <v>0</v>
      </c>
      <c r="L15" s="51">
        <f t="shared" si="2"/>
        <v>0</v>
      </c>
    </row>
    <row r="16" spans="1:12" x14ac:dyDescent="0.3">
      <c r="A16" s="173">
        <f t="shared" si="3"/>
        <v>20.080000000000013</v>
      </c>
      <c r="B16" s="64" t="s">
        <v>44</v>
      </c>
      <c r="C16" s="59"/>
      <c r="D16" s="174">
        <v>-187098.30484735657</v>
      </c>
      <c r="E16" s="174">
        <v>0</v>
      </c>
      <c r="F16" s="175">
        <f t="shared" si="4"/>
        <v>248109.06932046748</v>
      </c>
      <c r="G16" s="174">
        <f>'JL-3r'!$K44</f>
        <v>-187098.30484735657</v>
      </c>
      <c r="H16" s="174">
        <f>'JL-3r'!$K46</f>
        <v>0</v>
      </c>
      <c r="I16" s="175">
        <f t="shared" si="5"/>
        <v>248109.06932046748</v>
      </c>
      <c r="J16" s="60">
        <f t="shared" si="0"/>
        <v>0</v>
      </c>
      <c r="K16" s="60">
        <f t="shared" si="1"/>
        <v>0</v>
      </c>
      <c r="L16" s="51">
        <f t="shared" si="2"/>
        <v>0</v>
      </c>
    </row>
    <row r="17" spans="1:12" x14ac:dyDescent="0.3">
      <c r="A17" s="173">
        <f t="shared" si="3"/>
        <v>20.090000000000014</v>
      </c>
      <c r="B17" s="64" t="s">
        <v>47</v>
      </c>
      <c r="C17" s="59"/>
      <c r="D17" s="174">
        <v>69886.13058918016</v>
      </c>
      <c r="E17" s="174">
        <v>0</v>
      </c>
      <c r="F17" s="175">
        <f t="shared" si="4"/>
        <v>-92675.2534344788</v>
      </c>
      <c r="G17" s="174">
        <f>'JL-3r'!$L44</f>
        <v>69886.13058918016</v>
      </c>
      <c r="H17" s="174">
        <f>'JL-3r'!$L46</f>
        <v>0</v>
      </c>
      <c r="I17" s="175">
        <f t="shared" si="5"/>
        <v>-92675.2534344788</v>
      </c>
      <c r="J17" s="60">
        <f t="shared" si="0"/>
        <v>0</v>
      </c>
      <c r="K17" s="60">
        <f t="shared" si="1"/>
        <v>0</v>
      </c>
      <c r="L17" s="51">
        <f t="shared" si="2"/>
        <v>0</v>
      </c>
    </row>
    <row r="18" spans="1:12" x14ac:dyDescent="0.3">
      <c r="A18" s="173">
        <f t="shared" si="3"/>
        <v>20.100000000000016</v>
      </c>
      <c r="B18" s="64" t="s">
        <v>49</v>
      </c>
      <c r="C18" s="59"/>
      <c r="D18" s="174">
        <v>3831.0246199423614</v>
      </c>
      <c r="E18" s="174">
        <v>0</v>
      </c>
      <c r="F18" s="175">
        <f t="shared" si="4"/>
        <v>-5080.2809452130978</v>
      </c>
      <c r="G18" s="174">
        <f>'JL-3r'!$M44</f>
        <v>3831.0246199423614</v>
      </c>
      <c r="H18" s="174">
        <f>'JL-3r'!$M46</f>
        <v>0</v>
      </c>
      <c r="I18" s="175">
        <f t="shared" si="5"/>
        <v>-5080.2809452130978</v>
      </c>
      <c r="J18" s="60">
        <f t="shared" si="0"/>
        <v>0</v>
      </c>
      <c r="K18" s="60">
        <f t="shared" si="1"/>
        <v>0</v>
      </c>
      <c r="L18" s="51">
        <f t="shared" si="2"/>
        <v>0</v>
      </c>
    </row>
    <row r="19" spans="1:12" x14ac:dyDescent="0.3">
      <c r="A19" s="173">
        <f t="shared" si="3"/>
        <v>20.110000000000017</v>
      </c>
      <c r="B19" s="64" t="s">
        <v>51</v>
      </c>
      <c r="C19" s="59"/>
      <c r="D19" s="174">
        <v>-204503.64267608413</v>
      </c>
      <c r="E19" s="174">
        <v>0</v>
      </c>
      <c r="F19" s="175">
        <f t="shared" si="4"/>
        <v>271190.10243520944</v>
      </c>
      <c r="G19" s="174">
        <f>'JL-3r'!$N44</f>
        <v>-204503.64267608413</v>
      </c>
      <c r="H19" s="174">
        <f>'JL-3r'!$N46</f>
        <v>0</v>
      </c>
      <c r="I19" s="175">
        <f t="shared" si="5"/>
        <v>271190.10243520944</v>
      </c>
      <c r="J19" s="60">
        <f t="shared" si="0"/>
        <v>0</v>
      </c>
      <c r="K19" s="60">
        <f t="shared" si="1"/>
        <v>0</v>
      </c>
      <c r="L19" s="51">
        <f t="shared" si="2"/>
        <v>0</v>
      </c>
    </row>
    <row r="20" spans="1:12" x14ac:dyDescent="0.3">
      <c r="A20" s="173">
        <f t="shared" si="3"/>
        <v>20.120000000000019</v>
      </c>
      <c r="B20" s="64" t="s">
        <v>53</v>
      </c>
      <c r="C20" s="59"/>
      <c r="D20" s="174">
        <v>-438078.27529363008</v>
      </c>
      <c r="E20" s="174">
        <v>0</v>
      </c>
      <c r="F20" s="175">
        <f t="shared" si="4"/>
        <v>580930.93500389217</v>
      </c>
      <c r="G20" s="174">
        <f>'JL-3r'!$O44</f>
        <v>-438078.27529363008</v>
      </c>
      <c r="H20" s="174">
        <f>'JL-3r'!$O46</f>
        <v>0</v>
      </c>
      <c r="I20" s="175">
        <f t="shared" si="5"/>
        <v>580930.93500389217</v>
      </c>
      <c r="J20" s="60">
        <f t="shared" si="0"/>
        <v>0</v>
      </c>
      <c r="K20" s="60">
        <f t="shared" si="1"/>
        <v>0</v>
      </c>
      <c r="L20" s="51">
        <f t="shared" si="2"/>
        <v>0</v>
      </c>
    </row>
    <row r="21" spans="1:12" x14ac:dyDescent="0.3">
      <c r="A21" s="173">
        <f t="shared" si="3"/>
        <v>20.13000000000002</v>
      </c>
      <c r="B21" s="64" t="s">
        <v>55</v>
      </c>
      <c r="C21" s="59"/>
      <c r="D21" s="174">
        <v>-770450.7474650637</v>
      </c>
      <c r="E21" s="174">
        <v>0</v>
      </c>
      <c r="F21" s="175">
        <f t="shared" si="4"/>
        <v>1021686.5303337153</v>
      </c>
      <c r="G21" s="174">
        <f>'JL-3r'!$P44</f>
        <v>-770450.7474650637</v>
      </c>
      <c r="H21" s="174">
        <f>'JL-3r'!$P46</f>
        <v>0</v>
      </c>
      <c r="I21" s="175">
        <f t="shared" si="5"/>
        <v>1021686.5303337153</v>
      </c>
      <c r="J21" s="60">
        <f t="shared" si="0"/>
        <v>0</v>
      </c>
      <c r="K21" s="60">
        <f t="shared" si="1"/>
        <v>0</v>
      </c>
      <c r="L21" s="51">
        <f t="shared" si="2"/>
        <v>0</v>
      </c>
    </row>
    <row r="22" spans="1:12" x14ac:dyDescent="0.3">
      <c r="A22" s="173">
        <v>6.14</v>
      </c>
      <c r="B22" s="64" t="s">
        <v>307</v>
      </c>
      <c r="C22" s="59"/>
      <c r="D22" s="174">
        <v>-52646.119560989835</v>
      </c>
      <c r="E22" s="174">
        <v>0</v>
      </c>
      <c r="F22" s="175">
        <f t="shared" si="4"/>
        <v>69813.458429074555</v>
      </c>
      <c r="G22" s="174">
        <f>'JL-3r'!$Q44</f>
        <v>-52646.119560989835</v>
      </c>
      <c r="H22" s="174">
        <f>'JL-3r'!$Q46</f>
        <v>0</v>
      </c>
      <c r="I22" s="175">
        <f t="shared" si="5"/>
        <v>69813.458429074555</v>
      </c>
      <c r="J22" s="60">
        <f t="shared" si="0"/>
        <v>0</v>
      </c>
      <c r="K22" s="60">
        <f t="shared" si="1"/>
        <v>0</v>
      </c>
      <c r="L22" s="51">
        <f t="shared" si="2"/>
        <v>0</v>
      </c>
    </row>
    <row r="23" spans="1:12" x14ac:dyDescent="0.3">
      <c r="A23" s="173">
        <f>+A22+0.01</f>
        <v>6.1499999999999995</v>
      </c>
      <c r="B23" s="64" t="s">
        <v>59</v>
      </c>
      <c r="C23" s="59"/>
      <c r="D23" s="174">
        <v>-359399.40979334083</v>
      </c>
      <c r="E23" s="174">
        <v>0</v>
      </c>
      <c r="F23" s="175">
        <f t="shared" si="4"/>
        <v>476595.72945302899</v>
      </c>
      <c r="G23" s="174">
        <f>'JL-3r'!$R44</f>
        <v>-359399.40979334083</v>
      </c>
      <c r="H23" s="174">
        <f>'JL-3r'!$R46</f>
        <v>0</v>
      </c>
      <c r="I23" s="175">
        <f t="shared" si="5"/>
        <v>476595.72945302899</v>
      </c>
      <c r="J23" s="60">
        <f t="shared" si="0"/>
        <v>0</v>
      </c>
      <c r="K23" s="60">
        <f t="shared" si="1"/>
        <v>0</v>
      </c>
      <c r="L23" s="51">
        <f t="shared" si="2"/>
        <v>0</v>
      </c>
    </row>
    <row r="24" spans="1:12" x14ac:dyDescent="0.3">
      <c r="A24" s="173">
        <f>+A23+0.01</f>
        <v>6.1599999999999993</v>
      </c>
      <c r="B24" s="64" t="s">
        <v>61</v>
      </c>
      <c r="C24" s="59"/>
      <c r="D24" s="174">
        <v>-4190.3865716636919</v>
      </c>
      <c r="E24" s="174">
        <v>0</v>
      </c>
      <c r="F24" s="175">
        <f t="shared" si="4"/>
        <v>5556.8270019157908</v>
      </c>
      <c r="G24" s="174">
        <f>'JL-3r'!$S44</f>
        <v>-4190.3865716636919</v>
      </c>
      <c r="H24" s="174">
        <f>'JL-3r'!$S46</f>
        <v>0</v>
      </c>
      <c r="I24" s="175">
        <f t="shared" si="5"/>
        <v>5556.8270019157908</v>
      </c>
      <c r="J24" s="60">
        <f t="shared" si="0"/>
        <v>0</v>
      </c>
      <c r="K24" s="60">
        <f t="shared" si="1"/>
        <v>0</v>
      </c>
      <c r="L24" s="51">
        <f t="shared" si="2"/>
        <v>0</v>
      </c>
    </row>
    <row r="25" spans="1:12" x14ac:dyDescent="0.3">
      <c r="A25" s="173">
        <f>+A24+0.01</f>
        <v>6.169999999999999</v>
      </c>
      <c r="B25" s="64" t="s">
        <v>63</v>
      </c>
      <c r="C25" s="59"/>
      <c r="D25" s="174">
        <v>-10645.339606916785</v>
      </c>
      <c r="E25" s="174">
        <v>0</v>
      </c>
      <c r="F25" s="175">
        <f t="shared" si="4"/>
        <v>14116.671471862088</v>
      </c>
      <c r="G25" s="174">
        <f>'JL-3r'!$T44</f>
        <v>-10645.339606916785</v>
      </c>
      <c r="H25" s="174">
        <f>'JL-3r'!$T46</f>
        <v>0</v>
      </c>
      <c r="I25" s="175">
        <f t="shared" si="5"/>
        <v>14116.671471862088</v>
      </c>
      <c r="J25" s="60">
        <f t="shared" si="0"/>
        <v>0</v>
      </c>
      <c r="K25" s="60">
        <f t="shared" si="1"/>
        <v>0</v>
      </c>
      <c r="L25" s="51">
        <f t="shared" si="2"/>
        <v>0</v>
      </c>
    </row>
    <row r="26" spans="1:12" x14ac:dyDescent="0.3">
      <c r="A26" s="173">
        <f>+A25+0.01</f>
        <v>6.1799999999999988</v>
      </c>
      <c r="B26" s="64" t="s">
        <v>65</v>
      </c>
      <c r="C26" s="59" t="s">
        <v>285</v>
      </c>
      <c r="D26" s="174">
        <v>0</v>
      </c>
      <c r="E26" s="174">
        <v>150665688.3308869</v>
      </c>
      <c r="F26" s="175">
        <f t="shared" si="4"/>
        <v>14864834.645699406</v>
      </c>
      <c r="G26" s="174">
        <f>'JL-3r'!$U44</f>
        <v>0</v>
      </c>
      <c r="H26" s="174">
        <f>'JL-3r'!$U46</f>
        <v>151541662.6247718</v>
      </c>
      <c r="I26" s="175">
        <f t="shared" si="5"/>
        <v>14730205.623939326</v>
      </c>
      <c r="J26" s="60">
        <f t="shared" si="0"/>
        <v>0</v>
      </c>
      <c r="K26" s="60">
        <f t="shared" si="1"/>
        <v>875974.29388490319</v>
      </c>
      <c r="L26" s="51">
        <f t="shared" si="2"/>
        <v>-134629.02176008001</v>
      </c>
    </row>
    <row r="27" spans="1:12" x14ac:dyDescent="0.3">
      <c r="A27" s="173">
        <f>+A26+0.01</f>
        <v>6.1899999999999986</v>
      </c>
      <c r="B27" s="64" t="s">
        <v>68</v>
      </c>
      <c r="C27" s="59" t="s">
        <v>285</v>
      </c>
      <c r="D27" s="174">
        <v>-9738307.6067664325</v>
      </c>
      <c r="E27" s="174">
        <v>-9738307.6067664325</v>
      </c>
      <c r="F27" s="175">
        <f t="shared" si="4"/>
        <v>11953074.366855999</v>
      </c>
      <c r="G27" s="174">
        <f>'JL-3r'!$V44</f>
        <v>-9738307.6067664325</v>
      </c>
      <c r="H27" s="174">
        <f>'JL-3r'!$V46</f>
        <v>-9738307.6067664325</v>
      </c>
      <c r="I27" s="175">
        <f t="shared" si="5"/>
        <v>11967279.619452741</v>
      </c>
      <c r="J27" s="60">
        <f t="shared" si="0"/>
        <v>0</v>
      </c>
      <c r="K27" s="60">
        <f t="shared" si="1"/>
        <v>0</v>
      </c>
      <c r="L27" s="51">
        <f t="shared" si="2"/>
        <v>14205.252596741542</v>
      </c>
    </row>
    <row r="28" spans="1:12" x14ac:dyDescent="0.3">
      <c r="A28" s="173">
        <v>6.23</v>
      </c>
      <c r="B28" s="64" t="s">
        <v>308</v>
      </c>
      <c r="C28" s="59"/>
      <c r="D28" s="174">
        <v>520589.30140931718</v>
      </c>
      <c r="E28" s="174">
        <v>0</v>
      </c>
      <c r="F28" s="175">
        <f t="shared" si="4"/>
        <v>-690347.92793144274</v>
      </c>
      <c r="G28" s="174">
        <f>'JL-3r'!$W44</f>
        <v>520589.30140931718</v>
      </c>
      <c r="H28" s="174">
        <f>'JL-3r'!$W46</f>
        <v>0</v>
      </c>
      <c r="I28" s="175">
        <f t="shared" si="5"/>
        <v>-690347.92793144274</v>
      </c>
      <c r="J28" s="60">
        <f t="shared" si="0"/>
        <v>0</v>
      </c>
      <c r="K28" s="60">
        <f t="shared" si="1"/>
        <v>0</v>
      </c>
      <c r="L28" s="51">
        <f t="shared" si="2"/>
        <v>0</v>
      </c>
    </row>
    <row r="29" spans="1:12" x14ac:dyDescent="0.3">
      <c r="A29" s="178"/>
      <c r="B29" s="64"/>
      <c r="C29" s="59"/>
      <c r="D29" s="174"/>
      <c r="E29" s="174"/>
      <c r="F29" s="175"/>
      <c r="G29" s="174"/>
      <c r="H29" s="174"/>
      <c r="I29" s="175"/>
      <c r="J29" s="63"/>
      <c r="K29" s="63"/>
      <c r="L29" s="64"/>
    </row>
    <row r="30" spans="1:12" x14ac:dyDescent="0.3">
      <c r="A30" s="178"/>
      <c r="B30" s="64"/>
      <c r="C30" s="59"/>
      <c r="D30" s="174"/>
      <c r="E30" s="174"/>
      <c r="F30" s="175"/>
      <c r="G30" s="174"/>
      <c r="H30" s="174"/>
      <c r="I30" s="175"/>
      <c r="J30" s="63"/>
      <c r="K30" s="63"/>
      <c r="L30" s="64"/>
    </row>
    <row r="31" spans="1:12" x14ac:dyDescent="0.3">
      <c r="A31" s="176" t="s">
        <v>614</v>
      </c>
      <c r="B31" s="64" t="s">
        <v>541</v>
      </c>
      <c r="C31" s="59" t="s">
        <v>285</v>
      </c>
      <c r="D31" s="188">
        <v>0</v>
      </c>
      <c r="E31" s="188">
        <v>-105391.52511888376</v>
      </c>
      <c r="F31" s="175">
        <f>(-D31+(E31*$G$3))/$I$2</f>
        <v>-10398.038274711278</v>
      </c>
      <c r="G31" s="174">
        <f>'JL-3r'!X44</f>
        <v>0</v>
      </c>
      <c r="H31" s="174">
        <f>'JL-3r'!X46</f>
        <v>-105392</v>
      </c>
      <c r="I31" s="175">
        <f t="shared" ref="I31:I53" si="6">(-G31+(H31*$G$2))/$I$2</f>
        <v>-10244.349997414127</v>
      </c>
      <c r="J31" s="60">
        <f t="shared" ref="J31:J53" si="7">G31-D31</f>
        <v>0</v>
      </c>
      <c r="K31" s="60">
        <f t="shared" ref="K31:K53" si="8">H31-E31</f>
        <v>-0.47488111624261364</v>
      </c>
      <c r="L31" s="51">
        <f t="shared" ref="L31:L53" si="9">I31-F31</f>
        <v>153.68827729715122</v>
      </c>
    </row>
    <row r="32" spans="1:12" x14ac:dyDescent="0.3">
      <c r="A32" s="176" t="s">
        <v>610</v>
      </c>
      <c r="B32" s="64" t="s">
        <v>585</v>
      </c>
      <c r="C32" s="59" t="s">
        <v>324</v>
      </c>
      <c r="D32" s="188"/>
      <c r="E32" s="188"/>
      <c r="F32" s="175"/>
      <c r="G32" s="174">
        <f>'JL-3r'!AV44</f>
        <v>627298.7036009999</v>
      </c>
      <c r="H32" s="174">
        <f>'JL-3r'!AV46</f>
        <v>-26191469.867169425</v>
      </c>
      <c r="I32" s="175">
        <f t="shared" si="6"/>
        <v>-3377726.5323486486</v>
      </c>
      <c r="J32" s="60">
        <f t="shared" si="7"/>
        <v>627298.7036009999</v>
      </c>
      <c r="K32" s="60">
        <f t="shared" si="8"/>
        <v>-26191469.867169425</v>
      </c>
      <c r="L32" s="51">
        <f t="shared" si="9"/>
        <v>-3377726.5323486486</v>
      </c>
    </row>
    <row r="33" spans="1:12" x14ac:dyDescent="0.3">
      <c r="A33" s="177">
        <f>+A9</f>
        <v>20.010000000000002</v>
      </c>
      <c r="B33" s="64" t="s">
        <v>305</v>
      </c>
      <c r="C33" s="59"/>
      <c r="D33" s="188">
        <v>-7393164.0016801059</v>
      </c>
      <c r="E33" s="188">
        <v>0</v>
      </c>
      <c r="F33" s="175">
        <f t="shared" ref="F33:F53" si="10">(-D33+(E33*$G$3))/$I$2</f>
        <v>9803996.0398729946</v>
      </c>
      <c r="G33" s="58">
        <f>'JL-3r'!$AA44</f>
        <v>-7393164.0016801059</v>
      </c>
      <c r="H33" s="174">
        <f>'JL-3r'!$AA46</f>
        <v>0</v>
      </c>
      <c r="I33" s="175">
        <f t="shared" si="6"/>
        <v>9803996.0398729946</v>
      </c>
      <c r="J33" s="60">
        <f t="shared" si="7"/>
        <v>0</v>
      </c>
      <c r="K33" s="60">
        <f t="shared" si="8"/>
        <v>0</v>
      </c>
      <c r="L33" s="51">
        <f t="shared" si="9"/>
        <v>0</v>
      </c>
    </row>
    <row r="34" spans="1:12" x14ac:dyDescent="0.3">
      <c r="A34" s="177">
        <f>+A10</f>
        <v>20.020000000000003</v>
      </c>
      <c r="B34" s="64" t="s">
        <v>30</v>
      </c>
      <c r="C34" s="59" t="s">
        <v>685</v>
      </c>
      <c r="D34" s="188">
        <v>12260525.139203645</v>
      </c>
      <c r="E34" s="188">
        <v>0</v>
      </c>
      <c r="F34" s="175">
        <f t="shared" si="10"/>
        <v>-16258551.803287435</v>
      </c>
      <c r="G34" s="58">
        <f>'JL-3r'!$AB44</f>
        <v>12748712.998863935</v>
      </c>
      <c r="H34" s="174">
        <f>'JL-3r'!$AB46</f>
        <v>0</v>
      </c>
      <c r="I34" s="175">
        <f t="shared" si="6"/>
        <v>-16905932.52441521</v>
      </c>
      <c r="J34" s="60">
        <f t="shared" si="7"/>
        <v>488187.85966029018</v>
      </c>
      <c r="K34" s="60">
        <f t="shared" si="8"/>
        <v>0</v>
      </c>
      <c r="L34" s="51">
        <f t="shared" si="9"/>
        <v>-647380.72112777457</v>
      </c>
    </row>
    <row r="35" spans="1:12" x14ac:dyDescent="0.3">
      <c r="A35" s="177">
        <f>+A12</f>
        <v>20.040000000000006</v>
      </c>
      <c r="B35" s="64" t="s">
        <v>87</v>
      </c>
      <c r="C35" s="59" t="s">
        <v>683</v>
      </c>
      <c r="D35" s="188">
        <v>-182704.31817000164</v>
      </c>
      <c r="E35" s="188">
        <v>0</v>
      </c>
      <c r="F35" s="175">
        <f t="shared" si="10"/>
        <v>242282.25038688874</v>
      </c>
      <c r="G35" s="58">
        <f>'JL-3r'!$AC44</f>
        <v>-439418.25254658196</v>
      </c>
      <c r="H35" s="174">
        <f>'JL-3r'!$AC46</f>
        <v>0</v>
      </c>
      <c r="I35" s="175">
        <f t="shared" si="6"/>
        <v>582707.86456726643</v>
      </c>
      <c r="J35" s="60">
        <f t="shared" si="7"/>
        <v>-256713.93437658032</v>
      </c>
      <c r="K35" s="60">
        <f t="shared" si="8"/>
        <v>0</v>
      </c>
      <c r="L35" s="51">
        <f t="shared" si="9"/>
        <v>340425.61418037768</v>
      </c>
    </row>
    <row r="36" spans="1:12" x14ac:dyDescent="0.3">
      <c r="A36" s="177">
        <f>+A17</f>
        <v>20.090000000000014</v>
      </c>
      <c r="B36" s="64" t="s">
        <v>47</v>
      </c>
      <c r="C36" s="59"/>
      <c r="D36" s="188">
        <v>-69886.130589179898</v>
      </c>
      <c r="E36" s="188">
        <v>0</v>
      </c>
      <c r="F36" s="175">
        <f t="shared" si="10"/>
        <v>92675.253434478451</v>
      </c>
      <c r="G36" s="58">
        <f>'JL-3r'!$AD44</f>
        <v>-69886.130589179898</v>
      </c>
      <c r="H36" s="174">
        <f>'JL-3r'!$AD46</f>
        <v>0</v>
      </c>
      <c r="I36" s="175">
        <f t="shared" si="6"/>
        <v>92675.253434478451</v>
      </c>
      <c r="J36" s="60">
        <f t="shared" si="7"/>
        <v>0</v>
      </c>
      <c r="K36" s="60">
        <f t="shared" si="8"/>
        <v>0</v>
      </c>
      <c r="L36" s="51">
        <f t="shared" si="9"/>
        <v>0</v>
      </c>
    </row>
    <row r="37" spans="1:12" x14ac:dyDescent="0.3">
      <c r="A37" s="177">
        <f>+A18</f>
        <v>20.100000000000016</v>
      </c>
      <c r="B37" s="64" t="s">
        <v>49</v>
      </c>
      <c r="C37" s="59"/>
      <c r="D37" s="188">
        <v>-3831.0246199423614</v>
      </c>
      <c r="E37" s="188">
        <v>0</v>
      </c>
      <c r="F37" s="175">
        <f t="shared" si="10"/>
        <v>5080.2809452130978</v>
      </c>
      <c r="G37" s="58">
        <f>'JL-3r'!$AE44</f>
        <v>-3831.0246199423614</v>
      </c>
      <c r="H37" s="174">
        <f>'JL-3r'!$AE46</f>
        <v>0</v>
      </c>
      <c r="I37" s="175">
        <f t="shared" si="6"/>
        <v>5080.2809452130978</v>
      </c>
      <c r="J37" s="60">
        <f t="shared" si="7"/>
        <v>0</v>
      </c>
      <c r="K37" s="60">
        <f t="shared" si="8"/>
        <v>0</v>
      </c>
      <c r="L37" s="51">
        <f t="shared" si="9"/>
        <v>0</v>
      </c>
    </row>
    <row r="38" spans="1:12" x14ac:dyDescent="0.3">
      <c r="A38" s="177">
        <v>6.14</v>
      </c>
      <c r="B38" s="64" t="s">
        <v>310</v>
      </c>
      <c r="C38" s="59"/>
      <c r="D38" s="188">
        <v>-24480.220569124907</v>
      </c>
      <c r="E38" s="188">
        <v>0</v>
      </c>
      <c r="F38" s="175">
        <f t="shared" si="10"/>
        <v>32462.959763962601</v>
      </c>
      <c r="G38" s="58">
        <f>'JL-3r'!$AF44</f>
        <v>-24480.220569124907</v>
      </c>
      <c r="H38" s="174">
        <f>'JL-3r'!$AF46</f>
        <v>0</v>
      </c>
      <c r="I38" s="175">
        <f t="shared" si="6"/>
        <v>32462.959763962601</v>
      </c>
      <c r="J38" s="60">
        <f t="shared" si="7"/>
        <v>0</v>
      </c>
      <c r="K38" s="60">
        <f t="shared" si="8"/>
        <v>0</v>
      </c>
      <c r="L38" s="51">
        <f t="shared" si="9"/>
        <v>0</v>
      </c>
    </row>
    <row r="39" spans="1:12" x14ac:dyDescent="0.3">
      <c r="A39" s="177">
        <v>6.15</v>
      </c>
      <c r="B39" s="64" t="s">
        <v>96</v>
      </c>
      <c r="C39" s="59"/>
      <c r="D39" s="188">
        <v>-1909978.0874022099</v>
      </c>
      <c r="E39" s="188">
        <v>0</v>
      </c>
      <c r="F39" s="175">
        <f t="shared" si="10"/>
        <v>2532801.5990014677</v>
      </c>
      <c r="G39" s="58">
        <f>'JL-3r'!$AG44</f>
        <v>-1909978.0874022099</v>
      </c>
      <c r="H39" s="174">
        <f>'JL-3r'!$AG46</f>
        <v>0</v>
      </c>
      <c r="I39" s="175">
        <f t="shared" si="6"/>
        <v>2532801.5990014677</v>
      </c>
      <c r="J39" s="60">
        <f t="shared" si="7"/>
        <v>0</v>
      </c>
      <c r="K39" s="60">
        <f t="shared" si="8"/>
        <v>0</v>
      </c>
      <c r="L39" s="51">
        <f t="shared" si="9"/>
        <v>0</v>
      </c>
    </row>
    <row r="40" spans="1:12" x14ac:dyDescent="0.3">
      <c r="A40" s="177">
        <f>+A39+0.01</f>
        <v>6.16</v>
      </c>
      <c r="B40" s="64" t="s">
        <v>61</v>
      </c>
      <c r="C40" s="59"/>
      <c r="D40" s="188">
        <v>-92853.606337802761</v>
      </c>
      <c r="E40" s="188">
        <v>0</v>
      </c>
      <c r="F40" s="175">
        <f t="shared" si="10"/>
        <v>123132.17840384295</v>
      </c>
      <c r="G40" s="58">
        <f>'JL-3r'!$AH44</f>
        <v>-92853.606337802761</v>
      </c>
      <c r="H40" s="174">
        <f>'JL-3r'!$AH46</f>
        <v>0</v>
      </c>
      <c r="I40" s="175">
        <f t="shared" si="6"/>
        <v>123132.17840384295</v>
      </c>
      <c r="J40" s="60">
        <f t="shared" si="7"/>
        <v>0</v>
      </c>
      <c r="K40" s="60">
        <f t="shared" si="8"/>
        <v>0</v>
      </c>
      <c r="L40" s="51">
        <f t="shared" si="9"/>
        <v>0</v>
      </c>
    </row>
    <row r="41" spans="1:12" x14ac:dyDescent="0.3">
      <c r="A41" s="177">
        <f>+A40+0.01</f>
        <v>6.17</v>
      </c>
      <c r="B41" s="64" t="s">
        <v>63</v>
      </c>
      <c r="C41" s="59"/>
      <c r="D41" s="188">
        <v>-308531.66010436148</v>
      </c>
      <c r="E41" s="188">
        <v>0</v>
      </c>
      <c r="F41" s="175">
        <f t="shared" si="10"/>
        <v>409140.54837025137</v>
      </c>
      <c r="G41" s="58">
        <f>'JL-3r'!$AI44</f>
        <v>-308531.66010436148</v>
      </c>
      <c r="H41" s="174">
        <f>'JL-3r'!$AI46</f>
        <v>0</v>
      </c>
      <c r="I41" s="175">
        <f t="shared" si="6"/>
        <v>409140.54837025137</v>
      </c>
      <c r="J41" s="60">
        <f t="shared" si="7"/>
        <v>0</v>
      </c>
      <c r="K41" s="60">
        <f t="shared" si="8"/>
        <v>0</v>
      </c>
      <c r="L41" s="51">
        <f t="shared" si="9"/>
        <v>0</v>
      </c>
    </row>
    <row r="42" spans="1:12" x14ac:dyDescent="0.3">
      <c r="A42" s="177">
        <v>6.2</v>
      </c>
      <c r="B42" s="64" t="s">
        <v>311</v>
      </c>
      <c r="C42" s="59"/>
      <c r="D42" s="188">
        <v>72647.038566666641</v>
      </c>
      <c r="E42" s="188">
        <v>0</v>
      </c>
      <c r="F42" s="175">
        <f t="shared" si="10"/>
        <v>-96336.464097677934</v>
      </c>
      <c r="G42" s="58">
        <f>'JL-3r'!$AJ44</f>
        <v>72647.038566666641</v>
      </c>
      <c r="H42" s="174">
        <f>'JL-3r'!$AJ46</f>
        <v>0</v>
      </c>
      <c r="I42" s="175">
        <f t="shared" si="6"/>
        <v>-96336.464097677934</v>
      </c>
      <c r="J42" s="60">
        <f t="shared" si="7"/>
        <v>0</v>
      </c>
      <c r="K42" s="60">
        <f t="shared" si="8"/>
        <v>0</v>
      </c>
      <c r="L42" s="51">
        <f t="shared" si="9"/>
        <v>0</v>
      </c>
    </row>
    <row r="43" spans="1:12" x14ac:dyDescent="0.3">
      <c r="A43" s="177">
        <v>6.21</v>
      </c>
      <c r="B43" s="64" t="s">
        <v>312</v>
      </c>
      <c r="C43" s="59"/>
      <c r="D43" s="60">
        <v>-676943.63053784647</v>
      </c>
      <c r="E43" s="60">
        <v>0</v>
      </c>
      <c r="F43" s="175">
        <f t="shared" si="10"/>
        <v>897687.73849762895</v>
      </c>
      <c r="G43" s="58">
        <f>'JL-3r'!$AK44</f>
        <v>-676943.63053784647</v>
      </c>
      <c r="H43" s="174">
        <f>'JL-3r'!$AK46</f>
        <v>0</v>
      </c>
      <c r="I43" s="175">
        <f t="shared" si="6"/>
        <v>897687.73849762895</v>
      </c>
      <c r="J43" s="60">
        <f t="shared" si="7"/>
        <v>0</v>
      </c>
      <c r="K43" s="60">
        <f t="shared" si="8"/>
        <v>0</v>
      </c>
      <c r="L43" s="51">
        <f t="shared" si="9"/>
        <v>0</v>
      </c>
    </row>
    <row r="44" spans="1:12" x14ac:dyDescent="0.3">
      <c r="A44" s="177">
        <f t="shared" ref="A44:A51" si="11">+A43+0.01</f>
        <v>6.22</v>
      </c>
      <c r="B44" s="64" t="s">
        <v>105</v>
      </c>
      <c r="C44" s="59" t="s">
        <v>285</v>
      </c>
      <c r="D44" s="60">
        <v>-2990616.4492164613</v>
      </c>
      <c r="E44" s="60">
        <v>27075364.87814606</v>
      </c>
      <c r="F44" s="175">
        <f t="shared" si="10"/>
        <v>6637108.4835910071</v>
      </c>
      <c r="G44" s="58">
        <f>'JL-3r'!$AL44</f>
        <v>-2112898.3715724009</v>
      </c>
      <c r="H44" s="174">
        <f>'JL-3r'!$AL46</f>
        <v>13882662.572720129</v>
      </c>
      <c r="I44" s="175">
        <f t="shared" si="6"/>
        <v>4151319.4431920382</v>
      </c>
      <c r="J44" s="60">
        <f t="shared" si="7"/>
        <v>877718.07764406037</v>
      </c>
      <c r="K44" s="60">
        <f t="shared" si="8"/>
        <v>-13192702.305425931</v>
      </c>
      <c r="L44" s="51">
        <f t="shared" si="9"/>
        <v>-2485789.0403989688</v>
      </c>
    </row>
    <row r="45" spans="1:12" x14ac:dyDescent="0.3">
      <c r="A45" s="177">
        <f t="shared" si="11"/>
        <v>6.2299999999999995</v>
      </c>
      <c r="B45" s="64" t="s">
        <v>308</v>
      </c>
      <c r="C45" s="59"/>
      <c r="D45" s="60">
        <v>134161.66059226336</v>
      </c>
      <c r="E45" s="60">
        <v>0</v>
      </c>
      <c r="F45" s="175">
        <f t="shared" si="10"/>
        <v>-177910.34918884886</v>
      </c>
      <c r="G45" s="58">
        <f>'JL-3r'!$AM44</f>
        <v>134161.66059226336</v>
      </c>
      <c r="H45" s="174">
        <f>'JL-3r'!$AM46</f>
        <v>0</v>
      </c>
      <c r="I45" s="175">
        <f t="shared" si="6"/>
        <v>-177910.34918884886</v>
      </c>
      <c r="J45" s="60">
        <f t="shared" si="7"/>
        <v>0</v>
      </c>
      <c r="K45" s="60">
        <f t="shared" si="8"/>
        <v>0</v>
      </c>
      <c r="L45" s="51">
        <f t="shared" si="9"/>
        <v>0</v>
      </c>
    </row>
    <row r="46" spans="1:12" x14ac:dyDescent="0.3">
      <c r="A46" s="177">
        <f t="shared" si="11"/>
        <v>6.2399999999999993</v>
      </c>
      <c r="B46" s="64" t="s">
        <v>313</v>
      </c>
      <c r="C46" s="59" t="s">
        <v>324</v>
      </c>
      <c r="D46" s="60">
        <v>-6475730.3914054362</v>
      </c>
      <c r="E46" s="60">
        <v>18429892.273602732</v>
      </c>
      <c r="F46" s="175">
        <f t="shared" si="10"/>
        <v>10405709.57922055</v>
      </c>
      <c r="G46" s="58">
        <f>'JL-3r'!$AN44</f>
        <v>-2646675.911908159</v>
      </c>
      <c r="H46" s="174">
        <f>'JL-3r'!$AN46</f>
        <v>5802322.2625845009</v>
      </c>
      <c r="I46" s="175">
        <f t="shared" si="6"/>
        <v>4073728.0930113802</v>
      </c>
      <c r="J46" s="60">
        <f t="shared" si="7"/>
        <v>3829054.4794972772</v>
      </c>
      <c r="K46" s="60">
        <f t="shared" si="8"/>
        <v>-12627570.011018232</v>
      </c>
      <c r="L46" s="51">
        <f t="shared" si="9"/>
        <v>-6331981.48620917</v>
      </c>
    </row>
    <row r="47" spans="1:12" x14ac:dyDescent="0.3">
      <c r="A47" s="177">
        <f t="shared" si="11"/>
        <v>6.2499999999999991</v>
      </c>
      <c r="B47" s="64" t="s">
        <v>314</v>
      </c>
      <c r="C47" s="59"/>
      <c r="D47" s="60">
        <v>344098.38920724997</v>
      </c>
      <c r="E47" s="60">
        <v>0</v>
      </c>
      <c r="F47" s="175">
        <f t="shared" si="10"/>
        <v>-456305.20902118686</v>
      </c>
      <c r="G47" s="58">
        <f>'JL-3r'!$AO44</f>
        <v>344098.38920724997</v>
      </c>
      <c r="H47" s="174">
        <f>'JL-3r'!$AO46</f>
        <v>0</v>
      </c>
      <c r="I47" s="175">
        <f t="shared" si="6"/>
        <v>-456305.20902118686</v>
      </c>
      <c r="J47" s="60">
        <f t="shared" si="7"/>
        <v>0</v>
      </c>
      <c r="K47" s="60">
        <f t="shared" si="8"/>
        <v>0</v>
      </c>
      <c r="L47" s="51">
        <f t="shared" si="9"/>
        <v>0</v>
      </c>
    </row>
    <row r="48" spans="1:12" x14ac:dyDescent="0.3">
      <c r="A48" s="177">
        <f t="shared" si="11"/>
        <v>6.2599999999999989</v>
      </c>
      <c r="B48" s="64" t="s">
        <v>315</v>
      </c>
      <c r="C48" s="59" t="s">
        <v>285</v>
      </c>
      <c r="D48" s="60">
        <v>722630.37767299998</v>
      </c>
      <c r="E48" s="60">
        <v>361315.18883649912</v>
      </c>
      <c r="F48" s="175">
        <f t="shared" si="10"/>
        <v>-922624.71223670756</v>
      </c>
      <c r="G48" s="58">
        <f>'JL-3r'!$AP44</f>
        <v>722630.37767299998</v>
      </c>
      <c r="H48" s="174">
        <f>'JL-3r'!$AP46</f>
        <v>361315.18883649912</v>
      </c>
      <c r="I48" s="175">
        <f t="shared" si="6"/>
        <v>-923151.762082709</v>
      </c>
      <c r="J48" s="60">
        <f t="shared" si="7"/>
        <v>0</v>
      </c>
      <c r="K48" s="60">
        <f t="shared" si="8"/>
        <v>0</v>
      </c>
      <c r="L48" s="51">
        <f t="shared" si="9"/>
        <v>-527.04984600143507</v>
      </c>
    </row>
    <row r="49" spans="1:12" x14ac:dyDescent="0.3">
      <c r="A49" s="177">
        <f t="shared" si="11"/>
        <v>6.2699999999999987</v>
      </c>
      <c r="B49" s="64" t="s">
        <v>116</v>
      </c>
      <c r="C49" s="59" t="s">
        <v>324</v>
      </c>
      <c r="D49" s="60">
        <v>-128060.44049818032</v>
      </c>
      <c r="E49" s="60">
        <v>17461761.383451898</v>
      </c>
      <c r="F49" s="175">
        <f t="shared" si="10"/>
        <v>1892615.2569589871</v>
      </c>
      <c r="G49" s="58">
        <f>'JL-3r'!$AQ44</f>
        <v>0</v>
      </c>
      <c r="H49" s="174">
        <f>'JL-3r'!$AQ46</f>
        <v>0</v>
      </c>
      <c r="I49" s="175">
        <f t="shared" si="6"/>
        <v>0</v>
      </c>
      <c r="J49" s="60">
        <f t="shared" si="7"/>
        <v>128060.44049818032</v>
      </c>
      <c r="K49" s="60">
        <f t="shared" si="8"/>
        <v>-17461761.383451898</v>
      </c>
      <c r="L49" s="51">
        <f t="shared" si="9"/>
        <v>-1892615.2569589871</v>
      </c>
    </row>
    <row r="50" spans="1:12" x14ac:dyDescent="0.3">
      <c r="A50" s="177">
        <f t="shared" si="11"/>
        <v>6.2799999999999985</v>
      </c>
      <c r="B50" s="64" t="s">
        <v>118</v>
      </c>
      <c r="C50" s="59"/>
      <c r="D50" s="60">
        <v>-303817.36784007057</v>
      </c>
      <c r="E50" s="60">
        <v>0</v>
      </c>
      <c r="F50" s="175">
        <f t="shared" si="10"/>
        <v>402888.97560933215</v>
      </c>
      <c r="G50" s="58">
        <f>'JL-3r'!$AR44</f>
        <v>-303817.36784007057</v>
      </c>
      <c r="H50" s="174">
        <f>'JL-3r'!$AR46</f>
        <v>0</v>
      </c>
      <c r="I50" s="175">
        <f t="shared" si="6"/>
        <v>402888.97560933215</v>
      </c>
      <c r="J50" s="60">
        <f t="shared" si="7"/>
        <v>0</v>
      </c>
      <c r="K50" s="60">
        <f t="shared" si="8"/>
        <v>0</v>
      </c>
      <c r="L50" s="51">
        <f t="shared" si="9"/>
        <v>0</v>
      </c>
    </row>
    <row r="51" spans="1:12" x14ac:dyDescent="0.3">
      <c r="A51" s="177">
        <f t="shared" si="11"/>
        <v>6.2899999999999983</v>
      </c>
      <c r="B51" s="64" t="s">
        <v>120</v>
      </c>
      <c r="C51" s="59" t="s">
        <v>324</v>
      </c>
      <c r="D51" s="60">
        <v>-289828.67457108601</v>
      </c>
      <c r="E51" s="60">
        <v>2961814.0198504785</v>
      </c>
      <c r="F51" s="175">
        <f t="shared" si="10"/>
        <v>676554.39240304846</v>
      </c>
      <c r="G51" s="58">
        <f>'JL-3r'!$AS44</f>
        <v>0</v>
      </c>
      <c r="H51" s="174">
        <f>'JL-3r'!$AS46</f>
        <v>0</v>
      </c>
      <c r="I51" s="175">
        <f t="shared" si="6"/>
        <v>0</v>
      </c>
      <c r="J51" s="60">
        <f t="shared" si="7"/>
        <v>289828.67457108601</v>
      </c>
      <c r="K51" s="60">
        <f t="shared" si="8"/>
        <v>-2961814.0198504785</v>
      </c>
      <c r="L51" s="51">
        <f t="shared" si="9"/>
        <v>-676554.39240304846</v>
      </c>
    </row>
    <row r="52" spans="1:12" x14ac:dyDescent="0.3">
      <c r="A52" s="178" t="s">
        <v>271</v>
      </c>
      <c r="B52" s="64" t="s">
        <v>272</v>
      </c>
      <c r="C52" s="59" t="s">
        <v>285</v>
      </c>
      <c r="D52" s="60">
        <v>31239.612311343335</v>
      </c>
      <c r="E52" s="60">
        <v>-9327511.0024682488</v>
      </c>
      <c r="F52" s="175">
        <f t="shared" si="10"/>
        <v>-961688.52401611593</v>
      </c>
      <c r="G52" s="58">
        <f>'JL-3r'!$AT44</f>
        <v>31239.612311343335</v>
      </c>
      <c r="H52" s="174">
        <f>'JL-3r'!$AT46</f>
        <v>-9327511.0024682488</v>
      </c>
      <c r="I52" s="175">
        <f t="shared" si="6"/>
        <v>-948082.4997212108</v>
      </c>
      <c r="J52" s="60">
        <f t="shared" si="7"/>
        <v>0</v>
      </c>
      <c r="K52" s="60">
        <f t="shared" si="8"/>
        <v>0</v>
      </c>
      <c r="L52" s="51">
        <f t="shared" si="9"/>
        <v>13606.024294905132</v>
      </c>
    </row>
    <row r="53" spans="1:12" x14ac:dyDescent="0.3">
      <c r="A53" s="178" t="s">
        <v>273</v>
      </c>
      <c r="B53" s="64" t="s">
        <v>584</v>
      </c>
      <c r="C53" s="59" t="s">
        <v>285</v>
      </c>
      <c r="D53" s="60">
        <v>-5263989.1653199438</v>
      </c>
      <c r="E53" s="60">
        <v>-6388043.7029168438</v>
      </c>
      <c r="F53" s="175">
        <f t="shared" si="10"/>
        <v>6350268.8829460014</v>
      </c>
      <c r="G53" s="58">
        <f>'JL-3r'!$AU44</f>
        <v>-5263989.1653199438</v>
      </c>
      <c r="H53" s="174">
        <f>'JL-3r'!$AU46</f>
        <v>-6388043.7029168438</v>
      </c>
      <c r="I53" s="175">
        <f t="shared" si="6"/>
        <v>6359587.1113346675</v>
      </c>
      <c r="J53" s="60">
        <f t="shared" si="7"/>
        <v>0</v>
      </c>
      <c r="K53" s="60">
        <f t="shared" si="8"/>
        <v>0</v>
      </c>
      <c r="L53" s="51">
        <f t="shared" si="9"/>
        <v>9318.2283886661753</v>
      </c>
    </row>
    <row r="54" spans="1:12" x14ac:dyDescent="0.3">
      <c r="A54" s="178"/>
      <c r="B54" s="64"/>
      <c r="C54" s="59"/>
      <c r="D54" s="60"/>
      <c r="E54" s="60"/>
      <c r="F54" s="175"/>
      <c r="G54" s="58"/>
      <c r="H54" s="174"/>
      <c r="I54" s="175"/>
      <c r="J54" s="60"/>
      <c r="K54" s="60"/>
      <c r="L54" s="51"/>
    </row>
    <row r="55" spans="1:12" x14ac:dyDescent="0.3">
      <c r="A55" s="178"/>
      <c r="B55" s="64"/>
      <c r="C55" s="59"/>
      <c r="D55" s="60"/>
      <c r="E55" s="60"/>
      <c r="F55" s="175"/>
      <c r="G55" s="58"/>
      <c r="H55" s="174"/>
      <c r="I55" s="175"/>
      <c r="J55" s="60"/>
      <c r="K55" s="60"/>
      <c r="L55" s="51"/>
    </row>
    <row r="56" spans="1:12" x14ac:dyDescent="0.3">
      <c r="A56" s="178"/>
      <c r="B56" s="64"/>
      <c r="C56" s="179"/>
      <c r="D56" s="60"/>
      <c r="E56" s="60"/>
      <c r="F56" s="175"/>
      <c r="G56" s="63"/>
      <c r="H56" s="174"/>
      <c r="I56" s="64"/>
      <c r="J56" s="60"/>
      <c r="K56" s="60"/>
      <c r="L56" s="51"/>
    </row>
    <row r="57" spans="1:12" x14ac:dyDescent="0.3">
      <c r="A57" s="65" t="s">
        <v>318</v>
      </c>
      <c r="B57" s="63"/>
      <c r="C57" s="179"/>
      <c r="D57" s="180">
        <f t="shared" ref="D57:L57" si="12">SUM(D9:D55)</f>
        <v>-10884089.851036396</v>
      </c>
      <c r="E57" s="180">
        <f t="shared" si="12"/>
        <v>191396582.23750415</v>
      </c>
      <c r="F57" s="181">
        <f t="shared" si="12"/>
        <v>33316662.935281143</v>
      </c>
      <c r="G57" s="180">
        <f t="shared" si="12"/>
        <v>-5383450.5671022497</v>
      </c>
      <c r="H57" s="180">
        <f t="shared" si="12"/>
        <v>119837238.46959198</v>
      </c>
      <c r="I57" s="181">
        <f t="shared" si="12"/>
        <v>18787397.572093964</v>
      </c>
      <c r="J57" s="180">
        <f t="shared" si="12"/>
        <v>5500639.283934148</v>
      </c>
      <c r="K57" s="180">
        <f t="shared" si="12"/>
        <v>-71559343.767912179</v>
      </c>
      <c r="L57" s="181">
        <f t="shared" si="12"/>
        <v>-14529265.363187179</v>
      </c>
    </row>
    <row r="58" spans="1:12" ht="15" thickBot="1" x14ac:dyDescent="0.35">
      <c r="A58" s="65" t="s">
        <v>620</v>
      </c>
      <c r="B58" s="63"/>
      <c r="C58" s="358"/>
      <c r="D58" s="183">
        <f t="shared" ref="D58:L58" si="13">D57+D8</f>
        <v>92980214.138964802</v>
      </c>
      <c r="E58" s="183">
        <f t="shared" si="13"/>
        <v>2142648725.4966137</v>
      </c>
      <c r="F58" s="184">
        <f t="shared" si="13"/>
        <v>88095896.201660037</v>
      </c>
      <c r="G58" s="183">
        <f t="shared" si="13"/>
        <v>98480853.422898948</v>
      </c>
      <c r="H58" s="183">
        <f t="shared" si="13"/>
        <v>2071089381.7287016</v>
      </c>
      <c r="I58" s="184">
        <f t="shared" si="13"/>
        <v>70720342.68511194</v>
      </c>
      <c r="J58" s="183">
        <f t="shared" si="13"/>
        <v>5500639.283934148</v>
      </c>
      <c r="K58" s="183">
        <f t="shared" si="13"/>
        <v>-71559343.767912179</v>
      </c>
      <c r="L58" s="184">
        <f t="shared" si="13"/>
        <v>-17375553.516548097</v>
      </c>
    </row>
    <row r="59" spans="1:12" ht="15" thickTop="1" x14ac:dyDescent="0.3">
      <c r="A59" s="52" t="s">
        <v>621</v>
      </c>
      <c r="B59" s="128"/>
      <c r="C59" s="354"/>
      <c r="D59" s="185"/>
      <c r="E59" s="185"/>
      <c r="F59" s="186">
        <v>-32408665.981774215</v>
      </c>
      <c r="G59" s="185"/>
      <c r="H59" s="185"/>
      <c r="I59" s="186">
        <f>'JL-3r'!C100</f>
        <v>-32357068.941032507</v>
      </c>
      <c r="J59" s="185"/>
      <c r="K59" s="185"/>
      <c r="L59" s="187">
        <f>I59-F59</f>
        <v>51597.04074170813</v>
      </c>
    </row>
    <row r="60" spans="1:12" x14ac:dyDescent="0.3">
      <c r="A60" s="52" t="s">
        <v>616</v>
      </c>
      <c r="B60" s="128"/>
      <c r="C60" s="179"/>
      <c r="D60" s="185"/>
      <c r="E60" s="185"/>
      <c r="F60" s="188">
        <v>21455964.176030561</v>
      </c>
      <c r="G60" s="185"/>
      <c r="H60" s="185"/>
      <c r="I60" s="188">
        <v>0</v>
      </c>
      <c r="J60" s="185"/>
      <c r="K60" s="185"/>
      <c r="L60" s="175">
        <f>I60-F60</f>
        <v>-21455964.176030561</v>
      </c>
    </row>
    <row r="61" spans="1:12" x14ac:dyDescent="0.3">
      <c r="A61" s="65" t="s">
        <v>617</v>
      </c>
      <c r="B61" s="128"/>
      <c r="C61" s="179"/>
      <c r="D61" s="185"/>
      <c r="E61" s="185"/>
      <c r="F61" s="171">
        <f>SUM(F58:F60)</f>
        <v>77143194.395916387</v>
      </c>
      <c r="G61" s="185"/>
      <c r="H61" s="185"/>
      <c r="I61" s="171">
        <f>SUM(I58:I60)</f>
        <v>38363273.744079433</v>
      </c>
      <c r="J61" s="185"/>
      <c r="K61" s="185"/>
      <c r="L61" s="189">
        <f>I61-F61</f>
        <v>-38779920.651836954</v>
      </c>
    </row>
    <row r="62" spans="1:12" x14ac:dyDescent="0.3">
      <c r="A62" s="52" t="s">
        <v>618</v>
      </c>
      <c r="B62" s="128"/>
      <c r="C62" s="179"/>
      <c r="D62" s="185"/>
      <c r="E62" s="185"/>
      <c r="F62" s="188">
        <v>-11670384.18880561</v>
      </c>
      <c r="G62" s="185"/>
      <c r="H62" s="185"/>
      <c r="I62" s="188">
        <v>0</v>
      </c>
      <c r="J62" s="185"/>
      <c r="K62" s="185"/>
      <c r="L62" s="175">
        <f>I62-F62</f>
        <v>11670384.18880561</v>
      </c>
    </row>
    <row r="63" spans="1:12" ht="15" thickBot="1" x14ac:dyDescent="0.35">
      <c r="A63" s="53" t="s">
        <v>622</v>
      </c>
      <c r="B63" s="128"/>
      <c r="C63" s="179"/>
      <c r="D63" s="185"/>
      <c r="E63" s="185"/>
      <c r="F63" s="183">
        <f>F61+F62</f>
        <v>65472810.207110777</v>
      </c>
      <c r="G63" s="185"/>
      <c r="H63" s="185"/>
      <c r="I63" s="183">
        <f>I61+I62</f>
        <v>38363273.744079433</v>
      </c>
      <c r="J63" s="185"/>
      <c r="K63" s="185"/>
      <c r="L63" s="184">
        <f>I63-F63</f>
        <v>-27109536.463031344</v>
      </c>
    </row>
    <row r="64" spans="1:12" ht="15" thickTop="1" x14ac:dyDescent="0.3">
      <c r="A64" s="52" t="s">
        <v>680</v>
      </c>
      <c r="B64" s="128"/>
      <c r="C64" s="179"/>
      <c r="D64" s="185"/>
      <c r="E64" s="185"/>
      <c r="F64" s="359"/>
      <c r="G64" s="185"/>
      <c r="H64" s="185"/>
      <c r="I64" s="359"/>
      <c r="J64" s="185"/>
      <c r="K64" s="185"/>
      <c r="L64" s="360"/>
    </row>
    <row r="65" spans="1:12" x14ac:dyDescent="0.3">
      <c r="A65" s="190" t="s">
        <v>681</v>
      </c>
      <c r="B65" s="129"/>
      <c r="C65" s="291"/>
      <c r="D65" s="361"/>
      <c r="E65" s="361"/>
      <c r="F65" s="362"/>
      <c r="G65" s="363"/>
      <c r="H65" s="363"/>
      <c r="I65" s="362"/>
      <c r="J65" s="363"/>
      <c r="K65" s="363"/>
      <c r="L65" s="364"/>
    </row>
  </sheetData>
  <autoFilter ref="A6:L65"/>
  <conditionalFormatting sqref="D3:E3 H3:I3">
    <cfRule type="cellIs" dxfId="2" priority="5" operator="notEqual">
      <formula>0</formula>
    </cfRule>
  </conditionalFormatting>
  <pageMargins left="0.25" right="0.25" top="0.75" bottom="0.75" header="0.3" footer="0.3"/>
  <pageSetup scale="69" fitToHeight="2" orientation="landscape" useFirstPageNumber="1" r:id="rId1"/>
  <headerFooter>
    <oddHeader>&amp;RExhibit No. SEF-25
Page &amp;P of 6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workbookViewId="0">
      <pane xSplit="3" ySplit="6" topLeftCell="D7" activePane="bottomRight" state="frozen"/>
      <selection activeCell="A3" sqref="A3"/>
      <selection pane="topRight" activeCell="A3" sqref="A3"/>
      <selection pane="bottomLeft" activeCell="A3" sqref="A3"/>
      <selection pane="bottomRight" activeCell="A3" sqref="A3"/>
    </sheetView>
  </sheetViews>
  <sheetFormatPr defaultColWidth="9.109375" defaultRowHeight="14.4" x14ac:dyDescent="0.3"/>
  <cols>
    <col min="1" max="1" width="10.6640625" style="133" customWidth="1"/>
    <col min="2" max="2" width="29" style="133" customWidth="1"/>
    <col min="3" max="4" width="14" style="133" customWidth="1"/>
    <col min="5" max="5" width="16.33203125" style="133" bestFit="1" customWidth="1"/>
    <col min="6" max="6" width="14.33203125" style="133" bestFit="1" customWidth="1"/>
    <col min="7" max="7" width="15.33203125" style="133" bestFit="1" customWidth="1"/>
    <col min="8" max="8" width="17.6640625" style="133" bestFit="1" customWidth="1"/>
    <col min="9" max="9" width="15.6640625" style="133" bestFit="1" customWidth="1"/>
    <col min="10" max="10" width="15.33203125" style="133" bestFit="1" customWidth="1"/>
    <col min="11" max="11" width="15.6640625" style="133" bestFit="1" customWidth="1"/>
    <col min="12" max="12" width="13.44140625" style="133" bestFit="1" customWidth="1"/>
    <col min="13" max="16384" width="9.109375" style="133"/>
  </cols>
  <sheetData>
    <row r="1" spans="1:12" ht="15.6" x14ac:dyDescent="0.3">
      <c r="A1" s="134"/>
      <c r="B1" s="135"/>
      <c r="C1" s="135"/>
      <c r="D1" s="136"/>
      <c r="E1" s="136"/>
      <c r="F1" s="136"/>
      <c r="G1" s="135"/>
      <c r="H1" s="135"/>
      <c r="I1" s="135"/>
      <c r="J1" s="135"/>
      <c r="K1" s="135"/>
      <c r="L1" s="137"/>
    </row>
    <row r="2" spans="1:12" ht="15.6" x14ac:dyDescent="0.3">
      <c r="A2" s="138" t="s">
        <v>755</v>
      </c>
      <c r="B2" s="139"/>
      <c r="C2" s="139"/>
      <c r="D2" s="58"/>
      <c r="E2" s="58"/>
      <c r="F2" s="140" t="s">
        <v>678</v>
      </c>
      <c r="G2" s="141">
        <v>7.0694099999999996E-2</v>
      </c>
      <c r="H2" s="142" t="s">
        <v>677</v>
      </c>
      <c r="I2" s="143">
        <f>'SEF-25 Page 1-2'!I2</f>
        <v>0.75409700000000002</v>
      </c>
      <c r="J2" s="139"/>
      <c r="K2" s="139"/>
      <c r="L2" s="144"/>
    </row>
    <row r="3" spans="1:12" ht="15.6" x14ac:dyDescent="0.3">
      <c r="A3" s="145"/>
      <c r="B3" s="139"/>
      <c r="C3" s="139"/>
      <c r="D3" s="146"/>
      <c r="E3" s="146"/>
      <c r="F3" s="147" t="s">
        <v>611</v>
      </c>
      <c r="G3" s="148">
        <f>'SEF-24 Page 1-2'!G3</f>
        <v>7.4399999999999994E-2</v>
      </c>
      <c r="H3" s="146"/>
      <c r="I3" s="146"/>
      <c r="J3" s="149"/>
      <c r="K3" s="149"/>
      <c r="L3" s="150"/>
    </row>
    <row r="4" spans="1:12" ht="15.6" x14ac:dyDescent="0.3">
      <c r="A4" s="151"/>
      <c r="B4" s="152"/>
      <c r="C4" s="153"/>
      <c r="D4" s="154"/>
      <c r="E4" s="379" t="s">
        <v>751</v>
      </c>
      <c r="F4" s="155"/>
      <c r="G4" s="156" t="s">
        <v>321</v>
      </c>
      <c r="H4" s="154"/>
      <c r="I4" s="155"/>
      <c r="J4" s="156" t="s">
        <v>322</v>
      </c>
      <c r="K4" s="154"/>
      <c r="L4" s="155"/>
    </row>
    <row r="5" spans="1:12" ht="15.6" x14ac:dyDescent="0.3">
      <c r="A5" s="157" t="s">
        <v>288</v>
      </c>
      <c r="B5" s="158" t="s">
        <v>156</v>
      </c>
      <c r="C5" s="159" t="s">
        <v>289</v>
      </c>
      <c r="D5" s="160" t="s">
        <v>22</v>
      </c>
      <c r="E5" s="161" t="s">
        <v>20</v>
      </c>
      <c r="F5" s="161" t="s">
        <v>21</v>
      </c>
      <c r="G5" s="161" t="s">
        <v>22</v>
      </c>
      <c r="H5" s="161" t="s">
        <v>20</v>
      </c>
      <c r="I5" s="161" t="s">
        <v>302</v>
      </c>
      <c r="J5" s="161" t="s">
        <v>22</v>
      </c>
      <c r="K5" s="161" t="s">
        <v>20</v>
      </c>
      <c r="L5" s="161" t="s">
        <v>21</v>
      </c>
    </row>
    <row r="6" spans="1:12" ht="15.6" x14ac:dyDescent="0.3">
      <c r="A6" s="162" t="s">
        <v>290</v>
      </c>
      <c r="B6" s="163" t="s">
        <v>291</v>
      </c>
      <c r="C6" s="164" t="s">
        <v>292</v>
      </c>
      <c r="D6" s="163" t="s">
        <v>293</v>
      </c>
      <c r="E6" s="164" t="s">
        <v>294</v>
      </c>
      <c r="F6" s="164" t="s">
        <v>295</v>
      </c>
      <c r="G6" s="164" t="s">
        <v>296</v>
      </c>
      <c r="H6" s="164" t="s">
        <v>297</v>
      </c>
      <c r="I6" s="164" t="s">
        <v>298</v>
      </c>
      <c r="J6" s="164" t="s">
        <v>299</v>
      </c>
      <c r="K6" s="164" t="s">
        <v>300</v>
      </c>
      <c r="L6" s="164" t="s">
        <v>301</v>
      </c>
    </row>
    <row r="7" spans="1:12" ht="15.6" x14ac:dyDescent="0.3">
      <c r="A7" s="157"/>
      <c r="B7" s="158"/>
      <c r="C7" s="165"/>
      <c r="D7" s="166"/>
      <c r="E7" s="166"/>
      <c r="F7" s="167"/>
      <c r="G7" s="166"/>
      <c r="H7" s="166"/>
      <c r="I7" s="167"/>
      <c r="J7" s="166"/>
      <c r="K7" s="166"/>
      <c r="L7" s="167"/>
    </row>
    <row r="8" spans="1:12" ht="15.6" x14ac:dyDescent="0.3">
      <c r="A8" s="145"/>
      <c r="B8" s="168" t="s">
        <v>323</v>
      </c>
      <c r="C8" s="169" t="s">
        <v>285</v>
      </c>
      <c r="D8" s="170">
        <f>'SEF-25 Page 1-2'!D8</f>
        <v>103864303.9900012</v>
      </c>
      <c r="E8" s="171">
        <f>'SEF-25 Page 1-2'!E8</f>
        <v>1951252143.2591095</v>
      </c>
      <c r="F8" s="172">
        <f>'SEF-25 Page 1-2'!F8</f>
        <v>54779233.266378902</v>
      </c>
      <c r="G8" s="170">
        <f>'MEG-4'!O12</f>
        <v>103864304</v>
      </c>
      <c r="H8" s="171">
        <f>'MEG-4'!Q12</f>
        <v>1951252143</v>
      </c>
      <c r="I8" s="172">
        <f t="shared" ref="I8:I29" si="0">(-G8+(H8*$G$2))/$I$2</f>
        <v>45190088.440155953</v>
      </c>
      <c r="J8" s="170">
        <f t="shared" ref="J8:J39" si="1">G8-D8</f>
        <v>9.9987983703613281E-3</v>
      </c>
      <c r="K8" s="171">
        <f t="shared" ref="K8:K39" si="2">H8-E8</f>
        <v>-0.2591094970703125</v>
      </c>
      <c r="L8" s="172">
        <f t="shared" ref="L8:L39" si="3">I8-F8</f>
        <v>-9589144.8262229487</v>
      </c>
    </row>
    <row r="9" spans="1:12" x14ac:dyDescent="0.3">
      <c r="A9" s="173">
        <v>20.010000000000002</v>
      </c>
      <c r="B9" s="64" t="s">
        <v>305</v>
      </c>
      <c r="C9" s="59" t="s">
        <v>683</v>
      </c>
      <c r="D9" s="60">
        <f>'SEF-25 Page 1-2'!D9</f>
        <v>1442870.5294648185</v>
      </c>
      <c r="E9" s="60">
        <f>'SEF-25 Page 1-2'!E9</f>
        <v>0</v>
      </c>
      <c r="F9" s="51">
        <f>'SEF-25 Page 1-2'!F9</f>
        <v>-1913375.241467369</v>
      </c>
      <c r="G9" s="174">
        <f>'MEG-4'!O13</f>
        <v>954667</v>
      </c>
      <c r="H9" s="174">
        <f>'MEG-4'!Q13</f>
        <v>0</v>
      </c>
      <c r="I9" s="175">
        <f t="shared" si="0"/>
        <v>-1265973.7407787063</v>
      </c>
      <c r="J9" s="60">
        <f t="shared" si="1"/>
        <v>-488203.52946481854</v>
      </c>
      <c r="K9" s="60">
        <f t="shared" si="2"/>
        <v>0</v>
      </c>
      <c r="L9" s="51">
        <f t="shared" si="3"/>
        <v>647401.50068866275</v>
      </c>
    </row>
    <row r="10" spans="1:12" x14ac:dyDescent="0.3">
      <c r="A10" s="173">
        <f t="shared" ref="A10:A21" si="4">+A9+0.01</f>
        <v>20.020000000000003</v>
      </c>
      <c r="B10" s="64" t="s">
        <v>30</v>
      </c>
      <c r="C10" s="59"/>
      <c r="D10" s="60">
        <f>'SEF-25 Page 1-2'!D10</f>
        <v>54148.18896761442</v>
      </c>
      <c r="E10" s="60">
        <f>'SEF-25 Page 1-2'!E10</f>
        <v>0</v>
      </c>
      <c r="F10" s="51">
        <f>'SEF-25 Page 1-2'!F10</f>
        <v>-71805.336671030935</v>
      </c>
      <c r="G10" s="174">
        <f>'MEG-4'!O14</f>
        <v>31955</v>
      </c>
      <c r="H10" s="174">
        <f>'MEG-4'!Q14</f>
        <v>0</v>
      </c>
      <c r="I10" s="175">
        <f t="shared" si="0"/>
        <v>-42375.185155225387</v>
      </c>
      <c r="J10" s="60">
        <f t="shared" si="1"/>
        <v>-22193.18896761442</v>
      </c>
      <c r="K10" s="60">
        <f t="shared" si="2"/>
        <v>0</v>
      </c>
      <c r="L10" s="51">
        <f t="shared" si="3"/>
        <v>29430.151515805548</v>
      </c>
    </row>
    <row r="11" spans="1:12" x14ac:dyDescent="0.3">
      <c r="A11" s="173">
        <f t="shared" si="4"/>
        <v>20.030000000000005</v>
      </c>
      <c r="B11" s="64" t="s">
        <v>32</v>
      </c>
      <c r="C11" s="59" t="s">
        <v>324</v>
      </c>
      <c r="D11" s="60">
        <f>'SEF-25 Page 1-2'!D11</f>
        <v>1216418.5906954836</v>
      </c>
      <c r="E11" s="60">
        <f>'SEF-25 Page 1-2'!E11</f>
        <v>0</v>
      </c>
      <c r="F11" s="51">
        <f>'SEF-25 Page 1-2'!F11</f>
        <v>-1613079.7373487544</v>
      </c>
      <c r="G11" s="174">
        <f>'MEG-4'!O15</f>
        <v>3522854.3520547943</v>
      </c>
      <c r="H11" s="174">
        <f>'MEG-4'!Q15</f>
        <v>-5820422.319444444</v>
      </c>
      <c r="I11" s="175">
        <f t="shared" si="0"/>
        <v>-5217264.9799002409</v>
      </c>
      <c r="J11" s="60">
        <f t="shared" si="1"/>
        <v>2306435.7613593107</v>
      </c>
      <c r="K11" s="60">
        <f t="shared" si="2"/>
        <v>-5820422.319444444</v>
      </c>
      <c r="L11" s="51">
        <f t="shared" si="3"/>
        <v>-3604185.2425514865</v>
      </c>
    </row>
    <row r="12" spans="1:12" x14ac:dyDescent="0.3">
      <c r="A12" s="173">
        <f t="shared" si="4"/>
        <v>20.040000000000006</v>
      </c>
      <c r="B12" s="64" t="s">
        <v>87</v>
      </c>
      <c r="C12" s="59" t="s">
        <v>683</v>
      </c>
      <c r="D12" s="60">
        <f>'SEF-25 Page 1-2'!D12</f>
        <v>12916465.693796374</v>
      </c>
      <c r="E12" s="60">
        <f>'SEF-25 Page 1-2'!E12</f>
        <v>0</v>
      </c>
      <c r="F12" s="51">
        <f>'SEF-25 Page 1-2'!F12</f>
        <v>-17128387.586472794</v>
      </c>
      <c r="G12" s="174">
        <f>'MEG-4'!O16</f>
        <v>12917116</v>
      </c>
      <c r="H12" s="174">
        <f>'MEG-4'!Q16</f>
        <v>0</v>
      </c>
      <c r="I12" s="175">
        <f t="shared" si="0"/>
        <v>-17129249.950603172</v>
      </c>
      <c r="J12" s="60">
        <f t="shared" si="1"/>
        <v>650.30620362609625</v>
      </c>
      <c r="K12" s="60">
        <f t="shared" si="2"/>
        <v>0</v>
      </c>
      <c r="L12" s="51">
        <f t="shared" si="3"/>
        <v>-862.36413037776947</v>
      </c>
    </row>
    <row r="13" spans="1:12" x14ac:dyDescent="0.3">
      <c r="A13" s="173">
        <f t="shared" si="4"/>
        <v>20.050000000000008</v>
      </c>
      <c r="B13" s="64" t="s">
        <v>306</v>
      </c>
      <c r="C13" s="59"/>
      <c r="D13" s="60">
        <f>'SEF-25 Page 1-2'!D13</f>
        <v>-1412118.6458149552</v>
      </c>
      <c r="E13" s="60">
        <f>'SEF-25 Page 1-2'!E13</f>
        <v>0</v>
      </c>
      <c r="F13" s="51">
        <f>'SEF-25 Page 1-2'!F13</f>
        <v>1872595.496089966</v>
      </c>
      <c r="G13" s="174">
        <f>'MEG-4'!O17</f>
        <v>-1412119</v>
      </c>
      <c r="H13" s="174">
        <f>'MEG-4'!Q17</f>
        <v>0</v>
      </c>
      <c r="I13" s="175">
        <f t="shared" si="0"/>
        <v>1872595.9657709817</v>
      </c>
      <c r="J13" s="60">
        <f t="shared" si="1"/>
        <v>-0.35418504476547241</v>
      </c>
      <c r="K13" s="60">
        <f t="shared" si="2"/>
        <v>0</v>
      </c>
      <c r="L13" s="51">
        <f t="shared" si="3"/>
        <v>0.46968101570382714</v>
      </c>
    </row>
    <row r="14" spans="1:12" x14ac:dyDescent="0.3">
      <c r="A14" s="173">
        <f t="shared" si="4"/>
        <v>20.060000000000009</v>
      </c>
      <c r="B14" s="64" t="s">
        <v>40</v>
      </c>
      <c r="C14" s="59"/>
      <c r="D14" s="60">
        <f>'SEF-25 Page 1-2'!D14</f>
        <v>-1256319.1261336696</v>
      </c>
      <c r="E14" s="60">
        <f>'SEF-25 Page 1-2'!E14</f>
        <v>0</v>
      </c>
      <c r="F14" s="51">
        <f>'SEF-25 Page 1-2'!F14</f>
        <v>1665991.4124226321</v>
      </c>
      <c r="G14" s="174">
        <f>'MEG-4'!O18</f>
        <v>-1256319</v>
      </c>
      <c r="H14" s="174">
        <f>'MEG-4'!Q18</f>
        <v>0</v>
      </c>
      <c r="I14" s="175">
        <f t="shared" si="0"/>
        <v>1665991.2451581163</v>
      </c>
      <c r="J14" s="60">
        <f t="shared" si="1"/>
        <v>0.12613366963341832</v>
      </c>
      <c r="K14" s="60">
        <f t="shared" si="2"/>
        <v>0</v>
      </c>
      <c r="L14" s="51">
        <f t="shared" si="3"/>
        <v>-0.16726451576687396</v>
      </c>
    </row>
    <row r="15" spans="1:12" x14ac:dyDescent="0.3">
      <c r="A15" s="173">
        <f t="shared" si="4"/>
        <v>20.070000000000011</v>
      </c>
      <c r="B15" s="64" t="s">
        <v>42</v>
      </c>
      <c r="C15" s="59"/>
      <c r="D15" s="60">
        <f>'SEF-25 Page 1-2'!D15</f>
        <v>-125428.75474144239</v>
      </c>
      <c r="E15" s="60">
        <f>'SEF-25 Page 1-2'!E15</f>
        <v>0</v>
      </c>
      <c r="F15" s="51">
        <f>'SEF-25 Page 1-2'!F15</f>
        <v>166329.73575208811</v>
      </c>
      <c r="G15" s="174">
        <f>'MEG-4'!O19</f>
        <v>-125429</v>
      </c>
      <c r="H15" s="174">
        <f>'MEG-4'!Q19</f>
        <v>0</v>
      </c>
      <c r="I15" s="175">
        <f t="shared" si="0"/>
        <v>166330.06098684916</v>
      </c>
      <c r="J15" s="60">
        <f t="shared" si="1"/>
        <v>-0.24525855761021376</v>
      </c>
      <c r="K15" s="60">
        <f t="shared" si="2"/>
        <v>0</v>
      </c>
      <c r="L15" s="51">
        <f t="shared" si="3"/>
        <v>0.32523476105416194</v>
      </c>
    </row>
    <row r="16" spans="1:12" x14ac:dyDescent="0.3">
      <c r="A16" s="173">
        <f t="shared" si="4"/>
        <v>20.080000000000013</v>
      </c>
      <c r="B16" s="64" t="s">
        <v>44</v>
      </c>
      <c r="C16" s="59" t="s">
        <v>324</v>
      </c>
      <c r="D16" s="60">
        <f>'SEF-25 Page 1-2'!D16</f>
        <v>-187098.30484735657</v>
      </c>
      <c r="E16" s="60">
        <f>'SEF-25 Page 1-2'!E16</f>
        <v>0</v>
      </c>
      <c r="F16" s="51">
        <f>'SEF-25 Page 1-2'!F16</f>
        <v>248109.06932046748</v>
      </c>
      <c r="G16" s="174">
        <f>'MEG-4'!O20</f>
        <v>1359529.24</v>
      </c>
      <c r="H16" s="174">
        <f>'MEG-4'!Q20</f>
        <v>0</v>
      </c>
      <c r="I16" s="175">
        <f t="shared" si="0"/>
        <v>-1802857.2451554639</v>
      </c>
      <c r="J16" s="60">
        <f t="shared" si="1"/>
        <v>1546627.5448473566</v>
      </c>
      <c r="K16" s="60">
        <f t="shared" si="2"/>
        <v>0</v>
      </c>
      <c r="L16" s="51">
        <f t="shared" si="3"/>
        <v>-2050966.3144759315</v>
      </c>
    </row>
    <row r="17" spans="1:12" x14ac:dyDescent="0.3">
      <c r="A17" s="173">
        <f t="shared" si="4"/>
        <v>20.090000000000014</v>
      </c>
      <c r="B17" s="64" t="s">
        <v>47</v>
      </c>
      <c r="C17" s="59"/>
      <c r="D17" s="60">
        <f>'SEF-25 Page 1-2'!D17</f>
        <v>69886.13058918016</v>
      </c>
      <c r="E17" s="60">
        <f>'SEF-25 Page 1-2'!E17</f>
        <v>0</v>
      </c>
      <c r="F17" s="51">
        <f>'SEF-25 Page 1-2'!F17</f>
        <v>-92675.2534344788</v>
      </c>
      <c r="G17" s="174">
        <f>'MEG-4'!O21</f>
        <v>69886</v>
      </c>
      <c r="H17" s="174">
        <f>'MEG-4'!Q21</f>
        <v>0</v>
      </c>
      <c r="I17" s="175">
        <f t="shared" si="0"/>
        <v>-92675.080261557858</v>
      </c>
      <c r="J17" s="60">
        <f t="shared" si="1"/>
        <v>-0.13058918016031384</v>
      </c>
      <c r="K17" s="60">
        <f t="shared" si="2"/>
        <v>0</v>
      </c>
      <c r="L17" s="51">
        <f t="shared" si="3"/>
        <v>0.17317292094230652</v>
      </c>
    </row>
    <row r="18" spans="1:12" x14ac:dyDescent="0.3">
      <c r="A18" s="173">
        <f t="shared" si="4"/>
        <v>20.100000000000016</v>
      </c>
      <c r="B18" s="64" t="s">
        <v>49</v>
      </c>
      <c r="C18" s="59"/>
      <c r="D18" s="60">
        <f>'SEF-25 Page 1-2'!D18</f>
        <v>3831.0246199423614</v>
      </c>
      <c r="E18" s="60">
        <f>'SEF-25 Page 1-2'!E18</f>
        <v>0</v>
      </c>
      <c r="F18" s="51">
        <f>'SEF-25 Page 1-2'!F18</f>
        <v>-5080.2809452130978</v>
      </c>
      <c r="G18" s="174">
        <f>'MEG-4'!O22</f>
        <v>3831</v>
      </c>
      <c r="H18" s="174">
        <f>'MEG-4'!Q22</f>
        <v>0</v>
      </c>
      <c r="I18" s="175">
        <f t="shared" si="0"/>
        <v>-5080.248296969753</v>
      </c>
      <c r="J18" s="60">
        <f t="shared" si="1"/>
        <v>-2.4619942361368885E-2</v>
      </c>
      <c r="K18" s="60">
        <f t="shared" si="2"/>
        <v>0</v>
      </c>
      <c r="L18" s="51">
        <f t="shared" si="3"/>
        <v>3.2648243344738148E-2</v>
      </c>
    </row>
    <row r="19" spans="1:12" x14ac:dyDescent="0.3">
      <c r="A19" s="173">
        <f t="shared" si="4"/>
        <v>20.110000000000017</v>
      </c>
      <c r="B19" s="64" t="s">
        <v>51</v>
      </c>
      <c r="C19" s="59"/>
      <c r="D19" s="60">
        <f>'SEF-25 Page 1-2'!D19</f>
        <v>-204503.64267608413</v>
      </c>
      <c r="E19" s="60">
        <f>'SEF-25 Page 1-2'!E19</f>
        <v>0</v>
      </c>
      <c r="F19" s="51">
        <f>'SEF-25 Page 1-2'!F19</f>
        <v>271190.10243520944</v>
      </c>
      <c r="G19" s="174">
        <f>'MEG-4'!O23</f>
        <v>-204504</v>
      </c>
      <c r="H19" s="174">
        <f>'MEG-4'!Q23</f>
        <v>0</v>
      </c>
      <c r="I19" s="175">
        <f t="shared" si="0"/>
        <v>271190.57627864851</v>
      </c>
      <c r="J19" s="60">
        <f t="shared" si="1"/>
        <v>-0.3573239158722572</v>
      </c>
      <c r="K19" s="60">
        <f t="shared" si="2"/>
        <v>0</v>
      </c>
      <c r="L19" s="51">
        <f t="shared" si="3"/>
        <v>0.47384343907469884</v>
      </c>
    </row>
    <row r="20" spans="1:12" x14ac:dyDescent="0.3">
      <c r="A20" s="173">
        <f t="shared" si="4"/>
        <v>20.120000000000019</v>
      </c>
      <c r="B20" s="64" t="s">
        <v>53</v>
      </c>
      <c r="C20" s="59"/>
      <c r="D20" s="60">
        <f>'SEF-25 Page 1-2'!D20</f>
        <v>-438078.27529363008</v>
      </c>
      <c r="E20" s="60">
        <f>'SEF-25 Page 1-2'!E20</f>
        <v>0</v>
      </c>
      <c r="F20" s="51">
        <f>'SEF-25 Page 1-2'!F20</f>
        <v>580930.93500389217</v>
      </c>
      <c r="G20" s="174">
        <f>'MEG-4'!O24</f>
        <v>-438078</v>
      </c>
      <c r="H20" s="174">
        <f>'MEG-4'!Q24</f>
        <v>0</v>
      </c>
      <c r="I20" s="175">
        <f t="shared" si="0"/>
        <v>580930.5699399414</v>
      </c>
      <c r="J20" s="60">
        <f t="shared" si="1"/>
        <v>0.27529363008216023</v>
      </c>
      <c r="K20" s="60">
        <f t="shared" si="2"/>
        <v>0</v>
      </c>
      <c r="L20" s="51">
        <f t="shared" si="3"/>
        <v>-0.36506395076867193</v>
      </c>
    </row>
    <row r="21" spans="1:12" x14ac:dyDescent="0.3">
      <c r="A21" s="173">
        <f t="shared" si="4"/>
        <v>20.13000000000002</v>
      </c>
      <c r="B21" s="64" t="s">
        <v>55</v>
      </c>
      <c r="C21" s="59"/>
      <c r="D21" s="60">
        <f>'SEF-25 Page 1-2'!D21</f>
        <v>-770450.7474650637</v>
      </c>
      <c r="E21" s="60">
        <f>'SEF-25 Page 1-2'!E21</f>
        <v>0</v>
      </c>
      <c r="F21" s="51">
        <f>'SEF-25 Page 1-2'!F21</f>
        <v>1021686.5303337153</v>
      </c>
      <c r="G21" s="174">
        <f>'MEG-4'!O25</f>
        <v>-770451</v>
      </c>
      <c r="H21" s="174">
        <f>'MEG-4'!Q25</f>
        <v>0</v>
      </c>
      <c r="I21" s="175">
        <f t="shared" si="0"/>
        <v>1021686.8652176046</v>
      </c>
      <c r="J21" s="60">
        <f t="shared" si="1"/>
        <v>-0.25253493629861623</v>
      </c>
      <c r="K21" s="60">
        <f t="shared" si="2"/>
        <v>0</v>
      </c>
      <c r="L21" s="51">
        <f t="shared" si="3"/>
        <v>0.33488388929981738</v>
      </c>
    </row>
    <row r="22" spans="1:12" x14ac:dyDescent="0.3">
      <c r="A22" s="173">
        <v>6.14</v>
      </c>
      <c r="B22" s="64" t="s">
        <v>307</v>
      </c>
      <c r="C22" s="59"/>
      <c r="D22" s="60">
        <f>'SEF-25 Page 1-2'!D22</f>
        <v>-52646.119560989835</v>
      </c>
      <c r="E22" s="60">
        <f>'SEF-25 Page 1-2'!E22</f>
        <v>0</v>
      </c>
      <c r="F22" s="51">
        <f>'SEF-25 Page 1-2'!F22</f>
        <v>69813.458429074555</v>
      </c>
      <c r="G22" s="174">
        <f>'MEG-4'!O26</f>
        <v>-52646</v>
      </c>
      <c r="H22" s="174">
        <f>'MEG-4'!Q26</f>
        <v>0</v>
      </c>
      <c r="I22" s="175">
        <f t="shared" si="0"/>
        <v>69813.299880519349</v>
      </c>
      <c r="J22" s="60">
        <f t="shared" si="1"/>
        <v>0.11956098983500851</v>
      </c>
      <c r="K22" s="60">
        <f t="shared" si="2"/>
        <v>0</v>
      </c>
      <c r="L22" s="51">
        <f t="shared" si="3"/>
        <v>-0.15854855520592537</v>
      </c>
    </row>
    <row r="23" spans="1:12" x14ac:dyDescent="0.3">
      <c r="A23" s="173">
        <f>+A22+0.01</f>
        <v>6.1499999999999995</v>
      </c>
      <c r="B23" s="64" t="s">
        <v>59</v>
      </c>
      <c r="C23" s="59"/>
      <c r="D23" s="60">
        <f>'SEF-25 Page 1-2'!D23</f>
        <v>-359399.40979334083</v>
      </c>
      <c r="E23" s="60">
        <f>'SEF-25 Page 1-2'!E23</f>
        <v>0</v>
      </c>
      <c r="F23" s="51">
        <f>'SEF-25 Page 1-2'!F23</f>
        <v>476595.72945302899</v>
      </c>
      <c r="G23" s="174">
        <f>'MEG-4'!O27</f>
        <v>-359399</v>
      </c>
      <c r="H23" s="174">
        <f>'MEG-4'!Q27</f>
        <v>0</v>
      </c>
      <c r="I23" s="175">
        <f t="shared" si="0"/>
        <v>476595.18603044434</v>
      </c>
      <c r="J23" s="60">
        <f t="shared" si="1"/>
        <v>0.40979334083385766</v>
      </c>
      <c r="K23" s="60">
        <f t="shared" si="2"/>
        <v>0</v>
      </c>
      <c r="L23" s="51">
        <f t="shared" si="3"/>
        <v>-0.54342258465476334</v>
      </c>
    </row>
    <row r="24" spans="1:12" x14ac:dyDescent="0.3">
      <c r="A24" s="173">
        <f>+A23+0.01</f>
        <v>6.1599999999999993</v>
      </c>
      <c r="B24" s="64" t="s">
        <v>61</v>
      </c>
      <c r="C24" s="59"/>
      <c r="D24" s="60">
        <f>'SEF-25 Page 1-2'!D24</f>
        <v>-4190.3865716636919</v>
      </c>
      <c r="E24" s="60">
        <f>'SEF-25 Page 1-2'!E24</f>
        <v>0</v>
      </c>
      <c r="F24" s="51">
        <f>'SEF-25 Page 1-2'!F24</f>
        <v>5556.8270019157908</v>
      </c>
      <c r="G24" s="174">
        <f>'MEG-4'!O28</f>
        <v>-4190</v>
      </c>
      <c r="H24" s="174">
        <f>'MEG-4'!Q28</f>
        <v>0</v>
      </c>
      <c r="I24" s="175">
        <f t="shared" si="0"/>
        <v>5556.3143733498473</v>
      </c>
      <c r="J24" s="60">
        <f t="shared" si="1"/>
        <v>0.38657166369193874</v>
      </c>
      <c r="K24" s="60">
        <f t="shared" si="2"/>
        <v>0</v>
      </c>
      <c r="L24" s="51">
        <f t="shared" si="3"/>
        <v>-0.51262856594348705</v>
      </c>
    </row>
    <row r="25" spans="1:12" x14ac:dyDescent="0.3">
      <c r="A25" s="173">
        <f>+A24+0.01</f>
        <v>6.169999999999999</v>
      </c>
      <c r="B25" s="64" t="s">
        <v>63</v>
      </c>
      <c r="C25" s="59"/>
      <c r="D25" s="60">
        <f>'SEF-25 Page 1-2'!D25</f>
        <v>-10645.339606916785</v>
      </c>
      <c r="E25" s="60">
        <f>'SEF-25 Page 1-2'!E25</f>
        <v>0</v>
      </c>
      <c r="F25" s="51">
        <f>'SEF-25 Page 1-2'!F25</f>
        <v>14116.671471862088</v>
      </c>
      <c r="G25" s="174">
        <f>'MEG-4'!O29</f>
        <v>-10645</v>
      </c>
      <c r="H25" s="174">
        <f>'MEG-4'!Q29</f>
        <v>0</v>
      </c>
      <c r="I25" s="175">
        <f t="shared" si="0"/>
        <v>14116.221122746809</v>
      </c>
      <c r="J25" s="60">
        <f t="shared" si="1"/>
        <v>0.33960691678475996</v>
      </c>
      <c r="K25" s="60">
        <f t="shared" si="2"/>
        <v>0</v>
      </c>
      <c r="L25" s="51">
        <f t="shared" si="3"/>
        <v>-0.45034911527909571</v>
      </c>
    </row>
    <row r="26" spans="1:12" x14ac:dyDescent="0.3">
      <c r="A26" s="173">
        <f>+A25+0.01</f>
        <v>6.1799999999999988</v>
      </c>
      <c r="B26" s="64" t="s">
        <v>65</v>
      </c>
      <c r="C26" s="59" t="s">
        <v>324</v>
      </c>
      <c r="D26" s="60">
        <f>'SEF-25 Page 1-2'!D26</f>
        <v>0</v>
      </c>
      <c r="E26" s="60">
        <f>'SEF-25 Page 1-2'!E26</f>
        <v>150665688.3308869</v>
      </c>
      <c r="F26" s="51">
        <f>'SEF-25 Page 1-2'!F26</f>
        <v>14864834.645699406</v>
      </c>
      <c r="G26" s="174">
        <f>'MEG-4'!O30</f>
        <v>0</v>
      </c>
      <c r="H26" s="174">
        <f>'MEG-4'!Q30</f>
        <v>117616070</v>
      </c>
      <c r="I26" s="175">
        <f t="shared" si="0"/>
        <v>11026117.613764541</v>
      </c>
      <c r="J26" s="60">
        <f t="shared" si="1"/>
        <v>0</v>
      </c>
      <c r="K26" s="60">
        <f t="shared" si="2"/>
        <v>-33049618.3308869</v>
      </c>
      <c r="L26" s="51">
        <f t="shared" si="3"/>
        <v>-3838717.0319348648</v>
      </c>
    </row>
    <row r="27" spans="1:12" x14ac:dyDescent="0.3">
      <c r="A27" s="173">
        <f>+A26+0.01</f>
        <v>6.1899999999999986</v>
      </c>
      <c r="B27" s="64" t="s">
        <v>68</v>
      </c>
      <c r="C27" s="59" t="s">
        <v>324</v>
      </c>
      <c r="D27" s="60">
        <f>'SEF-25 Page 1-2'!D27</f>
        <v>-9738307.6067664325</v>
      </c>
      <c r="E27" s="60">
        <f>'SEF-25 Page 1-2'!E27</f>
        <v>-9738307.6067664325</v>
      </c>
      <c r="F27" s="51">
        <f>'SEF-25 Page 1-2'!F27</f>
        <v>11953074.366855999</v>
      </c>
      <c r="G27" s="174">
        <f>'MEG-4'!O31</f>
        <v>-8612761.6358812377</v>
      </c>
      <c r="H27" s="174">
        <f>'MEG-4'!Q31</f>
        <v>-8612761.6358812377</v>
      </c>
      <c r="I27" s="175">
        <f t="shared" si="0"/>
        <v>10613873.55143713</v>
      </c>
      <c r="J27" s="60">
        <f t="shared" si="1"/>
        <v>1125545.9708851948</v>
      </c>
      <c r="K27" s="60">
        <f t="shared" si="2"/>
        <v>1125545.9708851948</v>
      </c>
      <c r="L27" s="51">
        <f t="shared" si="3"/>
        <v>-1339200.8154188693</v>
      </c>
    </row>
    <row r="28" spans="1:12" x14ac:dyDescent="0.3">
      <c r="A28" s="173">
        <v>6.23</v>
      </c>
      <c r="B28" s="64" t="s">
        <v>308</v>
      </c>
      <c r="C28" s="59"/>
      <c r="D28" s="60">
        <f>'SEF-25 Page 1-2'!D28</f>
        <v>520589.30140931718</v>
      </c>
      <c r="E28" s="60">
        <f>'SEF-25 Page 1-2'!E28</f>
        <v>0</v>
      </c>
      <c r="F28" s="51">
        <f>'SEF-25 Page 1-2'!F28</f>
        <v>-690347.92793144274</v>
      </c>
      <c r="G28" s="174">
        <f>'MEG-4'!O32</f>
        <v>520589</v>
      </c>
      <c r="H28" s="174">
        <f>'MEG-4'!Q32</f>
        <v>0</v>
      </c>
      <c r="I28" s="175">
        <f t="shared" si="0"/>
        <v>-690347.52823575749</v>
      </c>
      <c r="J28" s="60">
        <f t="shared" si="1"/>
        <v>-0.30140931718051434</v>
      </c>
      <c r="K28" s="60">
        <f t="shared" si="2"/>
        <v>0</v>
      </c>
      <c r="L28" s="51">
        <f t="shared" si="3"/>
        <v>0.3996956852497533</v>
      </c>
    </row>
    <row r="29" spans="1:12" x14ac:dyDescent="0.3">
      <c r="A29" s="176" t="s">
        <v>614</v>
      </c>
      <c r="B29" s="64" t="s">
        <v>541</v>
      </c>
      <c r="C29" s="59" t="s">
        <v>324</v>
      </c>
      <c r="D29" s="61">
        <f>'SEF-25 Page 1-2'!D31</f>
        <v>0</v>
      </c>
      <c r="E29" s="61">
        <f>'SEF-25 Page 1-2'!E31</f>
        <v>-105391.52511888376</v>
      </c>
      <c r="F29" s="62">
        <f>'SEF-25 Page 1-2'!F31</f>
        <v>-10398.038274711278</v>
      </c>
      <c r="G29" s="58">
        <f>'MEG-4'!O33</f>
        <v>0</v>
      </c>
      <c r="H29" s="58">
        <f>'MEG-4'!Q33</f>
        <v>0</v>
      </c>
      <c r="I29" s="175">
        <f t="shared" si="0"/>
        <v>0</v>
      </c>
      <c r="J29" s="60">
        <f t="shared" si="1"/>
        <v>0</v>
      </c>
      <c r="K29" s="60">
        <f t="shared" si="2"/>
        <v>105391.52511888376</v>
      </c>
      <c r="L29" s="51">
        <f t="shared" si="3"/>
        <v>10398.038274711278</v>
      </c>
    </row>
    <row r="30" spans="1:12" x14ac:dyDescent="0.3">
      <c r="A30" s="173"/>
      <c r="B30" s="64"/>
      <c r="C30" s="59"/>
      <c r="D30" s="63"/>
      <c r="E30" s="63"/>
      <c r="F30" s="64"/>
      <c r="G30" s="174"/>
      <c r="H30" s="174"/>
      <c r="I30" s="175"/>
      <c r="J30" s="60">
        <f t="shared" si="1"/>
        <v>0</v>
      </c>
      <c r="K30" s="60">
        <f t="shared" si="2"/>
        <v>0</v>
      </c>
      <c r="L30" s="51">
        <f t="shared" si="3"/>
        <v>0</v>
      </c>
    </row>
    <row r="31" spans="1:12" x14ac:dyDescent="0.3">
      <c r="A31" s="177">
        <f>'SEF-25 Page 1-2'!A33</f>
        <v>20.010000000000002</v>
      </c>
      <c r="B31" s="64" t="s">
        <v>305</v>
      </c>
      <c r="C31" s="59"/>
      <c r="D31" s="61">
        <f>'SEF-25 Page 1-2'!D33</f>
        <v>-7393164.0016801059</v>
      </c>
      <c r="E31" s="61">
        <f>'SEF-25 Page 1-2'!E33</f>
        <v>0</v>
      </c>
      <c r="F31" s="62">
        <f>'SEF-25 Page 1-2'!F33</f>
        <v>9803996.0398729946</v>
      </c>
      <c r="G31" s="58">
        <f>'MEG-4'!O35</f>
        <v>-7393164</v>
      </c>
      <c r="H31" s="58">
        <f>'MEG-4'!Q35</f>
        <v>0</v>
      </c>
      <c r="I31" s="175">
        <f t="shared" ref="I31:I51" si="5">(-G31+(H31*$G$2))/$I$2</f>
        <v>9803996.0376450233</v>
      </c>
      <c r="J31" s="60">
        <f t="shared" si="1"/>
        <v>1.6801059246063232E-3</v>
      </c>
      <c r="K31" s="60">
        <f t="shared" si="2"/>
        <v>0</v>
      </c>
      <c r="L31" s="51">
        <f t="shared" si="3"/>
        <v>-2.2279713302850723E-3</v>
      </c>
    </row>
    <row r="32" spans="1:12" x14ac:dyDescent="0.3">
      <c r="A32" s="177">
        <f>'SEF-25 Page 1-2'!A34</f>
        <v>20.020000000000003</v>
      </c>
      <c r="B32" s="64" t="s">
        <v>30</v>
      </c>
      <c r="C32" s="59"/>
      <c r="D32" s="61">
        <f>'SEF-25 Page 1-2'!D34</f>
        <v>12260525.139203645</v>
      </c>
      <c r="E32" s="61">
        <f>'SEF-25 Page 1-2'!E34</f>
        <v>0</v>
      </c>
      <c r="F32" s="62">
        <f>'SEF-25 Page 1-2'!F34</f>
        <v>-16258551.803287435</v>
      </c>
      <c r="G32" s="58">
        <f>'MEG-4'!O36</f>
        <v>13373053</v>
      </c>
      <c r="H32" s="58">
        <f>'MEG-4'!Q36</f>
        <v>0</v>
      </c>
      <c r="I32" s="175">
        <f t="shared" si="5"/>
        <v>-17733863.150231335</v>
      </c>
      <c r="J32" s="60">
        <f t="shared" si="1"/>
        <v>1112527.8607963547</v>
      </c>
      <c r="K32" s="60">
        <f t="shared" si="2"/>
        <v>0</v>
      </c>
      <c r="L32" s="51">
        <f t="shared" si="3"/>
        <v>-1475311.3469439</v>
      </c>
    </row>
    <row r="33" spans="1:12" x14ac:dyDescent="0.3">
      <c r="A33" s="177">
        <f>'SEF-25 Page 1-2'!A35</f>
        <v>20.040000000000006</v>
      </c>
      <c r="B33" s="64" t="s">
        <v>87</v>
      </c>
      <c r="C33" s="59" t="s">
        <v>683</v>
      </c>
      <c r="D33" s="61">
        <f>'SEF-25 Page 1-2'!D35</f>
        <v>-182704.31817000164</v>
      </c>
      <c r="E33" s="61">
        <f>'SEF-25 Page 1-2'!E35</f>
        <v>0</v>
      </c>
      <c r="F33" s="62">
        <f>'SEF-25 Page 1-2'!F35</f>
        <v>242282.25038688874</v>
      </c>
      <c r="G33" s="58">
        <f>'MEG-4'!O37</f>
        <v>-945124.63903138973</v>
      </c>
      <c r="H33" s="58">
        <f>'MEG-4'!Q37</f>
        <v>0</v>
      </c>
      <c r="I33" s="175">
        <f t="shared" si="5"/>
        <v>1253319.7175315507</v>
      </c>
      <c r="J33" s="60">
        <f t="shared" si="1"/>
        <v>-762420.32086138811</v>
      </c>
      <c r="K33" s="60">
        <f t="shared" si="2"/>
        <v>0</v>
      </c>
      <c r="L33" s="51">
        <f t="shared" si="3"/>
        <v>1011037.4671446619</v>
      </c>
    </row>
    <row r="34" spans="1:12" x14ac:dyDescent="0.3">
      <c r="A34" s="177">
        <f>'SEF-25 Page 1-2'!A36</f>
        <v>20.090000000000014</v>
      </c>
      <c r="B34" s="64" t="s">
        <v>47</v>
      </c>
      <c r="C34" s="59" t="s">
        <v>324</v>
      </c>
      <c r="D34" s="61">
        <f>'SEF-25 Page 1-2'!D36</f>
        <v>-69886.130589179898</v>
      </c>
      <c r="E34" s="61">
        <f>'SEF-25 Page 1-2'!E36</f>
        <v>0</v>
      </c>
      <c r="F34" s="62">
        <f>'SEF-25 Page 1-2'!F36</f>
        <v>92675.253434478451</v>
      </c>
      <c r="G34" s="58">
        <f>'MEG-4'!O38</f>
        <v>0</v>
      </c>
      <c r="H34" s="58">
        <f>'MEG-4'!Q38</f>
        <v>0</v>
      </c>
      <c r="I34" s="175">
        <f t="shared" si="5"/>
        <v>0</v>
      </c>
      <c r="J34" s="60">
        <f t="shared" si="1"/>
        <v>69886.130589179898</v>
      </c>
      <c r="K34" s="60">
        <f t="shared" si="2"/>
        <v>0</v>
      </c>
      <c r="L34" s="51">
        <f t="shared" si="3"/>
        <v>-92675.253434478451</v>
      </c>
    </row>
    <row r="35" spans="1:12" x14ac:dyDescent="0.3">
      <c r="A35" s="177">
        <f>'SEF-25 Page 1-2'!A37</f>
        <v>20.100000000000016</v>
      </c>
      <c r="B35" s="64" t="s">
        <v>49</v>
      </c>
      <c r="C35" s="59" t="s">
        <v>324</v>
      </c>
      <c r="D35" s="61">
        <f>'SEF-25 Page 1-2'!D37</f>
        <v>-3831.0246199423614</v>
      </c>
      <c r="E35" s="61">
        <f>'SEF-25 Page 1-2'!E37</f>
        <v>0</v>
      </c>
      <c r="F35" s="62">
        <f>'SEF-25 Page 1-2'!F37</f>
        <v>5080.2809452130978</v>
      </c>
      <c r="G35" s="58">
        <f>'MEG-4'!O39</f>
        <v>0</v>
      </c>
      <c r="H35" s="58">
        <f>'MEG-4'!Q39</f>
        <v>0</v>
      </c>
      <c r="I35" s="175">
        <f t="shared" si="5"/>
        <v>0</v>
      </c>
      <c r="J35" s="60">
        <f t="shared" si="1"/>
        <v>3831.0246199423614</v>
      </c>
      <c r="K35" s="60">
        <f t="shared" si="2"/>
        <v>0</v>
      </c>
      <c r="L35" s="51">
        <f t="shared" si="3"/>
        <v>-5080.2809452130978</v>
      </c>
    </row>
    <row r="36" spans="1:12" x14ac:dyDescent="0.3">
      <c r="A36" s="177">
        <f>'SEF-25 Page 1-2'!A38</f>
        <v>6.14</v>
      </c>
      <c r="B36" s="64" t="s">
        <v>310</v>
      </c>
      <c r="C36" s="59"/>
      <c r="D36" s="61">
        <f>'SEF-25 Page 1-2'!D38</f>
        <v>-24480.220569124907</v>
      </c>
      <c r="E36" s="61">
        <f>'SEF-25 Page 1-2'!E38</f>
        <v>0</v>
      </c>
      <c r="F36" s="62">
        <f>'SEF-25 Page 1-2'!F38</f>
        <v>32462.959763962601</v>
      </c>
      <c r="G36" s="58">
        <f>'MEG-4'!O40</f>
        <v>-24480</v>
      </c>
      <c r="H36" s="58">
        <f>'MEG-4'!Q40</f>
        <v>0</v>
      </c>
      <c r="I36" s="175">
        <f t="shared" si="5"/>
        <v>32462.667269595291</v>
      </c>
      <c r="J36" s="60">
        <f t="shared" si="1"/>
        <v>0.22056912490734248</v>
      </c>
      <c r="K36" s="60">
        <f t="shared" si="2"/>
        <v>0</v>
      </c>
      <c r="L36" s="51">
        <f t="shared" si="3"/>
        <v>-0.29249436730970046</v>
      </c>
    </row>
    <row r="37" spans="1:12" x14ac:dyDescent="0.3">
      <c r="A37" s="177">
        <v>6.15</v>
      </c>
      <c r="B37" s="64" t="s">
        <v>96</v>
      </c>
      <c r="C37" s="59" t="s">
        <v>324</v>
      </c>
      <c r="D37" s="61">
        <f>'SEF-25 Page 1-2'!D39</f>
        <v>-1909978.0874022099</v>
      </c>
      <c r="E37" s="61">
        <f>'SEF-25 Page 1-2'!E39</f>
        <v>0</v>
      </c>
      <c r="F37" s="62">
        <f>'SEF-25 Page 1-2'!F39</f>
        <v>2532801.5990014677</v>
      </c>
      <c r="G37" s="58">
        <f>'MEG-4'!O41</f>
        <v>-649307.58485775976</v>
      </c>
      <c r="H37" s="58">
        <f>'MEG-4'!Q41</f>
        <v>0</v>
      </c>
      <c r="I37" s="175">
        <f t="shared" si="5"/>
        <v>861039.87266592996</v>
      </c>
      <c r="J37" s="60">
        <f t="shared" si="1"/>
        <v>1260670.5025444501</v>
      </c>
      <c r="K37" s="60">
        <f t="shared" si="2"/>
        <v>0</v>
      </c>
      <c r="L37" s="51">
        <f t="shared" si="3"/>
        <v>-1671761.7263355376</v>
      </c>
    </row>
    <row r="38" spans="1:12" x14ac:dyDescent="0.3">
      <c r="A38" s="177">
        <f>+A37+0.01</f>
        <v>6.16</v>
      </c>
      <c r="B38" s="64" t="s">
        <v>61</v>
      </c>
      <c r="C38" s="59" t="s">
        <v>324</v>
      </c>
      <c r="D38" s="61">
        <f>'SEF-25 Page 1-2'!D40</f>
        <v>-92853.606337802761</v>
      </c>
      <c r="E38" s="61">
        <f>'SEF-25 Page 1-2'!E40</f>
        <v>0</v>
      </c>
      <c r="F38" s="62">
        <f>'SEF-25 Page 1-2'!F40</f>
        <v>123132.17840384295</v>
      </c>
      <c r="G38" s="58">
        <f>'MEG-4'!O42</f>
        <v>0</v>
      </c>
      <c r="H38" s="58">
        <f>'MEG-4'!Q42</f>
        <v>0</v>
      </c>
      <c r="I38" s="175">
        <f t="shared" si="5"/>
        <v>0</v>
      </c>
      <c r="J38" s="60">
        <f t="shared" si="1"/>
        <v>92853.606337802761</v>
      </c>
      <c r="K38" s="60">
        <f t="shared" si="2"/>
        <v>0</v>
      </c>
      <c r="L38" s="51">
        <f t="shared" si="3"/>
        <v>-123132.17840384295</v>
      </c>
    </row>
    <row r="39" spans="1:12" x14ac:dyDescent="0.3">
      <c r="A39" s="177">
        <f>+A38+0.01</f>
        <v>6.17</v>
      </c>
      <c r="B39" s="64" t="s">
        <v>63</v>
      </c>
      <c r="C39" s="59" t="s">
        <v>324</v>
      </c>
      <c r="D39" s="61">
        <f>'SEF-25 Page 1-2'!D41</f>
        <v>-308531.66010436148</v>
      </c>
      <c r="E39" s="61">
        <f>'SEF-25 Page 1-2'!E41</f>
        <v>0</v>
      </c>
      <c r="F39" s="62">
        <f>'SEF-25 Page 1-2'!F41</f>
        <v>409140.54837025137</v>
      </c>
      <c r="G39" s="58">
        <f>'MEG-4'!O43</f>
        <v>0</v>
      </c>
      <c r="H39" s="58">
        <f>'MEG-4'!Q43</f>
        <v>0</v>
      </c>
      <c r="I39" s="175">
        <f t="shared" si="5"/>
        <v>0</v>
      </c>
      <c r="J39" s="60">
        <f t="shared" si="1"/>
        <v>308531.66010436148</v>
      </c>
      <c r="K39" s="60">
        <f t="shared" si="2"/>
        <v>0</v>
      </c>
      <c r="L39" s="51">
        <f t="shared" si="3"/>
        <v>-409140.54837025137</v>
      </c>
    </row>
    <row r="40" spans="1:12" x14ac:dyDescent="0.3">
      <c r="A40" s="177">
        <v>6.2</v>
      </c>
      <c r="B40" s="64" t="s">
        <v>311</v>
      </c>
      <c r="C40" s="59" t="s">
        <v>324</v>
      </c>
      <c r="D40" s="61">
        <f>'SEF-25 Page 1-2'!D42</f>
        <v>72647.038566666641</v>
      </c>
      <c r="E40" s="61">
        <f>'SEF-25 Page 1-2'!E42</f>
        <v>0</v>
      </c>
      <c r="F40" s="62">
        <f>'SEF-25 Page 1-2'!F42</f>
        <v>-96336.464097677934</v>
      </c>
      <c r="G40" s="58">
        <f>'MEG-4'!O44</f>
        <v>0</v>
      </c>
      <c r="H40" s="58">
        <f>'MEG-4'!Q44</f>
        <v>0</v>
      </c>
      <c r="I40" s="175">
        <f t="shared" si="5"/>
        <v>0</v>
      </c>
      <c r="J40" s="60">
        <f t="shared" ref="J40:J56" si="6">G40-D40</f>
        <v>-72647.038566666641</v>
      </c>
      <c r="K40" s="60">
        <f t="shared" ref="K40:K56" si="7">H40-E40</f>
        <v>0</v>
      </c>
      <c r="L40" s="51">
        <f t="shared" ref="L40:L56" si="8">I40-F40</f>
        <v>96336.464097677934</v>
      </c>
    </row>
    <row r="41" spans="1:12" x14ac:dyDescent="0.3">
      <c r="A41" s="177">
        <v>6.21</v>
      </c>
      <c r="B41" s="64" t="s">
        <v>312</v>
      </c>
      <c r="C41" s="59" t="s">
        <v>324</v>
      </c>
      <c r="D41" s="61">
        <f>'SEF-25 Page 1-2'!D43</f>
        <v>-676943.63053784647</v>
      </c>
      <c r="E41" s="61">
        <f>'SEF-25 Page 1-2'!E43</f>
        <v>0</v>
      </c>
      <c r="F41" s="62">
        <f>'SEF-25 Page 1-2'!F43</f>
        <v>897687.73849762895</v>
      </c>
      <c r="G41" s="58">
        <f>'MEG-4'!O45</f>
        <v>0</v>
      </c>
      <c r="H41" s="58">
        <f>'MEG-4'!Q45</f>
        <v>0</v>
      </c>
      <c r="I41" s="175">
        <f t="shared" si="5"/>
        <v>0</v>
      </c>
      <c r="J41" s="60">
        <f t="shared" si="6"/>
        <v>676943.63053784647</v>
      </c>
      <c r="K41" s="60">
        <f t="shared" si="7"/>
        <v>0</v>
      </c>
      <c r="L41" s="51">
        <f t="shared" si="8"/>
        <v>-897687.73849762895</v>
      </c>
    </row>
    <row r="42" spans="1:12" x14ac:dyDescent="0.3">
      <c r="A42" s="177">
        <f t="shared" ref="A42:A49" si="9">+A41+0.01</f>
        <v>6.22</v>
      </c>
      <c r="B42" s="64" t="s">
        <v>105</v>
      </c>
      <c r="C42" s="59" t="s">
        <v>324</v>
      </c>
      <c r="D42" s="61">
        <f>'SEF-25 Page 1-2'!D44</f>
        <v>-2990616.4492164613</v>
      </c>
      <c r="E42" s="61">
        <f>'SEF-25 Page 1-2'!E44</f>
        <v>27075364.87814606</v>
      </c>
      <c r="F42" s="62">
        <f>'SEF-25 Page 1-2'!F44</f>
        <v>6637108.4835910071</v>
      </c>
      <c r="G42" s="58">
        <f>'MEG-4'!O46</f>
        <v>3274242.69</v>
      </c>
      <c r="H42" s="58">
        <f>'MEG-4'!Q46</f>
        <v>-21878679.171225488</v>
      </c>
      <c r="I42" s="175">
        <f t="shared" si="5"/>
        <v>-6392992.1789882882</v>
      </c>
      <c r="J42" s="60">
        <f t="shared" si="6"/>
        <v>6264859.1392164612</v>
      </c>
      <c r="K42" s="60">
        <f t="shared" si="7"/>
        <v>-48954044.049371548</v>
      </c>
      <c r="L42" s="51">
        <f t="shared" si="8"/>
        <v>-13030100.662579294</v>
      </c>
    </row>
    <row r="43" spans="1:12" x14ac:dyDescent="0.3">
      <c r="A43" s="177">
        <f t="shared" si="9"/>
        <v>6.2299999999999995</v>
      </c>
      <c r="B43" s="64" t="s">
        <v>308</v>
      </c>
      <c r="C43" s="59" t="s">
        <v>324</v>
      </c>
      <c r="D43" s="61">
        <f>'SEF-25 Page 1-2'!D45</f>
        <v>134161.66059226336</v>
      </c>
      <c r="E43" s="61">
        <f>'SEF-25 Page 1-2'!E45</f>
        <v>0</v>
      </c>
      <c r="F43" s="62">
        <f>'SEF-25 Page 1-2'!F45</f>
        <v>-177910.34918884886</v>
      </c>
      <c r="G43" s="58">
        <f>'MEG-4'!O47</f>
        <v>0</v>
      </c>
      <c r="H43" s="58">
        <f>'MEG-4'!Q47</f>
        <v>0</v>
      </c>
      <c r="I43" s="175">
        <f t="shared" si="5"/>
        <v>0</v>
      </c>
      <c r="J43" s="60">
        <f t="shared" si="6"/>
        <v>-134161.66059226336</v>
      </c>
      <c r="K43" s="60">
        <f t="shared" si="7"/>
        <v>0</v>
      </c>
      <c r="L43" s="51">
        <f t="shared" si="8"/>
        <v>177910.34918884886</v>
      </c>
    </row>
    <row r="44" spans="1:12" x14ac:dyDescent="0.3">
      <c r="A44" s="177">
        <f t="shared" si="9"/>
        <v>6.2399999999999993</v>
      </c>
      <c r="B44" s="64" t="s">
        <v>313</v>
      </c>
      <c r="C44" s="59" t="s">
        <v>324</v>
      </c>
      <c r="D44" s="61">
        <f>'SEF-25 Page 1-2'!D46</f>
        <v>-6475730.3914054362</v>
      </c>
      <c r="E44" s="61">
        <f>'SEF-25 Page 1-2'!E46</f>
        <v>18429892.273602732</v>
      </c>
      <c r="F44" s="62">
        <f>'SEF-25 Page 1-2'!F46</f>
        <v>10405709.57922055</v>
      </c>
      <c r="G44" s="58">
        <f>'MEG-4'!O48</f>
        <v>0</v>
      </c>
      <c r="H44" s="58">
        <f>'MEG-4'!Q48</f>
        <v>0</v>
      </c>
      <c r="I44" s="175">
        <f t="shared" si="5"/>
        <v>0</v>
      </c>
      <c r="J44" s="60">
        <f t="shared" si="6"/>
        <v>6475730.3914054362</v>
      </c>
      <c r="K44" s="60">
        <f t="shared" si="7"/>
        <v>-18429892.273602732</v>
      </c>
      <c r="L44" s="51">
        <f t="shared" si="8"/>
        <v>-10405709.57922055</v>
      </c>
    </row>
    <row r="45" spans="1:12" x14ac:dyDescent="0.3">
      <c r="A45" s="177">
        <f t="shared" si="9"/>
        <v>6.2499999999999991</v>
      </c>
      <c r="B45" s="64" t="s">
        <v>314</v>
      </c>
      <c r="C45" s="59" t="s">
        <v>324</v>
      </c>
      <c r="D45" s="61">
        <f>'SEF-25 Page 1-2'!D47</f>
        <v>344098.38920724997</v>
      </c>
      <c r="E45" s="61">
        <f>'SEF-25 Page 1-2'!E47</f>
        <v>0</v>
      </c>
      <c r="F45" s="62">
        <f>'SEF-25 Page 1-2'!F47</f>
        <v>-456305.20902118686</v>
      </c>
      <c r="G45" s="58">
        <f>'MEG-4'!O49</f>
        <v>0</v>
      </c>
      <c r="H45" s="58">
        <f>'MEG-4'!Q49</f>
        <v>0</v>
      </c>
      <c r="I45" s="175">
        <f t="shared" si="5"/>
        <v>0</v>
      </c>
      <c r="J45" s="60">
        <f t="shared" si="6"/>
        <v>-344098.38920724997</v>
      </c>
      <c r="K45" s="60">
        <f t="shared" si="7"/>
        <v>0</v>
      </c>
      <c r="L45" s="51">
        <f t="shared" si="8"/>
        <v>456305.20902118686</v>
      </c>
    </row>
    <row r="46" spans="1:12" x14ac:dyDescent="0.3">
      <c r="A46" s="177">
        <f t="shared" si="9"/>
        <v>6.2599999999999989</v>
      </c>
      <c r="B46" s="64" t="s">
        <v>315</v>
      </c>
      <c r="C46" s="59" t="s">
        <v>324</v>
      </c>
      <c r="D46" s="61">
        <f>'SEF-25 Page 1-2'!D48</f>
        <v>722630.37767299998</v>
      </c>
      <c r="E46" s="61">
        <f>'SEF-25 Page 1-2'!E48</f>
        <v>361315.18883649912</v>
      </c>
      <c r="F46" s="62">
        <f>'SEF-25 Page 1-2'!F48</f>
        <v>-922624.71223670756</v>
      </c>
      <c r="G46" s="58">
        <f>'MEG-4'!O50</f>
        <v>1445260</v>
      </c>
      <c r="H46" s="58">
        <f>'MEG-4'!Q50</f>
        <v>722630</v>
      </c>
      <c r="I46" s="175">
        <f t="shared" si="5"/>
        <v>-1848799.7200850816</v>
      </c>
      <c r="J46" s="60">
        <f t="shared" si="6"/>
        <v>722629.62232700002</v>
      </c>
      <c r="K46" s="60">
        <f t="shared" si="7"/>
        <v>361314.81116350088</v>
      </c>
      <c r="L46" s="51">
        <f t="shared" si="8"/>
        <v>-926175.00784837408</v>
      </c>
    </row>
    <row r="47" spans="1:12" x14ac:dyDescent="0.3">
      <c r="A47" s="177">
        <f t="shared" si="9"/>
        <v>6.2699999999999987</v>
      </c>
      <c r="B47" s="64" t="s">
        <v>116</v>
      </c>
      <c r="C47" s="59" t="s">
        <v>324</v>
      </c>
      <c r="D47" s="61">
        <f>'SEF-25 Page 1-2'!D49</f>
        <v>-128060.44049818032</v>
      </c>
      <c r="E47" s="61">
        <f>'SEF-25 Page 1-2'!E49</f>
        <v>17461761.383451898</v>
      </c>
      <c r="F47" s="62">
        <f>'SEF-25 Page 1-2'!F49</f>
        <v>1892615.2569589871</v>
      </c>
      <c r="G47" s="58">
        <f>'MEG-4'!O51</f>
        <v>0</v>
      </c>
      <c r="H47" s="58">
        <f>'MEG-4'!Q51</f>
        <v>0</v>
      </c>
      <c r="I47" s="175">
        <f t="shared" si="5"/>
        <v>0</v>
      </c>
      <c r="J47" s="60">
        <f t="shared" si="6"/>
        <v>128060.44049818032</v>
      </c>
      <c r="K47" s="60">
        <f t="shared" si="7"/>
        <v>-17461761.383451898</v>
      </c>
      <c r="L47" s="51">
        <f t="shared" si="8"/>
        <v>-1892615.2569589871</v>
      </c>
    </row>
    <row r="48" spans="1:12" x14ac:dyDescent="0.3">
      <c r="A48" s="177">
        <f t="shared" si="9"/>
        <v>6.2799999999999985</v>
      </c>
      <c r="B48" s="64" t="s">
        <v>118</v>
      </c>
      <c r="C48" s="59" t="s">
        <v>324</v>
      </c>
      <c r="D48" s="61">
        <f>'SEF-25 Page 1-2'!D50</f>
        <v>-303817.36784007057</v>
      </c>
      <c r="E48" s="61">
        <f>'SEF-25 Page 1-2'!E50</f>
        <v>0</v>
      </c>
      <c r="F48" s="62">
        <f>'SEF-25 Page 1-2'!F50</f>
        <v>402888.97560933215</v>
      </c>
      <c r="G48" s="58">
        <f>'MEG-4'!O52</f>
        <v>0</v>
      </c>
      <c r="H48" s="58">
        <f>'MEG-4'!Q52</f>
        <v>0</v>
      </c>
      <c r="I48" s="175">
        <f t="shared" si="5"/>
        <v>0</v>
      </c>
      <c r="J48" s="60">
        <f t="shared" si="6"/>
        <v>303817.36784007057</v>
      </c>
      <c r="K48" s="60">
        <f t="shared" si="7"/>
        <v>0</v>
      </c>
      <c r="L48" s="51">
        <f t="shared" si="8"/>
        <v>-402888.97560933215</v>
      </c>
    </row>
    <row r="49" spans="1:12" x14ac:dyDescent="0.3">
      <c r="A49" s="177">
        <f t="shared" si="9"/>
        <v>6.2899999999999983</v>
      </c>
      <c r="B49" s="64" t="s">
        <v>120</v>
      </c>
      <c r="C49" s="59" t="s">
        <v>324</v>
      </c>
      <c r="D49" s="61">
        <f>'SEF-25 Page 1-2'!D51</f>
        <v>-289828.67457108601</v>
      </c>
      <c r="E49" s="61">
        <f>'SEF-25 Page 1-2'!E51</f>
        <v>2961814.0198504785</v>
      </c>
      <c r="F49" s="62">
        <f>'SEF-25 Page 1-2'!F51</f>
        <v>676554.39240304846</v>
      </c>
      <c r="G49" s="58">
        <f>'MEG-4'!O53</f>
        <v>0</v>
      </c>
      <c r="H49" s="58">
        <f>'MEG-4'!Q53</f>
        <v>0</v>
      </c>
      <c r="I49" s="175">
        <f t="shared" si="5"/>
        <v>0</v>
      </c>
      <c r="J49" s="60">
        <f t="shared" si="6"/>
        <v>289828.67457108601</v>
      </c>
      <c r="K49" s="60">
        <f t="shared" si="7"/>
        <v>-2961814.0198504785</v>
      </c>
      <c r="L49" s="51">
        <f t="shared" si="8"/>
        <v>-676554.39240304846</v>
      </c>
    </row>
    <row r="50" spans="1:12" x14ac:dyDescent="0.3">
      <c r="A50" s="178" t="s">
        <v>271</v>
      </c>
      <c r="B50" s="64" t="s">
        <v>272</v>
      </c>
      <c r="C50" s="59" t="s">
        <v>285</v>
      </c>
      <c r="D50" s="61">
        <f>'SEF-25 Page 1-2'!D52</f>
        <v>31239.612311343335</v>
      </c>
      <c r="E50" s="61">
        <f>'SEF-25 Page 1-2'!E52</f>
        <v>-9327511.0024682488</v>
      </c>
      <c r="F50" s="62">
        <f>'SEF-25 Page 1-2'!F52</f>
        <v>-961688.52401611593</v>
      </c>
      <c r="G50" s="58">
        <f>'MEG-4'!O54</f>
        <v>31240</v>
      </c>
      <c r="H50" s="58">
        <f>'MEG-4'!Q54</f>
        <v>-9327511</v>
      </c>
      <c r="I50" s="175">
        <f t="shared" si="5"/>
        <v>-915850.34204498888</v>
      </c>
      <c r="J50" s="60">
        <f t="shared" si="6"/>
        <v>0.38768865666497732</v>
      </c>
      <c r="K50" s="60">
        <f t="shared" si="7"/>
        <v>2.4682488292455673E-3</v>
      </c>
      <c r="L50" s="51">
        <f t="shared" si="8"/>
        <v>45838.181971127051</v>
      </c>
    </row>
    <row r="51" spans="1:12" x14ac:dyDescent="0.3">
      <c r="A51" s="178" t="s">
        <v>273</v>
      </c>
      <c r="B51" s="64" t="s">
        <v>584</v>
      </c>
      <c r="C51" s="59" t="s">
        <v>285</v>
      </c>
      <c r="D51" s="61">
        <f>'SEF-25 Page 1-2'!D53</f>
        <v>-5263989.1653199438</v>
      </c>
      <c r="E51" s="61">
        <f>'SEF-25 Page 1-2'!E53</f>
        <v>-6388043.7029168438</v>
      </c>
      <c r="F51" s="62">
        <f>'SEF-25 Page 1-2'!F53</f>
        <v>6350268.8829460014</v>
      </c>
      <c r="G51" s="58">
        <f>'MEG-4'!O55</f>
        <v>-5263989</v>
      </c>
      <c r="H51" s="58">
        <f>'MEG-4'!Q55</f>
        <v>-6388044</v>
      </c>
      <c r="I51" s="175">
        <f t="shared" si="5"/>
        <v>6381661.7473078398</v>
      </c>
      <c r="J51" s="60">
        <f t="shared" si="6"/>
        <v>0.16531994380056858</v>
      </c>
      <c r="K51" s="60">
        <f t="shared" si="7"/>
        <v>-0.29708315618336201</v>
      </c>
      <c r="L51" s="51">
        <f t="shared" si="8"/>
        <v>31392.864361838438</v>
      </c>
    </row>
    <row r="52" spans="1:12" x14ac:dyDescent="0.3">
      <c r="A52" s="177"/>
      <c r="B52" s="64"/>
      <c r="C52" s="59"/>
      <c r="D52" s="63"/>
      <c r="E52" s="63"/>
      <c r="F52" s="64"/>
      <c r="G52" s="58"/>
      <c r="H52" s="58"/>
      <c r="I52" s="175"/>
      <c r="J52" s="60">
        <f t="shared" si="6"/>
        <v>0</v>
      </c>
      <c r="K52" s="60">
        <f t="shared" si="7"/>
        <v>0</v>
      </c>
      <c r="L52" s="51">
        <f t="shared" si="8"/>
        <v>0</v>
      </c>
    </row>
    <row r="53" spans="1:12" x14ac:dyDescent="0.3">
      <c r="A53" s="177"/>
      <c r="B53" s="64"/>
      <c r="C53" s="59"/>
      <c r="D53" s="63"/>
      <c r="E53" s="63"/>
      <c r="F53" s="64"/>
      <c r="G53" s="58"/>
      <c r="H53" s="58"/>
      <c r="I53" s="175"/>
      <c r="J53" s="60">
        <f t="shared" si="6"/>
        <v>0</v>
      </c>
      <c r="K53" s="60">
        <f t="shared" si="7"/>
        <v>0</v>
      </c>
      <c r="L53" s="51">
        <f t="shared" si="8"/>
        <v>0</v>
      </c>
    </row>
    <row r="54" spans="1:12" x14ac:dyDescent="0.3">
      <c r="A54" s="178"/>
      <c r="B54" s="64"/>
      <c r="C54" s="59"/>
      <c r="D54" s="63"/>
      <c r="E54" s="63"/>
      <c r="F54" s="64"/>
      <c r="G54" s="63"/>
      <c r="H54" s="63"/>
      <c r="I54" s="64"/>
      <c r="J54" s="60">
        <f t="shared" si="6"/>
        <v>0</v>
      </c>
      <c r="K54" s="60">
        <f t="shared" si="7"/>
        <v>0</v>
      </c>
      <c r="L54" s="51">
        <f t="shared" si="8"/>
        <v>0</v>
      </c>
    </row>
    <row r="55" spans="1:12" x14ac:dyDescent="0.3">
      <c r="A55" s="65" t="s">
        <v>318</v>
      </c>
      <c r="B55" s="63"/>
      <c r="C55" s="179"/>
      <c r="D55" s="180">
        <f t="shared" ref="D55:I55" si="10">SUM(D9:D54)</f>
        <v>-10884089.851036396</v>
      </c>
      <c r="E55" s="180">
        <f t="shared" si="10"/>
        <v>191396582.23750415</v>
      </c>
      <c r="F55" s="181">
        <f t="shared" si="10"/>
        <v>33316662.935281143</v>
      </c>
      <c r="G55" s="180">
        <f t="shared" si="10"/>
        <v>9981616.4222844057</v>
      </c>
      <c r="H55" s="180">
        <f t="shared" si="10"/>
        <v>66311281.873448819</v>
      </c>
      <c r="I55" s="181">
        <f t="shared" si="10"/>
        <v>-7020051.8373559741</v>
      </c>
      <c r="J55" s="180">
        <f t="shared" si="6"/>
        <v>20865706.273320802</v>
      </c>
      <c r="K55" s="180">
        <f t="shared" si="7"/>
        <v>-125085300.36405534</v>
      </c>
      <c r="L55" s="181">
        <f t="shared" si="8"/>
        <v>-40336714.772637114</v>
      </c>
    </row>
    <row r="56" spans="1:12" ht="15" thickBot="1" x14ac:dyDescent="0.35">
      <c r="A56" s="65" t="s">
        <v>620</v>
      </c>
      <c r="B56" s="63"/>
      <c r="C56" s="182"/>
      <c r="D56" s="183">
        <f t="shared" ref="D56:I56" si="11">D55+D8</f>
        <v>92980214.138964802</v>
      </c>
      <c r="E56" s="183">
        <f t="shared" si="11"/>
        <v>2142648725.4966137</v>
      </c>
      <c r="F56" s="184">
        <f t="shared" si="11"/>
        <v>88095896.201660037</v>
      </c>
      <c r="G56" s="183">
        <f t="shared" si="11"/>
        <v>113845920.42228441</v>
      </c>
      <c r="H56" s="183">
        <f t="shared" si="11"/>
        <v>2017563424.8734488</v>
      </c>
      <c r="I56" s="184">
        <f t="shared" si="11"/>
        <v>38170036.602799982</v>
      </c>
      <c r="J56" s="183">
        <f t="shared" si="6"/>
        <v>20865706.283319607</v>
      </c>
      <c r="K56" s="183">
        <f t="shared" si="7"/>
        <v>-125085300.62316489</v>
      </c>
      <c r="L56" s="184">
        <f t="shared" si="8"/>
        <v>-49925859.598860055</v>
      </c>
    </row>
    <row r="57" spans="1:12" ht="15" thickTop="1" x14ac:dyDescent="0.3">
      <c r="A57" s="52" t="s">
        <v>621</v>
      </c>
      <c r="B57" s="66"/>
      <c r="C57" s="179"/>
      <c r="D57" s="185"/>
      <c r="E57" s="185"/>
      <c r="F57" s="186">
        <f>'SEF-25 Page 1-2'!F59</f>
        <v>-32408665.981774215</v>
      </c>
      <c r="G57" s="185"/>
      <c r="H57" s="185"/>
      <c r="I57" s="186">
        <f>'MEG-4'!G93</f>
        <v>-32408666</v>
      </c>
      <c r="J57" s="185"/>
      <c r="K57" s="185"/>
      <c r="L57" s="187">
        <f>I57-F57</f>
        <v>-1.8225785344839096E-2</v>
      </c>
    </row>
    <row r="58" spans="1:12" x14ac:dyDescent="0.3">
      <c r="A58" s="52" t="s">
        <v>616</v>
      </c>
      <c r="B58" s="66"/>
      <c r="C58" s="179"/>
      <c r="D58" s="185"/>
      <c r="E58" s="185"/>
      <c r="F58" s="188">
        <f>'SEF-25 Page 1-2'!F60</f>
        <v>21455964.176030561</v>
      </c>
      <c r="G58" s="185"/>
      <c r="H58" s="185"/>
      <c r="I58" s="188">
        <f>'MEG-4'!G97</f>
        <v>0</v>
      </c>
      <c r="J58" s="185"/>
      <c r="K58" s="185"/>
      <c r="L58" s="175">
        <f>I58-F58</f>
        <v>-21455964.176030561</v>
      </c>
    </row>
    <row r="59" spans="1:12" x14ac:dyDescent="0.3">
      <c r="A59" s="65" t="s">
        <v>617</v>
      </c>
      <c r="B59" s="66"/>
      <c r="C59" s="179"/>
      <c r="D59" s="185"/>
      <c r="E59" s="185"/>
      <c r="F59" s="171">
        <f>'SEF-25 Page 1-2'!F61</f>
        <v>77143194.395916387</v>
      </c>
      <c r="G59" s="185"/>
      <c r="H59" s="185"/>
      <c r="I59" s="171">
        <f>SUM(I56:I58)</f>
        <v>5761370.6027999818</v>
      </c>
      <c r="J59" s="185"/>
      <c r="K59" s="185"/>
      <c r="L59" s="189">
        <f>I59-F59</f>
        <v>-71381823.793116406</v>
      </c>
    </row>
    <row r="60" spans="1:12" x14ac:dyDescent="0.3">
      <c r="A60" s="52" t="s">
        <v>618</v>
      </c>
      <c r="B60" s="66"/>
      <c r="C60" s="179"/>
      <c r="D60" s="185"/>
      <c r="E60" s="185"/>
      <c r="F60" s="188">
        <f>'SEF-25 Page 1-2'!F62</f>
        <v>-11670384.18880561</v>
      </c>
      <c r="G60" s="185"/>
      <c r="H60" s="185"/>
      <c r="I60" s="188">
        <f>'MEG-4'!G101</f>
        <v>0</v>
      </c>
      <c r="J60" s="185"/>
      <c r="K60" s="185"/>
      <c r="L60" s="175">
        <f>I60-F60</f>
        <v>11670384.18880561</v>
      </c>
    </row>
    <row r="61" spans="1:12" ht="15" thickBot="1" x14ac:dyDescent="0.35">
      <c r="A61" s="53" t="s">
        <v>622</v>
      </c>
      <c r="B61" s="66"/>
      <c r="C61" s="179"/>
      <c r="D61" s="185"/>
      <c r="E61" s="185"/>
      <c r="F61" s="183">
        <f>'SEF-25 Page 1-2'!F63</f>
        <v>65472810.207110777</v>
      </c>
      <c r="G61" s="185"/>
      <c r="H61" s="185"/>
      <c r="I61" s="183">
        <f>SUM(I59:I60)</f>
        <v>5761370.6027999818</v>
      </c>
      <c r="J61" s="185"/>
      <c r="K61" s="185"/>
      <c r="L61" s="184">
        <f>I61-F61</f>
        <v>-59711439.604310796</v>
      </c>
    </row>
    <row r="62" spans="1:12" ht="15" thickTop="1" x14ac:dyDescent="0.3">
      <c r="A62" s="190" t="s">
        <v>681</v>
      </c>
      <c r="B62" s="67"/>
      <c r="C62" s="191"/>
      <c r="D62" s="192"/>
      <c r="E62" s="192"/>
      <c r="F62" s="193"/>
      <c r="G62" s="192"/>
      <c r="H62" s="192"/>
      <c r="I62" s="193"/>
      <c r="J62" s="192"/>
      <c r="K62" s="192"/>
      <c r="L62" s="194"/>
    </row>
  </sheetData>
  <autoFilter ref="A6:L62"/>
  <conditionalFormatting sqref="D3:E3 H3:I3">
    <cfRule type="cellIs" dxfId="1" priority="1" operator="notEqual">
      <formula>0</formula>
    </cfRule>
  </conditionalFormatting>
  <pageMargins left="0.25" right="0.25" top="0.75" bottom="0.75" header="0.3" footer="0.3"/>
  <pageSetup scale="70" firstPageNumber="3" fitToHeight="2" orientation="landscape" useFirstPageNumber="1" r:id="rId1"/>
  <headerFooter>
    <oddHeader>&amp;RExhibit No. SEF-25
Page &amp;P of 6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6"/>
  <sheetViews>
    <sheetView tabSelected="1" workbookViewId="0">
      <pane xSplit="3" ySplit="6" topLeftCell="D7" activePane="bottomRight" state="frozen"/>
      <selection activeCell="A3" sqref="A3"/>
      <selection pane="topRight" activeCell="A3" sqref="A3"/>
      <selection pane="bottomLeft" activeCell="A3" sqref="A3"/>
      <selection pane="bottomRight" activeCell="A3" sqref="A3"/>
    </sheetView>
  </sheetViews>
  <sheetFormatPr defaultColWidth="9.109375" defaultRowHeight="14.4" x14ac:dyDescent="0.3"/>
  <cols>
    <col min="1" max="1" width="10.6640625" style="133" customWidth="1"/>
    <col min="2" max="2" width="29" style="133" customWidth="1"/>
    <col min="3" max="4" width="14" style="133" customWidth="1"/>
    <col min="5" max="5" width="16.33203125" style="133" bestFit="1" customWidth="1"/>
    <col min="6" max="6" width="14.33203125" style="133" bestFit="1" customWidth="1"/>
    <col min="7" max="7" width="15.33203125" style="133" bestFit="1" customWidth="1"/>
    <col min="8" max="8" width="17.6640625" style="133" customWidth="1"/>
    <col min="9" max="9" width="15.6640625" style="133" bestFit="1" customWidth="1"/>
    <col min="10" max="10" width="15.33203125" style="133" bestFit="1" customWidth="1"/>
    <col min="11" max="11" width="15.6640625" style="133" bestFit="1" customWidth="1"/>
    <col min="12" max="12" width="13.44140625" style="133" bestFit="1" customWidth="1"/>
    <col min="13" max="16384" width="9.109375" style="133"/>
  </cols>
  <sheetData>
    <row r="1" spans="1:12" ht="15.6" x14ac:dyDescent="0.3">
      <c r="A1" s="134"/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7"/>
    </row>
    <row r="2" spans="1:12" ht="15.6" x14ac:dyDescent="0.3">
      <c r="A2" s="138" t="s">
        <v>754</v>
      </c>
      <c r="B2" s="139"/>
      <c r="C2" s="139"/>
      <c r="D2" s="139"/>
      <c r="E2" s="139"/>
      <c r="F2" s="142" t="s">
        <v>285</v>
      </c>
      <c r="G2" s="141">
        <f>'BGM-3'!AK12</f>
        <v>7.6200000000000004E-2</v>
      </c>
      <c r="H2" s="142" t="s">
        <v>677</v>
      </c>
      <c r="I2" s="143">
        <f>'SEF-25 Page 1-2'!I2</f>
        <v>0.75409700000000002</v>
      </c>
      <c r="J2" s="139"/>
      <c r="K2" s="139"/>
      <c r="L2" s="144"/>
    </row>
    <row r="3" spans="1:12" ht="15.6" x14ac:dyDescent="0.3">
      <c r="A3" s="145"/>
      <c r="B3" s="139"/>
      <c r="C3" s="139"/>
      <c r="D3" s="146"/>
      <c r="E3" s="146"/>
      <c r="F3" s="147" t="s">
        <v>611</v>
      </c>
      <c r="G3" s="148">
        <f>'SEF-24 Page 1-2'!G3</f>
        <v>7.4399999999999994E-2</v>
      </c>
      <c r="H3" s="146"/>
      <c r="I3" s="146"/>
      <c r="J3" s="149"/>
      <c r="K3" s="149"/>
      <c r="L3" s="150"/>
    </row>
    <row r="4" spans="1:12" ht="15.6" x14ac:dyDescent="0.3">
      <c r="A4" s="151"/>
      <c r="B4" s="152"/>
      <c r="C4" s="153"/>
      <c r="D4" s="154"/>
      <c r="E4" s="379" t="s">
        <v>751</v>
      </c>
      <c r="F4" s="155"/>
      <c r="G4" s="156" t="s">
        <v>319</v>
      </c>
      <c r="H4" s="154"/>
      <c r="I4" s="155"/>
      <c r="J4" s="156" t="s">
        <v>320</v>
      </c>
      <c r="K4" s="154"/>
      <c r="L4" s="155"/>
    </row>
    <row r="5" spans="1:12" ht="15.6" x14ac:dyDescent="0.3">
      <c r="A5" s="157" t="s">
        <v>288</v>
      </c>
      <c r="B5" s="158" t="s">
        <v>156</v>
      </c>
      <c r="C5" s="159" t="s">
        <v>289</v>
      </c>
      <c r="D5" s="160" t="s">
        <v>22</v>
      </c>
      <c r="E5" s="161" t="s">
        <v>20</v>
      </c>
      <c r="F5" s="161" t="s">
        <v>21</v>
      </c>
      <c r="G5" s="161" t="s">
        <v>22</v>
      </c>
      <c r="H5" s="161" t="s">
        <v>20</v>
      </c>
      <c r="I5" s="161" t="s">
        <v>302</v>
      </c>
      <c r="J5" s="161" t="s">
        <v>22</v>
      </c>
      <c r="K5" s="161" t="s">
        <v>20</v>
      </c>
      <c r="L5" s="161" t="s">
        <v>21</v>
      </c>
    </row>
    <row r="6" spans="1:12" ht="15.6" x14ac:dyDescent="0.3">
      <c r="A6" s="162" t="s">
        <v>290</v>
      </c>
      <c r="B6" s="163" t="s">
        <v>291</v>
      </c>
      <c r="C6" s="164" t="s">
        <v>292</v>
      </c>
      <c r="D6" s="163" t="s">
        <v>293</v>
      </c>
      <c r="E6" s="164" t="s">
        <v>294</v>
      </c>
      <c r="F6" s="164" t="s">
        <v>295</v>
      </c>
      <c r="G6" s="164" t="s">
        <v>296</v>
      </c>
      <c r="H6" s="164" t="s">
        <v>297</v>
      </c>
      <c r="I6" s="164" t="s">
        <v>298</v>
      </c>
      <c r="J6" s="164" t="s">
        <v>299</v>
      </c>
      <c r="K6" s="164" t="s">
        <v>300</v>
      </c>
      <c r="L6" s="164" t="s">
        <v>301</v>
      </c>
    </row>
    <row r="7" spans="1:12" ht="15.6" x14ac:dyDescent="0.3">
      <c r="A7" s="157"/>
      <c r="B7" s="158"/>
      <c r="C7" s="161"/>
      <c r="D7" s="351"/>
      <c r="E7" s="351"/>
      <c r="F7" s="160"/>
      <c r="G7" s="351"/>
      <c r="H7" s="351"/>
      <c r="I7" s="160"/>
      <c r="J7" s="351"/>
      <c r="K7" s="351"/>
      <c r="L7" s="160"/>
    </row>
    <row r="8" spans="1:12" ht="15.6" x14ac:dyDescent="0.3">
      <c r="A8" s="145"/>
      <c r="B8" s="168" t="s">
        <v>323</v>
      </c>
      <c r="C8" s="59" t="s">
        <v>285</v>
      </c>
      <c r="D8" s="171">
        <f>'SEF-25 Page 1-2'!D8</f>
        <v>103864303.9900012</v>
      </c>
      <c r="E8" s="171">
        <f>'SEF-25 Page 1-2'!E8</f>
        <v>1951252143.2591095</v>
      </c>
      <c r="F8" s="172">
        <f>'SEF-25 Page 1-2'!F8</f>
        <v>54779233.266378902</v>
      </c>
      <c r="G8" s="352">
        <f>'BGM-4'!P7*1000</f>
        <v>103864303.9900012</v>
      </c>
      <c r="H8" s="171">
        <f>'BGM-4'!R7*1000</f>
        <v>1951252143.2591095</v>
      </c>
      <c r="I8" s="172">
        <f t="shared" ref="I8:I52" si="0">(-G8+(H8*$G$2))/$I$2</f>
        <v>59436795.699151352</v>
      </c>
      <c r="J8" s="171">
        <f t="shared" ref="J8:J54" si="1">G8-D8</f>
        <v>0</v>
      </c>
      <c r="K8" s="171">
        <f t="shared" ref="K8:K54" si="2">H8-E8</f>
        <v>0</v>
      </c>
      <c r="L8" s="172">
        <f t="shared" ref="L8:L54" si="3">I8-F8</f>
        <v>4657562.4327724501</v>
      </c>
    </row>
    <row r="9" spans="1:12" x14ac:dyDescent="0.3">
      <c r="A9" s="173">
        <v>20.010000000000002</v>
      </c>
      <c r="B9" s="64" t="s">
        <v>305</v>
      </c>
      <c r="C9" s="59" t="s">
        <v>683</v>
      </c>
      <c r="D9" s="60">
        <f>'SEF-25 Page 1-2'!D9</f>
        <v>1442870.5294648185</v>
      </c>
      <c r="E9" s="60">
        <f>'SEF-25 Page 1-2'!E9</f>
        <v>0</v>
      </c>
      <c r="F9" s="51">
        <f>'SEF-25 Page 1-2'!F9</f>
        <v>-1913375.241467369</v>
      </c>
      <c r="G9" s="60">
        <f>'BGM-4'!P10*1000</f>
        <v>954667.24698159844</v>
      </c>
      <c r="H9" s="60">
        <f>'BGM-4'!R10*1000</f>
        <v>0</v>
      </c>
      <c r="I9" s="51">
        <f t="shared" si="0"/>
        <v>-1265974.0682983734</v>
      </c>
      <c r="J9" s="60">
        <f t="shared" si="1"/>
        <v>-488203.2824832201</v>
      </c>
      <c r="K9" s="60">
        <f t="shared" si="2"/>
        <v>0</v>
      </c>
      <c r="L9" s="51">
        <f t="shared" si="3"/>
        <v>647401.17316899565</v>
      </c>
    </row>
    <row r="10" spans="1:12" x14ac:dyDescent="0.3">
      <c r="A10" s="173">
        <f t="shared" ref="A10:A21" si="4">+A9+0.01</f>
        <v>20.020000000000003</v>
      </c>
      <c r="B10" s="64" t="s">
        <v>30</v>
      </c>
      <c r="C10" s="59"/>
      <c r="D10" s="60">
        <f>'SEF-25 Page 1-2'!D10</f>
        <v>54148.18896761442</v>
      </c>
      <c r="E10" s="60">
        <f>'SEF-25 Page 1-2'!E10</f>
        <v>0</v>
      </c>
      <c r="F10" s="51">
        <f>'SEF-25 Page 1-2'!F10</f>
        <v>-71805.336671030935</v>
      </c>
      <c r="G10" s="60">
        <f>'BGM-4'!P11*1000</f>
        <v>31955.103665430321</v>
      </c>
      <c r="H10" s="60">
        <f>'BGM-4'!R11*1000</f>
        <v>0</v>
      </c>
      <c r="I10" s="51">
        <f t="shared" si="0"/>
        <v>-42375.322624848421</v>
      </c>
      <c r="J10" s="60">
        <f t="shared" si="1"/>
        <v>-22193.085302184099</v>
      </c>
      <c r="K10" s="60">
        <f t="shared" si="2"/>
        <v>0</v>
      </c>
      <c r="L10" s="51">
        <f t="shared" si="3"/>
        <v>29430.014046182514</v>
      </c>
    </row>
    <row r="11" spans="1:12" x14ac:dyDescent="0.3">
      <c r="A11" s="173">
        <f t="shared" si="4"/>
        <v>20.030000000000005</v>
      </c>
      <c r="B11" s="64" t="s">
        <v>32</v>
      </c>
      <c r="C11" s="59" t="s">
        <v>324</v>
      </c>
      <c r="D11" s="60">
        <f>'SEF-25 Page 1-2'!D11</f>
        <v>1216418.5906954836</v>
      </c>
      <c r="E11" s="60">
        <f>'SEF-25 Page 1-2'!E11</f>
        <v>0</v>
      </c>
      <c r="F11" s="51">
        <f>'SEF-25 Page 1-2'!F11</f>
        <v>-1613079.7373487544</v>
      </c>
      <c r="G11" s="60">
        <f>'BGM-4'!P12*1000</f>
        <v>2983855.8481058171</v>
      </c>
      <c r="H11" s="60">
        <f>'BGM-4'!R12*1000</f>
        <v>8402900.9538855236</v>
      </c>
      <c r="I11" s="51">
        <f t="shared" si="0"/>
        <v>-3107763.0535855996</v>
      </c>
      <c r="J11" s="60">
        <f t="shared" si="1"/>
        <v>1767437.2574103335</v>
      </c>
      <c r="K11" s="60">
        <f t="shared" si="2"/>
        <v>8402900.9538855236</v>
      </c>
      <c r="L11" s="51">
        <f t="shared" si="3"/>
        <v>-1494683.3162368452</v>
      </c>
    </row>
    <row r="12" spans="1:12" x14ac:dyDescent="0.3">
      <c r="A12" s="173">
        <f t="shared" si="4"/>
        <v>20.040000000000006</v>
      </c>
      <c r="B12" s="64" t="s">
        <v>87</v>
      </c>
      <c r="C12" s="59" t="s">
        <v>683</v>
      </c>
      <c r="D12" s="60">
        <f>'SEF-25 Page 1-2'!D12</f>
        <v>12916465.693796374</v>
      </c>
      <c r="E12" s="60">
        <f>'SEF-25 Page 1-2'!E12</f>
        <v>0</v>
      </c>
      <c r="F12" s="51">
        <f>'SEF-25 Page 1-2'!F12</f>
        <v>-17128387.586472794</v>
      </c>
      <c r="G12" s="60">
        <f>'BGM-4'!P13*1000</f>
        <v>12968345.207669631</v>
      </c>
      <c r="H12" s="60">
        <f>'BGM-4'!R13*1000</f>
        <v>0</v>
      </c>
      <c r="I12" s="51">
        <f t="shared" si="0"/>
        <v>-17197184.457264293</v>
      </c>
      <c r="J12" s="60">
        <f t="shared" si="1"/>
        <v>51879.513873256743</v>
      </c>
      <c r="K12" s="60">
        <f t="shared" si="2"/>
        <v>0</v>
      </c>
      <c r="L12" s="51">
        <f t="shared" si="3"/>
        <v>-68796.870791498572</v>
      </c>
    </row>
    <row r="13" spans="1:12" x14ac:dyDescent="0.3">
      <c r="A13" s="173">
        <f t="shared" si="4"/>
        <v>20.050000000000008</v>
      </c>
      <c r="B13" s="64" t="s">
        <v>306</v>
      </c>
      <c r="C13" s="59"/>
      <c r="D13" s="60">
        <f>'SEF-25 Page 1-2'!D13</f>
        <v>-1412118.6458149552</v>
      </c>
      <c r="E13" s="60">
        <f>'SEF-25 Page 1-2'!E13</f>
        <v>0</v>
      </c>
      <c r="F13" s="51">
        <f>'SEF-25 Page 1-2'!F13</f>
        <v>1872595.496089966</v>
      </c>
      <c r="G13" s="60">
        <f>'BGM-4'!P14*1000</f>
        <v>-1412118.6458149552</v>
      </c>
      <c r="H13" s="60">
        <f>'BGM-4'!R14*1000</f>
        <v>0</v>
      </c>
      <c r="I13" s="51">
        <f t="shared" si="0"/>
        <v>1872595.496089966</v>
      </c>
      <c r="J13" s="60">
        <f t="shared" si="1"/>
        <v>0</v>
      </c>
      <c r="K13" s="60">
        <f t="shared" si="2"/>
        <v>0</v>
      </c>
      <c r="L13" s="51">
        <f t="shared" si="3"/>
        <v>0</v>
      </c>
    </row>
    <row r="14" spans="1:12" x14ac:dyDescent="0.3">
      <c r="A14" s="173">
        <f t="shared" si="4"/>
        <v>20.060000000000009</v>
      </c>
      <c r="B14" s="64" t="s">
        <v>40</v>
      </c>
      <c r="C14" s="59"/>
      <c r="D14" s="60">
        <f>'SEF-25 Page 1-2'!D14</f>
        <v>-1256319.1261336696</v>
      </c>
      <c r="E14" s="60">
        <f>'SEF-25 Page 1-2'!E14</f>
        <v>0</v>
      </c>
      <c r="F14" s="51">
        <f>'SEF-25 Page 1-2'!F14</f>
        <v>1665991.4124226321</v>
      </c>
      <c r="G14" s="60">
        <f>'BGM-4'!P15*1000</f>
        <v>-1256319.1261336696</v>
      </c>
      <c r="H14" s="60">
        <f>'BGM-4'!R15*1000</f>
        <v>0</v>
      </c>
      <c r="I14" s="51">
        <f t="shared" si="0"/>
        <v>1665991.4124226321</v>
      </c>
      <c r="J14" s="60">
        <f t="shared" si="1"/>
        <v>0</v>
      </c>
      <c r="K14" s="60">
        <f t="shared" si="2"/>
        <v>0</v>
      </c>
      <c r="L14" s="51">
        <f t="shared" si="3"/>
        <v>0</v>
      </c>
    </row>
    <row r="15" spans="1:12" x14ac:dyDescent="0.3">
      <c r="A15" s="173">
        <f t="shared" si="4"/>
        <v>20.070000000000011</v>
      </c>
      <c r="B15" s="64" t="s">
        <v>42</v>
      </c>
      <c r="C15" s="59"/>
      <c r="D15" s="60">
        <f>'SEF-25 Page 1-2'!D15</f>
        <v>-125428.75474144239</v>
      </c>
      <c r="E15" s="60">
        <f>'SEF-25 Page 1-2'!E15</f>
        <v>0</v>
      </c>
      <c r="F15" s="51">
        <f>'SEF-25 Page 1-2'!F15</f>
        <v>166329.73575208811</v>
      </c>
      <c r="G15" s="60">
        <f>'BGM-4'!P16*1000</f>
        <v>-125428.75474144239</v>
      </c>
      <c r="H15" s="60">
        <f>'BGM-4'!R16*1000</f>
        <v>0</v>
      </c>
      <c r="I15" s="51">
        <f t="shared" si="0"/>
        <v>166329.73575208811</v>
      </c>
      <c r="J15" s="60">
        <f t="shared" si="1"/>
        <v>0</v>
      </c>
      <c r="K15" s="60">
        <f t="shared" si="2"/>
        <v>0</v>
      </c>
      <c r="L15" s="51">
        <f t="shared" si="3"/>
        <v>0</v>
      </c>
    </row>
    <row r="16" spans="1:12" x14ac:dyDescent="0.3">
      <c r="A16" s="173">
        <f t="shared" si="4"/>
        <v>20.080000000000013</v>
      </c>
      <c r="B16" s="64" t="s">
        <v>44</v>
      </c>
      <c r="C16" s="59"/>
      <c r="D16" s="60">
        <f>'SEF-25 Page 1-2'!D16</f>
        <v>-187098.30484735657</v>
      </c>
      <c r="E16" s="60">
        <f>'SEF-25 Page 1-2'!E16</f>
        <v>0</v>
      </c>
      <c r="F16" s="51">
        <f>'SEF-25 Page 1-2'!F16</f>
        <v>248109.06932046748</v>
      </c>
      <c r="G16" s="60">
        <f>'BGM-4'!P17*1000</f>
        <v>-187098.30484735657</v>
      </c>
      <c r="H16" s="60">
        <f>'BGM-4'!R17*1000</f>
        <v>0</v>
      </c>
      <c r="I16" s="51">
        <f t="shared" si="0"/>
        <v>248109.06932046748</v>
      </c>
      <c r="J16" s="60">
        <f t="shared" si="1"/>
        <v>0</v>
      </c>
      <c r="K16" s="60">
        <f t="shared" si="2"/>
        <v>0</v>
      </c>
      <c r="L16" s="51">
        <f t="shared" si="3"/>
        <v>0</v>
      </c>
    </row>
    <row r="17" spans="1:12" x14ac:dyDescent="0.3">
      <c r="A17" s="173">
        <f t="shared" si="4"/>
        <v>20.090000000000014</v>
      </c>
      <c r="B17" s="64" t="s">
        <v>47</v>
      </c>
      <c r="C17" s="59"/>
      <c r="D17" s="60">
        <f>'SEF-25 Page 1-2'!D17</f>
        <v>69886.13058918016</v>
      </c>
      <c r="E17" s="60">
        <f>'SEF-25 Page 1-2'!E17</f>
        <v>0</v>
      </c>
      <c r="F17" s="51">
        <f>'SEF-25 Page 1-2'!F17</f>
        <v>-92675.2534344788</v>
      </c>
      <c r="G17" s="60">
        <f>'BGM-4'!P18*1000</f>
        <v>69886.13058918016</v>
      </c>
      <c r="H17" s="60">
        <f>'BGM-4'!R18*1000</f>
        <v>0</v>
      </c>
      <c r="I17" s="51">
        <f t="shared" si="0"/>
        <v>-92675.2534344788</v>
      </c>
      <c r="J17" s="60">
        <f t="shared" si="1"/>
        <v>0</v>
      </c>
      <c r="K17" s="60">
        <f t="shared" si="2"/>
        <v>0</v>
      </c>
      <c r="L17" s="51">
        <f t="shared" si="3"/>
        <v>0</v>
      </c>
    </row>
    <row r="18" spans="1:12" x14ac:dyDescent="0.3">
      <c r="A18" s="173">
        <f t="shared" si="4"/>
        <v>20.100000000000016</v>
      </c>
      <c r="B18" s="64" t="s">
        <v>49</v>
      </c>
      <c r="C18" s="59"/>
      <c r="D18" s="60">
        <f>'SEF-25 Page 1-2'!D18</f>
        <v>3831.0246199423614</v>
      </c>
      <c r="E18" s="60">
        <f>'SEF-25 Page 1-2'!E18</f>
        <v>0</v>
      </c>
      <c r="F18" s="51">
        <f>'SEF-25 Page 1-2'!F18</f>
        <v>-5080.2809452130978</v>
      </c>
      <c r="G18" s="60">
        <f>'BGM-4'!P19*1000</f>
        <v>3831.0246199423614</v>
      </c>
      <c r="H18" s="60">
        <f>'BGM-4'!R19*1000</f>
        <v>0</v>
      </c>
      <c r="I18" s="51">
        <f t="shared" si="0"/>
        <v>-5080.2809452130978</v>
      </c>
      <c r="J18" s="60">
        <f t="shared" si="1"/>
        <v>0</v>
      </c>
      <c r="K18" s="60">
        <f t="shared" si="2"/>
        <v>0</v>
      </c>
      <c r="L18" s="51">
        <f t="shared" si="3"/>
        <v>0</v>
      </c>
    </row>
    <row r="19" spans="1:12" x14ac:dyDescent="0.3">
      <c r="A19" s="173">
        <f t="shared" si="4"/>
        <v>20.110000000000017</v>
      </c>
      <c r="B19" s="64" t="s">
        <v>51</v>
      </c>
      <c r="C19" s="59"/>
      <c r="D19" s="60">
        <f>'SEF-25 Page 1-2'!D19</f>
        <v>-204503.64267608413</v>
      </c>
      <c r="E19" s="60">
        <f>'SEF-25 Page 1-2'!E19</f>
        <v>0</v>
      </c>
      <c r="F19" s="51">
        <f>'SEF-25 Page 1-2'!F19</f>
        <v>271190.10243520944</v>
      </c>
      <c r="G19" s="60">
        <f>'BGM-4'!P20*1000</f>
        <v>-204503.64267608413</v>
      </c>
      <c r="H19" s="60">
        <f>'BGM-4'!R20*1000</f>
        <v>0</v>
      </c>
      <c r="I19" s="51">
        <f t="shared" si="0"/>
        <v>271190.10243520944</v>
      </c>
      <c r="J19" s="60">
        <f t="shared" si="1"/>
        <v>0</v>
      </c>
      <c r="K19" s="60">
        <f t="shared" si="2"/>
        <v>0</v>
      </c>
      <c r="L19" s="51">
        <f t="shared" si="3"/>
        <v>0</v>
      </c>
    </row>
    <row r="20" spans="1:12" x14ac:dyDescent="0.3">
      <c r="A20" s="173">
        <f t="shared" si="4"/>
        <v>20.120000000000019</v>
      </c>
      <c r="B20" s="64" t="s">
        <v>53</v>
      </c>
      <c r="C20" s="59"/>
      <c r="D20" s="60">
        <f>'SEF-25 Page 1-2'!D20</f>
        <v>-438078.27529363008</v>
      </c>
      <c r="E20" s="60">
        <f>'SEF-25 Page 1-2'!E20</f>
        <v>0</v>
      </c>
      <c r="F20" s="51">
        <f>'SEF-25 Page 1-2'!F20</f>
        <v>580930.93500389217</v>
      </c>
      <c r="G20" s="60">
        <f>'BGM-4'!P21*1000</f>
        <v>-438078.27529363008</v>
      </c>
      <c r="H20" s="60">
        <f>'BGM-4'!R21*1000</f>
        <v>0</v>
      </c>
      <c r="I20" s="51">
        <f t="shared" si="0"/>
        <v>580930.93500389217</v>
      </c>
      <c r="J20" s="60">
        <f t="shared" si="1"/>
        <v>0</v>
      </c>
      <c r="K20" s="60">
        <f t="shared" si="2"/>
        <v>0</v>
      </c>
      <c r="L20" s="51">
        <f t="shared" si="3"/>
        <v>0</v>
      </c>
    </row>
    <row r="21" spans="1:12" x14ac:dyDescent="0.3">
      <c r="A21" s="173">
        <f t="shared" si="4"/>
        <v>20.13000000000002</v>
      </c>
      <c r="B21" s="64" t="s">
        <v>55</v>
      </c>
      <c r="C21" s="59"/>
      <c r="D21" s="60">
        <f>'SEF-25 Page 1-2'!D21</f>
        <v>-770450.7474650637</v>
      </c>
      <c r="E21" s="60">
        <f>'SEF-25 Page 1-2'!E21</f>
        <v>0</v>
      </c>
      <c r="F21" s="51">
        <f>'SEF-25 Page 1-2'!F21</f>
        <v>1021686.5303337153</v>
      </c>
      <c r="G21" s="60">
        <f>'BGM-4'!P22*1000</f>
        <v>-770450.7474650637</v>
      </c>
      <c r="H21" s="60">
        <f>'BGM-4'!R22*1000</f>
        <v>0</v>
      </c>
      <c r="I21" s="51">
        <f t="shared" si="0"/>
        <v>1021686.5303337153</v>
      </c>
      <c r="J21" s="60">
        <f t="shared" si="1"/>
        <v>0</v>
      </c>
      <c r="K21" s="60">
        <f t="shared" si="2"/>
        <v>0</v>
      </c>
      <c r="L21" s="51">
        <f t="shared" si="3"/>
        <v>0</v>
      </c>
    </row>
    <row r="22" spans="1:12" x14ac:dyDescent="0.3">
      <c r="A22" s="173">
        <v>6.14</v>
      </c>
      <c r="B22" s="64" t="s">
        <v>307</v>
      </c>
      <c r="C22" s="59"/>
      <c r="D22" s="60">
        <f>'SEF-25 Page 1-2'!D22</f>
        <v>-52646.119560989835</v>
      </c>
      <c r="E22" s="60">
        <f>'SEF-25 Page 1-2'!E22</f>
        <v>0</v>
      </c>
      <c r="F22" s="51">
        <f>'SEF-25 Page 1-2'!F22</f>
        <v>69813.458429074555</v>
      </c>
      <c r="G22" s="60">
        <f>'BGM-4'!P23*1000</f>
        <v>-52646.119560989835</v>
      </c>
      <c r="H22" s="60">
        <f>'BGM-4'!R23*1000</f>
        <v>0</v>
      </c>
      <c r="I22" s="51">
        <f t="shared" si="0"/>
        <v>69813.458429074555</v>
      </c>
      <c r="J22" s="60">
        <f t="shared" si="1"/>
        <v>0</v>
      </c>
      <c r="K22" s="60">
        <f t="shared" si="2"/>
        <v>0</v>
      </c>
      <c r="L22" s="51">
        <f t="shared" si="3"/>
        <v>0</v>
      </c>
    </row>
    <row r="23" spans="1:12" x14ac:dyDescent="0.3">
      <c r="A23" s="173">
        <f>+A22+0.01</f>
        <v>6.1499999999999995</v>
      </c>
      <c r="B23" s="64" t="s">
        <v>59</v>
      </c>
      <c r="C23" s="59"/>
      <c r="D23" s="60">
        <f>'SEF-25 Page 1-2'!D23</f>
        <v>-359399.40979334083</v>
      </c>
      <c r="E23" s="60">
        <f>'SEF-25 Page 1-2'!E23</f>
        <v>0</v>
      </c>
      <c r="F23" s="51">
        <f>'SEF-25 Page 1-2'!F23</f>
        <v>476595.72945302899</v>
      </c>
      <c r="G23" s="60">
        <f>'BGM-4'!P24*1000</f>
        <v>-359399.40979334083</v>
      </c>
      <c r="H23" s="60">
        <f>'BGM-4'!R24*1000</f>
        <v>0</v>
      </c>
      <c r="I23" s="51">
        <f t="shared" si="0"/>
        <v>476595.72945302899</v>
      </c>
      <c r="J23" s="60">
        <f t="shared" si="1"/>
        <v>0</v>
      </c>
      <c r="K23" s="60">
        <f t="shared" si="2"/>
        <v>0</v>
      </c>
      <c r="L23" s="51">
        <f t="shared" si="3"/>
        <v>0</v>
      </c>
    </row>
    <row r="24" spans="1:12" x14ac:dyDescent="0.3">
      <c r="A24" s="173">
        <f>+A23+0.01</f>
        <v>6.1599999999999993</v>
      </c>
      <c r="B24" s="64" t="s">
        <v>61</v>
      </c>
      <c r="C24" s="59"/>
      <c r="D24" s="60">
        <f>'SEF-25 Page 1-2'!D24</f>
        <v>-4190.3865716636919</v>
      </c>
      <c r="E24" s="60">
        <f>'SEF-25 Page 1-2'!E24</f>
        <v>0</v>
      </c>
      <c r="F24" s="51">
        <f>'SEF-25 Page 1-2'!F24</f>
        <v>5556.8270019157908</v>
      </c>
      <c r="G24" s="60">
        <f>'BGM-4'!P25*1000</f>
        <v>-4190.3865716636919</v>
      </c>
      <c r="H24" s="60">
        <f>'BGM-4'!R25*1000</f>
        <v>0</v>
      </c>
      <c r="I24" s="51">
        <f t="shared" si="0"/>
        <v>5556.8270019157908</v>
      </c>
      <c r="J24" s="60">
        <f t="shared" si="1"/>
        <v>0</v>
      </c>
      <c r="K24" s="60">
        <f t="shared" si="2"/>
        <v>0</v>
      </c>
      <c r="L24" s="51">
        <f t="shared" si="3"/>
        <v>0</v>
      </c>
    </row>
    <row r="25" spans="1:12" x14ac:dyDescent="0.3">
      <c r="A25" s="173">
        <f>+A24+0.01</f>
        <v>6.169999999999999</v>
      </c>
      <c r="B25" s="64" t="s">
        <v>63</v>
      </c>
      <c r="C25" s="59"/>
      <c r="D25" s="60">
        <f>'SEF-25 Page 1-2'!D25</f>
        <v>-10645.339606916785</v>
      </c>
      <c r="E25" s="60">
        <f>'SEF-25 Page 1-2'!E25</f>
        <v>0</v>
      </c>
      <c r="F25" s="51">
        <f>'SEF-25 Page 1-2'!F25</f>
        <v>14116.671471862088</v>
      </c>
      <c r="G25" s="60">
        <f>'BGM-4'!P26*1000</f>
        <v>-10645.339606916785</v>
      </c>
      <c r="H25" s="60">
        <f>'BGM-4'!R26*1000</f>
        <v>0</v>
      </c>
      <c r="I25" s="51">
        <f t="shared" si="0"/>
        <v>14116.671471862088</v>
      </c>
      <c r="J25" s="60">
        <f t="shared" si="1"/>
        <v>0</v>
      </c>
      <c r="K25" s="60">
        <f t="shared" si="2"/>
        <v>0</v>
      </c>
      <c r="L25" s="51">
        <f t="shared" si="3"/>
        <v>0</v>
      </c>
    </row>
    <row r="26" spans="1:12" x14ac:dyDescent="0.3">
      <c r="A26" s="173">
        <f>+A25+0.01</f>
        <v>6.1799999999999988</v>
      </c>
      <c r="B26" s="64" t="s">
        <v>65</v>
      </c>
      <c r="C26" s="59" t="s">
        <v>686</v>
      </c>
      <c r="D26" s="60">
        <f>'SEF-25 Page 1-2'!D26</f>
        <v>0</v>
      </c>
      <c r="E26" s="60">
        <f>'SEF-25 Page 1-2'!E26</f>
        <v>150665688.3308869</v>
      </c>
      <c r="F26" s="51">
        <f>'SEF-25 Page 1-2'!F26</f>
        <v>14864834.645699406</v>
      </c>
      <c r="G26" s="60">
        <f>'BGM-4'!P27*1000</f>
        <v>0</v>
      </c>
      <c r="H26" s="60">
        <f>'BGM-4'!R27*1000</f>
        <v>150560297.35386759</v>
      </c>
      <c r="I26" s="51">
        <f t="shared" si="0"/>
        <v>15213818.193633858</v>
      </c>
      <c r="J26" s="60">
        <f t="shared" si="1"/>
        <v>0</v>
      </c>
      <c r="K26" s="60">
        <f t="shared" si="2"/>
        <v>-105390.97701931</v>
      </c>
      <c r="L26" s="51">
        <f t="shared" si="3"/>
        <v>348983.54793445207</v>
      </c>
    </row>
    <row r="27" spans="1:12" x14ac:dyDescent="0.3">
      <c r="A27" s="173">
        <f>+A26+0.01</f>
        <v>6.1899999999999986</v>
      </c>
      <c r="B27" s="64" t="s">
        <v>68</v>
      </c>
      <c r="C27" s="59" t="s">
        <v>285</v>
      </c>
      <c r="D27" s="60">
        <f>'SEF-25 Page 1-2'!D27</f>
        <v>-9738307.6067664325</v>
      </c>
      <c r="E27" s="60">
        <f>'SEF-25 Page 1-2'!E27</f>
        <v>-9738307.6067664325</v>
      </c>
      <c r="F27" s="51">
        <f>'SEF-25 Page 1-2'!F27</f>
        <v>11953074.366855999</v>
      </c>
      <c r="G27" s="60">
        <f>'BGM-4'!P28*1000</f>
        <v>-9738307.6067664325</v>
      </c>
      <c r="H27" s="60">
        <f>'BGM-4'!R28*1000</f>
        <v>-9738307.6067664325</v>
      </c>
      <c r="I27" s="51">
        <f t="shared" si="0"/>
        <v>11929829.408061337</v>
      </c>
      <c r="J27" s="60">
        <f t="shared" si="1"/>
        <v>0</v>
      </c>
      <c r="K27" s="60">
        <f t="shared" si="2"/>
        <v>0</v>
      </c>
      <c r="L27" s="51">
        <f t="shared" si="3"/>
        <v>-23244.958794662729</v>
      </c>
    </row>
    <row r="28" spans="1:12" x14ac:dyDescent="0.3">
      <c r="A28" s="173">
        <v>6.23</v>
      </c>
      <c r="B28" s="64" t="s">
        <v>308</v>
      </c>
      <c r="C28" s="59"/>
      <c r="D28" s="60">
        <f>'SEF-25 Page 1-2'!D28</f>
        <v>520589.30140931718</v>
      </c>
      <c r="E28" s="60">
        <f>'SEF-25 Page 1-2'!E28</f>
        <v>0</v>
      </c>
      <c r="F28" s="51">
        <f>'SEF-25 Page 1-2'!F28</f>
        <v>-690347.92793144274</v>
      </c>
      <c r="G28" s="60">
        <f>'BGM-4'!P29*1000</f>
        <v>520589.30140931718</v>
      </c>
      <c r="H28" s="60">
        <f>'BGM-4'!R29*1000</f>
        <v>0</v>
      </c>
      <c r="I28" s="51">
        <f t="shared" si="0"/>
        <v>-690347.92793144274</v>
      </c>
      <c r="J28" s="60">
        <f t="shared" si="1"/>
        <v>0</v>
      </c>
      <c r="K28" s="60">
        <f t="shared" si="2"/>
        <v>0</v>
      </c>
      <c r="L28" s="51">
        <f t="shared" si="3"/>
        <v>0</v>
      </c>
    </row>
    <row r="29" spans="1:12" x14ac:dyDescent="0.3">
      <c r="A29" s="176" t="s">
        <v>614</v>
      </c>
      <c r="B29" s="64" t="s">
        <v>541</v>
      </c>
      <c r="C29" s="59" t="s">
        <v>684</v>
      </c>
      <c r="D29" s="61">
        <f>'SEF-25 Page 1-2'!D31</f>
        <v>0</v>
      </c>
      <c r="E29" s="61">
        <f>'SEF-25 Page 1-2'!E31</f>
        <v>-105391.52511888376</v>
      </c>
      <c r="F29" s="62">
        <f>'SEF-25 Page 1-2'!F31</f>
        <v>-10398.038274711278</v>
      </c>
      <c r="G29" s="60">
        <f>'BGM-4'!P32*1000</f>
        <v>0</v>
      </c>
      <c r="H29" s="60">
        <f>'BGM-4'!R32*1000</f>
        <v>0</v>
      </c>
      <c r="I29" s="51">
        <f t="shared" si="0"/>
        <v>0</v>
      </c>
      <c r="J29" s="60">
        <f t="shared" si="1"/>
        <v>0</v>
      </c>
      <c r="K29" s="60">
        <f t="shared" si="2"/>
        <v>105391.52511888376</v>
      </c>
      <c r="L29" s="51">
        <f t="shared" si="3"/>
        <v>10398.038274711278</v>
      </c>
    </row>
    <row r="30" spans="1:12" x14ac:dyDescent="0.3">
      <c r="A30" s="173"/>
      <c r="B30" s="64"/>
      <c r="C30" s="59"/>
      <c r="D30" s="63"/>
      <c r="E30" s="63"/>
      <c r="F30" s="64"/>
      <c r="G30" s="60"/>
      <c r="H30" s="60"/>
      <c r="I30" s="51">
        <f t="shared" si="0"/>
        <v>0</v>
      </c>
      <c r="J30" s="60">
        <f t="shared" si="1"/>
        <v>0</v>
      </c>
      <c r="K30" s="60">
        <f t="shared" si="2"/>
        <v>0</v>
      </c>
      <c r="L30" s="51">
        <f t="shared" si="3"/>
        <v>0</v>
      </c>
    </row>
    <row r="31" spans="1:12" x14ac:dyDescent="0.3">
      <c r="A31" s="177">
        <v>20.010000000000002</v>
      </c>
      <c r="B31" s="64" t="s">
        <v>305</v>
      </c>
      <c r="C31" s="59"/>
      <c r="D31" s="61">
        <f>'SEF-25 Page 1-2'!D33</f>
        <v>-7393164.0016801059</v>
      </c>
      <c r="E31" s="61">
        <f>'SEF-25 Page 1-2'!E33</f>
        <v>0</v>
      </c>
      <c r="F31" s="62">
        <f>'SEF-25 Page 1-2'!F33</f>
        <v>9803996.0398729946</v>
      </c>
      <c r="G31" s="60">
        <f>'BGM-4'!P34*1000</f>
        <v>-7393164.0016801059</v>
      </c>
      <c r="H31" s="60">
        <f>'BGM-4'!R34*1000</f>
        <v>0</v>
      </c>
      <c r="I31" s="51">
        <f t="shared" si="0"/>
        <v>9803996.0398729946</v>
      </c>
      <c r="J31" s="60">
        <f t="shared" si="1"/>
        <v>0</v>
      </c>
      <c r="K31" s="60">
        <f t="shared" si="2"/>
        <v>0</v>
      </c>
      <c r="L31" s="51">
        <f t="shared" si="3"/>
        <v>0</v>
      </c>
    </row>
    <row r="32" spans="1:12" x14ac:dyDescent="0.3">
      <c r="A32" s="177">
        <v>20.020000000000003</v>
      </c>
      <c r="B32" s="64" t="s">
        <v>30</v>
      </c>
      <c r="C32" s="59"/>
      <c r="D32" s="61">
        <f>'SEF-25 Page 1-2'!D34</f>
        <v>12260525.139203645</v>
      </c>
      <c r="E32" s="61">
        <f>'SEF-25 Page 1-2'!E34</f>
        <v>0</v>
      </c>
      <c r="F32" s="62">
        <f>'SEF-25 Page 1-2'!F34</f>
        <v>-16258551.803287435</v>
      </c>
      <c r="G32" s="60">
        <f>'BGM-4'!P35*1000</f>
        <v>13373052.872078024</v>
      </c>
      <c r="H32" s="60">
        <f>'BGM-4'!R35*1000</f>
        <v>0</v>
      </c>
      <c r="I32" s="51">
        <f t="shared" si="0"/>
        <v>-17733862.980595365</v>
      </c>
      <c r="J32" s="60">
        <f t="shared" si="1"/>
        <v>1112527.7328743786</v>
      </c>
      <c r="K32" s="60">
        <f t="shared" si="2"/>
        <v>0</v>
      </c>
      <c r="L32" s="51">
        <f t="shared" si="3"/>
        <v>-1475311.1773079298</v>
      </c>
    </row>
    <row r="33" spans="1:12" x14ac:dyDescent="0.3">
      <c r="A33" s="177">
        <v>20.040000000000006</v>
      </c>
      <c r="B33" s="64" t="s">
        <v>87</v>
      </c>
      <c r="C33" s="59" t="s">
        <v>683</v>
      </c>
      <c r="D33" s="61">
        <f>'SEF-25 Page 1-2'!D35</f>
        <v>-182704.31817000164</v>
      </c>
      <c r="E33" s="61">
        <f>'SEF-25 Page 1-2'!E35</f>
        <v>0</v>
      </c>
      <c r="F33" s="62">
        <f>'SEF-25 Page 1-2'!F35</f>
        <v>242282.25038688874</v>
      </c>
      <c r="G33" s="60">
        <f>'BGM-4'!P36*1000</f>
        <v>-340316.9039365006</v>
      </c>
      <c r="H33" s="60">
        <f>'BGM-4'!R36*1000</f>
        <v>0</v>
      </c>
      <c r="I33" s="51">
        <f t="shared" si="0"/>
        <v>451290.62167930731</v>
      </c>
      <c r="J33" s="60">
        <f t="shared" si="1"/>
        <v>-157612.58576649896</v>
      </c>
      <c r="K33" s="60">
        <f t="shared" si="2"/>
        <v>0</v>
      </c>
      <c r="L33" s="51">
        <f t="shared" si="3"/>
        <v>209008.37129241857</v>
      </c>
    </row>
    <row r="34" spans="1:12" x14ac:dyDescent="0.3">
      <c r="A34" s="177">
        <v>20.090000000000014</v>
      </c>
      <c r="B34" s="64" t="s">
        <v>47</v>
      </c>
      <c r="C34" s="59"/>
      <c r="D34" s="61">
        <f>'SEF-25 Page 1-2'!D36</f>
        <v>-69886.130589179898</v>
      </c>
      <c r="E34" s="61">
        <f>'SEF-25 Page 1-2'!E36</f>
        <v>0</v>
      </c>
      <c r="F34" s="62">
        <f>'SEF-25 Page 1-2'!F36</f>
        <v>92675.253434478451</v>
      </c>
      <c r="G34" s="60">
        <f>'BGM-4'!P37*1000</f>
        <v>-69886.130589179898</v>
      </c>
      <c r="H34" s="60">
        <f>'BGM-4'!R37*1000</f>
        <v>0</v>
      </c>
      <c r="I34" s="51">
        <f t="shared" si="0"/>
        <v>92675.253434478451</v>
      </c>
      <c r="J34" s="60">
        <f t="shared" si="1"/>
        <v>0</v>
      </c>
      <c r="K34" s="60">
        <f t="shared" si="2"/>
        <v>0</v>
      </c>
      <c r="L34" s="51">
        <f t="shared" si="3"/>
        <v>0</v>
      </c>
    </row>
    <row r="35" spans="1:12" x14ac:dyDescent="0.3">
      <c r="A35" s="177">
        <v>20.100000000000016</v>
      </c>
      <c r="B35" s="64" t="s">
        <v>49</v>
      </c>
      <c r="C35" s="59"/>
      <c r="D35" s="61">
        <f>'SEF-25 Page 1-2'!D37</f>
        <v>-3831.0246199423614</v>
      </c>
      <c r="E35" s="61">
        <f>'SEF-25 Page 1-2'!E37</f>
        <v>0</v>
      </c>
      <c r="F35" s="62">
        <f>'SEF-25 Page 1-2'!F37</f>
        <v>5080.2809452130978</v>
      </c>
      <c r="G35" s="60">
        <f>'BGM-4'!P38*1000</f>
        <v>-3831.0246199423614</v>
      </c>
      <c r="H35" s="60">
        <f>'BGM-4'!R38*1000</f>
        <v>0</v>
      </c>
      <c r="I35" s="51">
        <f t="shared" si="0"/>
        <v>5080.2809452130978</v>
      </c>
      <c r="J35" s="60">
        <f t="shared" si="1"/>
        <v>0</v>
      </c>
      <c r="K35" s="60">
        <f t="shared" si="2"/>
        <v>0</v>
      </c>
      <c r="L35" s="51">
        <f t="shared" si="3"/>
        <v>0</v>
      </c>
    </row>
    <row r="36" spans="1:12" x14ac:dyDescent="0.3">
      <c r="A36" s="177">
        <v>6.14</v>
      </c>
      <c r="B36" s="64" t="s">
        <v>310</v>
      </c>
      <c r="C36" s="59"/>
      <c r="D36" s="61">
        <f>'SEF-25 Page 1-2'!D38</f>
        <v>-24480.220569124907</v>
      </c>
      <c r="E36" s="61">
        <f>'SEF-25 Page 1-2'!E38</f>
        <v>0</v>
      </c>
      <c r="F36" s="62">
        <f>'SEF-25 Page 1-2'!F38</f>
        <v>32462.959763962601</v>
      </c>
      <c r="G36" s="60">
        <f>'BGM-4'!P39*1000</f>
        <v>-24480.220569124907</v>
      </c>
      <c r="H36" s="60">
        <f>'BGM-4'!R39*1000</f>
        <v>0</v>
      </c>
      <c r="I36" s="51">
        <f t="shared" si="0"/>
        <v>32462.959763962601</v>
      </c>
      <c r="J36" s="60">
        <f t="shared" si="1"/>
        <v>0</v>
      </c>
      <c r="K36" s="60">
        <f t="shared" si="2"/>
        <v>0</v>
      </c>
      <c r="L36" s="51">
        <f t="shared" si="3"/>
        <v>0</v>
      </c>
    </row>
    <row r="37" spans="1:12" x14ac:dyDescent="0.3">
      <c r="A37" s="177">
        <v>6.15</v>
      </c>
      <c r="B37" s="64" t="s">
        <v>96</v>
      </c>
      <c r="C37" s="59"/>
      <c r="D37" s="61">
        <f>'SEF-25 Page 1-2'!D39</f>
        <v>-1909978.0874022099</v>
      </c>
      <c r="E37" s="61">
        <f>'SEF-25 Page 1-2'!E39</f>
        <v>0</v>
      </c>
      <c r="F37" s="62">
        <f>'SEF-25 Page 1-2'!F39</f>
        <v>2532801.5990014677</v>
      </c>
      <c r="G37" s="60">
        <f>'BGM-4'!P40*1000</f>
        <v>-1909978.0874022099</v>
      </c>
      <c r="H37" s="60">
        <f>'BGM-4'!R40*1000</f>
        <v>0</v>
      </c>
      <c r="I37" s="51">
        <f t="shared" si="0"/>
        <v>2532801.5990014677</v>
      </c>
      <c r="J37" s="60">
        <f t="shared" si="1"/>
        <v>0</v>
      </c>
      <c r="K37" s="60">
        <f t="shared" si="2"/>
        <v>0</v>
      </c>
      <c r="L37" s="51">
        <f t="shared" si="3"/>
        <v>0</v>
      </c>
    </row>
    <row r="38" spans="1:12" x14ac:dyDescent="0.3">
      <c r="A38" s="177">
        <v>6.16</v>
      </c>
      <c r="B38" s="64" t="s">
        <v>61</v>
      </c>
      <c r="C38" s="59"/>
      <c r="D38" s="61">
        <f>'SEF-25 Page 1-2'!D40</f>
        <v>-92853.606337802761</v>
      </c>
      <c r="E38" s="61">
        <f>'SEF-25 Page 1-2'!E40</f>
        <v>0</v>
      </c>
      <c r="F38" s="62">
        <f>'SEF-25 Page 1-2'!F40</f>
        <v>123132.17840384295</v>
      </c>
      <c r="G38" s="60">
        <f>'BGM-4'!P41*1000</f>
        <v>-92853.606337802761</v>
      </c>
      <c r="H38" s="60">
        <f>'BGM-4'!R41*1000</f>
        <v>0</v>
      </c>
      <c r="I38" s="51">
        <f t="shared" si="0"/>
        <v>123132.17840384295</v>
      </c>
      <c r="J38" s="60">
        <f t="shared" si="1"/>
        <v>0</v>
      </c>
      <c r="K38" s="60">
        <f t="shared" si="2"/>
        <v>0</v>
      </c>
      <c r="L38" s="51">
        <f t="shared" si="3"/>
        <v>0</v>
      </c>
    </row>
    <row r="39" spans="1:12" x14ac:dyDescent="0.3">
      <c r="A39" s="177">
        <v>6.17</v>
      </c>
      <c r="B39" s="64" t="s">
        <v>63</v>
      </c>
      <c r="C39" s="59"/>
      <c r="D39" s="61">
        <f>'SEF-25 Page 1-2'!D41</f>
        <v>-308531.66010436148</v>
      </c>
      <c r="E39" s="61">
        <f>'SEF-25 Page 1-2'!E41</f>
        <v>0</v>
      </c>
      <c r="F39" s="62">
        <f>'SEF-25 Page 1-2'!F41</f>
        <v>409140.54837025137</v>
      </c>
      <c r="G39" s="60">
        <f>'BGM-4'!P42*1000</f>
        <v>-308531.66010436148</v>
      </c>
      <c r="H39" s="60">
        <f>'BGM-4'!R42*1000</f>
        <v>0</v>
      </c>
      <c r="I39" s="51">
        <f t="shared" si="0"/>
        <v>409140.54837025137</v>
      </c>
      <c r="J39" s="60">
        <f t="shared" si="1"/>
        <v>0</v>
      </c>
      <c r="K39" s="60">
        <f t="shared" si="2"/>
        <v>0</v>
      </c>
      <c r="L39" s="51">
        <f t="shared" si="3"/>
        <v>0</v>
      </c>
    </row>
    <row r="40" spans="1:12" x14ac:dyDescent="0.3">
      <c r="A40" s="177">
        <v>6.2</v>
      </c>
      <c r="B40" s="64" t="s">
        <v>311</v>
      </c>
      <c r="C40" s="59"/>
      <c r="D40" s="61">
        <f>'SEF-25 Page 1-2'!D42</f>
        <v>72647.038566666641</v>
      </c>
      <c r="E40" s="61">
        <f>'SEF-25 Page 1-2'!E42</f>
        <v>0</v>
      </c>
      <c r="F40" s="62">
        <f>'SEF-25 Page 1-2'!F42</f>
        <v>-96336.464097677934</v>
      </c>
      <c r="G40" s="60">
        <f>'BGM-4'!P43*1000</f>
        <v>72647.038566666641</v>
      </c>
      <c r="H40" s="60">
        <f>'BGM-4'!R43*1000</f>
        <v>0</v>
      </c>
      <c r="I40" s="51">
        <f t="shared" si="0"/>
        <v>-96336.464097677934</v>
      </c>
      <c r="J40" s="60">
        <f t="shared" si="1"/>
        <v>0</v>
      </c>
      <c r="K40" s="60">
        <f t="shared" si="2"/>
        <v>0</v>
      </c>
      <c r="L40" s="51">
        <f t="shared" si="3"/>
        <v>0</v>
      </c>
    </row>
    <row r="41" spans="1:12" x14ac:dyDescent="0.3">
      <c r="A41" s="177">
        <v>6.21</v>
      </c>
      <c r="B41" s="64" t="s">
        <v>312</v>
      </c>
      <c r="C41" s="59"/>
      <c r="D41" s="61">
        <f>'SEF-25 Page 1-2'!D43</f>
        <v>-676943.63053784647</v>
      </c>
      <c r="E41" s="61">
        <f>'SEF-25 Page 1-2'!E43</f>
        <v>0</v>
      </c>
      <c r="F41" s="62">
        <f>'SEF-25 Page 1-2'!F43</f>
        <v>897687.73849762895</v>
      </c>
      <c r="G41" s="60">
        <f>'BGM-4'!P44*1000</f>
        <v>-676943.63053784647</v>
      </c>
      <c r="H41" s="60">
        <f>'BGM-4'!R44*1000</f>
        <v>0</v>
      </c>
      <c r="I41" s="51">
        <f t="shared" si="0"/>
        <v>897687.73849762895</v>
      </c>
      <c r="J41" s="60">
        <f t="shared" si="1"/>
        <v>0</v>
      </c>
      <c r="K41" s="60">
        <f t="shared" si="2"/>
        <v>0</v>
      </c>
      <c r="L41" s="51">
        <f t="shared" si="3"/>
        <v>0</v>
      </c>
    </row>
    <row r="42" spans="1:12" x14ac:dyDescent="0.3">
      <c r="A42" s="177">
        <v>6.22</v>
      </c>
      <c r="B42" s="64" t="s">
        <v>105</v>
      </c>
      <c r="C42" s="59" t="s">
        <v>285</v>
      </c>
      <c r="D42" s="61">
        <f>'SEF-25 Page 1-2'!D44</f>
        <v>-2990616.4492164613</v>
      </c>
      <c r="E42" s="61">
        <f>'SEF-25 Page 1-2'!E44</f>
        <v>27075364.87814606</v>
      </c>
      <c r="F42" s="62">
        <f>'SEF-25 Page 1-2'!F44</f>
        <v>6637108.4835910071</v>
      </c>
      <c r="G42" s="60">
        <f>'BGM-4'!P45*1000</f>
        <v>-2112898.3715724009</v>
      </c>
      <c r="H42" s="60">
        <f>'BGM-4'!R45*1000</f>
        <v>13882662.572720127</v>
      </c>
      <c r="I42" s="51">
        <f t="shared" si="0"/>
        <v>4204707.4310250198</v>
      </c>
      <c r="J42" s="60">
        <f t="shared" si="1"/>
        <v>877718.07764406037</v>
      </c>
      <c r="K42" s="60">
        <f t="shared" si="2"/>
        <v>-13192702.305425933</v>
      </c>
      <c r="L42" s="51">
        <f t="shared" si="3"/>
        <v>-2432401.0525659872</v>
      </c>
    </row>
    <row r="43" spans="1:12" x14ac:dyDescent="0.3">
      <c r="A43" s="177">
        <v>6.2299999999999995</v>
      </c>
      <c r="B43" s="64" t="s">
        <v>308</v>
      </c>
      <c r="C43" s="59"/>
      <c r="D43" s="61">
        <f>'SEF-25 Page 1-2'!D45</f>
        <v>134161.66059226336</v>
      </c>
      <c r="E43" s="61">
        <f>'SEF-25 Page 1-2'!E45</f>
        <v>0</v>
      </c>
      <c r="F43" s="62">
        <f>'SEF-25 Page 1-2'!F45</f>
        <v>-177910.34918884886</v>
      </c>
      <c r="G43" s="60">
        <f>'BGM-4'!P46*1000</f>
        <v>134161.66059226336</v>
      </c>
      <c r="H43" s="60">
        <f>'BGM-4'!R46*1000</f>
        <v>0</v>
      </c>
      <c r="I43" s="51">
        <f t="shared" si="0"/>
        <v>-177910.34918884886</v>
      </c>
      <c r="J43" s="60">
        <f t="shared" si="1"/>
        <v>0</v>
      </c>
      <c r="K43" s="60">
        <f t="shared" si="2"/>
        <v>0</v>
      </c>
      <c r="L43" s="51">
        <f t="shared" si="3"/>
        <v>0</v>
      </c>
    </row>
    <row r="44" spans="1:12" x14ac:dyDescent="0.3">
      <c r="A44" s="177">
        <v>6.2399999999999993</v>
      </c>
      <c r="B44" s="64" t="s">
        <v>313</v>
      </c>
      <c r="C44" s="59" t="s">
        <v>285</v>
      </c>
      <c r="D44" s="61">
        <f>'SEF-25 Page 1-2'!D46</f>
        <v>-6475730.3914054362</v>
      </c>
      <c r="E44" s="61">
        <f>'SEF-25 Page 1-2'!E46</f>
        <v>18429892.273602732</v>
      </c>
      <c r="F44" s="62">
        <f>'SEF-25 Page 1-2'!F46</f>
        <v>10405709.57922055</v>
      </c>
      <c r="G44" s="60">
        <f>'BGM-4'!P47*1000</f>
        <v>-4956841.7012854051</v>
      </c>
      <c r="H44" s="60">
        <f>'BGM-4'!R47*1000</f>
        <v>13218338.784336466</v>
      </c>
      <c r="I44" s="51">
        <f t="shared" si="0"/>
        <v>7908901.7946654661</v>
      </c>
      <c r="J44" s="60">
        <f t="shared" si="1"/>
        <v>1518888.6901200311</v>
      </c>
      <c r="K44" s="60">
        <f t="shared" si="2"/>
        <v>-5211553.4892662652</v>
      </c>
      <c r="L44" s="51">
        <f t="shared" si="3"/>
        <v>-2496807.7845550841</v>
      </c>
    </row>
    <row r="45" spans="1:12" x14ac:dyDescent="0.3">
      <c r="A45" s="177">
        <v>6.2499999999999991</v>
      </c>
      <c r="B45" s="64" t="s">
        <v>314</v>
      </c>
      <c r="C45" s="59"/>
      <c r="D45" s="61">
        <f>'SEF-25 Page 1-2'!D47</f>
        <v>344098.38920724997</v>
      </c>
      <c r="E45" s="61">
        <f>'SEF-25 Page 1-2'!E47</f>
        <v>0</v>
      </c>
      <c r="F45" s="62">
        <f>'SEF-25 Page 1-2'!F47</f>
        <v>-456305.20902118686</v>
      </c>
      <c r="G45" s="60">
        <f>'BGM-4'!P48*1000</f>
        <v>344098.38920724997</v>
      </c>
      <c r="H45" s="60">
        <f>'BGM-4'!R48*1000</f>
        <v>0</v>
      </c>
      <c r="I45" s="51">
        <f t="shared" si="0"/>
        <v>-456305.20902118686</v>
      </c>
      <c r="J45" s="60">
        <f t="shared" si="1"/>
        <v>0</v>
      </c>
      <c r="K45" s="60">
        <f t="shared" si="2"/>
        <v>0</v>
      </c>
      <c r="L45" s="51">
        <f t="shared" si="3"/>
        <v>0</v>
      </c>
    </row>
    <row r="46" spans="1:12" x14ac:dyDescent="0.3">
      <c r="A46" s="177">
        <v>6.2599999999999989</v>
      </c>
      <c r="B46" s="64" t="s">
        <v>315</v>
      </c>
      <c r="C46" s="59" t="s">
        <v>324</v>
      </c>
      <c r="D46" s="61">
        <f>'SEF-25 Page 1-2'!D48</f>
        <v>722630.37767299998</v>
      </c>
      <c r="E46" s="61">
        <f>'SEF-25 Page 1-2'!E48</f>
        <v>361315.18883649912</v>
      </c>
      <c r="F46" s="62">
        <f>'SEF-25 Page 1-2'!F48</f>
        <v>-922624.71223670756</v>
      </c>
      <c r="G46" s="60">
        <f>'BGM-4'!P49*1000</f>
        <v>2890521.5106920004</v>
      </c>
      <c r="H46" s="60">
        <f>'BGM-4'!R49*1000</f>
        <v>1445260.7553460002</v>
      </c>
      <c r="I46" s="51">
        <f t="shared" si="0"/>
        <v>-3687049.068136639</v>
      </c>
      <c r="J46" s="60">
        <f t="shared" si="1"/>
        <v>2167891.1330190003</v>
      </c>
      <c r="K46" s="60">
        <f t="shared" si="2"/>
        <v>1083945.5665095011</v>
      </c>
      <c r="L46" s="51">
        <f t="shared" si="3"/>
        <v>-2764424.3558999314</v>
      </c>
    </row>
    <row r="47" spans="1:12" x14ac:dyDescent="0.3">
      <c r="A47" s="177">
        <v>6.2699999999999987</v>
      </c>
      <c r="B47" s="64" t="s">
        <v>116</v>
      </c>
      <c r="C47" s="59" t="s">
        <v>285</v>
      </c>
      <c r="D47" s="61">
        <f>'SEF-25 Page 1-2'!D49</f>
        <v>-128060.44049818032</v>
      </c>
      <c r="E47" s="61">
        <f>'SEF-25 Page 1-2'!E49</f>
        <v>17461761.383451898</v>
      </c>
      <c r="F47" s="62">
        <f>'SEF-25 Page 1-2'!F49</f>
        <v>1892615.2569589871</v>
      </c>
      <c r="G47" s="60">
        <f>'BGM-4'!P50*1000</f>
        <v>-123556.1783805897</v>
      </c>
      <c r="H47" s="60">
        <f>'BGM-4'!R50*1000</f>
        <v>5946647.6649043793</v>
      </c>
      <c r="I47" s="51">
        <f t="shared" si="0"/>
        <v>764743.43545499246</v>
      </c>
      <c r="J47" s="60">
        <f t="shared" si="1"/>
        <v>4504.2621175906243</v>
      </c>
      <c r="K47" s="60">
        <f t="shared" si="2"/>
        <v>-11515113.718547519</v>
      </c>
      <c r="L47" s="51">
        <f t="shared" si="3"/>
        <v>-1127871.8215039945</v>
      </c>
    </row>
    <row r="48" spans="1:12" x14ac:dyDescent="0.3">
      <c r="A48" s="177">
        <v>6.2799999999999985</v>
      </c>
      <c r="B48" s="64" t="s">
        <v>118</v>
      </c>
      <c r="C48" s="59"/>
      <c r="D48" s="61">
        <f>'SEF-25 Page 1-2'!D50</f>
        <v>-303817.36784007057</v>
      </c>
      <c r="E48" s="61">
        <f>'SEF-25 Page 1-2'!E50</f>
        <v>0</v>
      </c>
      <c r="F48" s="62">
        <f>'SEF-25 Page 1-2'!F50</f>
        <v>402888.97560933215</v>
      </c>
      <c r="G48" s="60">
        <f>'BGM-4'!P51*1000</f>
        <v>-303817.36784007057</v>
      </c>
      <c r="H48" s="60">
        <f>'BGM-4'!R51*1000</f>
        <v>0</v>
      </c>
      <c r="I48" s="51">
        <f t="shared" si="0"/>
        <v>402888.97560933215</v>
      </c>
      <c r="J48" s="60">
        <f t="shared" si="1"/>
        <v>0</v>
      </c>
      <c r="K48" s="60">
        <f t="shared" si="2"/>
        <v>0</v>
      </c>
      <c r="L48" s="51">
        <f t="shared" si="3"/>
        <v>0</v>
      </c>
    </row>
    <row r="49" spans="1:15" x14ac:dyDescent="0.3">
      <c r="A49" s="177">
        <v>6.2899999999999983</v>
      </c>
      <c r="B49" s="64" t="s">
        <v>120</v>
      </c>
      <c r="C49" s="59" t="s">
        <v>285</v>
      </c>
      <c r="D49" s="61">
        <f>'SEF-25 Page 1-2'!D51</f>
        <v>-289828.67457108601</v>
      </c>
      <c r="E49" s="61">
        <f>'SEF-25 Page 1-2'!E51</f>
        <v>2961814.0198504785</v>
      </c>
      <c r="F49" s="62">
        <f>'SEF-25 Page 1-2'!F51</f>
        <v>676554.39240304846</v>
      </c>
      <c r="G49" s="60">
        <f>'BGM-4'!P52*1000</f>
        <v>-275111.97000000003</v>
      </c>
      <c r="H49" s="60">
        <f>'BGM-4'!R52*1000</f>
        <v>2799732.3622297375</v>
      </c>
      <c r="I49" s="51">
        <f t="shared" si="0"/>
        <v>647730.43255961244</v>
      </c>
      <c r="J49" s="60">
        <f t="shared" si="1"/>
        <v>14716.704571085982</v>
      </c>
      <c r="K49" s="60">
        <f t="shared" si="2"/>
        <v>-162081.65762074105</v>
      </c>
      <c r="L49" s="51">
        <f t="shared" si="3"/>
        <v>-28823.959843436023</v>
      </c>
    </row>
    <row r="50" spans="1:15" x14ac:dyDescent="0.3">
      <c r="A50" s="178" t="s">
        <v>271</v>
      </c>
      <c r="B50" s="64" t="s">
        <v>272</v>
      </c>
      <c r="C50" s="59" t="s">
        <v>285</v>
      </c>
      <c r="D50" s="61">
        <f>'SEF-25 Page 1-2'!D52</f>
        <v>31239.612311343335</v>
      </c>
      <c r="E50" s="61">
        <f>'SEF-25 Page 1-2'!E52</f>
        <v>-9327511.0024682488</v>
      </c>
      <c r="F50" s="62">
        <f>'SEF-25 Page 1-2'!F52</f>
        <v>-961688.52401611593</v>
      </c>
      <c r="G50" s="60">
        <f>'BGM-4'!P53*1000</f>
        <v>31239.612311343335</v>
      </c>
      <c r="H50" s="60">
        <f>'BGM-4'!R53*1000</f>
        <v>-9327511.0024682488</v>
      </c>
      <c r="I50" s="51">
        <f t="shared" si="0"/>
        <v>-983952.92740777892</v>
      </c>
      <c r="J50" s="60">
        <f t="shared" si="1"/>
        <v>0</v>
      </c>
      <c r="K50" s="60">
        <f t="shared" si="2"/>
        <v>0</v>
      </c>
      <c r="L50" s="51">
        <f t="shared" si="3"/>
        <v>-22264.403391662985</v>
      </c>
    </row>
    <row r="51" spans="1:15" x14ac:dyDescent="0.3">
      <c r="A51" s="178" t="s">
        <v>273</v>
      </c>
      <c r="B51" s="64" t="s">
        <v>584</v>
      </c>
      <c r="C51" s="59" t="s">
        <v>285</v>
      </c>
      <c r="D51" s="61">
        <f>'SEF-25 Page 1-2'!D53</f>
        <v>-5263989.1653199438</v>
      </c>
      <c r="E51" s="61">
        <f>'SEF-25 Page 1-2'!E53</f>
        <v>-6388043.7029168438</v>
      </c>
      <c r="F51" s="62">
        <f>'SEF-25 Page 1-2'!F53</f>
        <v>6350268.8829460014</v>
      </c>
      <c r="G51" s="60">
        <f>'BGM-4'!P54*1000</f>
        <v>-5263989.1653199438</v>
      </c>
      <c r="H51" s="60">
        <f>'BGM-4'!R54*1000</f>
        <v>-6388043.7029168438</v>
      </c>
      <c r="I51" s="51">
        <f t="shared" si="0"/>
        <v>6335020.8728554556</v>
      </c>
      <c r="J51" s="60">
        <f t="shared" si="1"/>
        <v>0</v>
      </c>
      <c r="K51" s="60">
        <f t="shared" si="2"/>
        <v>0</v>
      </c>
      <c r="L51" s="51">
        <f t="shared" si="3"/>
        <v>-15248.010090545751</v>
      </c>
    </row>
    <row r="52" spans="1:15" x14ac:dyDescent="0.3">
      <c r="A52" s="178" t="s">
        <v>218</v>
      </c>
      <c r="B52" s="64" t="s">
        <v>325</v>
      </c>
      <c r="C52" s="59" t="s">
        <v>324</v>
      </c>
      <c r="D52" s="63"/>
      <c r="E52" s="63"/>
      <c r="F52" s="64"/>
      <c r="G52" s="60">
        <f>'BGM-4'!P55*1000</f>
        <v>0</v>
      </c>
      <c r="H52" s="60">
        <f>'BGM-4'!R55*1000</f>
        <v>-26811330</v>
      </c>
      <c r="I52" s="51">
        <f t="shared" si="0"/>
        <v>-2709231.4993959665</v>
      </c>
      <c r="J52" s="60">
        <f t="shared" si="1"/>
        <v>0</v>
      </c>
      <c r="K52" s="60">
        <f t="shared" si="2"/>
        <v>-26811330</v>
      </c>
      <c r="L52" s="51">
        <f t="shared" si="3"/>
        <v>-2709231.4993959665</v>
      </c>
    </row>
    <row r="53" spans="1:15" x14ac:dyDescent="0.3">
      <c r="A53" s="177"/>
      <c r="B53" s="64"/>
      <c r="C53" s="59"/>
      <c r="D53" s="63"/>
      <c r="E53" s="63"/>
      <c r="F53" s="64"/>
      <c r="G53" s="60"/>
      <c r="H53" s="60"/>
      <c r="I53" s="51"/>
      <c r="J53" s="60">
        <f t="shared" si="1"/>
        <v>0</v>
      </c>
      <c r="K53" s="60">
        <f t="shared" si="2"/>
        <v>0</v>
      </c>
      <c r="L53" s="51">
        <f t="shared" si="3"/>
        <v>0</v>
      </c>
    </row>
    <row r="54" spans="1:15" x14ac:dyDescent="0.3">
      <c r="A54" s="178"/>
      <c r="B54" s="64"/>
      <c r="C54" s="59"/>
      <c r="D54" s="63"/>
      <c r="E54" s="63"/>
      <c r="F54" s="64"/>
      <c r="G54" s="60"/>
      <c r="H54" s="60"/>
      <c r="I54" s="51"/>
      <c r="J54" s="60">
        <f t="shared" si="1"/>
        <v>0</v>
      </c>
      <c r="K54" s="60">
        <f t="shared" si="2"/>
        <v>0</v>
      </c>
      <c r="L54" s="51">
        <f t="shared" si="3"/>
        <v>0</v>
      </c>
    </row>
    <row r="55" spans="1:15" x14ac:dyDescent="0.3">
      <c r="A55" s="178"/>
      <c r="B55" s="64"/>
      <c r="C55" s="59"/>
      <c r="D55" s="63"/>
      <c r="E55" s="63"/>
      <c r="F55" s="353"/>
      <c r="G55" s="63"/>
      <c r="H55" s="63"/>
      <c r="I55" s="64"/>
      <c r="J55" s="63"/>
      <c r="K55" s="63"/>
      <c r="L55" s="64"/>
    </row>
    <row r="56" spans="1:15" x14ac:dyDescent="0.3">
      <c r="A56" s="65" t="s">
        <v>318</v>
      </c>
      <c r="B56" s="63"/>
      <c r="C56" s="179"/>
      <c r="D56" s="180">
        <f t="shared" ref="D56:I56" si="5">SUM(D9:D54)</f>
        <v>-10884089.851036396</v>
      </c>
      <c r="E56" s="180">
        <f t="shared" si="5"/>
        <v>191396582.23750415</v>
      </c>
      <c r="F56" s="181">
        <f t="shared" si="5"/>
        <v>33316662.935281143</v>
      </c>
      <c r="G56" s="180">
        <f t="shared" si="5"/>
        <v>-4036535.4329585605</v>
      </c>
      <c r="H56" s="180">
        <f t="shared" si="5"/>
        <v>143990648.13513833</v>
      </c>
      <c r="I56" s="181">
        <f t="shared" si="5"/>
        <v>19902774.869620353</v>
      </c>
      <c r="J56" s="180">
        <f t="shared" ref="J56:L57" si="6">G56-D56</f>
        <v>6847554.4180778358</v>
      </c>
      <c r="K56" s="180">
        <f t="shared" si="6"/>
        <v>-47405934.102365822</v>
      </c>
      <c r="L56" s="181">
        <f t="shared" si="6"/>
        <v>-13413888.06566079</v>
      </c>
    </row>
    <row r="57" spans="1:15" ht="15" thickBot="1" x14ac:dyDescent="0.35">
      <c r="A57" s="65" t="s">
        <v>620</v>
      </c>
      <c r="B57" s="63"/>
      <c r="C57" s="182"/>
      <c r="D57" s="183">
        <f t="shared" ref="D57:I57" si="7">D56+D8</f>
        <v>92980214.138964802</v>
      </c>
      <c r="E57" s="183">
        <f t="shared" si="7"/>
        <v>2142648725.4966137</v>
      </c>
      <c r="F57" s="184">
        <f t="shared" si="7"/>
        <v>88095896.201660037</v>
      </c>
      <c r="G57" s="183">
        <f t="shared" si="7"/>
        <v>99827768.557042643</v>
      </c>
      <c r="H57" s="183">
        <f t="shared" si="7"/>
        <v>2095242791.3942478</v>
      </c>
      <c r="I57" s="184">
        <f t="shared" si="7"/>
        <v>79339570.568771705</v>
      </c>
      <c r="J57" s="183">
        <f t="shared" si="6"/>
        <v>6847554.4180778414</v>
      </c>
      <c r="K57" s="183">
        <f t="shared" si="6"/>
        <v>-47405934.102365971</v>
      </c>
      <c r="L57" s="184">
        <f t="shared" si="6"/>
        <v>-8756325.632888332</v>
      </c>
    </row>
    <row r="58" spans="1:15" ht="15" thickTop="1" x14ac:dyDescent="0.3">
      <c r="A58" s="52" t="s">
        <v>621</v>
      </c>
      <c r="B58" s="66"/>
      <c r="C58" s="354"/>
      <c r="D58" s="185"/>
      <c r="E58" s="185"/>
      <c r="F58" s="186">
        <f>'SEF-25 Page 1-2'!F59</f>
        <v>-32408665.981774215</v>
      </c>
      <c r="G58" s="185"/>
      <c r="H58" s="185"/>
      <c r="I58" s="186">
        <f>'BGM-4'!T64*1000</f>
        <v>-32408665.981774215</v>
      </c>
      <c r="J58" s="185"/>
      <c r="K58" s="185"/>
      <c r="L58" s="187">
        <f>I58-F58</f>
        <v>0</v>
      </c>
    </row>
    <row r="59" spans="1:15" x14ac:dyDescent="0.3">
      <c r="A59" s="52" t="s">
        <v>616</v>
      </c>
      <c r="B59" s="66"/>
      <c r="C59" s="179"/>
      <c r="D59" s="185"/>
      <c r="E59" s="185"/>
      <c r="F59" s="188">
        <f>'SEF-25 Page 1-2'!F60</f>
        <v>21455964.176030561</v>
      </c>
      <c r="G59" s="185"/>
      <c r="H59" s="185"/>
      <c r="I59" s="188">
        <v>0</v>
      </c>
      <c r="J59" s="185"/>
      <c r="K59" s="185"/>
      <c r="L59" s="175">
        <f>I59-F59</f>
        <v>-21455964.176030561</v>
      </c>
    </row>
    <row r="60" spans="1:15" x14ac:dyDescent="0.3">
      <c r="A60" s="65" t="s">
        <v>617</v>
      </c>
      <c r="B60" s="66"/>
      <c r="C60" s="179"/>
      <c r="D60" s="185"/>
      <c r="E60" s="185"/>
      <c r="F60" s="171">
        <f>'SEF-25 Page 1-2'!F61</f>
        <v>77143194.395916387</v>
      </c>
      <c r="G60" s="185"/>
      <c r="H60" s="185"/>
      <c r="I60" s="171">
        <f>SUM(I57:I59)</f>
        <v>46930904.586997494</v>
      </c>
      <c r="J60" s="185"/>
      <c r="K60" s="185"/>
      <c r="L60" s="189">
        <f>I60-F60</f>
        <v>-30212289.808918893</v>
      </c>
    </row>
    <row r="61" spans="1:15" x14ac:dyDescent="0.3">
      <c r="A61" s="52" t="s">
        <v>618</v>
      </c>
      <c r="B61" s="66"/>
      <c r="C61" s="179"/>
      <c r="D61" s="185"/>
      <c r="E61" s="185"/>
      <c r="F61" s="188">
        <f>'SEF-25 Page 1-2'!F62</f>
        <v>-11670384.18880561</v>
      </c>
      <c r="G61" s="185"/>
      <c r="H61" s="185"/>
      <c r="I61" s="188">
        <v>0</v>
      </c>
      <c r="J61" s="185"/>
      <c r="K61" s="185"/>
      <c r="L61" s="175">
        <f>I61-F61</f>
        <v>11670384.18880561</v>
      </c>
    </row>
    <row r="62" spans="1:15" ht="15" thickBot="1" x14ac:dyDescent="0.35">
      <c r="A62" s="53" t="s">
        <v>622</v>
      </c>
      <c r="B62" s="66"/>
      <c r="C62" s="179"/>
      <c r="D62" s="185"/>
      <c r="E62" s="185"/>
      <c r="F62" s="183">
        <f>'SEF-25 Page 1-2'!F63</f>
        <v>65472810.207110777</v>
      </c>
      <c r="G62" s="185"/>
      <c r="H62" s="185"/>
      <c r="I62" s="183">
        <f>SUM(I60:I61)</f>
        <v>46930904.586997494</v>
      </c>
      <c r="J62" s="185"/>
      <c r="K62" s="185"/>
      <c r="L62" s="184">
        <f>I62-F62</f>
        <v>-18541905.620113283</v>
      </c>
    </row>
    <row r="63" spans="1:15" ht="15" thickTop="1" x14ac:dyDescent="0.3">
      <c r="A63" s="52" t="s">
        <v>681</v>
      </c>
      <c r="B63" s="66"/>
      <c r="C63" s="179"/>
      <c r="D63" s="185"/>
      <c r="E63" s="185"/>
      <c r="F63" s="185"/>
      <c r="G63" s="185"/>
      <c r="H63" s="185"/>
      <c r="I63" s="185"/>
      <c r="J63" s="185"/>
      <c r="K63" s="185"/>
      <c r="L63" s="355"/>
    </row>
    <row r="64" spans="1:15" x14ac:dyDescent="0.3">
      <c r="A64" s="190" t="s">
        <v>682</v>
      </c>
      <c r="B64" s="291"/>
      <c r="C64" s="191"/>
      <c r="D64" s="356"/>
      <c r="E64" s="356"/>
      <c r="F64" s="356"/>
      <c r="G64" s="356"/>
      <c r="H64" s="356"/>
      <c r="I64" s="356"/>
      <c r="J64" s="356"/>
      <c r="K64" s="356"/>
      <c r="L64" s="357"/>
      <c r="M64" s="63"/>
      <c r="N64" s="63"/>
      <c r="O64" s="63"/>
    </row>
    <row r="65" spans="1:15" x14ac:dyDescent="0.3">
      <c r="A65" s="63"/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</row>
    <row r="66" spans="1:15" x14ac:dyDescent="0.3">
      <c r="A66" s="63"/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</row>
  </sheetData>
  <autoFilter ref="A6:L64"/>
  <conditionalFormatting sqref="D3:E3 H3:I3">
    <cfRule type="cellIs" dxfId="0" priority="1" operator="notEqual">
      <formula>0</formula>
    </cfRule>
  </conditionalFormatting>
  <pageMargins left="0.25" right="0.25" top="0.75" bottom="0.75" header="0.3" footer="0.3"/>
  <pageSetup scale="70" firstPageNumber="5" fitToHeight="2" orientation="landscape" useFirstPageNumber="1" r:id="rId1"/>
  <headerFooter>
    <oddHeader>&amp;RExhibit No. SEF-25
Page &amp;P of 6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ColWidth="9.109375" defaultRowHeight="14.4" x14ac:dyDescent="0.3"/>
  <cols>
    <col min="1" max="16384" width="9.109375" style="133"/>
  </cols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20"/>
  <sheetViews>
    <sheetView zoomScale="70" zoomScaleNormal="70" workbookViewId="0">
      <pane xSplit="4" ySplit="10" topLeftCell="E11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8.6640625" defaultRowHeight="15.6" x14ac:dyDescent="0.3"/>
  <cols>
    <col min="1" max="1" width="8.5546875" style="264" customWidth="1"/>
    <col min="2" max="2" width="1.5546875" style="264" customWidth="1"/>
    <col min="3" max="3" width="40.44140625" style="264" customWidth="1"/>
    <col min="4" max="4" width="1.44140625" style="264" customWidth="1"/>
    <col min="5" max="5" width="16.33203125" style="264" bestFit="1" customWidth="1"/>
    <col min="6" max="6" width="4" style="264" bestFit="1" customWidth="1"/>
    <col min="7" max="7" width="18.6640625" style="264" bestFit="1" customWidth="1"/>
    <col min="8" max="8" width="4" style="264" bestFit="1" customWidth="1"/>
    <col min="9" max="9" width="16" style="264" bestFit="1" customWidth="1"/>
    <col min="10" max="10" width="1.33203125" style="264" customWidth="1"/>
    <col min="11" max="11" width="14.5546875" style="264" bestFit="1" customWidth="1"/>
    <col min="12" max="12" width="4" style="264" bestFit="1" customWidth="1"/>
    <col min="13" max="13" width="15.6640625" style="264" bestFit="1" customWidth="1"/>
    <col min="14" max="14" width="4.33203125" style="264" bestFit="1" customWidth="1"/>
    <col min="15" max="15" width="16" style="264" bestFit="1" customWidth="1"/>
    <col min="16" max="16" width="1.33203125" style="264" customWidth="1"/>
    <col min="17" max="17" width="18.6640625" style="264" bestFit="1" customWidth="1"/>
    <col min="18" max="18" width="1.33203125" style="264" customWidth="1"/>
    <col min="19" max="19" width="15.6640625" style="264" bestFit="1" customWidth="1"/>
    <col min="20" max="20" width="1.33203125" style="264" customWidth="1"/>
    <col min="21" max="21" width="19.6640625" style="264" bestFit="1" customWidth="1"/>
    <col min="22" max="22" width="0.6640625" style="264" customWidth="1"/>
    <col min="23" max="23" width="15.6640625" style="264" customWidth="1"/>
    <col min="24" max="16384" width="8.6640625" style="264"/>
  </cols>
  <sheetData>
    <row r="1" spans="1:23" x14ac:dyDescent="0.3">
      <c r="A1" s="264" t="s">
        <v>0</v>
      </c>
      <c r="V1" s="266"/>
      <c r="W1" s="266" t="s">
        <v>1</v>
      </c>
    </row>
    <row r="2" spans="1:23" x14ac:dyDescent="0.3">
      <c r="A2" s="264" t="s">
        <v>2</v>
      </c>
      <c r="V2" s="266"/>
      <c r="W2" s="266" t="s">
        <v>3</v>
      </c>
    </row>
    <row r="3" spans="1:23" x14ac:dyDescent="0.3">
      <c r="A3" s="88" t="s">
        <v>4</v>
      </c>
      <c r="V3" s="266"/>
      <c r="W3" s="266" t="s">
        <v>5</v>
      </c>
    </row>
    <row r="4" spans="1:23" x14ac:dyDescent="0.3">
      <c r="A4" s="264" t="s">
        <v>6</v>
      </c>
      <c r="V4" s="266"/>
      <c r="W4" s="266" t="s">
        <v>7</v>
      </c>
    </row>
    <row r="5" spans="1:23" x14ac:dyDescent="0.3">
      <c r="V5" s="266"/>
      <c r="W5" s="266"/>
    </row>
    <row r="6" spans="1:23" x14ac:dyDescent="0.3">
      <c r="V6" s="266"/>
      <c r="W6" s="266"/>
    </row>
    <row r="7" spans="1:23" x14ac:dyDescent="0.3">
      <c r="E7" s="267"/>
      <c r="F7" s="267"/>
      <c r="G7" s="267"/>
      <c r="H7" s="267"/>
    </row>
    <row r="8" spans="1:23" x14ac:dyDescent="0.3">
      <c r="E8" s="380"/>
      <c r="F8" s="380"/>
      <c r="G8" s="380"/>
      <c r="H8" s="380"/>
      <c r="I8" s="380"/>
      <c r="K8" s="268"/>
      <c r="L8" s="268"/>
      <c r="M8" s="268"/>
      <c r="O8" s="381" t="s">
        <v>8</v>
      </c>
      <c r="P8" s="381"/>
      <c r="Q8" s="381"/>
      <c r="R8" s="381"/>
      <c r="S8" s="381"/>
      <c r="T8" s="269"/>
      <c r="U8" s="268" t="s">
        <v>9</v>
      </c>
      <c r="V8" s="268"/>
      <c r="W8" s="268" t="s">
        <v>10</v>
      </c>
    </row>
    <row r="9" spans="1:23" ht="18.600000000000001" x14ac:dyDescent="0.3">
      <c r="A9" s="268" t="s">
        <v>11</v>
      </c>
      <c r="B9" s="268"/>
      <c r="E9" s="382" t="s">
        <v>12</v>
      </c>
      <c r="F9" s="382"/>
      <c r="G9" s="382"/>
      <c r="H9" s="382"/>
      <c r="I9" s="382"/>
      <c r="K9" s="383" t="s">
        <v>13</v>
      </c>
      <c r="L9" s="383"/>
      <c r="M9" s="383"/>
      <c r="O9" s="383" t="s">
        <v>14</v>
      </c>
      <c r="P9" s="383"/>
      <c r="Q9" s="383"/>
      <c r="R9" s="383"/>
      <c r="S9" s="383"/>
      <c r="T9" s="269"/>
      <c r="U9" s="268" t="s">
        <v>15</v>
      </c>
      <c r="V9" s="268"/>
      <c r="W9" s="268" t="s">
        <v>16</v>
      </c>
    </row>
    <row r="10" spans="1:23" x14ac:dyDescent="0.3">
      <c r="A10" s="270" t="s">
        <v>17</v>
      </c>
      <c r="B10" s="269"/>
      <c r="C10" s="270" t="s">
        <v>18</v>
      </c>
      <c r="D10" s="269"/>
      <c r="E10" s="271" t="s">
        <v>19</v>
      </c>
      <c r="F10" s="272"/>
      <c r="G10" s="271" t="s">
        <v>20</v>
      </c>
      <c r="H10" s="272"/>
      <c r="I10" s="270" t="s">
        <v>21</v>
      </c>
      <c r="K10" s="270" t="s">
        <v>22</v>
      </c>
      <c r="L10" s="269"/>
      <c r="M10" s="273" t="s">
        <v>20</v>
      </c>
      <c r="O10" s="271" t="s">
        <v>19</v>
      </c>
      <c r="P10" s="272"/>
      <c r="Q10" s="271" t="s">
        <v>20</v>
      </c>
      <c r="R10" s="272"/>
      <c r="S10" s="270" t="s">
        <v>21</v>
      </c>
      <c r="T10" s="269"/>
      <c r="U10" s="270" t="s">
        <v>23</v>
      </c>
      <c r="V10" s="269"/>
      <c r="W10" s="270" t="s">
        <v>24</v>
      </c>
    </row>
    <row r="11" spans="1:23" x14ac:dyDescent="0.3">
      <c r="E11" s="267"/>
      <c r="F11" s="267"/>
      <c r="G11" s="267"/>
      <c r="H11" s="267"/>
      <c r="Q11" s="274"/>
      <c r="T11" s="275"/>
    </row>
    <row r="12" spans="1:23" ht="16.95" customHeight="1" x14ac:dyDescent="0.3">
      <c r="B12" s="276"/>
      <c r="D12" s="277"/>
      <c r="E12" s="278">
        <v>391140691</v>
      </c>
      <c r="F12" s="267"/>
      <c r="G12" s="278">
        <v>5208778506</v>
      </c>
      <c r="H12" s="267"/>
      <c r="I12" s="278">
        <f t="shared" ref="I12:I38" si="0">((G12*0.0762)-E12)/0.751381</f>
        <v>7676839.2562495442</v>
      </c>
      <c r="J12" s="279"/>
      <c r="K12" s="267"/>
      <c r="L12" s="267"/>
      <c r="M12" s="267"/>
      <c r="O12" s="267">
        <f>+E12</f>
        <v>391140691</v>
      </c>
      <c r="P12" s="267"/>
      <c r="Q12" s="267">
        <f>+G12</f>
        <v>5208778506</v>
      </c>
      <c r="R12" s="267"/>
      <c r="S12" s="278">
        <v>-30491564.757407263</v>
      </c>
      <c r="T12" s="275"/>
      <c r="U12" s="1" t="s">
        <v>25</v>
      </c>
      <c r="V12" s="269"/>
      <c r="W12" s="278">
        <f t="shared" ref="W12:W38" si="1">+S12-I12</f>
        <v>-38168404.01365681</v>
      </c>
    </row>
    <row r="13" spans="1:23" ht="19.95" customHeight="1" x14ac:dyDescent="0.3">
      <c r="A13" s="264" t="s">
        <v>26</v>
      </c>
      <c r="B13" s="276"/>
      <c r="C13" s="264" t="s">
        <v>27</v>
      </c>
      <c r="D13" s="277"/>
      <c r="E13" s="278">
        <v>8327800</v>
      </c>
      <c r="F13" s="280"/>
      <c r="G13" s="278">
        <v>0</v>
      </c>
      <c r="H13" s="280"/>
      <c r="I13" s="278">
        <f t="shared" si="0"/>
        <v>-11083325.237130031</v>
      </c>
      <c r="K13" s="267"/>
      <c r="L13" s="267"/>
      <c r="M13" s="267"/>
      <c r="O13" s="267">
        <f t="shared" ref="O13:O30" si="2">+E13+K13</f>
        <v>8327800</v>
      </c>
      <c r="P13" s="267"/>
      <c r="Q13" s="267">
        <f t="shared" ref="Q13:Q29" si="3">+G13+M13</f>
        <v>0</v>
      </c>
      <c r="R13" s="280"/>
      <c r="S13" s="278">
        <v>-11083325.237130031</v>
      </c>
      <c r="U13" s="1" t="s">
        <v>28</v>
      </c>
      <c r="V13" s="269"/>
      <c r="W13" s="278">
        <f t="shared" si="1"/>
        <v>0</v>
      </c>
    </row>
    <row r="14" spans="1:23" ht="19.95" customHeight="1" x14ac:dyDescent="0.3">
      <c r="A14" s="264" t="s">
        <v>29</v>
      </c>
      <c r="B14" s="276"/>
      <c r="C14" s="264" t="s">
        <v>30</v>
      </c>
      <c r="D14" s="277"/>
      <c r="E14" s="278">
        <v>3965157</v>
      </c>
      <c r="F14" s="280"/>
      <c r="G14" s="278">
        <v>0</v>
      </c>
      <c r="H14" s="280"/>
      <c r="I14" s="278">
        <f t="shared" si="0"/>
        <v>-5277158.9912441224</v>
      </c>
      <c r="K14" s="267"/>
      <c r="L14" s="267"/>
      <c r="M14" s="267"/>
      <c r="O14" s="267">
        <f t="shared" si="2"/>
        <v>3965157</v>
      </c>
      <c r="P14" s="267"/>
      <c r="Q14" s="267">
        <f t="shared" si="3"/>
        <v>0</v>
      </c>
      <c r="R14" s="280"/>
      <c r="S14" s="278">
        <v>-5277158.9912441224</v>
      </c>
      <c r="U14" s="1" t="s">
        <v>28</v>
      </c>
      <c r="V14" s="269"/>
      <c r="W14" s="278">
        <f t="shared" si="1"/>
        <v>0</v>
      </c>
    </row>
    <row r="15" spans="1:23" ht="19.95" customHeight="1" x14ac:dyDescent="0.3">
      <c r="A15" s="264" t="s">
        <v>31</v>
      </c>
      <c r="B15" s="276"/>
      <c r="C15" s="264" t="s">
        <v>32</v>
      </c>
      <c r="D15" s="277"/>
      <c r="E15" s="278">
        <v>-14935653</v>
      </c>
      <c r="F15" s="280"/>
      <c r="G15" s="278">
        <v>0</v>
      </c>
      <c r="H15" s="280"/>
      <c r="I15" s="278">
        <f t="shared" si="0"/>
        <v>19877602.707547836</v>
      </c>
      <c r="K15" s="267">
        <v>13464293.873972602</v>
      </c>
      <c r="L15" s="267"/>
      <c r="M15" s="267">
        <v>-22532936.180555556</v>
      </c>
      <c r="N15" s="265" t="s">
        <v>33</v>
      </c>
      <c r="O15" s="267">
        <f t="shared" si="2"/>
        <v>-1471359.1260273978</v>
      </c>
      <c r="P15" s="267"/>
      <c r="Q15" s="267">
        <f t="shared" si="3"/>
        <v>-22532936.180555556</v>
      </c>
      <c r="R15" s="280"/>
      <c r="S15" s="278">
        <v>-161817.39705211431</v>
      </c>
      <c r="U15" s="1" t="s">
        <v>34</v>
      </c>
      <c r="V15" s="269"/>
      <c r="W15" s="278">
        <f t="shared" si="1"/>
        <v>-20039420.104599949</v>
      </c>
    </row>
    <row r="16" spans="1:23" ht="19.95" customHeight="1" x14ac:dyDescent="0.3">
      <c r="A16" s="264" t="s">
        <v>35</v>
      </c>
      <c r="B16" s="276"/>
      <c r="C16" s="264" t="s">
        <v>36</v>
      </c>
      <c r="D16" s="277"/>
      <c r="E16" s="278">
        <v>33105346</v>
      </c>
      <c r="F16" s="280"/>
      <c r="G16" s="278">
        <v>0</v>
      </c>
      <c r="H16" s="280"/>
      <c r="I16" s="278">
        <f t="shared" si="0"/>
        <v>-44059333.414073557</v>
      </c>
      <c r="K16" s="267"/>
      <c r="L16" s="267"/>
      <c r="M16" s="267"/>
      <c r="O16" s="267">
        <f t="shared" si="2"/>
        <v>33105346</v>
      </c>
      <c r="P16" s="267"/>
      <c r="Q16" s="267">
        <f t="shared" si="3"/>
        <v>0</v>
      </c>
      <c r="R16" s="280"/>
      <c r="S16" s="278">
        <v>-44059333.414073557</v>
      </c>
      <c r="U16" s="1" t="s">
        <v>28</v>
      </c>
      <c r="V16" s="269"/>
      <c r="W16" s="278">
        <f t="shared" si="1"/>
        <v>0</v>
      </c>
    </row>
    <row r="17" spans="1:23" ht="19.95" customHeight="1" x14ac:dyDescent="0.3">
      <c r="A17" s="264" t="s">
        <v>37</v>
      </c>
      <c r="B17" s="276"/>
      <c r="C17" s="264" t="s">
        <v>38</v>
      </c>
      <c r="D17" s="277"/>
      <c r="E17" s="278">
        <v>-1955986</v>
      </c>
      <c r="F17" s="280"/>
      <c r="G17" s="278">
        <v>0</v>
      </c>
      <c r="H17" s="280"/>
      <c r="I17" s="278">
        <f t="shared" si="0"/>
        <v>2603187.9965024404</v>
      </c>
      <c r="K17" s="267"/>
      <c r="L17" s="267"/>
      <c r="M17" s="267"/>
      <c r="O17" s="267">
        <f t="shared" si="2"/>
        <v>-1955986</v>
      </c>
      <c r="P17" s="267"/>
      <c r="Q17" s="267">
        <f t="shared" si="3"/>
        <v>0</v>
      </c>
      <c r="R17" s="280"/>
      <c r="S17" s="278">
        <v>2603187.9965024404</v>
      </c>
      <c r="U17" s="1" t="s">
        <v>28</v>
      </c>
      <c r="V17" s="269"/>
      <c r="W17" s="278">
        <f t="shared" si="1"/>
        <v>0</v>
      </c>
    </row>
    <row r="18" spans="1:23" ht="19.95" customHeight="1" x14ac:dyDescent="0.3">
      <c r="A18" s="264" t="s">
        <v>39</v>
      </c>
      <c r="B18" s="276"/>
      <c r="C18" s="264" t="s">
        <v>40</v>
      </c>
      <c r="D18" s="277"/>
      <c r="E18" s="278">
        <v>66597</v>
      </c>
      <c r="F18" s="280"/>
      <c r="G18" s="278">
        <v>0</v>
      </c>
      <c r="H18" s="280"/>
      <c r="I18" s="278">
        <f t="shared" si="0"/>
        <v>-88632.797475581639</v>
      </c>
      <c r="K18" s="267"/>
      <c r="L18" s="267"/>
      <c r="M18" s="267"/>
      <c r="O18" s="267">
        <f t="shared" si="2"/>
        <v>66597</v>
      </c>
      <c r="P18" s="267"/>
      <c r="Q18" s="267">
        <f t="shared" si="3"/>
        <v>0</v>
      </c>
      <c r="R18" s="280"/>
      <c r="S18" s="278">
        <v>-88632.797475581639</v>
      </c>
      <c r="U18" s="1" t="s">
        <v>28</v>
      </c>
      <c r="V18" s="269"/>
      <c r="W18" s="278">
        <f t="shared" si="1"/>
        <v>0</v>
      </c>
    </row>
    <row r="19" spans="1:23" ht="19.95" customHeight="1" x14ac:dyDescent="0.3">
      <c r="A19" s="264" t="s">
        <v>41</v>
      </c>
      <c r="B19" s="276"/>
      <c r="C19" s="264" t="s">
        <v>42</v>
      </c>
      <c r="D19" s="277"/>
      <c r="E19" s="278">
        <v>303154</v>
      </c>
      <c r="F19" s="280"/>
      <c r="G19" s="278">
        <v>0</v>
      </c>
      <c r="H19" s="280"/>
      <c r="I19" s="278">
        <f t="shared" si="0"/>
        <v>-403462.42452231294</v>
      </c>
      <c r="K19" s="267"/>
      <c r="L19" s="267"/>
      <c r="M19" s="267"/>
      <c r="O19" s="267">
        <f t="shared" si="2"/>
        <v>303154</v>
      </c>
      <c r="P19" s="267"/>
      <c r="Q19" s="267">
        <f t="shared" si="3"/>
        <v>0</v>
      </c>
      <c r="R19" s="280"/>
      <c r="S19" s="278">
        <v>-403462.42452231294</v>
      </c>
      <c r="U19" s="1" t="s">
        <v>28</v>
      </c>
      <c r="V19" s="269"/>
      <c r="W19" s="278">
        <f t="shared" si="1"/>
        <v>0</v>
      </c>
    </row>
    <row r="20" spans="1:23" ht="19.95" customHeight="1" x14ac:dyDescent="0.3">
      <c r="A20" s="264" t="s">
        <v>43</v>
      </c>
      <c r="B20" s="276"/>
      <c r="C20" s="264" t="s">
        <v>44</v>
      </c>
      <c r="D20" s="277"/>
      <c r="E20" s="278">
        <v>184145</v>
      </c>
      <c r="F20" s="280"/>
      <c r="G20" s="278">
        <v>0</v>
      </c>
      <c r="H20" s="280"/>
      <c r="I20" s="278">
        <f t="shared" si="0"/>
        <v>-245075.40116132828</v>
      </c>
      <c r="K20" s="267">
        <v>3781193.59</v>
      </c>
      <c r="L20" s="267"/>
      <c r="M20" s="267"/>
      <c r="N20" s="265" t="s">
        <v>45</v>
      </c>
      <c r="O20" s="267">
        <f t="shared" si="2"/>
        <v>3965338.59</v>
      </c>
      <c r="P20" s="267"/>
      <c r="Q20" s="267">
        <f t="shared" si="3"/>
        <v>0</v>
      </c>
      <c r="R20" s="280"/>
      <c r="S20" s="278">
        <v>-5277400.6662398968</v>
      </c>
      <c r="U20" s="1" t="s">
        <v>34</v>
      </c>
      <c r="V20" s="269"/>
      <c r="W20" s="278">
        <f t="shared" si="1"/>
        <v>-5032325.2650785688</v>
      </c>
    </row>
    <row r="21" spans="1:23" ht="19.95" customHeight="1" x14ac:dyDescent="0.3">
      <c r="A21" s="264" t="s">
        <v>46</v>
      </c>
      <c r="B21" s="276"/>
      <c r="C21" s="264" t="s">
        <v>47</v>
      </c>
      <c r="D21" s="277"/>
      <c r="E21" s="278">
        <v>71835</v>
      </c>
      <c r="F21" s="280"/>
      <c r="G21" s="278">
        <v>0</v>
      </c>
      <c r="H21" s="280"/>
      <c r="I21" s="278">
        <f t="shared" si="0"/>
        <v>-95603.961239371245</v>
      </c>
      <c r="K21" s="267"/>
      <c r="L21" s="267"/>
      <c r="M21" s="267"/>
      <c r="O21" s="267">
        <f t="shared" si="2"/>
        <v>71835</v>
      </c>
      <c r="P21" s="267"/>
      <c r="Q21" s="267">
        <f t="shared" si="3"/>
        <v>0</v>
      </c>
      <c r="R21" s="280"/>
      <c r="S21" s="278">
        <v>-95603.961239371245</v>
      </c>
      <c r="U21" s="1" t="s">
        <v>28</v>
      </c>
      <c r="V21" s="269"/>
      <c r="W21" s="278">
        <f t="shared" si="1"/>
        <v>0</v>
      </c>
    </row>
    <row r="22" spans="1:23" ht="19.95" customHeight="1" x14ac:dyDescent="0.3">
      <c r="A22" s="264" t="s">
        <v>48</v>
      </c>
      <c r="B22" s="276"/>
      <c r="C22" s="264" t="s">
        <v>49</v>
      </c>
      <c r="D22" s="277"/>
      <c r="E22" s="278">
        <v>5301</v>
      </c>
      <c r="F22" s="280"/>
      <c r="G22" s="278">
        <v>0</v>
      </c>
      <c r="H22" s="280"/>
      <c r="I22" s="278">
        <f t="shared" si="0"/>
        <v>-7055.0093760688651</v>
      </c>
      <c r="K22" s="267"/>
      <c r="L22" s="267"/>
      <c r="M22" s="267"/>
      <c r="O22" s="267">
        <f t="shared" si="2"/>
        <v>5301</v>
      </c>
      <c r="P22" s="267"/>
      <c r="Q22" s="267">
        <f t="shared" si="3"/>
        <v>0</v>
      </c>
      <c r="R22" s="280"/>
      <c r="S22" s="278">
        <v>-7055.0093760688651</v>
      </c>
      <c r="U22" s="1" t="s">
        <v>28</v>
      </c>
      <c r="V22" s="269"/>
      <c r="W22" s="278">
        <f t="shared" si="1"/>
        <v>0</v>
      </c>
    </row>
    <row r="23" spans="1:23" ht="19.95" customHeight="1" x14ac:dyDescent="0.3">
      <c r="A23" s="264" t="s">
        <v>50</v>
      </c>
      <c r="B23" s="276"/>
      <c r="C23" s="264" t="s">
        <v>51</v>
      </c>
      <c r="D23" s="277"/>
      <c r="E23" s="278">
        <v>-803909</v>
      </c>
      <c r="F23" s="280"/>
      <c r="G23" s="278">
        <v>0</v>
      </c>
      <c r="H23" s="280"/>
      <c r="I23" s="278">
        <f t="shared" si="0"/>
        <v>1069908.6082826157</v>
      </c>
      <c r="K23" s="267"/>
      <c r="L23" s="267"/>
      <c r="M23" s="267"/>
      <c r="O23" s="267">
        <f t="shared" si="2"/>
        <v>-803909</v>
      </c>
      <c r="P23" s="267"/>
      <c r="Q23" s="267">
        <f t="shared" si="3"/>
        <v>0</v>
      </c>
      <c r="R23" s="280"/>
      <c r="S23" s="278">
        <v>1069908.6082826157</v>
      </c>
      <c r="U23" s="1" t="s">
        <v>28</v>
      </c>
      <c r="V23" s="269"/>
      <c r="W23" s="278">
        <f t="shared" si="1"/>
        <v>0</v>
      </c>
    </row>
    <row r="24" spans="1:23" ht="19.95" customHeight="1" x14ac:dyDescent="0.3">
      <c r="A24" s="264" t="s">
        <v>52</v>
      </c>
      <c r="B24" s="276"/>
      <c r="C24" s="264" t="s">
        <v>53</v>
      </c>
      <c r="D24" s="277"/>
      <c r="E24" s="278">
        <v>-496558</v>
      </c>
      <c r="F24" s="280"/>
      <c r="G24" s="278">
        <v>0</v>
      </c>
      <c r="H24" s="280"/>
      <c r="I24" s="278">
        <f t="shared" si="0"/>
        <v>660860.46892322274</v>
      </c>
      <c r="K24" s="267"/>
      <c r="L24" s="267"/>
      <c r="M24" s="267"/>
      <c r="O24" s="267">
        <f t="shared" si="2"/>
        <v>-496558</v>
      </c>
      <c r="P24" s="267"/>
      <c r="Q24" s="267">
        <f t="shared" si="3"/>
        <v>0</v>
      </c>
      <c r="R24" s="280"/>
      <c r="S24" s="278">
        <v>660860.46892322274</v>
      </c>
      <c r="U24" s="1" t="s">
        <v>28</v>
      </c>
      <c r="V24" s="269"/>
      <c r="W24" s="278">
        <f t="shared" si="1"/>
        <v>0</v>
      </c>
    </row>
    <row r="25" spans="1:23" ht="19.95" customHeight="1" x14ac:dyDescent="0.3">
      <c r="A25" s="264" t="s">
        <v>54</v>
      </c>
      <c r="B25" s="276"/>
      <c r="C25" s="264" t="s">
        <v>55</v>
      </c>
      <c r="D25" s="277"/>
      <c r="E25" s="278">
        <v>-1726149</v>
      </c>
      <c r="F25" s="280"/>
      <c r="G25" s="278">
        <v>0</v>
      </c>
      <c r="H25" s="280"/>
      <c r="I25" s="278">
        <f t="shared" si="0"/>
        <v>2297301.9014321631</v>
      </c>
      <c r="J25" s="281"/>
      <c r="K25" s="267"/>
      <c r="L25" s="267"/>
      <c r="M25" s="267"/>
      <c r="O25" s="267">
        <f t="shared" si="2"/>
        <v>-1726149</v>
      </c>
      <c r="P25" s="267"/>
      <c r="Q25" s="267">
        <f t="shared" si="3"/>
        <v>0</v>
      </c>
      <c r="R25" s="280"/>
      <c r="S25" s="278">
        <v>2297301.9014321631</v>
      </c>
      <c r="U25" s="1" t="s">
        <v>28</v>
      </c>
      <c r="V25" s="269"/>
      <c r="W25" s="278">
        <f t="shared" si="1"/>
        <v>0</v>
      </c>
    </row>
    <row r="26" spans="1:23" ht="19.95" customHeight="1" x14ac:dyDescent="0.3">
      <c r="A26" s="264" t="s">
        <v>56</v>
      </c>
      <c r="B26" s="276"/>
      <c r="C26" s="264" t="s">
        <v>57</v>
      </c>
      <c r="D26" s="277"/>
      <c r="E26" s="278">
        <v>319951</v>
      </c>
      <c r="F26" s="280"/>
      <c r="G26" s="278">
        <v>0</v>
      </c>
      <c r="H26" s="280"/>
      <c r="I26" s="278">
        <f t="shared" si="0"/>
        <v>-425817.26181524422</v>
      </c>
      <c r="K26" s="267"/>
      <c r="L26" s="267"/>
      <c r="M26" s="267"/>
      <c r="O26" s="267">
        <f t="shared" si="2"/>
        <v>319951</v>
      </c>
      <c r="P26" s="267"/>
      <c r="Q26" s="267">
        <f t="shared" si="3"/>
        <v>0</v>
      </c>
      <c r="R26" s="280"/>
      <c r="S26" s="278">
        <v>-425817.26181524422</v>
      </c>
      <c r="U26" s="1" t="s">
        <v>28</v>
      </c>
      <c r="V26" s="269"/>
      <c r="W26" s="278">
        <f t="shared" si="1"/>
        <v>0</v>
      </c>
    </row>
    <row r="27" spans="1:23" ht="19.95" customHeight="1" x14ac:dyDescent="0.3">
      <c r="A27" s="264" t="s">
        <v>58</v>
      </c>
      <c r="B27" s="276"/>
      <c r="C27" s="264" t="s">
        <v>59</v>
      </c>
      <c r="D27" s="277"/>
      <c r="E27" s="278">
        <v>-61810</v>
      </c>
      <c r="F27" s="280"/>
      <c r="G27" s="278">
        <v>0</v>
      </c>
      <c r="H27" s="280"/>
      <c r="I27" s="278">
        <f t="shared" si="0"/>
        <v>82261.861825092739</v>
      </c>
      <c r="K27" s="267"/>
      <c r="L27" s="267"/>
      <c r="M27" s="267"/>
      <c r="O27" s="267">
        <f t="shared" si="2"/>
        <v>-61810</v>
      </c>
      <c r="P27" s="267"/>
      <c r="Q27" s="267">
        <f t="shared" si="3"/>
        <v>0</v>
      </c>
      <c r="R27" s="280"/>
      <c r="S27" s="278">
        <v>82261.861825092739</v>
      </c>
      <c r="U27" s="1" t="s">
        <v>28</v>
      </c>
      <c r="V27" s="269"/>
      <c r="W27" s="278">
        <f t="shared" si="1"/>
        <v>0</v>
      </c>
    </row>
    <row r="28" spans="1:23" ht="19.95" customHeight="1" x14ac:dyDescent="0.3">
      <c r="A28" s="264" t="s">
        <v>60</v>
      </c>
      <c r="B28" s="276"/>
      <c r="C28" s="264" t="s">
        <v>61</v>
      </c>
      <c r="D28" s="277"/>
      <c r="E28" s="278">
        <v>-13157</v>
      </c>
      <c r="F28" s="280"/>
      <c r="G28" s="278">
        <v>0</v>
      </c>
      <c r="H28" s="280"/>
      <c r="I28" s="278">
        <f t="shared" si="0"/>
        <v>17510.424139018687</v>
      </c>
      <c r="K28" s="267"/>
      <c r="L28" s="267"/>
      <c r="M28" s="267"/>
      <c r="O28" s="267">
        <f t="shared" si="2"/>
        <v>-13157</v>
      </c>
      <c r="P28" s="267"/>
      <c r="Q28" s="267">
        <f t="shared" si="3"/>
        <v>0</v>
      </c>
      <c r="R28" s="280"/>
      <c r="S28" s="278">
        <v>17510.424139018687</v>
      </c>
      <c r="U28" s="1" t="s">
        <v>28</v>
      </c>
      <c r="V28" s="269"/>
      <c r="W28" s="278">
        <f t="shared" si="1"/>
        <v>0</v>
      </c>
    </row>
    <row r="29" spans="1:23" ht="19.95" customHeight="1" x14ac:dyDescent="0.3">
      <c r="A29" s="264" t="s">
        <v>62</v>
      </c>
      <c r="B29" s="276"/>
      <c r="C29" s="264" t="s">
        <v>63</v>
      </c>
      <c r="D29" s="277"/>
      <c r="E29" s="278">
        <v>-23850</v>
      </c>
      <c r="F29" s="280"/>
      <c r="G29" s="278">
        <v>0</v>
      </c>
      <c r="H29" s="280"/>
      <c r="I29" s="278">
        <f t="shared" si="0"/>
        <v>31741.553220004233</v>
      </c>
      <c r="K29" s="267"/>
      <c r="L29" s="267"/>
      <c r="M29" s="267"/>
      <c r="O29" s="267">
        <f t="shared" si="2"/>
        <v>-23850</v>
      </c>
      <c r="P29" s="267"/>
      <c r="Q29" s="267">
        <f t="shared" si="3"/>
        <v>0</v>
      </c>
      <c r="R29" s="280"/>
      <c r="S29" s="278">
        <v>31741.553220004233</v>
      </c>
      <c r="U29" s="1" t="s">
        <v>28</v>
      </c>
      <c r="V29" s="269"/>
      <c r="W29" s="278">
        <f t="shared" si="1"/>
        <v>0</v>
      </c>
    </row>
    <row r="30" spans="1:23" ht="19.95" customHeight="1" x14ac:dyDescent="0.3">
      <c r="A30" s="264" t="s">
        <v>64</v>
      </c>
      <c r="B30" s="276"/>
      <c r="C30" s="264" t="s">
        <v>65</v>
      </c>
      <c r="D30" s="277"/>
      <c r="E30" s="278"/>
      <c r="F30" s="280"/>
      <c r="G30" s="278">
        <v>182818242</v>
      </c>
      <c r="H30" s="280"/>
      <c r="I30" s="278">
        <f t="shared" si="0"/>
        <v>18540194.708676424</v>
      </c>
      <c r="K30" s="267"/>
      <c r="L30" s="267"/>
      <c r="M30" s="267">
        <f>+Q30-G30</f>
        <v>-61459604.808058262</v>
      </c>
      <c r="N30" s="265" t="s">
        <v>66</v>
      </c>
      <c r="O30" s="267">
        <f t="shared" si="2"/>
        <v>0</v>
      </c>
      <c r="P30" s="267"/>
      <c r="Q30" s="267">
        <v>121358637.19194174</v>
      </c>
      <c r="R30" s="280"/>
      <c r="S30" s="278">
        <v>11418094.992435062</v>
      </c>
      <c r="U30" s="1" t="s">
        <v>34</v>
      </c>
      <c r="V30" s="269"/>
      <c r="W30" s="278">
        <f t="shared" si="1"/>
        <v>-7122099.7162413616</v>
      </c>
    </row>
    <row r="31" spans="1:23" ht="19.95" customHeight="1" x14ac:dyDescent="0.3">
      <c r="A31" s="264" t="s">
        <v>67</v>
      </c>
      <c r="B31" s="276"/>
      <c r="C31" s="264" t="s">
        <v>68</v>
      </c>
      <c r="D31" s="277"/>
      <c r="E31" s="278">
        <v>-16904953</v>
      </c>
      <c r="F31" s="280"/>
      <c r="G31" s="278">
        <v>-16904953</v>
      </c>
      <c r="H31" s="280"/>
      <c r="I31" s="278">
        <f t="shared" si="0"/>
        <v>20784123.608928096</v>
      </c>
      <c r="K31" s="267">
        <f>+O31-E31</f>
        <v>2190406.4420810752</v>
      </c>
      <c r="L31" s="267"/>
      <c r="M31" s="267">
        <f>+Q31-G31</f>
        <v>2190406.4420810752</v>
      </c>
      <c r="N31" s="265" t="s">
        <v>66</v>
      </c>
      <c r="O31" s="267">
        <v>-14714546.557918925</v>
      </c>
      <c r="P31" s="267"/>
      <c r="Q31" s="267">
        <v>-14714546.557918925</v>
      </c>
      <c r="R31" s="280"/>
      <c r="S31" s="278">
        <v>18198909.65049522</v>
      </c>
      <c r="U31" s="1" t="s">
        <v>34</v>
      </c>
      <c r="V31" s="269"/>
      <c r="W31" s="278">
        <f t="shared" si="1"/>
        <v>-2585213.9584328756</v>
      </c>
    </row>
    <row r="32" spans="1:23" ht="19.95" customHeight="1" x14ac:dyDescent="0.3">
      <c r="A32" s="264" t="s">
        <v>69</v>
      </c>
      <c r="B32" s="276"/>
      <c r="C32" s="264" t="s">
        <v>70</v>
      </c>
      <c r="D32" s="277"/>
      <c r="E32" s="278">
        <v>340893</v>
      </c>
      <c r="F32" s="280"/>
      <c r="G32" s="278">
        <v>0</v>
      </c>
      <c r="H32" s="280"/>
      <c r="I32" s="278">
        <f t="shared" si="0"/>
        <v>-453688.60804305674</v>
      </c>
      <c r="K32" s="267"/>
      <c r="L32" s="267"/>
      <c r="M32" s="267"/>
      <c r="O32" s="267">
        <f t="shared" ref="O32:O38" si="4">+E32+K32</f>
        <v>340893</v>
      </c>
      <c r="P32" s="267"/>
      <c r="Q32" s="267">
        <f t="shared" ref="Q32:Q38" si="5">+G32+M32</f>
        <v>0</v>
      </c>
      <c r="R32" s="280"/>
      <c r="S32" s="278">
        <v>-453688.60804305674</v>
      </c>
      <c r="U32" s="1" t="s">
        <v>28</v>
      </c>
      <c r="V32" s="269"/>
      <c r="W32" s="278">
        <f t="shared" si="1"/>
        <v>0</v>
      </c>
    </row>
    <row r="33" spans="1:23" ht="19.95" customHeight="1" x14ac:dyDescent="0.3">
      <c r="A33" s="264" t="s">
        <v>71</v>
      </c>
      <c r="B33" s="276"/>
      <c r="C33" s="264" t="s">
        <v>72</v>
      </c>
      <c r="D33" s="277"/>
      <c r="E33" s="278">
        <v>-7589560</v>
      </c>
      <c r="F33" s="280"/>
      <c r="G33" s="278">
        <v>0</v>
      </c>
      <c r="H33" s="280"/>
      <c r="I33" s="278">
        <f t="shared" si="0"/>
        <v>10100814.367145296</v>
      </c>
      <c r="K33" s="267"/>
      <c r="L33" s="267"/>
      <c r="M33" s="267"/>
      <c r="O33" s="267">
        <f t="shared" si="4"/>
        <v>-7589560</v>
      </c>
      <c r="P33" s="267"/>
      <c r="Q33" s="267">
        <f t="shared" si="5"/>
        <v>0</v>
      </c>
      <c r="R33" s="280"/>
      <c r="S33" s="278">
        <v>10100814.367145296</v>
      </c>
      <c r="U33" s="1" t="s">
        <v>28</v>
      </c>
      <c r="V33" s="269"/>
      <c r="W33" s="278">
        <f t="shared" si="1"/>
        <v>0</v>
      </c>
    </row>
    <row r="34" spans="1:23" ht="19.95" customHeight="1" x14ac:dyDescent="0.3">
      <c r="A34" s="264" t="s">
        <v>73</v>
      </c>
      <c r="B34" s="276"/>
      <c r="C34" s="264" t="s">
        <v>74</v>
      </c>
      <c r="D34" s="277"/>
      <c r="E34" s="2">
        <v>-68620</v>
      </c>
      <c r="F34" s="3"/>
      <c r="G34" s="2">
        <v>0</v>
      </c>
      <c r="H34" s="3"/>
      <c r="I34" s="2">
        <f t="shared" si="0"/>
        <v>91325.173247659986</v>
      </c>
      <c r="K34" s="267"/>
      <c r="L34" s="267"/>
      <c r="M34" s="267"/>
      <c r="O34" s="267">
        <f t="shared" si="4"/>
        <v>-68620</v>
      </c>
      <c r="P34" s="267"/>
      <c r="Q34" s="267">
        <f t="shared" si="5"/>
        <v>0</v>
      </c>
      <c r="R34" s="280"/>
      <c r="S34" s="278">
        <v>91325.173247659986</v>
      </c>
      <c r="U34" s="1" t="s">
        <v>28</v>
      </c>
      <c r="V34" s="269"/>
      <c r="W34" s="278">
        <f t="shared" si="1"/>
        <v>0</v>
      </c>
    </row>
    <row r="35" spans="1:23" ht="19.95" customHeight="1" x14ac:dyDescent="0.3">
      <c r="A35" s="264" t="s">
        <v>75</v>
      </c>
      <c r="B35" s="276"/>
      <c r="C35" s="264" t="s">
        <v>76</v>
      </c>
      <c r="D35" s="277"/>
      <c r="E35" s="278">
        <v>167531</v>
      </c>
      <c r="F35" s="280"/>
      <c r="G35" s="278">
        <v>-1615371</v>
      </c>
      <c r="H35" s="280"/>
      <c r="I35" s="278">
        <f t="shared" si="0"/>
        <v>-386784.16169692879</v>
      </c>
      <c r="K35" s="267"/>
      <c r="L35" s="267"/>
      <c r="M35" s="267"/>
      <c r="O35" s="267">
        <f t="shared" si="4"/>
        <v>167531</v>
      </c>
      <c r="P35" s="267"/>
      <c r="Q35" s="267">
        <f t="shared" si="5"/>
        <v>-1615371</v>
      </c>
      <c r="R35" s="280"/>
      <c r="S35" s="278">
        <v>-374947.19591139513</v>
      </c>
      <c r="U35" s="1" t="s">
        <v>28</v>
      </c>
      <c r="V35" s="269"/>
      <c r="W35" s="278">
        <f t="shared" si="1"/>
        <v>11836.965785533655</v>
      </c>
    </row>
    <row r="36" spans="1:23" ht="19.95" customHeight="1" x14ac:dyDescent="0.3">
      <c r="A36" s="264" t="s">
        <v>77</v>
      </c>
      <c r="B36" s="276"/>
      <c r="C36" s="264" t="s">
        <v>78</v>
      </c>
      <c r="D36" s="277"/>
      <c r="E36" s="278">
        <v>-32912586</v>
      </c>
      <c r="F36" s="280"/>
      <c r="G36" s="278">
        <v>0</v>
      </c>
      <c r="H36" s="280"/>
      <c r="I36" s="278">
        <f t="shared" si="0"/>
        <v>43802792.458153725</v>
      </c>
      <c r="K36" s="267"/>
      <c r="L36" s="267"/>
      <c r="M36" s="267"/>
      <c r="O36" s="267">
        <f t="shared" si="4"/>
        <v>-32912586</v>
      </c>
      <c r="P36" s="267"/>
      <c r="Q36" s="267">
        <f t="shared" si="5"/>
        <v>0</v>
      </c>
      <c r="R36" s="280"/>
      <c r="S36" s="278">
        <v>43802792.458153725</v>
      </c>
      <c r="U36" s="1" t="s">
        <v>28</v>
      </c>
      <c r="V36" s="269"/>
      <c r="W36" s="278">
        <f t="shared" si="1"/>
        <v>0</v>
      </c>
    </row>
    <row r="37" spans="1:23" ht="19.95" customHeight="1" x14ac:dyDescent="0.3">
      <c r="A37" s="264" t="s">
        <v>79</v>
      </c>
      <c r="B37" s="276"/>
      <c r="C37" s="264" t="s">
        <v>80</v>
      </c>
      <c r="D37" s="277"/>
      <c r="E37" s="278">
        <v>-11001</v>
      </c>
      <c r="F37" s="280"/>
      <c r="G37" s="278">
        <v>0</v>
      </c>
      <c r="H37" s="280"/>
      <c r="I37" s="278">
        <f t="shared" si="0"/>
        <v>14641.04096323969</v>
      </c>
      <c r="K37" s="267"/>
      <c r="L37" s="267"/>
      <c r="M37" s="267"/>
      <c r="O37" s="267">
        <f t="shared" si="4"/>
        <v>-11001</v>
      </c>
      <c r="P37" s="267"/>
      <c r="Q37" s="267">
        <f t="shared" si="5"/>
        <v>0</v>
      </c>
      <c r="R37" s="280"/>
      <c r="S37" s="278">
        <v>14641.04096323969</v>
      </c>
      <c r="U37" s="1" t="s">
        <v>28</v>
      </c>
      <c r="V37" s="269"/>
      <c r="W37" s="278">
        <f t="shared" si="1"/>
        <v>0</v>
      </c>
    </row>
    <row r="38" spans="1:23" ht="19.95" customHeight="1" x14ac:dyDescent="0.3">
      <c r="A38" s="264" t="s">
        <v>81</v>
      </c>
      <c r="B38" s="276"/>
      <c r="C38" s="264" t="s">
        <v>82</v>
      </c>
      <c r="D38" s="277"/>
      <c r="E38" s="278">
        <v>1668426</v>
      </c>
      <c r="F38" s="280"/>
      <c r="G38" s="278">
        <v>-11018407</v>
      </c>
      <c r="H38" s="280"/>
      <c r="I38" s="278">
        <f t="shared" si="0"/>
        <v>-3337891.9794352003</v>
      </c>
      <c r="K38" s="267"/>
      <c r="L38" s="267"/>
      <c r="M38" s="267"/>
      <c r="O38" s="267">
        <f t="shared" si="4"/>
        <v>1668426</v>
      </c>
      <c r="P38" s="267"/>
      <c r="Q38" s="267">
        <f t="shared" si="5"/>
        <v>-11018407</v>
      </c>
      <c r="R38" s="280"/>
      <c r="S38" s="278">
        <v>-3257152.3185956259</v>
      </c>
      <c r="U38" s="1" t="s">
        <v>28</v>
      </c>
      <c r="V38" s="269"/>
      <c r="W38" s="278">
        <f t="shared" si="1"/>
        <v>80739.660839574412</v>
      </c>
    </row>
    <row r="39" spans="1:23" ht="19.95" customHeight="1" x14ac:dyDescent="0.3">
      <c r="B39" s="276"/>
      <c r="D39" s="277"/>
      <c r="E39" s="278"/>
      <c r="F39" s="282"/>
      <c r="G39" s="278"/>
      <c r="H39" s="280"/>
      <c r="I39" s="278"/>
      <c r="O39" s="267"/>
      <c r="P39" s="267"/>
      <c r="Q39" s="267"/>
      <c r="R39" s="280"/>
      <c r="S39" s="278"/>
      <c r="U39" s="1"/>
      <c r="V39" s="269"/>
      <c r="W39" s="278"/>
    </row>
    <row r="40" spans="1:23" ht="19.95" customHeight="1" x14ac:dyDescent="0.3">
      <c r="A40" s="264" t="s">
        <v>83</v>
      </c>
      <c r="B40" s="276"/>
      <c r="D40" s="277"/>
      <c r="E40" s="278"/>
      <c r="F40" s="280"/>
      <c r="G40" s="278"/>
      <c r="H40" s="280"/>
      <c r="I40" s="278"/>
      <c r="O40" s="267"/>
      <c r="P40" s="267"/>
      <c r="Q40" s="267"/>
      <c r="R40" s="280"/>
      <c r="S40" s="278"/>
      <c r="U40" s="1"/>
      <c r="V40" s="269"/>
      <c r="W40" s="278"/>
    </row>
    <row r="41" spans="1:23" ht="19.95" customHeight="1" x14ac:dyDescent="0.3">
      <c r="A41" s="264" t="s">
        <v>84</v>
      </c>
      <c r="B41" s="276"/>
      <c r="C41" s="264" t="s">
        <v>27</v>
      </c>
      <c r="D41" s="277"/>
      <c r="E41" s="278">
        <v>-25687973</v>
      </c>
      <c r="F41" s="267"/>
      <c r="G41" s="278">
        <v>0</v>
      </c>
      <c r="H41" s="267"/>
      <c r="I41" s="278">
        <f t="shared" ref="I41:I66" si="6">((G41*0.0762)-E41)/0.751381</f>
        <v>34187679.752349339</v>
      </c>
      <c r="K41" s="267">
        <v>0</v>
      </c>
      <c r="L41" s="267">
        <f t="shared" ref="L41:M56" si="7">-F41</f>
        <v>0</v>
      </c>
      <c r="M41" s="267">
        <f t="shared" si="7"/>
        <v>0</v>
      </c>
      <c r="O41" s="267">
        <f>+E41+K41</f>
        <v>-25687973</v>
      </c>
      <c r="P41" s="267"/>
      <c r="Q41" s="267">
        <f t="shared" ref="Q41:Q51" si="8">+G41+M41</f>
        <v>0</v>
      </c>
      <c r="R41" s="267"/>
      <c r="S41" s="278">
        <v>34187679.752349339</v>
      </c>
      <c r="U41" s="1" t="s">
        <v>28</v>
      </c>
      <c r="V41" s="269"/>
      <c r="W41" s="278">
        <f t="shared" ref="W41:W66" si="9">+S41-I41</f>
        <v>0</v>
      </c>
    </row>
    <row r="42" spans="1:23" ht="19.95" customHeight="1" x14ac:dyDescent="0.3">
      <c r="A42" s="264" t="s">
        <v>85</v>
      </c>
      <c r="B42" s="283"/>
      <c r="C42" s="264" t="s">
        <v>30</v>
      </c>
      <c r="D42" s="277"/>
      <c r="E42" s="278">
        <v>6844288</v>
      </c>
      <c r="F42" s="267"/>
      <c r="G42" s="278">
        <v>0</v>
      </c>
      <c r="H42" s="267"/>
      <c r="I42" s="278">
        <f t="shared" si="6"/>
        <v>-9108944.7297709156</v>
      </c>
      <c r="J42" s="284"/>
      <c r="K42" s="267">
        <v>0</v>
      </c>
      <c r="L42" s="267">
        <f t="shared" si="7"/>
        <v>0</v>
      </c>
      <c r="M42" s="267">
        <f t="shared" si="7"/>
        <v>0</v>
      </c>
      <c r="O42" s="267">
        <f>+E42+K42</f>
        <v>6844288</v>
      </c>
      <c r="P42" s="267"/>
      <c r="Q42" s="267">
        <f t="shared" si="8"/>
        <v>0</v>
      </c>
      <c r="R42" s="267"/>
      <c r="S42" s="278">
        <v>-9108944.7297709156</v>
      </c>
      <c r="U42" s="1" t="s">
        <v>28</v>
      </c>
      <c r="W42" s="278">
        <f t="shared" si="9"/>
        <v>0</v>
      </c>
    </row>
    <row r="43" spans="1:23" ht="19.95" customHeight="1" x14ac:dyDescent="0.3">
      <c r="A43" s="264" t="s">
        <v>86</v>
      </c>
      <c r="B43" s="268"/>
      <c r="C43" s="264" t="s">
        <v>87</v>
      </c>
      <c r="E43" s="278">
        <v>-387246</v>
      </c>
      <c r="F43" s="267"/>
      <c r="G43" s="278">
        <v>0</v>
      </c>
      <c r="H43" s="267"/>
      <c r="I43" s="278">
        <f t="shared" si="6"/>
        <v>515379.01543957065</v>
      </c>
      <c r="J43" s="279"/>
      <c r="K43" s="267">
        <f>+O43-E43</f>
        <v>-1685210.3700735606</v>
      </c>
      <c r="L43" s="267">
        <f t="shared" si="7"/>
        <v>0</v>
      </c>
      <c r="M43" s="267">
        <f t="shared" si="7"/>
        <v>0</v>
      </c>
      <c r="N43" s="265" t="s">
        <v>88</v>
      </c>
      <c r="O43" s="267">
        <v>-2072456.3700735606</v>
      </c>
      <c r="P43" s="267"/>
      <c r="Q43" s="267">
        <f t="shared" si="8"/>
        <v>0</v>
      </c>
      <c r="R43" s="267"/>
      <c r="S43" s="278">
        <v>2758196.4011248099</v>
      </c>
      <c r="U43" s="1" t="s">
        <v>34</v>
      </c>
      <c r="W43" s="278">
        <f t="shared" si="9"/>
        <v>2242817.385685239</v>
      </c>
    </row>
    <row r="44" spans="1:23" ht="19.95" customHeight="1" x14ac:dyDescent="0.3">
      <c r="A44" s="264" t="s">
        <v>89</v>
      </c>
      <c r="B44" s="268"/>
      <c r="C44" s="264" t="s">
        <v>90</v>
      </c>
      <c r="E44" s="278">
        <v>-71835</v>
      </c>
      <c r="F44" s="267"/>
      <c r="G44" s="278">
        <v>0</v>
      </c>
      <c r="H44" s="267"/>
      <c r="I44" s="278">
        <f t="shared" si="6"/>
        <v>95603.961239371245</v>
      </c>
      <c r="J44" s="279"/>
      <c r="K44" s="267">
        <f>-E44</f>
        <v>71835</v>
      </c>
      <c r="L44" s="267">
        <f t="shared" si="7"/>
        <v>0</v>
      </c>
      <c r="M44" s="267">
        <f t="shared" si="7"/>
        <v>0</v>
      </c>
      <c r="N44" s="265" t="s">
        <v>91</v>
      </c>
      <c r="O44" s="267">
        <f>+E44+K44</f>
        <v>0</v>
      </c>
      <c r="P44" s="267"/>
      <c r="Q44" s="267">
        <f t="shared" si="8"/>
        <v>0</v>
      </c>
      <c r="R44" s="267"/>
      <c r="S44" s="278">
        <v>0</v>
      </c>
      <c r="U44" s="1" t="s">
        <v>34</v>
      </c>
      <c r="W44" s="278">
        <f t="shared" si="9"/>
        <v>-95603.961239371245</v>
      </c>
    </row>
    <row r="45" spans="1:23" ht="19.95" customHeight="1" x14ac:dyDescent="0.3">
      <c r="A45" s="264" t="s">
        <v>92</v>
      </c>
      <c r="B45" s="276"/>
      <c r="C45" s="264" t="s">
        <v>49</v>
      </c>
      <c r="D45" s="277"/>
      <c r="E45" s="278">
        <v>-5301</v>
      </c>
      <c r="F45" s="267"/>
      <c r="G45" s="278">
        <v>0</v>
      </c>
      <c r="H45" s="267"/>
      <c r="I45" s="278">
        <f t="shared" si="6"/>
        <v>7055.0093760688651</v>
      </c>
      <c r="K45" s="267">
        <f>-E45</f>
        <v>5301</v>
      </c>
      <c r="L45" s="267">
        <f t="shared" si="7"/>
        <v>0</v>
      </c>
      <c r="M45" s="267">
        <f t="shared" si="7"/>
        <v>0</v>
      </c>
      <c r="N45" s="265" t="s">
        <v>91</v>
      </c>
      <c r="O45" s="267">
        <f>+E45+K45</f>
        <v>0</v>
      </c>
      <c r="P45" s="267"/>
      <c r="Q45" s="267">
        <f t="shared" si="8"/>
        <v>0</v>
      </c>
      <c r="R45" s="267"/>
      <c r="S45" s="278">
        <v>0</v>
      </c>
      <c r="U45" s="1" t="s">
        <v>34</v>
      </c>
      <c r="V45" s="269"/>
      <c r="W45" s="278">
        <f t="shared" si="9"/>
        <v>-7055.0093760688651</v>
      </c>
    </row>
    <row r="46" spans="1:23" ht="19.95" customHeight="1" x14ac:dyDescent="0.3">
      <c r="A46" s="264" t="s">
        <v>93</v>
      </c>
      <c r="B46" s="276"/>
      <c r="C46" s="264" t="s">
        <v>94</v>
      </c>
      <c r="D46" s="277"/>
      <c r="E46" s="278">
        <v>-442588</v>
      </c>
      <c r="F46" s="267"/>
      <c r="G46" s="278">
        <v>0</v>
      </c>
      <c r="H46" s="267"/>
      <c r="I46" s="278">
        <f t="shared" si="6"/>
        <v>589032.72773732641</v>
      </c>
      <c r="J46" s="284"/>
      <c r="K46" s="267"/>
      <c r="L46" s="267">
        <f t="shared" si="7"/>
        <v>0</v>
      </c>
      <c r="M46" s="267">
        <f t="shared" si="7"/>
        <v>0</v>
      </c>
      <c r="O46" s="267">
        <f>+E46+K46</f>
        <v>-442588</v>
      </c>
      <c r="P46" s="267"/>
      <c r="Q46" s="267">
        <f t="shared" si="8"/>
        <v>0</v>
      </c>
      <c r="R46" s="267"/>
      <c r="S46" s="278">
        <v>589032.72773732641</v>
      </c>
      <c r="U46" s="1" t="s">
        <v>28</v>
      </c>
      <c r="W46" s="278">
        <f t="shared" si="9"/>
        <v>0</v>
      </c>
    </row>
    <row r="47" spans="1:23" ht="19.95" customHeight="1" x14ac:dyDescent="0.3">
      <c r="A47" s="264" t="s">
        <v>95</v>
      </c>
      <c r="B47" s="276"/>
      <c r="C47" s="264" t="s">
        <v>96</v>
      </c>
      <c r="D47" s="277"/>
      <c r="E47" s="278">
        <v>-3003557</v>
      </c>
      <c r="F47" s="267"/>
      <c r="G47" s="278">
        <v>0</v>
      </c>
      <c r="H47" s="267"/>
      <c r="I47" s="278">
        <f t="shared" si="6"/>
        <v>3997382.1536610588</v>
      </c>
      <c r="K47" s="267">
        <f>+O47-E47</f>
        <v>851844.06079766154</v>
      </c>
      <c r="L47" s="267">
        <f t="shared" si="7"/>
        <v>0</v>
      </c>
      <c r="M47" s="267">
        <f t="shared" si="7"/>
        <v>0</v>
      </c>
      <c r="N47" s="265" t="s">
        <v>97</v>
      </c>
      <c r="O47" s="267">
        <v>-2151712.9392023385</v>
      </c>
      <c r="P47" s="267"/>
      <c r="Q47" s="267">
        <f t="shared" si="8"/>
        <v>0</v>
      </c>
      <c r="R47" s="267"/>
      <c r="S47" s="278">
        <v>2863677.6005812478</v>
      </c>
      <c r="U47" s="1" t="s">
        <v>34</v>
      </c>
      <c r="V47" s="269"/>
      <c r="W47" s="278">
        <f t="shared" si="9"/>
        <v>-1133704.5530798109</v>
      </c>
    </row>
    <row r="48" spans="1:23" ht="19.95" customHeight="1" x14ac:dyDescent="0.3">
      <c r="A48" s="264" t="s">
        <v>98</v>
      </c>
      <c r="B48" s="276"/>
      <c r="C48" s="264" t="s">
        <v>61</v>
      </c>
      <c r="D48" s="277"/>
      <c r="E48" s="278">
        <v>-208177</v>
      </c>
      <c r="F48" s="267"/>
      <c r="G48" s="278">
        <v>0</v>
      </c>
      <c r="H48" s="267"/>
      <c r="I48" s="278">
        <f t="shared" si="6"/>
        <v>277059.17503902817</v>
      </c>
      <c r="K48" s="267">
        <f>-E48</f>
        <v>208177</v>
      </c>
      <c r="L48" s="267">
        <f t="shared" si="7"/>
        <v>0</v>
      </c>
      <c r="M48" s="267">
        <f t="shared" si="7"/>
        <v>0</v>
      </c>
      <c r="N48" s="265" t="s">
        <v>91</v>
      </c>
      <c r="O48" s="267">
        <f>+E48+K48</f>
        <v>0</v>
      </c>
      <c r="P48" s="267"/>
      <c r="Q48" s="267">
        <f t="shared" si="8"/>
        <v>0</v>
      </c>
      <c r="R48" s="267"/>
      <c r="S48" s="278">
        <v>0</v>
      </c>
      <c r="U48" s="1" t="s">
        <v>34</v>
      </c>
      <c r="V48" s="269"/>
      <c r="W48" s="278">
        <f t="shared" si="9"/>
        <v>-277059.17503902817</v>
      </c>
    </row>
    <row r="49" spans="1:23" ht="19.95" customHeight="1" x14ac:dyDescent="0.3">
      <c r="A49" s="264" t="s">
        <v>99</v>
      </c>
      <c r="B49" s="276"/>
      <c r="C49" s="264" t="s">
        <v>63</v>
      </c>
      <c r="D49" s="277"/>
      <c r="E49" s="278">
        <v>-691247</v>
      </c>
      <c r="F49" s="280"/>
      <c r="G49" s="278">
        <v>0</v>
      </c>
      <c r="H49" s="280"/>
      <c r="I49" s="278">
        <f t="shared" si="6"/>
        <v>919968.69763808243</v>
      </c>
      <c r="K49" s="267">
        <f>-E49</f>
        <v>691247</v>
      </c>
      <c r="L49" s="267">
        <f t="shared" si="7"/>
        <v>0</v>
      </c>
      <c r="M49" s="267">
        <f t="shared" si="7"/>
        <v>0</v>
      </c>
      <c r="N49" s="265" t="s">
        <v>91</v>
      </c>
      <c r="O49" s="267">
        <f>+E49+K49</f>
        <v>0</v>
      </c>
      <c r="P49" s="267"/>
      <c r="Q49" s="267">
        <f t="shared" si="8"/>
        <v>0</v>
      </c>
      <c r="R49" s="280"/>
      <c r="S49" s="278">
        <v>0</v>
      </c>
      <c r="U49" s="1" t="s">
        <v>34</v>
      </c>
      <c r="V49" s="269"/>
      <c r="W49" s="278">
        <f t="shared" si="9"/>
        <v>-919968.69763808243</v>
      </c>
    </row>
    <row r="50" spans="1:23" ht="19.95" customHeight="1" x14ac:dyDescent="0.3">
      <c r="A50" s="264" t="s">
        <v>100</v>
      </c>
      <c r="B50" s="276"/>
      <c r="C50" s="264" t="s">
        <v>101</v>
      </c>
      <c r="D50" s="277"/>
      <c r="E50" s="278">
        <v>-410038</v>
      </c>
      <c r="F50" s="267"/>
      <c r="G50" s="278">
        <v>0</v>
      </c>
      <c r="H50" s="267"/>
      <c r="I50" s="278">
        <f t="shared" si="6"/>
        <v>545712.49472637719</v>
      </c>
      <c r="K50" s="267">
        <f>-E50</f>
        <v>410038</v>
      </c>
      <c r="L50" s="267">
        <f t="shared" si="7"/>
        <v>0</v>
      </c>
      <c r="M50" s="267">
        <f t="shared" si="7"/>
        <v>0</v>
      </c>
      <c r="N50" s="265" t="s">
        <v>91</v>
      </c>
      <c r="O50" s="267">
        <f>+E50+K50</f>
        <v>0</v>
      </c>
      <c r="P50" s="267"/>
      <c r="Q50" s="267">
        <f t="shared" si="8"/>
        <v>0</v>
      </c>
      <c r="R50" s="267"/>
      <c r="S50" s="278">
        <v>0</v>
      </c>
      <c r="U50" s="1" t="s">
        <v>34</v>
      </c>
      <c r="W50" s="278">
        <f t="shared" si="9"/>
        <v>-545712.49472637719</v>
      </c>
    </row>
    <row r="51" spans="1:23" ht="19.95" customHeight="1" x14ac:dyDescent="0.3">
      <c r="A51" s="264" t="s">
        <v>102</v>
      </c>
      <c r="B51" s="276"/>
      <c r="C51" s="264" t="s">
        <v>103</v>
      </c>
      <c r="D51" s="277"/>
      <c r="E51" s="278">
        <v>-120118</v>
      </c>
      <c r="F51" s="267"/>
      <c r="G51" s="278">
        <v>0</v>
      </c>
      <c r="H51" s="267"/>
      <c r="I51" s="278">
        <f t="shared" si="6"/>
        <v>159862.97231364649</v>
      </c>
      <c r="K51" s="267">
        <f>-E51</f>
        <v>120118</v>
      </c>
      <c r="L51" s="267">
        <f t="shared" si="7"/>
        <v>0</v>
      </c>
      <c r="M51" s="267">
        <f t="shared" si="7"/>
        <v>0</v>
      </c>
      <c r="N51" s="265" t="s">
        <v>91</v>
      </c>
      <c r="O51" s="267">
        <f>+E51+K51</f>
        <v>0</v>
      </c>
      <c r="P51" s="267"/>
      <c r="Q51" s="267">
        <f t="shared" si="8"/>
        <v>0</v>
      </c>
      <c r="R51" s="267"/>
      <c r="S51" s="278">
        <v>0</v>
      </c>
      <c r="U51" s="1" t="s">
        <v>34</v>
      </c>
      <c r="V51" s="269"/>
      <c r="W51" s="278">
        <f t="shared" si="9"/>
        <v>-159862.97231364649</v>
      </c>
    </row>
    <row r="52" spans="1:23" ht="19.95" customHeight="1" x14ac:dyDescent="0.3">
      <c r="A52" s="264" t="s">
        <v>104</v>
      </c>
      <c r="B52" s="276"/>
      <c r="C52" s="264" t="s">
        <v>105</v>
      </c>
      <c r="D52" s="277"/>
      <c r="E52" s="278">
        <v>-4864376</v>
      </c>
      <c r="F52" s="267"/>
      <c r="G52" s="278">
        <v>28244979</v>
      </c>
      <c r="H52" s="267"/>
      <c r="I52" s="278">
        <f t="shared" si="6"/>
        <v>9338329.5555783305</v>
      </c>
      <c r="J52" s="284"/>
      <c r="K52" s="267">
        <f>+O52-E52</f>
        <v>11709459.77</v>
      </c>
      <c r="L52" s="267">
        <f t="shared" si="7"/>
        <v>0</v>
      </c>
      <c r="M52" s="267">
        <f>+Q52-G52</f>
        <v>-84410599.264868468</v>
      </c>
      <c r="N52" s="265" t="s">
        <v>106</v>
      </c>
      <c r="O52" s="267">
        <v>6845083.7699999996</v>
      </c>
      <c r="P52" s="267"/>
      <c r="Q52" s="267">
        <v>-56165620.264868475</v>
      </c>
      <c r="R52" s="267"/>
      <c r="S52" s="278">
        <v>-14394377.480355024</v>
      </c>
      <c r="U52" s="1" t="s">
        <v>34</v>
      </c>
      <c r="V52" s="269"/>
      <c r="W52" s="278">
        <f t="shared" si="9"/>
        <v>-23732707.035933353</v>
      </c>
    </row>
    <row r="53" spans="1:23" ht="19.95" customHeight="1" x14ac:dyDescent="0.3">
      <c r="A53" s="264" t="s">
        <v>107</v>
      </c>
      <c r="B53" s="276"/>
      <c r="C53" s="264" t="s">
        <v>70</v>
      </c>
      <c r="D53" s="277"/>
      <c r="E53" s="278">
        <v>394549</v>
      </c>
      <c r="F53" s="267"/>
      <c r="G53" s="278"/>
      <c r="H53" s="267"/>
      <c r="I53" s="278">
        <f t="shared" si="6"/>
        <v>-525098.45205029147</v>
      </c>
      <c r="J53" s="284"/>
      <c r="K53" s="267">
        <f>-E53</f>
        <v>-394549</v>
      </c>
      <c r="L53" s="267">
        <f t="shared" si="7"/>
        <v>0</v>
      </c>
      <c r="M53" s="267">
        <f>-G53</f>
        <v>0</v>
      </c>
      <c r="N53" s="265" t="s">
        <v>91</v>
      </c>
      <c r="O53" s="267">
        <f t="shared" ref="O53:O59" si="10">+E53+K53</f>
        <v>0</v>
      </c>
      <c r="P53" s="267"/>
      <c r="Q53" s="267">
        <f t="shared" ref="Q53:Q66" si="11">+G53+M53</f>
        <v>0</v>
      </c>
      <c r="R53" s="267"/>
      <c r="S53" s="278">
        <v>0</v>
      </c>
      <c r="U53" s="1" t="s">
        <v>34</v>
      </c>
      <c r="V53" s="269"/>
      <c r="W53" s="278">
        <f t="shared" si="9"/>
        <v>525098.45205029147</v>
      </c>
    </row>
    <row r="54" spans="1:23" ht="19.95" customHeight="1" x14ac:dyDescent="0.3">
      <c r="A54" s="264" t="s">
        <v>108</v>
      </c>
      <c r="B54" s="276"/>
      <c r="C54" s="264" t="s">
        <v>109</v>
      </c>
      <c r="D54" s="277"/>
      <c r="E54" s="278">
        <v>-9627594</v>
      </c>
      <c r="F54" s="267"/>
      <c r="G54" s="278">
        <v>25877606</v>
      </c>
      <c r="H54" s="267"/>
      <c r="I54" s="278">
        <f t="shared" si="6"/>
        <v>15437531.128947897</v>
      </c>
      <c r="J54" s="284"/>
      <c r="K54" s="267">
        <f>-E54</f>
        <v>9627594</v>
      </c>
      <c r="L54" s="267">
        <f t="shared" si="7"/>
        <v>0</v>
      </c>
      <c r="M54" s="267">
        <f>-G54</f>
        <v>-25877606</v>
      </c>
      <c r="N54" s="265" t="s">
        <v>66</v>
      </c>
      <c r="O54" s="267">
        <f t="shared" si="10"/>
        <v>0</v>
      </c>
      <c r="P54" s="267"/>
      <c r="Q54" s="267">
        <f t="shared" si="11"/>
        <v>0</v>
      </c>
      <c r="R54" s="267"/>
      <c r="S54" s="278">
        <v>0</v>
      </c>
      <c r="U54" s="1" t="s">
        <v>34</v>
      </c>
      <c r="V54" s="269"/>
      <c r="W54" s="278">
        <f t="shared" si="9"/>
        <v>-15437531.128947897</v>
      </c>
    </row>
    <row r="55" spans="1:23" ht="19.95" customHeight="1" x14ac:dyDescent="0.3">
      <c r="A55" s="264" t="s">
        <v>110</v>
      </c>
      <c r="B55" s="276"/>
      <c r="C55" s="264" t="s">
        <v>111</v>
      </c>
      <c r="D55" s="277"/>
      <c r="E55" s="278">
        <v>477331</v>
      </c>
      <c r="F55" s="267"/>
      <c r="G55" s="278"/>
      <c r="H55" s="267"/>
      <c r="I55" s="278">
        <f t="shared" si="6"/>
        <v>-635271.58658523438</v>
      </c>
      <c r="J55" s="284"/>
      <c r="K55" s="267">
        <f>-E55</f>
        <v>-477331</v>
      </c>
      <c r="L55" s="267">
        <f t="shared" si="7"/>
        <v>0</v>
      </c>
      <c r="M55" s="267">
        <f>-G55</f>
        <v>0</v>
      </c>
      <c r="N55" s="265" t="s">
        <v>91</v>
      </c>
      <c r="O55" s="267">
        <f t="shared" si="10"/>
        <v>0</v>
      </c>
      <c r="P55" s="267"/>
      <c r="Q55" s="267">
        <f t="shared" si="11"/>
        <v>0</v>
      </c>
      <c r="R55" s="267"/>
      <c r="S55" s="278">
        <v>0</v>
      </c>
      <c r="U55" s="1" t="s">
        <v>34</v>
      </c>
      <c r="V55" s="269"/>
      <c r="W55" s="278">
        <f t="shared" si="9"/>
        <v>635271.58658523438</v>
      </c>
    </row>
    <row r="56" spans="1:23" ht="19.95" customHeight="1" x14ac:dyDescent="0.3">
      <c r="A56" s="264" t="s">
        <v>112</v>
      </c>
      <c r="B56" s="276"/>
      <c r="C56" s="264" t="s">
        <v>113</v>
      </c>
      <c r="D56" s="277"/>
      <c r="E56" s="278">
        <v>9006372</v>
      </c>
      <c r="F56" s="267"/>
      <c r="G56" s="278">
        <v>4503186</v>
      </c>
      <c r="H56" s="267"/>
      <c r="I56" s="278">
        <f t="shared" si="6"/>
        <v>-11529742.203755485</v>
      </c>
      <c r="J56" s="284"/>
      <c r="K56" s="267">
        <f>+E56</f>
        <v>9006372</v>
      </c>
      <c r="L56" s="267">
        <f t="shared" si="7"/>
        <v>0</v>
      </c>
      <c r="M56" s="267">
        <f>+G56</f>
        <v>4503186</v>
      </c>
      <c r="N56" s="265" t="s">
        <v>114</v>
      </c>
      <c r="O56" s="267">
        <f t="shared" si="10"/>
        <v>18012744</v>
      </c>
      <c r="P56" s="267"/>
      <c r="Q56" s="267">
        <f t="shared" si="11"/>
        <v>9006372</v>
      </c>
      <c r="R56" s="267"/>
      <c r="S56" s="278">
        <v>-23125480.46489704</v>
      </c>
      <c r="U56" s="1" t="s">
        <v>34</v>
      </c>
      <c r="V56" s="269"/>
      <c r="W56" s="278">
        <f t="shared" si="9"/>
        <v>-11595738.261141555</v>
      </c>
    </row>
    <row r="57" spans="1:23" ht="19.95" customHeight="1" x14ac:dyDescent="0.3">
      <c r="A57" s="264" t="s">
        <v>115</v>
      </c>
      <c r="B57" s="276"/>
      <c r="C57" s="264" t="s">
        <v>116</v>
      </c>
      <c r="D57" s="277"/>
      <c r="E57" s="278">
        <v>-296261</v>
      </c>
      <c r="F57" s="267"/>
      <c r="G57" s="278">
        <v>12855303</v>
      </c>
      <c r="H57" s="267"/>
      <c r="I57" s="278">
        <f t="shared" si="6"/>
        <v>1697986.8916035939</v>
      </c>
      <c r="J57" s="284"/>
      <c r="K57" s="267">
        <f t="shared" ref="K57:M59" si="12">-E57</f>
        <v>296261</v>
      </c>
      <c r="L57" s="267">
        <f t="shared" si="12"/>
        <v>0</v>
      </c>
      <c r="M57" s="267">
        <f t="shared" si="12"/>
        <v>-12855303</v>
      </c>
      <c r="N57" s="265" t="s">
        <v>66</v>
      </c>
      <c r="O57" s="267">
        <f t="shared" si="10"/>
        <v>0</v>
      </c>
      <c r="P57" s="267"/>
      <c r="Q57" s="267">
        <f t="shared" si="11"/>
        <v>0</v>
      </c>
      <c r="R57" s="267"/>
      <c r="S57" s="278">
        <v>0</v>
      </c>
      <c r="U57" s="1" t="s">
        <v>34</v>
      </c>
      <c r="V57" s="269"/>
      <c r="W57" s="278">
        <f t="shared" si="9"/>
        <v>-1697986.8916035939</v>
      </c>
    </row>
    <row r="58" spans="1:23" ht="19.95" customHeight="1" x14ac:dyDescent="0.3">
      <c r="A58" s="264" t="s">
        <v>117</v>
      </c>
      <c r="B58" s="276"/>
      <c r="C58" s="264" t="s">
        <v>118</v>
      </c>
      <c r="D58" s="277"/>
      <c r="E58" s="278">
        <v>-1330726</v>
      </c>
      <c r="F58" s="267"/>
      <c r="G58" s="278"/>
      <c r="H58" s="267"/>
      <c r="I58" s="278">
        <f t="shared" si="6"/>
        <v>1771040.2578718388</v>
      </c>
      <c r="J58" s="284"/>
      <c r="K58" s="267">
        <f t="shared" si="12"/>
        <v>1330726</v>
      </c>
      <c r="L58" s="267">
        <f t="shared" si="12"/>
        <v>0</v>
      </c>
      <c r="M58" s="267">
        <f t="shared" si="12"/>
        <v>0</v>
      </c>
      <c r="N58" s="265" t="s">
        <v>91</v>
      </c>
      <c r="O58" s="267">
        <f t="shared" si="10"/>
        <v>0</v>
      </c>
      <c r="P58" s="267"/>
      <c r="Q58" s="267">
        <f t="shared" si="11"/>
        <v>0</v>
      </c>
      <c r="R58" s="267"/>
      <c r="S58" s="278">
        <v>0</v>
      </c>
      <c r="U58" s="1" t="s">
        <v>34</v>
      </c>
      <c r="V58" s="269"/>
      <c r="W58" s="278">
        <f t="shared" si="9"/>
        <v>-1771040.2578718388</v>
      </c>
    </row>
    <row r="59" spans="1:23" ht="19.95" customHeight="1" x14ac:dyDescent="0.3">
      <c r="A59" s="264" t="s">
        <v>119</v>
      </c>
      <c r="B59" s="276"/>
      <c r="C59" s="264" t="s">
        <v>120</v>
      </c>
      <c r="D59" s="277"/>
      <c r="E59" s="278">
        <v>-538588</v>
      </c>
      <c r="F59" s="267"/>
      <c r="G59" s="278">
        <v>5481050</v>
      </c>
      <c r="H59" s="267"/>
      <c r="I59" s="278">
        <f t="shared" si="6"/>
        <v>1272648.6429654197</v>
      </c>
      <c r="J59" s="284"/>
      <c r="K59" s="267">
        <f t="shared" si="12"/>
        <v>538588</v>
      </c>
      <c r="L59" s="267">
        <f t="shared" si="12"/>
        <v>0</v>
      </c>
      <c r="M59" s="267">
        <f t="shared" si="12"/>
        <v>-5481050</v>
      </c>
      <c r="N59" s="265" t="s">
        <v>66</v>
      </c>
      <c r="O59" s="267">
        <f t="shared" si="10"/>
        <v>0</v>
      </c>
      <c r="P59" s="267"/>
      <c r="Q59" s="267">
        <f t="shared" si="11"/>
        <v>0</v>
      </c>
      <c r="R59" s="267"/>
      <c r="S59" s="278">
        <v>0</v>
      </c>
      <c r="U59" s="1" t="s">
        <v>34</v>
      </c>
      <c r="V59" s="269"/>
      <c r="W59" s="278">
        <f t="shared" si="9"/>
        <v>-1272648.6429654197</v>
      </c>
    </row>
    <row r="60" spans="1:23" ht="19.95" customHeight="1" x14ac:dyDescent="0.3">
      <c r="A60" s="264" t="s">
        <v>121</v>
      </c>
      <c r="B60" s="276"/>
      <c r="C60" s="264" t="s">
        <v>72</v>
      </c>
      <c r="D60" s="277"/>
      <c r="E60" s="278">
        <v>3256035</v>
      </c>
      <c r="F60" s="267"/>
      <c r="G60" s="278"/>
      <c r="H60" s="267"/>
      <c r="I60" s="278">
        <f t="shared" si="6"/>
        <v>-4333400.7647252195</v>
      </c>
      <c r="J60" s="284"/>
      <c r="K60" s="267">
        <f>+O60-E60</f>
        <v>14434500.809880324</v>
      </c>
      <c r="L60" s="267">
        <f>-F60</f>
        <v>0</v>
      </c>
      <c r="M60" s="267">
        <f>-G60</f>
        <v>0</v>
      </c>
      <c r="O60" s="267">
        <v>17690535.809880324</v>
      </c>
      <c r="P60" s="267"/>
      <c r="Q60" s="267">
        <f t="shared" si="11"/>
        <v>0</v>
      </c>
      <c r="R60" s="267"/>
      <c r="S60" s="278">
        <v>-23544028.675040126</v>
      </c>
      <c r="U60" s="1" t="s">
        <v>28</v>
      </c>
      <c r="V60" s="269"/>
      <c r="W60" s="278">
        <f t="shared" si="9"/>
        <v>-19210627.910314906</v>
      </c>
    </row>
    <row r="61" spans="1:23" ht="19.95" customHeight="1" x14ac:dyDescent="0.3">
      <c r="A61" s="264" t="s">
        <v>122</v>
      </c>
      <c r="B61" s="276"/>
      <c r="C61" s="264" t="s">
        <v>74</v>
      </c>
      <c r="D61" s="277"/>
      <c r="E61" s="278">
        <v>518011</v>
      </c>
      <c r="F61" s="267"/>
      <c r="G61" s="278"/>
      <c r="H61" s="267"/>
      <c r="I61" s="278">
        <f t="shared" si="6"/>
        <v>-689411.89622841147</v>
      </c>
      <c r="J61" s="284"/>
      <c r="K61" s="267"/>
      <c r="L61" s="267"/>
      <c r="M61" s="267"/>
      <c r="O61" s="267">
        <f t="shared" ref="O61:O66" si="13">+E61+K61</f>
        <v>518011</v>
      </c>
      <c r="P61" s="267"/>
      <c r="Q61" s="267">
        <f t="shared" si="11"/>
        <v>0</v>
      </c>
      <c r="R61" s="267"/>
      <c r="S61" s="278">
        <v>-689411.89622841147</v>
      </c>
      <c r="U61" s="1" t="s">
        <v>28</v>
      </c>
      <c r="V61" s="269"/>
      <c r="W61" s="278">
        <f t="shared" si="9"/>
        <v>0</v>
      </c>
    </row>
    <row r="62" spans="1:23" ht="19.95" customHeight="1" x14ac:dyDescent="0.3">
      <c r="A62" s="264" t="s">
        <v>123</v>
      </c>
      <c r="B62" s="276"/>
      <c r="C62" s="264" t="s">
        <v>80</v>
      </c>
      <c r="D62" s="277"/>
      <c r="E62" s="278">
        <v>-10681805</v>
      </c>
      <c r="F62" s="267"/>
      <c r="G62" s="278"/>
      <c r="H62" s="267"/>
      <c r="I62" s="278">
        <f t="shared" si="6"/>
        <v>14216229.848771796</v>
      </c>
      <c r="J62" s="284"/>
      <c r="K62" s="267"/>
      <c r="L62" s="267">
        <f>-F62</f>
        <v>0</v>
      </c>
      <c r="M62" s="267"/>
      <c r="O62" s="267">
        <f t="shared" si="13"/>
        <v>-10681805</v>
      </c>
      <c r="P62" s="267"/>
      <c r="Q62" s="267">
        <f t="shared" si="11"/>
        <v>0</v>
      </c>
      <c r="R62" s="267"/>
      <c r="S62" s="278">
        <v>14216229.848771796</v>
      </c>
      <c r="U62" s="1" t="s">
        <v>28</v>
      </c>
      <c r="V62" s="269"/>
      <c r="W62" s="278">
        <f t="shared" si="9"/>
        <v>0</v>
      </c>
    </row>
    <row r="63" spans="1:23" ht="19.95" customHeight="1" x14ac:dyDescent="0.3">
      <c r="A63" s="264" t="s">
        <v>124</v>
      </c>
      <c r="B63" s="276"/>
      <c r="C63" s="264" t="s">
        <v>125</v>
      </c>
      <c r="D63" s="277"/>
      <c r="E63" s="278">
        <v>9100115</v>
      </c>
      <c r="F63" s="267"/>
      <c r="G63" s="278">
        <v>-23391892</v>
      </c>
      <c r="H63" s="267"/>
      <c r="I63" s="278">
        <f t="shared" si="6"/>
        <v>-14483434.063943595</v>
      </c>
      <c r="J63" s="284"/>
      <c r="K63" s="267">
        <f>-E63</f>
        <v>-9100115</v>
      </c>
      <c r="L63" s="267">
        <f>-F63</f>
        <v>0</v>
      </c>
      <c r="M63" s="267">
        <f>-G63</f>
        <v>23391892</v>
      </c>
      <c r="N63" s="265" t="s">
        <v>91</v>
      </c>
      <c r="O63" s="267">
        <f t="shared" si="13"/>
        <v>0</v>
      </c>
      <c r="P63" s="267"/>
      <c r="Q63" s="267">
        <f t="shared" si="11"/>
        <v>0</v>
      </c>
      <c r="R63" s="267"/>
      <c r="S63" s="278">
        <v>0</v>
      </c>
      <c r="U63" s="1" t="s">
        <v>34</v>
      </c>
      <c r="V63" s="269"/>
      <c r="W63" s="278">
        <f t="shared" si="9"/>
        <v>14483434.063943595</v>
      </c>
    </row>
    <row r="64" spans="1:23" ht="19.95" customHeight="1" x14ac:dyDescent="0.3">
      <c r="A64" s="264" t="s">
        <v>126</v>
      </c>
      <c r="B64" s="276"/>
      <c r="C64" s="264" t="s">
        <v>127</v>
      </c>
      <c r="D64" s="277"/>
      <c r="E64" s="278">
        <v>4478734</v>
      </c>
      <c r="F64" s="267"/>
      <c r="G64" s="278">
        <v>-3321470</v>
      </c>
      <c r="H64" s="267"/>
      <c r="I64" s="278">
        <f t="shared" si="6"/>
        <v>-6297510.8686538525</v>
      </c>
      <c r="J64" s="284"/>
      <c r="K64" s="267"/>
      <c r="L64" s="267"/>
      <c r="M64" s="267"/>
      <c r="O64" s="267">
        <f t="shared" si="13"/>
        <v>4478734</v>
      </c>
      <c r="P64" s="267"/>
      <c r="Q64" s="267">
        <f t="shared" si="11"/>
        <v>-3321470</v>
      </c>
      <c r="R64" s="267"/>
      <c r="S64" s="278">
        <v>-6273172.108859553</v>
      </c>
      <c r="U64" s="1" t="s">
        <v>28</v>
      </c>
      <c r="V64" s="269"/>
      <c r="W64" s="278">
        <f t="shared" si="9"/>
        <v>24338.759794299491</v>
      </c>
    </row>
    <row r="65" spans="1:23" ht="19.95" customHeight="1" x14ac:dyDescent="0.3">
      <c r="A65" s="264" t="s">
        <v>128</v>
      </c>
      <c r="B65" s="276"/>
      <c r="C65" s="264" t="s">
        <v>129</v>
      </c>
      <c r="D65" s="277"/>
      <c r="E65" s="278">
        <v>-292768</v>
      </c>
      <c r="F65" s="267"/>
      <c r="G65" s="278">
        <v>11899760</v>
      </c>
      <c r="H65" s="267"/>
      <c r="I65" s="278">
        <f t="shared" si="6"/>
        <v>1596433.3833301615</v>
      </c>
      <c r="J65" s="284"/>
      <c r="K65" s="267">
        <f t="shared" ref="K65:M66" si="14">-E65</f>
        <v>292768</v>
      </c>
      <c r="L65" s="267">
        <f t="shared" si="14"/>
        <v>0</v>
      </c>
      <c r="M65" s="267">
        <f t="shared" si="14"/>
        <v>-11899760</v>
      </c>
      <c r="N65" s="265" t="s">
        <v>66</v>
      </c>
      <c r="O65" s="267">
        <f t="shared" si="13"/>
        <v>0</v>
      </c>
      <c r="P65" s="267"/>
      <c r="Q65" s="267">
        <f t="shared" si="11"/>
        <v>0</v>
      </c>
      <c r="R65" s="267"/>
      <c r="S65" s="278">
        <v>0</v>
      </c>
      <c r="U65" s="1" t="s">
        <v>34</v>
      </c>
      <c r="V65" s="269"/>
      <c r="W65" s="278">
        <f t="shared" si="9"/>
        <v>-1596433.3833301615</v>
      </c>
    </row>
    <row r="66" spans="1:23" ht="19.95" customHeight="1" x14ac:dyDescent="0.3">
      <c r="A66" s="264" t="s">
        <v>130</v>
      </c>
      <c r="B66" s="276"/>
      <c r="C66" s="264" t="s">
        <v>131</v>
      </c>
      <c r="D66" s="277"/>
      <c r="E66" s="278">
        <v>-2441145</v>
      </c>
      <c r="F66" s="267"/>
      <c r="G66" s="278">
        <v>4381543</v>
      </c>
      <c r="H66" s="267"/>
      <c r="I66" s="278">
        <f t="shared" si="6"/>
        <v>3693224.3117672666</v>
      </c>
      <c r="K66" s="267">
        <f t="shared" si="14"/>
        <v>2441145</v>
      </c>
      <c r="L66" s="267">
        <f t="shared" si="14"/>
        <v>0</v>
      </c>
      <c r="M66" s="267">
        <f t="shared" si="14"/>
        <v>-4381543</v>
      </c>
      <c r="N66" s="265" t="s">
        <v>66</v>
      </c>
      <c r="O66" s="267">
        <f t="shared" si="13"/>
        <v>0</v>
      </c>
      <c r="P66" s="267"/>
      <c r="Q66" s="267">
        <f t="shared" si="11"/>
        <v>0</v>
      </c>
      <c r="R66" s="267"/>
      <c r="S66" s="278">
        <v>0</v>
      </c>
      <c r="U66" s="1" t="s">
        <v>34</v>
      </c>
      <c r="V66" s="269"/>
      <c r="W66" s="278">
        <f t="shared" si="9"/>
        <v>-3693224.3117672666</v>
      </c>
    </row>
    <row r="67" spans="1:23" ht="19.95" customHeight="1" x14ac:dyDescent="0.3">
      <c r="B67" s="276"/>
      <c r="D67" s="277"/>
      <c r="E67" s="278"/>
      <c r="F67" s="267"/>
      <c r="G67" s="278"/>
      <c r="H67" s="267"/>
      <c r="I67" s="278"/>
      <c r="O67" s="267"/>
      <c r="P67" s="267"/>
      <c r="Q67" s="267"/>
      <c r="R67" s="267"/>
      <c r="S67" s="278"/>
      <c r="U67" s="1"/>
      <c r="V67" s="269"/>
      <c r="W67" s="278"/>
    </row>
    <row r="68" spans="1:23" ht="19.95" customHeight="1" x14ac:dyDescent="0.3">
      <c r="A68" s="276"/>
      <c r="B68" s="276"/>
      <c r="C68" s="264" t="s">
        <v>132</v>
      </c>
      <c r="D68" s="277"/>
      <c r="E68" s="267">
        <f>SUM(E12:E67)</f>
        <v>335137127</v>
      </c>
      <c r="F68" s="267">
        <f>SUM(F12:F66)</f>
        <v>0</v>
      </c>
      <c r="G68" s="267">
        <f>SUM(G12:G67)</f>
        <v>5428588082</v>
      </c>
      <c r="H68" s="267">
        <f>SUM(H12:H66)</f>
        <v>0</v>
      </c>
      <c r="I68" s="267">
        <f>SUM(I12:I67)</f>
        <v>104502622.30266672</v>
      </c>
      <c r="K68" s="267">
        <f>SUM(K12:K67)</f>
        <v>59814663.176658101</v>
      </c>
      <c r="L68" s="267"/>
      <c r="M68" s="267">
        <f>SUM(M12:M67)</f>
        <v>-198812917.81140119</v>
      </c>
      <c r="O68" s="267">
        <f>SUM(O12:O67)</f>
        <v>394951790.17665809</v>
      </c>
      <c r="P68" s="267"/>
      <c r="Q68" s="267">
        <f>SUM(Q12:Q67)</f>
        <v>5229775164.1885996</v>
      </c>
      <c r="R68" s="267"/>
      <c r="S68" s="267">
        <f>SUM(S12:S67)</f>
        <v>-33588208.567947432</v>
      </c>
      <c r="U68" s="4"/>
      <c r="V68" s="269"/>
      <c r="W68" s="127">
        <f>SUM(W12:W67)</f>
        <v>-138090830.87061417</v>
      </c>
    </row>
    <row r="69" spans="1:23" ht="19.95" customHeight="1" x14ac:dyDescent="0.3">
      <c r="A69" s="276"/>
      <c r="B69" s="276"/>
      <c r="D69" s="277"/>
      <c r="E69" s="267"/>
      <c r="F69" s="267"/>
      <c r="G69" s="267"/>
      <c r="H69" s="267"/>
      <c r="I69" s="267"/>
      <c r="K69" s="267"/>
      <c r="L69" s="267"/>
      <c r="M69" s="267"/>
      <c r="O69" s="267"/>
      <c r="P69" s="267"/>
      <c r="Q69" s="267"/>
      <c r="R69" s="267"/>
      <c r="S69" s="267"/>
      <c r="U69" s="4" t="s">
        <v>133</v>
      </c>
      <c r="V69" s="269"/>
      <c r="W69" s="267">
        <v>-38496135.889431715</v>
      </c>
    </row>
    <row r="70" spans="1:23" ht="19.95" customHeight="1" thickBot="1" x14ac:dyDescent="0.35">
      <c r="A70" s="268"/>
      <c r="B70" s="89" t="s">
        <v>8</v>
      </c>
      <c r="C70" s="90"/>
      <c r="D70" s="91"/>
      <c r="E70" s="92"/>
      <c r="F70" s="267"/>
      <c r="G70" s="267"/>
      <c r="H70" s="267"/>
      <c r="I70" s="279"/>
      <c r="K70" s="267"/>
      <c r="L70" s="267"/>
      <c r="M70" s="267"/>
      <c r="N70" s="267"/>
      <c r="O70" s="267"/>
      <c r="P70" s="267"/>
      <c r="Q70" s="267"/>
      <c r="R70" s="267"/>
      <c r="S70" s="267"/>
      <c r="U70" s="93" t="s">
        <v>134</v>
      </c>
      <c r="W70" s="267">
        <f>SUM(W68:W69)</f>
        <v>-176586966.76004589</v>
      </c>
    </row>
    <row r="71" spans="1:23" ht="16.95" customHeight="1" x14ac:dyDescent="0.3">
      <c r="A71" s="6"/>
      <c r="B71" s="5" t="s">
        <v>33</v>
      </c>
      <c r="C71" s="6" t="s">
        <v>135</v>
      </c>
      <c r="D71" s="91"/>
      <c r="E71" s="92"/>
      <c r="F71" s="267"/>
      <c r="G71" s="267"/>
      <c r="H71" s="267"/>
      <c r="I71" s="279"/>
      <c r="O71" s="267"/>
      <c r="P71" s="267"/>
      <c r="Q71" s="267"/>
      <c r="R71" s="267"/>
      <c r="U71" s="93"/>
    </row>
    <row r="72" spans="1:23" ht="16.95" customHeight="1" x14ac:dyDescent="0.3">
      <c r="A72" s="6"/>
      <c r="B72" s="7" t="s">
        <v>45</v>
      </c>
      <c r="C72" s="6" t="s">
        <v>136</v>
      </c>
      <c r="U72" s="93"/>
    </row>
    <row r="73" spans="1:23" ht="16.95" customHeight="1" x14ac:dyDescent="0.3">
      <c r="A73" s="6"/>
      <c r="B73" s="7" t="s">
        <v>66</v>
      </c>
      <c r="C73" s="6" t="s">
        <v>137</v>
      </c>
      <c r="U73" s="93"/>
    </row>
    <row r="74" spans="1:23" ht="16.95" customHeight="1" x14ac:dyDescent="0.3">
      <c r="A74" s="6"/>
      <c r="B74" s="7" t="s">
        <v>88</v>
      </c>
      <c r="C74" s="6" t="s">
        <v>138</v>
      </c>
      <c r="U74" s="93"/>
    </row>
    <row r="75" spans="1:23" ht="16.95" customHeight="1" x14ac:dyDescent="0.3">
      <c r="A75" s="6"/>
      <c r="B75" s="7" t="s">
        <v>91</v>
      </c>
      <c r="C75" s="6" t="s">
        <v>139</v>
      </c>
      <c r="U75" s="93"/>
    </row>
    <row r="76" spans="1:23" ht="16.95" customHeight="1" x14ac:dyDescent="0.3">
      <c r="A76" s="6"/>
      <c r="B76" s="7" t="s">
        <v>97</v>
      </c>
      <c r="C76" s="6" t="s">
        <v>140</v>
      </c>
      <c r="U76" s="93"/>
    </row>
    <row r="77" spans="1:23" ht="16.95" customHeight="1" x14ac:dyDescent="0.3">
      <c r="A77" s="6"/>
      <c r="B77" s="7" t="s">
        <v>106</v>
      </c>
      <c r="C77" s="6" t="s">
        <v>141</v>
      </c>
      <c r="U77" s="93"/>
    </row>
    <row r="78" spans="1:23" ht="16.95" customHeight="1" x14ac:dyDescent="0.3">
      <c r="A78" s="6"/>
      <c r="B78" s="7" t="s">
        <v>114</v>
      </c>
      <c r="C78" s="6" t="s">
        <v>142</v>
      </c>
      <c r="U78" s="93"/>
    </row>
    <row r="79" spans="1:23" ht="13.95" customHeight="1" x14ac:dyDescent="0.3">
      <c r="U79" s="93"/>
    </row>
    <row r="80" spans="1:23" x14ac:dyDescent="0.3">
      <c r="U80" s="93"/>
    </row>
    <row r="81" spans="1:21" x14ac:dyDescent="0.3">
      <c r="U81" s="93"/>
    </row>
    <row r="82" spans="1:21" x14ac:dyDescent="0.3">
      <c r="U82" s="93"/>
    </row>
    <row r="83" spans="1:21" x14ac:dyDescent="0.3">
      <c r="U83" s="93"/>
    </row>
    <row r="84" spans="1:21" x14ac:dyDescent="0.3">
      <c r="A84" s="76" t="s">
        <v>0</v>
      </c>
      <c r="B84" s="133"/>
      <c r="C84" s="133"/>
      <c r="D84" s="133"/>
      <c r="E84" s="133"/>
      <c r="F84" s="133"/>
      <c r="G84" s="288" t="s">
        <v>1</v>
      </c>
      <c r="U84" s="93"/>
    </row>
    <row r="85" spans="1:21" x14ac:dyDescent="0.3">
      <c r="A85" s="133" t="s">
        <v>2</v>
      </c>
      <c r="B85" s="133"/>
      <c r="C85" s="133"/>
      <c r="D85" s="133"/>
      <c r="E85" s="133"/>
      <c r="F85" s="133"/>
      <c r="G85" s="288" t="s">
        <v>3</v>
      </c>
      <c r="U85" s="93"/>
    </row>
    <row r="86" spans="1:21" x14ac:dyDescent="0.3">
      <c r="A86" s="86" t="s">
        <v>653</v>
      </c>
      <c r="B86" s="133"/>
      <c r="C86" s="133"/>
      <c r="D86" s="133"/>
      <c r="E86" s="133"/>
      <c r="F86" s="133"/>
      <c r="G86" s="288" t="s">
        <v>654</v>
      </c>
      <c r="U86" s="93"/>
    </row>
    <row r="87" spans="1:21" x14ac:dyDescent="0.3">
      <c r="A87" s="133" t="s">
        <v>655</v>
      </c>
      <c r="B87" s="133"/>
      <c r="C87" s="133"/>
      <c r="D87" s="133"/>
      <c r="E87" s="133"/>
      <c r="F87" s="133"/>
      <c r="G87" s="288" t="s">
        <v>656</v>
      </c>
      <c r="U87" s="93"/>
    </row>
    <row r="88" spans="1:21" x14ac:dyDescent="0.3">
      <c r="A88" s="289"/>
      <c r="B88" s="133"/>
      <c r="C88" s="133"/>
      <c r="D88" s="133"/>
      <c r="E88" s="133"/>
      <c r="F88" s="133"/>
      <c r="G88" s="133"/>
    </row>
    <row r="89" spans="1:21" x14ac:dyDescent="0.3">
      <c r="A89" s="133"/>
      <c r="B89" s="133"/>
      <c r="C89" s="133"/>
      <c r="D89" s="133"/>
      <c r="E89" s="133"/>
      <c r="F89" s="133"/>
      <c r="G89" s="133"/>
    </row>
    <row r="90" spans="1:21" x14ac:dyDescent="0.3">
      <c r="A90" s="133" t="s">
        <v>154</v>
      </c>
      <c r="B90" s="133"/>
      <c r="C90" s="133"/>
      <c r="D90" s="133"/>
      <c r="E90" s="290" t="s">
        <v>657</v>
      </c>
      <c r="F90" s="133"/>
      <c r="G90" s="290" t="s">
        <v>657</v>
      </c>
    </row>
    <row r="91" spans="1:21" x14ac:dyDescent="0.3">
      <c r="A91" s="291" t="s">
        <v>658</v>
      </c>
      <c r="B91" s="133"/>
      <c r="C91" s="291" t="s">
        <v>156</v>
      </c>
      <c r="D91" s="133"/>
      <c r="E91" s="292" t="s">
        <v>659</v>
      </c>
      <c r="F91" s="133"/>
      <c r="G91" s="292" t="s">
        <v>660</v>
      </c>
    </row>
    <row r="92" spans="1:21" x14ac:dyDescent="0.3">
      <c r="A92" s="133"/>
      <c r="B92" s="133"/>
      <c r="C92" s="133"/>
      <c r="D92" s="133"/>
      <c r="E92" s="133"/>
      <c r="F92" s="133"/>
      <c r="G92" s="133"/>
    </row>
    <row r="93" spans="1:21" x14ac:dyDescent="0.3">
      <c r="A93" s="290">
        <v>1</v>
      </c>
      <c r="B93" s="133"/>
      <c r="C93" s="133" t="s">
        <v>661</v>
      </c>
      <c r="D93" s="133"/>
      <c r="E93" s="100">
        <v>5428588082</v>
      </c>
      <c r="F93" s="101"/>
      <c r="G93" s="100">
        <v>5229775164.1885996</v>
      </c>
    </row>
    <row r="94" spans="1:21" x14ac:dyDescent="0.3">
      <c r="A94" s="290"/>
      <c r="B94" s="133"/>
      <c r="C94" s="133"/>
      <c r="D94" s="133"/>
      <c r="E94" s="133"/>
      <c r="F94" s="133"/>
      <c r="G94" s="133"/>
    </row>
    <row r="95" spans="1:21" x14ac:dyDescent="0.3">
      <c r="A95" s="290">
        <v>2</v>
      </c>
      <c r="B95" s="133"/>
      <c r="C95" s="133" t="s">
        <v>662</v>
      </c>
      <c r="D95" s="133"/>
      <c r="E95" s="102">
        <v>7.6200000000000004E-2</v>
      </c>
      <c r="F95" s="103"/>
      <c r="G95" s="102">
        <v>7.0694099999999996E-2</v>
      </c>
    </row>
    <row r="96" spans="1:21" x14ac:dyDescent="0.3">
      <c r="A96" s="290"/>
      <c r="B96" s="133"/>
      <c r="C96" s="133"/>
      <c r="D96" s="133"/>
      <c r="E96" s="133"/>
      <c r="F96" s="133"/>
      <c r="G96" s="133"/>
    </row>
    <row r="97" spans="1:7" x14ac:dyDescent="0.3">
      <c r="A97" s="290">
        <v>3</v>
      </c>
      <c r="B97" s="133"/>
      <c r="C97" s="133" t="s">
        <v>663</v>
      </c>
      <c r="D97" s="133"/>
      <c r="E97" s="293">
        <v>413658411.8484</v>
      </c>
      <c r="F97" s="133"/>
      <c r="G97" s="293">
        <v>369714248.43466526</v>
      </c>
    </row>
    <row r="98" spans="1:7" x14ac:dyDescent="0.3">
      <c r="A98" s="290"/>
      <c r="B98" s="133"/>
      <c r="C98" s="133"/>
      <c r="D98" s="133"/>
      <c r="E98" s="133"/>
      <c r="F98" s="133"/>
      <c r="G98" s="133"/>
    </row>
    <row r="99" spans="1:7" x14ac:dyDescent="0.3">
      <c r="A99" s="290">
        <v>4</v>
      </c>
      <c r="B99" s="133"/>
      <c r="C99" s="133" t="s">
        <v>664</v>
      </c>
      <c r="D99" s="133"/>
      <c r="E99" s="294">
        <v>335137127</v>
      </c>
      <c r="F99" s="293"/>
      <c r="G99" s="294">
        <v>394951790.17665809</v>
      </c>
    </row>
    <row r="100" spans="1:7" x14ac:dyDescent="0.3">
      <c r="A100" s="290"/>
      <c r="B100" s="133"/>
      <c r="C100" s="133"/>
      <c r="D100" s="133"/>
      <c r="E100" s="293"/>
      <c r="F100" s="293"/>
      <c r="G100" s="293"/>
    </row>
    <row r="101" spans="1:7" x14ac:dyDescent="0.3">
      <c r="A101" s="290">
        <v>5</v>
      </c>
      <c r="B101" s="133"/>
      <c r="C101" s="133" t="s">
        <v>665</v>
      </c>
      <c r="D101" s="133"/>
      <c r="E101" s="293">
        <v>78521284.848399997</v>
      </c>
      <c r="F101" s="293"/>
      <c r="G101" s="293">
        <v>-25237541.741992831</v>
      </c>
    </row>
    <row r="102" spans="1:7" x14ac:dyDescent="0.3">
      <c r="A102" s="290"/>
      <c r="B102" s="133"/>
      <c r="C102" s="133"/>
      <c r="D102" s="133"/>
      <c r="E102" s="293"/>
      <c r="F102" s="293"/>
      <c r="G102" s="293"/>
    </row>
    <row r="103" spans="1:7" x14ac:dyDescent="0.3">
      <c r="A103" s="290">
        <v>6</v>
      </c>
      <c r="B103" s="133"/>
      <c r="C103" s="133" t="s">
        <v>666</v>
      </c>
      <c r="D103" s="133"/>
      <c r="E103" s="350">
        <v>0.75138099999999997</v>
      </c>
      <c r="F103" s="293"/>
      <c r="G103" s="350">
        <v>0.75138099999999997</v>
      </c>
    </row>
    <row r="104" spans="1:7" x14ac:dyDescent="0.3">
      <c r="A104" s="290"/>
      <c r="B104" s="133"/>
      <c r="C104" s="133"/>
      <c r="D104" s="133"/>
      <c r="E104" s="293"/>
      <c r="F104" s="293"/>
      <c r="G104" s="293"/>
    </row>
    <row r="105" spans="1:7" x14ac:dyDescent="0.3">
      <c r="A105" s="290">
        <v>7</v>
      </c>
      <c r="B105" s="133"/>
      <c r="C105" s="133" t="s">
        <v>667</v>
      </c>
      <c r="D105" s="133"/>
      <c r="E105" s="61">
        <v>104502622.30266669</v>
      </c>
      <c r="F105" s="61"/>
      <c r="G105" s="61">
        <v>-33588208.567947328</v>
      </c>
    </row>
    <row r="106" spans="1:7" x14ac:dyDescent="0.3">
      <c r="A106" s="133"/>
      <c r="B106" s="133"/>
      <c r="C106" s="133"/>
      <c r="D106" s="133"/>
      <c r="E106" s="293"/>
      <c r="F106" s="293"/>
      <c r="G106" s="293"/>
    </row>
    <row r="107" spans="1:7" x14ac:dyDescent="0.3">
      <c r="A107" s="290">
        <v>8</v>
      </c>
      <c r="B107" s="133"/>
      <c r="C107" s="133" t="s">
        <v>668</v>
      </c>
      <c r="D107" s="133"/>
      <c r="E107" s="294">
        <v>-3117000</v>
      </c>
      <c r="F107" s="133"/>
      <c r="G107" s="294">
        <v>-3117000</v>
      </c>
    </row>
    <row r="108" spans="1:7" x14ac:dyDescent="0.3">
      <c r="A108" s="290"/>
      <c r="B108" s="133"/>
      <c r="C108" s="133"/>
      <c r="D108" s="133"/>
      <c r="E108" s="133"/>
      <c r="F108" s="133"/>
      <c r="G108" s="133"/>
    </row>
    <row r="109" spans="1:7" x14ac:dyDescent="0.3">
      <c r="A109" s="290">
        <v>9</v>
      </c>
      <c r="B109" s="133"/>
      <c r="C109" s="133" t="s">
        <v>669</v>
      </c>
      <c r="D109" s="133"/>
      <c r="E109" s="293">
        <v>101385622.30266669</v>
      </c>
      <c r="F109" s="133"/>
      <c r="G109" s="293">
        <v>-36705208.567947328</v>
      </c>
    </row>
    <row r="110" spans="1:7" x14ac:dyDescent="0.3">
      <c r="A110" s="290"/>
      <c r="B110" s="133"/>
      <c r="C110" s="133"/>
      <c r="D110" s="133"/>
      <c r="E110" s="133"/>
      <c r="F110" s="133"/>
      <c r="G110" s="133"/>
    </row>
    <row r="111" spans="1:7" x14ac:dyDescent="0.3">
      <c r="A111" s="290">
        <v>10</v>
      </c>
      <c r="B111" s="133"/>
      <c r="C111" s="133" t="s">
        <v>616</v>
      </c>
      <c r="D111" s="133"/>
      <c r="E111" s="294">
        <v>44501712</v>
      </c>
      <c r="F111" s="133"/>
      <c r="G111" s="294">
        <v>0</v>
      </c>
    </row>
    <row r="112" spans="1:7" x14ac:dyDescent="0.3">
      <c r="A112" s="290"/>
      <c r="B112" s="133"/>
      <c r="C112" s="133"/>
      <c r="D112" s="133"/>
      <c r="E112" s="133"/>
      <c r="F112" s="133"/>
      <c r="G112" s="133"/>
    </row>
    <row r="113" spans="1:7" x14ac:dyDescent="0.3">
      <c r="A113" s="290">
        <v>11</v>
      </c>
      <c r="B113" s="133"/>
      <c r="C113" s="133" t="s">
        <v>617</v>
      </c>
      <c r="D113" s="133"/>
      <c r="E113" s="293">
        <v>145887334.30266669</v>
      </c>
      <c r="F113" s="133"/>
      <c r="G113" s="293">
        <v>-36705208.567947328</v>
      </c>
    </row>
    <row r="114" spans="1:7" x14ac:dyDescent="0.3">
      <c r="A114" s="290"/>
      <c r="B114" s="133"/>
      <c r="C114" s="133"/>
      <c r="D114" s="133"/>
      <c r="E114" s="133"/>
      <c r="F114" s="133"/>
      <c r="G114" s="133"/>
    </row>
    <row r="115" spans="1:7" x14ac:dyDescent="0.3">
      <c r="A115" s="290">
        <v>12</v>
      </c>
      <c r="B115" s="133"/>
      <c r="C115" s="133" t="s">
        <v>618</v>
      </c>
      <c r="D115" s="133"/>
      <c r="E115" s="294">
        <v>-6005576</v>
      </c>
      <c r="F115" s="133"/>
      <c r="G115" s="294">
        <v>0</v>
      </c>
    </row>
    <row r="116" spans="1:7" x14ac:dyDescent="0.3">
      <c r="A116" s="133"/>
      <c r="B116" s="133"/>
      <c r="C116" s="133"/>
      <c r="D116" s="133"/>
      <c r="E116" s="133"/>
      <c r="F116" s="133"/>
      <c r="G116" s="133"/>
    </row>
    <row r="117" spans="1:7" ht="16.2" thickBot="1" x14ac:dyDescent="0.35">
      <c r="A117" s="290">
        <v>13</v>
      </c>
      <c r="B117" s="133"/>
      <c r="C117" s="133" t="s">
        <v>670</v>
      </c>
      <c r="D117" s="133"/>
      <c r="E117" s="104">
        <v>139881758.30266669</v>
      </c>
      <c r="F117" s="133"/>
      <c r="G117" s="104">
        <v>-36705208.567947328</v>
      </c>
    </row>
    <row r="118" spans="1:7" ht="16.2" thickTop="1" x14ac:dyDescent="0.3">
      <c r="A118" s="133"/>
      <c r="B118" s="133"/>
      <c r="C118" s="133"/>
      <c r="D118" s="133"/>
      <c r="E118" s="133"/>
      <c r="F118" s="133"/>
      <c r="G118" s="133"/>
    </row>
    <row r="119" spans="1:7" x14ac:dyDescent="0.3">
      <c r="A119" s="133"/>
      <c r="B119" s="133"/>
      <c r="C119" s="133"/>
      <c r="D119" s="133"/>
      <c r="E119" s="133"/>
      <c r="F119" s="133"/>
      <c r="G119" s="133"/>
    </row>
    <row r="120" spans="1:7" x14ac:dyDescent="0.3">
      <c r="A120" s="133"/>
      <c r="B120" s="133"/>
      <c r="C120" s="133" t="s">
        <v>671</v>
      </c>
      <c r="D120" s="133"/>
      <c r="E120" s="293">
        <v>354912</v>
      </c>
      <c r="F120" s="133"/>
      <c r="G120" s="133"/>
    </row>
  </sheetData>
  <mergeCells count="5">
    <mergeCell ref="E8:I8"/>
    <mergeCell ref="O8:S8"/>
    <mergeCell ref="E9:I9"/>
    <mergeCell ref="K9:M9"/>
    <mergeCell ref="O9:S9"/>
  </mergeCells>
  <pageMargins left="0.25" right="0.25" top="0.5" bottom="0.25" header="0.5" footer="0.5"/>
  <pageSetup scale="5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93"/>
  <sheetViews>
    <sheetView zoomScale="115" zoomScaleNormal="115" zoomScaleSheetLayoutView="85" workbookViewId="0">
      <pane xSplit="8" ySplit="5" topLeftCell="P1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9.33203125" defaultRowHeight="13.2" x14ac:dyDescent="0.25"/>
  <cols>
    <col min="1" max="1" width="1.44140625" style="231" customWidth="1"/>
    <col min="2" max="2" width="5.6640625" style="231" customWidth="1"/>
    <col min="3" max="3" width="1.44140625" style="231" customWidth="1"/>
    <col min="4" max="4" width="8" style="231" customWidth="1"/>
    <col min="5" max="5" width="1.44140625" style="231" customWidth="1"/>
    <col min="6" max="6" width="72.33203125" style="231" customWidth="1"/>
    <col min="7" max="8" width="1.44140625" style="232" customWidth="1"/>
    <col min="9" max="9" width="13.44140625" style="231" customWidth="1"/>
    <col min="10" max="10" width="1.44140625" style="231" customWidth="1"/>
    <col min="11" max="11" width="10.44140625" style="231" customWidth="1"/>
    <col min="12" max="12" width="1.44140625" style="231" customWidth="1"/>
    <col min="13" max="13" width="10.44140625" style="231" customWidth="1"/>
    <col min="14" max="14" width="1.44140625" style="232" customWidth="1"/>
    <col min="15" max="15" width="1.44140625" style="231" customWidth="1"/>
    <col min="16" max="16" width="10.44140625" style="231" customWidth="1"/>
    <col min="17" max="17" width="1.44140625" style="231" customWidth="1"/>
    <col min="18" max="18" width="10.44140625" style="231" customWidth="1"/>
    <col min="19" max="19" width="1.44140625" style="231" customWidth="1"/>
    <col min="20" max="20" width="10.44140625" style="231" customWidth="1"/>
    <col min="21" max="22" width="1.44140625" style="231" customWidth="1"/>
    <col min="23" max="23" width="10.44140625" style="232" customWidth="1"/>
    <col min="24" max="24" width="1.44140625" style="232" customWidth="1"/>
    <col min="25" max="25" width="10.44140625" style="232" customWidth="1"/>
    <col min="26" max="26" width="1.33203125" style="232" customWidth="1"/>
    <col min="27" max="27" width="10.44140625" style="232" customWidth="1"/>
    <col min="28" max="28" width="1.44140625" style="232" customWidth="1"/>
    <col min="29" max="29" width="10.44140625" style="232" customWidth="1"/>
    <col min="30" max="30" width="1.44140625" style="232" customWidth="1"/>
    <col min="31" max="31" width="20.6640625" style="232" customWidth="1"/>
    <col min="32" max="33" width="2.6640625" style="232" customWidth="1"/>
    <col min="34" max="34" width="21.33203125" style="232" customWidth="1"/>
    <col min="35" max="37" width="11.6640625" style="231" customWidth="1"/>
    <col min="38" max="16384" width="9.33203125" style="231"/>
  </cols>
  <sheetData>
    <row r="1" spans="1:49" x14ac:dyDescent="0.25">
      <c r="A1" s="230" t="s">
        <v>143</v>
      </c>
      <c r="B1" s="230"/>
      <c r="C1" s="230"/>
      <c r="E1" s="230"/>
      <c r="F1" s="230"/>
      <c r="I1" s="232"/>
      <c r="J1" s="230"/>
      <c r="K1" s="230"/>
      <c r="L1" s="230"/>
      <c r="M1" s="230"/>
      <c r="O1" s="230"/>
      <c r="P1" s="230"/>
      <c r="Q1" s="230"/>
      <c r="R1" s="230"/>
      <c r="S1" s="230"/>
      <c r="T1" s="230"/>
      <c r="X1" s="233"/>
      <c r="AG1" s="234"/>
      <c r="AI1" s="232"/>
      <c r="AJ1" s="232"/>
      <c r="AK1" s="232"/>
      <c r="AL1" s="232"/>
      <c r="AM1" s="232"/>
    </row>
    <row r="2" spans="1:49" x14ac:dyDescent="0.25">
      <c r="B2" s="230"/>
      <c r="C2" s="230"/>
      <c r="D2" s="230"/>
      <c r="E2" s="230"/>
      <c r="F2" s="230"/>
      <c r="H2" s="235"/>
      <c r="I2" s="236" t="s">
        <v>144</v>
      </c>
      <c r="J2" s="237"/>
      <c r="K2" s="237"/>
      <c r="L2" s="237"/>
      <c r="M2" s="237"/>
      <c r="O2" s="230"/>
      <c r="P2" s="236" t="s">
        <v>145</v>
      </c>
      <c r="Q2" s="238"/>
      <c r="R2" s="238"/>
      <c r="S2" s="238"/>
      <c r="T2" s="238"/>
      <c r="W2" s="236" t="s">
        <v>146</v>
      </c>
      <c r="X2" s="239"/>
      <c r="Y2" s="240"/>
      <c r="Z2" s="240"/>
      <c r="AA2" s="240"/>
      <c r="AB2" s="240"/>
      <c r="AC2" s="240"/>
      <c r="AD2" s="233"/>
      <c r="AE2" s="233"/>
      <c r="AG2" s="234"/>
      <c r="AH2" s="241" t="s">
        <v>147</v>
      </c>
      <c r="AI2" s="241"/>
      <c r="AJ2" s="241"/>
      <c r="AK2" s="241"/>
      <c r="AL2" s="232"/>
      <c r="AM2" s="232"/>
    </row>
    <row r="3" spans="1:49" x14ac:dyDescent="0.25">
      <c r="B3" s="230"/>
      <c r="C3" s="230"/>
      <c r="D3" s="230"/>
      <c r="E3" s="230"/>
      <c r="F3" s="230"/>
      <c r="I3" s="233"/>
      <c r="J3" s="233"/>
      <c r="K3" s="233"/>
      <c r="L3" s="233"/>
      <c r="M3" s="233" t="s">
        <v>148</v>
      </c>
      <c r="P3" s="233"/>
      <c r="Q3" s="233"/>
      <c r="R3" s="233"/>
      <c r="S3" s="233"/>
      <c r="T3" s="233" t="s">
        <v>148</v>
      </c>
      <c r="W3" s="233" t="s">
        <v>149</v>
      </c>
      <c r="X3" s="233"/>
      <c r="Y3" s="233"/>
      <c r="Z3" s="233"/>
      <c r="AA3" s="233"/>
      <c r="AB3" s="233"/>
      <c r="AC3" s="233" t="s">
        <v>148</v>
      </c>
      <c r="AD3" s="233"/>
      <c r="AE3" s="233"/>
      <c r="AG3" s="234"/>
      <c r="AH3" s="231"/>
    </row>
    <row r="4" spans="1:49" x14ac:dyDescent="0.25">
      <c r="B4" s="230"/>
      <c r="C4" s="230"/>
      <c r="D4" s="242" t="s">
        <v>150</v>
      </c>
      <c r="E4" s="230"/>
      <c r="F4" s="230"/>
      <c r="I4" s="233" t="s">
        <v>151</v>
      </c>
      <c r="J4" s="233"/>
      <c r="K4" s="233"/>
      <c r="L4" s="233"/>
      <c r="M4" s="233" t="s">
        <v>152</v>
      </c>
      <c r="P4" s="233" t="s">
        <v>151</v>
      </c>
      <c r="Q4" s="233"/>
      <c r="R4" s="233"/>
      <c r="S4" s="233"/>
      <c r="T4" s="233" t="s">
        <v>152</v>
      </c>
      <c r="W4" s="233" t="s">
        <v>151</v>
      </c>
      <c r="X4" s="233"/>
      <c r="Y4" s="233" t="s">
        <v>151</v>
      </c>
      <c r="Z4" s="233"/>
      <c r="AA4" s="233"/>
      <c r="AB4" s="233"/>
      <c r="AC4" s="233" t="s">
        <v>152</v>
      </c>
      <c r="AD4" s="233"/>
      <c r="AE4" s="233"/>
      <c r="AG4" s="234"/>
      <c r="AH4" s="231" t="s">
        <v>153</v>
      </c>
      <c r="AI4" s="243">
        <v>0.75138099999999997</v>
      </c>
    </row>
    <row r="5" spans="1:49" x14ac:dyDescent="0.25">
      <c r="B5" s="238" t="s">
        <v>154</v>
      </c>
      <c r="C5" s="230"/>
      <c r="D5" s="244" t="s">
        <v>155</v>
      </c>
      <c r="E5" s="230"/>
      <c r="F5" s="238" t="s">
        <v>156</v>
      </c>
      <c r="I5" s="245" t="s">
        <v>157</v>
      </c>
      <c r="J5" s="233"/>
      <c r="K5" s="245" t="s">
        <v>20</v>
      </c>
      <c r="L5" s="233"/>
      <c r="M5" s="245" t="s">
        <v>158</v>
      </c>
      <c r="P5" s="245" t="s">
        <v>157</v>
      </c>
      <c r="Q5" s="233"/>
      <c r="R5" s="245" t="s">
        <v>20</v>
      </c>
      <c r="S5" s="233"/>
      <c r="T5" s="245" t="s">
        <v>158</v>
      </c>
      <c r="W5" s="245" t="s">
        <v>157</v>
      </c>
      <c r="X5" s="233"/>
      <c r="Y5" s="245" t="s">
        <v>157</v>
      </c>
      <c r="Z5" s="233"/>
      <c r="AA5" s="245" t="s">
        <v>20</v>
      </c>
      <c r="AB5" s="233"/>
      <c r="AC5" s="245" t="s">
        <v>158</v>
      </c>
      <c r="AD5" s="233"/>
      <c r="AE5" s="245" t="s">
        <v>159</v>
      </c>
      <c r="AG5" s="234"/>
      <c r="AH5" s="231" t="s">
        <v>160</v>
      </c>
      <c r="AI5" s="246">
        <v>0.21</v>
      </c>
    </row>
    <row r="6" spans="1:49" x14ac:dyDescent="0.25">
      <c r="AG6" s="234"/>
      <c r="AH6" s="231"/>
    </row>
    <row r="7" spans="1:49" x14ac:dyDescent="0.25">
      <c r="B7" s="231">
        <v>1</v>
      </c>
      <c r="D7" s="247"/>
      <c r="E7" s="230"/>
      <c r="F7" s="230" t="s">
        <v>161</v>
      </c>
      <c r="I7" s="248">
        <v>391140.69110000064</v>
      </c>
      <c r="J7" s="249"/>
      <c r="K7" s="249">
        <v>5208778.5063049914</v>
      </c>
      <c r="L7" s="249"/>
      <c r="M7" s="249">
        <f>+($K7*$AK$12-$I7)/$AI$4</f>
        <v>7676.8391540906105</v>
      </c>
      <c r="O7" s="230"/>
      <c r="P7" s="250">
        <f>+I7</f>
        <v>391140.69110000064</v>
      </c>
      <c r="Q7" s="249"/>
      <c r="R7" s="249">
        <f>+K7</f>
        <v>5208778.5063049914</v>
      </c>
      <c r="S7" s="249"/>
      <c r="T7" s="249">
        <f>+($R7*$AK$12-$P7)/$AI$4</f>
        <v>7676.8391540906105</v>
      </c>
      <c r="AG7" s="234"/>
      <c r="AH7" s="231"/>
      <c r="AR7" s="251"/>
      <c r="AT7" s="251"/>
      <c r="AU7" s="252"/>
      <c r="AV7" s="252"/>
      <c r="AW7" s="252"/>
    </row>
    <row r="8" spans="1:49" x14ac:dyDescent="0.25">
      <c r="D8" s="253"/>
      <c r="I8" s="254"/>
      <c r="J8" s="254"/>
      <c r="K8" s="254"/>
      <c r="L8" s="254"/>
      <c r="M8" s="254"/>
      <c r="P8" s="254"/>
      <c r="Q8" s="254"/>
      <c r="R8" s="254"/>
      <c r="S8" s="254"/>
      <c r="T8" s="254"/>
      <c r="AE8" s="231"/>
      <c r="AG8" s="234"/>
      <c r="AH8" s="231" t="s">
        <v>162</v>
      </c>
      <c r="AI8" s="231" t="s">
        <v>163</v>
      </c>
      <c r="AK8" s="231" t="s">
        <v>164</v>
      </c>
      <c r="AR8" s="251"/>
      <c r="AT8" s="251"/>
      <c r="AU8" s="252"/>
      <c r="AV8" s="252"/>
      <c r="AW8" s="252"/>
    </row>
    <row r="9" spans="1:49" x14ac:dyDescent="0.25">
      <c r="B9" s="235" t="s">
        <v>165</v>
      </c>
      <c r="D9" s="253"/>
      <c r="I9" s="254"/>
      <c r="J9" s="254"/>
      <c r="K9" s="254"/>
      <c r="L9" s="254"/>
      <c r="M9" s="254"/>
      <c r="P9" s="254"/>
      <c r="Q9" s="254"/>
      <c r="R9" s="254"/>
      <c r="S9" s="254"/>
      <c r="T9" s="254"/>
      <c r="AE9" s="231"/>
      <c r="AG9" s="234"/>
      <c r="AH9" s="236" t="s">
        <v>166</v>
      </c>
      <c r="AI9" s="236" t="s">
        <v>167</v>
      </c>
      <c r="AJ9" s="236" t="s">
        <v>168</v>
      </c>
      <c r="AK9" s="236" t="s">
        <v>168</v>
      </c>
      <c r="AU9" s="252"/>
      <c r="AV9" s="252"/>
    </row>
    <row r="10" spans="1:49" x14ac:dyDescent="0.25">
      <c r="B10" s="231">
        <f t="shared" ref="B10:B35" ca="1" si="0">+MAX(OFFSET($B$7,0,0,ROW($B10)-ROW($B$7),1))+1</f>
        <v>2</v>
      </c>
      <c r="D10" s="253" t="s">
        <v>26</v>
      </c>
      <c r="F10" s="231" t="s">
        <v>169</v>
      </c>
      <c r="I10" s="254">
        <v>8327.8001577338418</v>
      </c>
      <c r="J10" s="254"/>
      <c r="K10" s="254">
        <v>0</v>
      </c>
      <c r="L10" s="254"/>
      <c r="M10" s="254">
        <f t="shared" ref="M10:M35" si="1">+($K10*$AK$12-$I10)/$AI$4</f>
        <v>-11083.325447055278</v>
      </c>
      <c r="P10" s="254">
        <v>8327.8001577338418</v>
      </c>
      <c r="Q10" s="254"/>
      <c r="R10" s="254">
        <v>0</v>
      </c>
      <c r="S10" s="254"/>
      <c r="T10" s="254">
        <f t="shared" ref="T10:T35" si="2">+($R10*$AK$12-$P10)/$AI$4</f>
        <v>-11083.325447055278</v>
      </c>
      <c r="W10" s="254">
        <f t="shared" ref="W10:W35" si="3">+Y10/(1-$AI$5)</f>
        <v>0</v>
      </c>
      <c r="X10" s="254"/>
      <c r="Y10" s="254">
        <f t="shared" ref="Y10:Y35" si="4">+P10-I10</f>
        <v>0</v>
      </c>
      <c r="Z10" s="254"/>
      <c r="AA10" s="254">
        <f t="shared" ref="AA10:AA35" si="5">+R10-K10</f>
        <v>0</v>
      </c>
      <c r="AB10" s="255"/>
      <c r="AC10" s="254">
        <f t="shared" ref="AC10:AC35" si="6">+T10-M10</f>
        <v>0</v>
      </c>
      <c r="AE10" s="231" t="s">
        <v>170</v>
      </c>
      <c r="AG10" s="234"/>
      <c r="AH10" s="231" t="s">
        <v>171</v>
      </c>
      <c r="AI10" s="231">
        <v>0.51500000000000001</v>
      </c>
      <c r="AJ10" s="252">
        <v>5.5728155339805824E-2</v>
      </c>
      <c r="AK10" s="256">
        <f>ROUND(AI10*AJ10,4)</f>
        <v>2.87E-2</v>
      </c>
    </row>
    <row r="11" spans="1:49" x14ac:dyDescent="0.25">
      <c r="B11" s="231">
        <f t="shared" ca="1" si="0"/>
        <v>3</v>
      </c>
      <c r="D11" s="253" t="s">
        <v>29</v>
      </c>
      <c r="F11" s="231" t="s">
        <v>172</v>
      </c>
      <c r="I11" s="254">
        <v>3965.156966386</v>
      </c>
      <c r="J11" s="254"/>
      <c r="K11" s="254">
        <v>0</v>
      </c>
      <c r="L11" s="254"/>
      <c r="M11" s="254">
        <f t="shared" si="1"/>
        <v>-5277.1589465078305</v>
      </c>
      <c r="P11" s="254">
        <v>3965.156966386</v>
      </c>
      <c r="Q11" s="254"/>
      <c r="R11" s="254">
        <v>0</v>
      </c>
      <c r="S11" s="254"/>
      <c r="T11" s="254">
        <f t="shared" si="2"/>
        <v>-5277.1589465078305</v>
      </c>
      <c r="W11" s="254">
        <f t="shared" si="3"/>
        <v>0</v>
      </c>
      <c r="X11" s="254"/>
      <c r="Y11" s="254">
        <f t="shared" si="4"/>
        <v>0</v>
      </c>
      <c r="Z11" s="254"/>
      <c r="AA11" s="254">
        <f t="shared" si="5"/>
        <v>0</v>
      </c>
      <c r="AB11" s="255"/>
      <c r="AC11" s="254">
        <f t="shared" si="6"/>
        <v>0</v>
      </c>
      <c r="AE11" s="231" t="s">
        <v>170</v>
      </c>
      <c r="AG11" s="234"/>
      <c r="AH11" s="231" t="s">
        <v>173</v>
      </c>
      <c r="AI11" s="231">
        <v>0.48499999999999999</v>
      </c>
      <c r="AJ11" s="252">
        <v>9.8000000000000004E-2</v>
      </c>
      <c r="AK11" s="257">
        <f>ROUND(AI11*AJ11,4)</f>
        <v>4.7500000000000001E-2</v>
      </c>
    </row>
    <row r="12" spans="1:49" x14ac:dyDescent="0.25">
      <c r="B12" s="231">
        <f t="shared" ca="1" si="0"/>
        <v>4</v>
      </c>
      <c r="D12" s="253" t="s">
        <v>31</v>
      </c>
      <c r="F12" s="231" t="s">
        <v>174</v>
      </c>
      <c r="I12" s="254">
        <v>-14935.6534468275</v>
      </c>
      <c r="J12" s="254"/>
      <c r="K12" s="254">
        <v>0</v>
      </c>
      <c r="L12" s="254"/>
      <c r="M12" s="254">
        <f t="shared" si="1"/>
        <v>19877.60330222284</v>
      </c>
      <c r="P12" s="254">
        <v>-8177.0032254878279</v>
      </c>
      <c r="Q12" s="254"/>
      <c r="R12" s="254">
        <v>32585.069952498023</v>
      </c>
      <c r="S12" s="254"/>
      <c r="T12" s="254">
        <f t="shared" si="2"/>
        <v>14187.190727298372</v>
      </c>
      <c r="W12" s="254">
        <f t="shared" si="3"/>
        <v>8555.2534447337621</v>
      </c>
      <c r="X12" s="254"/>
      <c r="Y12" s="254">
        <f t="shared" si="4"/>
        <v>6758.6502213396725</v>
      </c>
      <c r="Z12" s="254"/>
      <c r="AA12" s="254">
        <f t="shared" si="5"/>
        <v>32585.069952498023</v>
      </c>
      <c r="AB12" s="255"/>
      <c r="AC12" s="254">
        <f t="shared" si="6"/>
        <v>-5690.4125749244686</v>
      </c>
      <c r="AE12" s="231" t="s">
        <v>170</v>
      </c>
      <c r="AG12" s="234"/>
      <c r="AH12" s="231" t="s">
        <v>175</v>
      </c>
      <c r="AI12" s="258">
        <f>SUM(AI10:AI11)</f>
        <v>1</v>
      </c>
      <c r="AK12" s="256">
        <f>+ROUND(SUM(AK10:AK11),4)</f>
        <v>7.6200000000000004E-2</v>
      </c>
    </row>
    <row r="13" spans="1:49" x14ac:dyDescent="0.25">
      <c r="B13" s="231">
        <f t="shared" ca="1" si="0"/>
        <v>5</v>
      </c>
      <c r="D13" s="253" t="s">
        <v>35</v>
      </c>
      <c r="F13" s="231" t="s">
        <v>176</v>
      </c>
      <c r="I13" s="254">
        <v>33104.040985172767</v>
      </c>
      <c r="J13" s="254"/>
      <c r="K13" s="254">
        <v>0</v>
      </c>
      <c r="L13" s="254"/>
      <c r="M13" s="254">
        <f t="shared" si="1"/>
        <v>-44057.596592371607</v>
      </c>
      <c r="P13" s="254">
        <v>32336.675019597023</v>
      </c>
      <c r="Q13" s="254"/>
      <c r="R13" s="254">
        <v>0</v>
      </c>
      <c r="S13" s="254"/>
      <c r="T13" s="254">
        <f t="shared" si="2"/>
        <v>-43036.322477673813</v>
      </c>
      <c r="W13" s="254">
        <f t="shared" si="3"/>
        <v>-971.34932351359964</v>
      </c>
      <c r="X13" s="254"/>
      <c r="Y13" s="254">
        <f t="shared" si="4"/>
        <v>-767.36596557574376</v>
      </c>
      <c r="Z13" s="254"/>
      <c r="AA13" s="254">
        <f t="shared" si="5"/>
        <v>0</v>
      </c>
      <c r="AB13" s="255"/>
      <c r="AC13" s="254">
        <f t="shared" si="6"/>
        <v>1021.2741146977933</v>
      </c>
      <c r="AE13" s="231" t="s">
        <v>170</v>
      </c>
      <c r="AG13" s="234"/>
      <c r="AK13" s="252"/>
    </row>
    <row r="14" spans="1:49" x14ac:dyDescent="0.25">
      <c r="B14" s="231">
        <f t="shared" ca="1" si="0"/>
        <v>6</v>
      </c>
      <c r="D14" s="253" t="s">
        <v>37</v>
      </c>
      <c r="F14" s="231" t="s">
        <v>177</v>
      </c>
      <c r="I14" s="254">
        <v>-1955.9862286396026</v>
      </c>
      <c r="J14" s="254"/>
      <c r="K14" s="254">
        <v>0</v>
      </c>
      <c r="L14" s="254"/>
      <c r="M14" s="254">
        <f t="shared" si="1"/>
        <v>2603.18830079494</v>
      </c>
      <c r="P14" s="254">
        <v>-1955.9862286396026</v>
      </c>
      <c r="Q14" s="254"/>
      <c r="R14" s="254">
        <v>0</v>
      </c>
      <c r="S14" s="254"/>
      <c r="T14" s="254">
        <f t="shared" si="2"/>
        <v>2603.18830079494</v>
      </c>
      <c r="W14" s="254">
        <f t="shared" si="3"/>
        <v>0</v>
      </c>
      <c r="X14" s="254"/>
      <c r="Y14" s="254">
        <f t="shared" si="4"/>
        <v>0</v>
      </c>
      <c r="Z14" s="254"/>
      <c r="AA14" s="254">
        <f t="shared" si="5"/>
        <v>0</v>
      </c>
      <c r="AB14" s="255"/>
      <c r="AC14" s="254">
        <f t="shared" si="6"/>
        <v>0</v>
      </c>
      <c r="AE14" s="231" t="s">
        <v>170</v>
      </c>
      <c r="AG14" s="234"/>
      <c r="AJ14" s="259"/>
      <c r="AK14" s="252"/>
    </row>
    <row r="15" spans="1:49" x14ac:dyDescent="0.25">
      <c r="B15" s="231">
        <f t="shared" ca="1" si="0"/>
        <v>7</v>
      </c>
      <c r="D15" s="253" t="s">
        <v>39</v>
      </c>
      <c r="F15" s="231" t="s">
        <v>178</v>
      </c>
      <c r="I15" s="254">
        <v>66.597374865170949</v>
      </c>
      <c r="J15" s="254"/>
      <c r="K15" s="254">
        <v>0</v>
      </c>
      <c r="L15" s="254"/>
      <c r="M15" s="254">
        <f t="shared" si="1"/>
        <v>-88.633296377165451</v>
      </c>
      <c r="P15" s="254">
        <v>66.597374865170949</v>
      </c>
      <c r="Q15" s="254"/>
      <c r="R15" s="254">
        <v>0</v>
      </c>
      <c r="S15" s="254"/>
      <c r="T15" s="254">
        <f t="shared" si="2"/>
        <v>-88.633296377165451</v>
      </c>
      <c r="W15" s="254">
        <f t="shared" si="3"/>
        <v>0</v>
      </c>
      <c r="X15" s="254"/>
      <c r="Y15" s="254">
        <f t="shared" si="4"/>
        <v>0</v>
      </c>
      <c r="Z15" s="254"/>
      <c r="AA15" s="254">
        <f t="shared" si="5"/>
        <v>0</v>
      </c>
      <c r="AB15" s="255"/>
      <c r="AC15" s="254">
        <f t="shared" si="6"/>
        <v>0</v>
      </c>
      <c r="AE15" s="231" t="s">
        <v>170</v>
      </c>
      <c r="AG15" s="234"/>
      <c r="AJ15" s="259"/>
      <c r="AK15" s="252"/>
    </row>
    <row r="16" spans="1:49" x14ac:dyDescent="0.25">
      <c r="B16" s="231">
        <f t="shared" ca="1" si="0"/>
        <v>8</v>
      </c>
      <c r="D16" s="253" t="s">
        <v>41</v>
      </c>
      <c r="F16" s="231" t="s">
        <v>179</v>
      </c>
      <c r="I16" s="254">
        <v>303.15375903630911</v>
      </c>
      <c r="J16" s="254"/>
      <c r="K16" s="254">
        <v>0</v>
      </c>
      <c r="L16" s="254"/>
      <c r="M16" s="254">
        <f t="shared" si="1"/>
        <v>-403.46210382789707</v>
      </c>
      <c r="P16" s="254">
        <v>303.15375903630911</v>
      </c>
      <c r="Q16" s="254"/>
      <c r="R16" s="254">
        <v>0</v>
      </c>
      <c r="S16" s="254"/>
      <c r="T16" s="254">
        <f t="shared" si="2"/>
        <v>-403.46210382789707</v>
      </c>
      <c r="W16" s="254">
        <f t="shared" si="3"/>
        <v>0</v>
      </c>
      <c r="X16" s="254"/>
      <c r="Y16" s="254">
        <f t="shared" si="4"/>
        <v>0</v>
      </c>
      <c r="Z16" s="254"/>
      <c r="AA16" s="254">
        <f t="shared" si="5"/>
        <v>0</v>
      </c>
      <c r="AB16" s="255"/>
      <c r="AC16" s="254">
        <f t="shared" si="6"/>
        <v>0</v>
      </c>
      <c r="AE16" s="231" t="s">
        <v>170</v>
      </c>
      <c r="AG16" s="234"/>
      <c r="AJ16" s="259"/>
      <c r="AK16" s="254"/>
    </row>
    <row r="17" spans="2:37" x14ac:dyDescent="0.25">
      <c r="B17" s="231">
        <f t="shared" ca="1" si="0"/>
        <v>9</v>
      </c>
      <c r="D17" s="253" t="s">
        <v>43</v>
      </c>
      <c r="F17" s="231" t="s">
        <v>180</v>
      </c>
      <c r="I17" s="254">
        <v>184.1451640152801</v>
      </c>
      <c r="J17" s="254"/>
      <c r="K17" s="254">
        <v>0</v>
      </c>
      <c r="L17" s="254"/>
      <c r="M17" s="254">
        <f t="shared" si="1"/>
        <v>-245.0756194464328</v>
      </c>
      <c r="P17" s="254">
        <v>184.1451640152801</v>
      </c>
      <c r="Q17" s="254"/>
      <c r="R17" s="254">
        <v>0</v>
      </c>
      <c r="S17" s="254"/>
      <c r="T17" s="254">
        <f t="shared" si="2"/>
        <v>-245.0756194464328</v>
      </c>
      <c r="W17" s="254">
        <f t="shared" si="3"/>
        <v>0</v>
      </c>
      <c r="X17" s="254"/>
      <c r="Y17" s="254">
        <f t="shared" si="4"/>
        <v>0</v>
      </c>
      <c r="Z17" s="254"/>
      <c r="AA17" s="254">
        <f t="shared" si="5"/>
        <v>0</v>
      </c>
      <c r="AB17" s="255"/>
      <c r="AC17" s="254">
        <f t="shared" si="6"/>
        <v>0</v>
      </c>
      <c r="AE17" s="231" t="s">
        <v>170</v>
      </c>
      <c r="AG17" s="234"/>
      <c r="AJ17" s="259"/>
    </row>
    <row r="18" spans="2:37" x14ac:dyDescent="0.25">
      <c r="B18" s="231">
        <f t="shared" ca="1" si="0"/>
        <v>10</v>
      </c>
      <c r="D18" s="253" t="s">
        <v>46</v>
      </c>
      <c r="F18" s="231" t="s">
        <v>181</v>
      </c>
      <c r="I18" s="254">
        <v>71.834764841626395</v>
      </c>
      <c r="J18" s="254"/>
      <c r="K18" s="254">
        <v>0</v>
      </c>
      <c r="L18" s="254"/>
      <c r="M18" s="254">
        <f t="shared" si="1"/>
        <v>-95.603648271151911</v>
      </c>
      <c r="P18" s="254">
        <v>71.834764841626395</v>
      </c>
      <c r="Q18" s="254"/>
      <c r="R18" s="254">
        <v>0</v>
      </c>
      <c r="S18" s="254"/>
      <c r="T18" s="254">
        <f t="shared" si="2"/>
        <v>-95.603648271151911</v>
      </c>
      <c r="W18" s="254">
        <f t="shared" si="3"/>
        <v>0</v>
      </c>
      <c r="X18" s="254"/>
      <c r="Y18" s="254">
        <f t="shared" si="4"/>
        <v>0</v>
      </c>
      <c r="Z18" s="254"/>
      <c r="AA18" s="254">
        <f t="shared" si="5"/>
        <v>0</v>
      </c>
      <c r="AB18" s="255"/>
      <c r="AC18" s="254">
        <f t="shared" si="6"/>
        <v>0</v>
      </c>
      <c r="AE18" s="231" t="s">
        <v>170</v>
      </c>
      <c r="AG18" s="234"/>
      <c r="AJ18" s="259"/>
      <c r="AK18" s="254"/>
    </row>
    <row r="19" spans="2:37" x14ac:dyDescent="0.25">
      <c r="B19" s="231">
        <f t="shared" ca="1" si="0"/>
        <v>11</v>
      </c>
      <c r="D19" s="253" t="s">
        <v>48</v>
      </c>
      <c r="F19" s="231" t="s">
        <v>182</v>
      </c>
      <c r="I19" s="254">
        <v>5.3013344264041589</v>
      </c>
      <c r="J19" s="254"/>
      <c r="K19" s="254">
        <v>0</v>
      </c>
      <c r="L19" s="254"/>
      <c r="M19" s="254">
        <f t="shared" si="1"/>
        <v>-7.0554544583961523</v>
      </c>
      <c r="P19" s="254">
        <v>5.3013344264041589</v>
      </c>
      <c r="Q19" s="254"/>
      <c r="R19" s="254">
        <v>0</v>
      </c>
      <c r="S19" s="254"/>
      <c r="T19" s="254">
        <f t="shared" si="2"/>
        <v>-7.0554544583961523</v>
      </c>
      <c r="W19" s="254">
        <f t="shared" si="3"/>
        <v>0</v>
      </c>
      <c r="X19" s="254"/>
      <c r="Y19" s="254">
        <f t="shared" si="4"/>
        <v>0</v>
      </c>
      <c r="Z19" s="254"/>
      <c r="AA19" s="254">
        <f t="shared" si="5"/>
        <v>0</v>
      </c>
      <c r="AB19" s="255"/>
      <c r="AC19" s="254">
        <f t="shared" si="6"/>
        <v>0</v>
      </c>
      <c r="AE19" s="231" t="s">
        <v>170</v>
      </c>
      <c r="AG19" s="234"/>
      <c r="AJ19" s="259"/>
      <c r="AK19" s="260"/>
    </row>
    <row r="20" spans="2:37" x14ac:dyDescent="0.25">
      <c r="B20" s="231">
        <f t="shared" ca="1" si="0"/>
        <v>12</v>
      </c>
      <c r="D20" s="253" t="s">
        <v>50</v>
      </c>
      <c r="F20" s="231" t="s">
        <v>183</v>
      </c>
      <c r="I20" s="254">
        <v>-803.90933835699934</v>
      </c>
      <c r="J20" s="254"/>
      <c r="K20" s="254">
        <v>0</v>
      </c>
      <c r="L20" s="254"/>
      <c r="M20" s="254">
        <f t="shared" si="1"/>
        <v>1069.9090585961042</v>
      </c>
      <c r="P20" s="254">
        <v>-803.90933835699934</v>
      </c>
      <c r="Q20" s="254"/>
      <c r="R20" s="254">
        <v>0</v>
      </c>
      <c r="S20" s="254"/>
      <c r="T20" s="254">
        <f t="shared" si="2"/>
        <v>1069.9090585961042</v>
      </c>
      <c r="W20" s="254">
        <f t="shared" si="3"/>
        <v>0</v>
      </c>
      <c r="X20" s="254"/>
      <c r="Y20" s="254">
        <f t="shared" si="4"/>
        <v>0</v>
      </c>
      <c r="Z20" s="254"/>
      <c r="AA20" s="254">
        <f t="shared" si="5"/>
        <v>0</v>
      </c>
      <c r="AB20" s="255"/>
      <c r="AC20" s="254">
        <f t="shared" si="6"/>
        <v>0</v>
      </c>
      <c r="AE20" s="231" t="s">
        <v>170</v>
      </c>
      <c r="AG20" s="234"/>
      <c r="AJ20" s="259"/>
      <c r="AK20" s="254"/>
    </row>
    <row r="21" spans="2:37" x14ac:dyDescent="0.25">
      <c r="B21" s="231">
        <f t="shared" ca="1" si="0"/>
        <v>13</v>
      </c>
      <c r="D21" s="253" t="s">
        <v>52</v>
      </c>
      <c r="F21" s="231" t="s">
        <v>184</v>
      </c>
      <c r="I21" s="254">
        <v>-496.55758700637006</v>
      </c>
      <c r="J21" s="254"/>
      <c r="K21" s="254">
        <v>0</v>
      </c>
      <c r="L21" s="254"/>
      <c r="M21" s="254">
        <f t="shared" si="1"/>
        <v>660.8599192771311</v>
      </c>
      <c r="P21" s="254">
        <v>-496.55758700637006</v>
      </c>
      <c r="Q21" s="254"/>
      <c r="R21" s="254">
        <v>0</v>
      </c>
      <c r="S21" s="254"/>
      <c r="T21" s="254">
        <f t="shared" si="2"/>
        <v>660.8599192771311</v>
      </c>
      <c r="W21" s="254">
        <f t="shared" si="3"/>
        <v>0</v>
      </c>
      <c r="X21" s="254"/>
      <c r="Y21" s="254">
        <f t="shared" si="4"/>
        <v>0</v>
      </c>
      <c r="Z21" s="254"/>
      <c r="AA21" s="254">
        <f t="shared" si="5"/>
        <v>0</v>
      </c>
      <c r="AB21" s="255"/>
      <c r="AC21" s="254">
        <f t="shared" si="6"/>
        <v>0</v>
      </c>
      <c r="AE21" s="231" t="s">
        <v>170</v>
      </c>
      <c r="AG21" s="234"/>
    </row>
    <row r="22" spans="2:37" x14ac:dyDescent="0.25">
      <c r="B22" s="231">
        <f t="shared" ca="1" si="0"/>
        <v>14</v>
      </c>
      <c r="D22" s="253" t="s">
        <v>54</v>
      </c>
      <c r="F22" s="231" t="s">
        <v>185</v>
      </c>
      <c r="I22" s="254">
        <v>-1726.149211916219</v>
      </c>
      <c r="J22" s="254"/>
      <c r="K22" s="254">
        <v>0</v>
      </c>
      <c r="L22" s="254"/>
      <c r="M22" s="254">
        <f t="shared" si="1"/>
        <v>2297.3021834678002</v>
      </c>
      <c r="P22" s="254">
        <v>-1726.149211916219</v>
      </c>
      <c r="Q22" s="254"/>
      <c r="R22" s="254">
        <v>0</v>
      </c>
      <c r="S22" s="254"/>
      <c r="T22" s="254">
        <f t="shared" si="2"/>
        <v>2297.3021834678002</v>
      </c>
      <c r="W22" s="254">
        <f t="shared" si="3"/>
        <v>0</v>
      </c>
      <c r="X22" s="254"/>
      <c r="Y22" s="254">
        <f t="shared" si="4"/>
        <v>0</v>
      </c>
      <c r="Z22" s="254"/>
      <c r="AA22" s="254">
        <f t="shared" si="5"/>
        <v>0</v>
      </c>
      <c r="AB22" s="255"/>
      <c r="AC22" s="254">
        <f t="shared" si="6"/>
        <v>0</v>
      </c>
      <c r="AE22" s="231" t="s">
        <v>170</v>
      </c>
      <c r="AG22" s="234"/>
    </row>
    <row r="23" spans="2:37" x14ac:dyDescent="0.25">
      <c r="B23" s="231">
        <f t="shared" ca="1" si="0"/>
        <v>15</v>
      </c>
      <c r="D23" s="253" t="s">
        <v>56</v>
      </c>
      <c r="F23" s="231" t="s">
        <v>186</v>
      </c>
      <c r="I23" s="254">
        <v>319.95138960871822</v>
      </c>
      <c r="J23" s="254"/>
      <c r="K23" s="254">
        <v>0</v>
      </c>
      <c r="L23" s="254"/>
      <c r="M23" s="254">
        <f t="shared" si="1"/>
        <v>-425.81778033876054</v>
      </c>
      <c r="P23" s="254">
        <v>319.95138960871822</v>
      </c>
      <c r="Q23" s="254"/>
      <c r="R23" s="254">
        <v>0</v>
      </c>
      <c r="S23" s="254"/>
      <c r="T23" s="254">
        <f t="shared" si="2"/>
        <v>-425.81778033876054</v>
      </c>
      <c r="W23" s="254">
        <f t="shared" si="3"/>
        <v>0</v>
      </c>
      <c r="X23" s="254"/>
      <c r="Y23" s="254">
        <f t="shared" si="4"/>
        <v>0</v>
      </c>
      <c r="Z23" s="254"/>
      <c r="AA23" s="254">
        <f t="shared" si="5"/>
        <v>0</v>
      </c>
      <c r="AB23" s="255"/>
      <c r="AC23" s="254">
        <f t="shared" si="6"/>
        <v>0</v>
      </c>
      <c r="AE23" s="231" t="s">
        <v>170</v>
      </c>
      <c r="AG23" s="234"/>
    </row>
    <row r="24" spans="2:37" x14ac:dyDescent="0.25">
      <c r="B24" s="231">
        <f t="shared" ca="1" si="0"/>
        <v>16</v>
      </c>
      <c r="D24" s="253" t="s">
        <v>58</v>
      </c>
      <c r="F24" s="231" t="s">
        <v>187</v>
      </c>
      <c r="I24" s="254">
        <v>-61.810425156236214</v>
      </c>
      <c r="J24" s="254"/>
      <c r="K24" s="254">
        <v>0</v>
      </c>
      <c r="L24" s="254"/>
      <c r="M24" s="254">
        <f t="shared" si="1"/>
        <v>82.262427658187008</v>
      </c>
      <c r="P24" s="254">
        <v>-61.810425156236214</v>
      </c>
      <c r="Q24" s="254"/>
      <c r="R24" s="254">
        <v>0</v>
      </c>
      <c r="S24" s="254"/>
      <c r="T24" s="254">
        <f t="shared" si="2"/>
        <v>82.262427658187008</v>
      </c>
      <c r="W24" s="254">
        <f t="shared" si="3"/>
        <v>0</v>
      </c>
      <c r="X24" s="254"/>
      <c r="Y24" s="254">
        <f t="shared" si="4"/>
        <v>0</v>
      </c>
      <c r="Z24" s="254"/>
      <c r="AA24" s="254">
        <f t="shared" si="5"/>
        <v>0</v>
      </c>
      <c r="AB24" s="255"/>
      <c r="AC24" s="254">
        <f t="shared" si="6"/>
        <v>0</v>
      </c>
      <c r="AE24" s="231" t="s">
        <v>170</v>
      </c>
      <c r="AG24" s="234"/>
    </row>
    <row r="25" spans="2:37" x14ac:dyDescent="0.25">
      <c r="B25" s="231">
        <f t="shared" ca="1" si="0"/>
        <v>17</v>
      </c>
      <c r="D25" s="253" t="s">
        <v>60</v>
      </c>
      <c r="F25" s="231" t="s">
        <v>188</v>
      </c>
      <c r="I25" s="254">
        <v>-13.156595940416745</v>
      </c>
      <c r="J25" s="254"/>
      <c r="K25" s="254">
        <v>0</v>
      </c>
      <c r="L25" s="254"/>
      <c r="M25" s="254">
        <f t="shared" si="1"/>
        <v>17.509886383095587</v>
      </c>
      <c r="P25" s="254">
        <v>-13.156595940416745</v>
      </c>
      <c r="Q25" s="254"/>
      <c r="R25" s="254">
        <v>0</v>
      </c>
      <c r="S25" s="254"/>
      <c r="T25" s="254">
        <f t="shared" si="2"/>
        <v>17.509886383095587</v>
      </c>
      <c r="W25" s="254">
        <f t="shared" si="3"/>
        <v>0</v>
      </c>
      <c r="X25" s="254"/>
      <c r="Y25" s="254">
        <f t="shared" si="4"/>
        <v>0</v>
      </c>
      <c r="Z25" s="254"/>
      <c r="AA25" s="254">
        <f t="shared" si="5"/>
        <v>0</v>
      </c>
      <c r="AB25" s="255"/>
      <c r="AC25" s="254">
        <f t="shared" si="6"/>
        <v>0</v>
      </c>
      <c r="AE25" s="231" t="s">
        <v>170</v>
      </c>
      <c r="AG25" s="234"/>
    </row>
    <row r="26" spans="2:37" x14ac:dyDescent="0.25">
      <c r="B26" s="231">
        <f t="shared" ca="1" si="0"/>
        <v>18</v>
      </c>
      <c r="D26" s="253" t="s">
        <v>62</v>
      </c>
      <c r="F26" s="231" t="s">
        <v>189</v>
      </c>
      <c r="I26" s="254">
        <v>-23.850252119969372</v>
      </c>
      <c r="J26" s="254"/>
      <c r="K26" s="254">
        <v>0</v>
      </c>
      <c r="L26" s="254"/>
      <c r="M26" s="254">
        <f t="shared" si="1"/>
        <v>31.741888762118517</v>
      </c>
      <c r="P26" s="254">
        <v>-23.850252119969372</v>
      </c>
      <c r="Q26" s="254"/>
      <c r="R26" s="254">
        <v>0</v>
      </c>
      <c r="S26" s="254"/>
      <c r="T26" s="254">
        <f t="shared" si="2"/>
        <v>31.741888762118517</v>
      </c>
      <c r="W26" s="254">
        <f t="shared" si="3"/>
        <v>0</v>
      </c>
      <c r="X26" s="254"/>
      <c r="Y26" s="254">
        <f t="shared" si="4"/>
        <v>0</v>
      </c>
      <c r="Z26" s="254"/>
      <c r="AA26" s="254">
        <f t="shared" si="5"/>
        <v>0</v>
      </c>
      <c r="AB26" s="255"/>
      <c r="AC26" s="254">
        <f t="shared" si="6"/>
        <v>0</v>
      </c>
      <c r="AE26" s="231" t="s">
        <v>170</v>
      </c>
      <c r="AG26" s="234"/>
    </row>
    <row r="27" spans="2:37" x14ac:dyDescent="0.25">
      <c r="B27" s="231">
        <f t="shared" ca="1" si="0"/>
        <v>19</v>
      </c>
      <c r="D27" s="253" t="s">
        <v>64</v>
      </c>
      <c r="F27" s="231" t="s">
        <v>190</v>
      </c>
      <c r="I27" s="254">
        <v>0</v>
      </c>
      <c r="J27" s="254"/>
      <c r="K27" s="254">
        <v>182606.83772800947</v>
      </c>
      <c r="L27" s="254"/>
      <c r="M27" s="254">
        <f t="shared" si="1"/>
        <v>18518.755511350864</v>
      </c>
      <c r="P27" s="254">
        <v>0</v>
      </c>
      <c r="Q27" s="254"/>
      <c r="R27" s="254">
        <v>182606.83772800947</v>
      </c>
      <c r="S27" s="254"/>
      <c r="T27" s="254">
        <f t="shared" si="2"/>
        <v>18518.755511350864</v>
      </c>
      <c r="W27" s="254">
        <f t="shared" si="3"/>
        <v>0</v>
      </c>
      <c r="X27" s="254"/>
      <c r="Y27" s="254">
        <f t="shared" si="4"/>
        <v>0</v>
      </c>
      <c r="Z27" s="254"/>
      <c r="AA27" s="254">
        <f t="shared" si="5"/>
        <v>0</v>
      </c>
      <c r="AB27" s="255"/>
      <c r="AC27" s="254">
        <f t="shared" si="6"/>
        <v>0</v>
      </c>
      <c r="AE27" s="231" t="s">
        <v>170</v>
      </c>
      <c r="AG27" s="234"/>
    </row>
    <row r="28" spans="2:37" x14ac:dyDescent="0.25">
      <c r="B28" s="231">
        <f t="shared" ca="1" si="0"/>
        <v>20</v>
      </c>
      <c r="D28" s="253" t="s">
        <v>67</v>
      </c>
      <c r="F28" s="231" t="s">
        <v>191</v>
      </c>
      <c r="I28" s="254">
        <v>-16904.953479322143</v>
      </c>
      <c r="J28" s="254"/>
      <c r="K28" s="254">
        <v>-16904.953479322143</v>
      </c>
      <c r="L28" s="254"/>
      <c r="M28" s="254">
        <f t="shared" si="1"/>
        <v>20784.124198240035</v>
      </c>
      <c r="P28" s="254">
        <v>-16904.953479322143</v>
      </c>
      <c r="Q28" s="254"/>
      <c r="R28" s="254">
        <v>-16904.953479322143</v>
      </c>
      <c r="S28" s="254"/>
      <c r="T28" s="254">
        <f t="shared" si="2"/>
        <v>20784.124198240035</v>
      </c>
      <c r="W28" s="254">
        <f t="shared" si="3"/>
        <v>0</v>
      </c>
      <c r="X28" s="254"/>
      <c r="Y28" s="254">
        <f t="shared" si="4"/>
        <v>0</v>
      </c>
      <c r="Z28" s="254"/>
      <c r="AA28" s="254">
        <f t="shared" si="5"/>
        <v>0</v>
      </c>
      <c r="AB28" s="255"/>
      <c r="AC28" s="254">
        <f t="shared" si="6"/>
        <v>0</v>
      </c>
      <c r="AE28" s="231" t="s">
        <v>170</v>
      </c>
      <c r="AG28" s="234"/>
    </row>
    <row r="29" spans="2:37" x14ac:dyDescent="0.25">
      <c r="B29" s="231">
        <f t="shared" ca="1" si="0"/>
        <v>21</v>
      </c>
      <c r="D29" s="253" t="s">
        <v>69</v>
      </c>
      <c r="F29" s="231" t="s">
        <v>192</v>
      </c>
      <c r="I29" s="254">
        <v>340.89294246068329</v>
      </c>
      <c r="J29" s="254"/>
      <c r="K29" s="254">
        <v>0</v>
      </c>
      <c r="L29" s="254"/>
      <c r="M29" s="254">
        <f t="shared" si="1"/>
        <v>-453.68853146497355</v>
      </c>
      <c r="P29" s="254">
        <v>340.89294246068329</v>
      </c>
      <c r="Q29" s="254"/>
      <c r="R29" s="254">
        <v>0</v>
      </c>
      <c r="S29" s="254"/>
      <c r="T29" s="254">
        <f t="shared" si="2"/>
        <v>-453.68853146497355</v>
      </c>
      <c r="W29" s="254">
        <f t="shared" si="3"/>
        <v>0</v>
      </c>
      <c r="X29" s="254"/>
      <c r="Y29" s="254">
        <f t="shared" si="4"/>
        <v>0</v>
      </c>
      <c r="Z29" s="254"/>
      <c r="AA29" s="254">
        <f t="shared" si="5"/>
        <v>0</v>
      </c>
      <c r="AB29" s="255"/>
      <c r="AC29" s="254">
        <f t="shared" si="6"/>
        <v>0</v>
      </c>
      <c r="AE29" s="231" t="s">
        <v>170</v>
      </c>
      <c r="AG29" s="234"/>
    </row>
    <row r="30" spans="2:37" x14ac:dyDescent="0.25">
      <c r="B30" s="231">
        <f t="shared" ca="1" si="0"/>
        <v>22</v>
      </c>
      <c r="C30" s="230"/>
      <c r="D30" s="253" t="s">
        <v>71</v>
      </c>
      <c r="E30" s="230"/>
      <c r="F30" s="231" t="s">
        <v>193</v>
      </c>
      <c r="I30" s="254">
        <v>-7589.5601894254951</v>
      </c>
      <c r="J30" s="254"/>
      <c r="K30" s="254">
        <v>0</v>
      </c>
      <c r="L30" s="254"/>
      <c r="M30" s="254">
        <f t="shared" si="1"/>
        <v>10100.814619248418</v>
      </c>
      <c r="P30" s="254">
        <v>-7589.5601894254951</v>
      </c>
      <c r="Q30" s="254"/>
      <c r="R30" s="254">
        <v>0</v>
      </c>
      <c r="S30" s="254"/>
      <c r="T30" s="254">
        <f t="shared" si="2"/>
        <v>10100.814619248418</v>
      </c>
      <c r="W30" s="254">
        <f t="shared" si="3"/>
        <v>0</v>
      </c>
      <c r="X30" s="254"/>
      <c r="Y30" s="254">
        <f t="shared" si="4"/>
        <v>0</v>
      </c>
      <c r="Z30" s="254"/>
      <c r="AA30" s="254">
        <f t="shared" si="5"/>
        <v>0</v>
      </c>
      <c r="AB30" s="255"/>
      <c r="AC30" s="254">
        <f t="shared" si="6"/>
        <v>0</v>
      </c>
      <c r="AE30" s="231" t="s">
        <v>170</v>
      </c>
      <c r="AG30" s="234"/>
    </row>
    <row r="31" spans="2:37" x14ac:dyDescent="0.25">
      <c r="B31" s="231">
        <f t="shared" ca="1" si="0"/>
        <v>23</v>
      </c>
      <c r="C31" s="230"/>
      <c r="D31" s="253" t="s">
        <v>73</v>
      </c>
      <c r="E31" s="230"/>
      <c r="F31" s="231" t="s">
        <v>194</v>
      </c>
      <c r="I31" s="254">
        <v>-68.620043849999959</v>
      </c>
      <c r="J31" s="254"/>
      <c r="K31" s="254">
        <v>0</v>
      </c>
      <c r="L31" s="254"/>
      <c r="M31" s="254">
        <f t="shared" si="1"/>
        <v>91.325231606867831</v>
      </c>
      <c r="P31" s="254">
        <v>-68.620043849999959</v>
      </c>
      <c r="Q31" s="254"/>
      <c r="R31" s="254">
        <v>0</v>
      </c>
      <c r="S31" s="254"/>
      <c r="T31" s="254">
        <f t="shared" si="2"/>
        <v>91.325231606867831</v>
      </c>
      <c r="W31" s="254">
        <f t="shared" si="3"/>
        <v>0</v>
      </c>
      <c r="X31" s="254"/>
      <c r="Y31" s="254">
        <f t="shared" si="4"/>
        <v>0</v>
      </c>
      <c r="Z31" s="254"/>
      <c r="AA31" s="254">
        <f t="shared" si="5"/>
        <v>0</v>
      </c>
      <c r="AB31" s="255"/>
      <c r="AC31" s="254">
        <f t="shared" si="6"/>
        <v>0</v>
      </c>
      <c r="AE31" s="231" t="s">
        <v>170</v>
      </c>
      <c r="AG31" s="234"/>
    </row>
    <row r="32" spans="2:37" x14ac:dyDescent="0.25">
      <c r="B32" s="231">
        <f t="shared" ca="1" si="0"/>
        <v>24</v>
      </c>
      <c r="C32" s="230"/>
      <c r="D32" s="253" t="s">
        <v>75</v>
      </c>
      <c r="E32" s="230"/>
      <c r="F32" s="231" t="s">
        <v>195</v>
      </c>
      <c r="I32" s="254">
        <v>167.53056000000001</v>
      </c>
      <c r="J32" s="254"/>
      <c r="K32" s="254">
        <v>-1615.3714300000001</v>
      </c>
      <c r="L32" s="254"/>
      <c r="M32" s="254">
        <f t="shared" si="1"/>
        <v>-386.78361971622923</v>
      </c>
      <c r="P32" s="254">
        <v>167.53056000000001</v>
      </c>
      <c r="Q32" s="254"/>
      <c r="R32" s="254">
        <v>-1615.3714300000001</v>
      </c>
      <c r="S32" s="254"/>
      <c r="T32" s="254">
        <f t="shared" si="2"/>
        <v>-386.78361971622923</v>
      </c>
      <c r="W32" s="254">
        <f t="shared" si="3"/>
        <v>0</v>
      </c>
      <c r="X32" s="254"/>
      <c r="Y32" s="254">
        <f t="shared" si="4"/>
        <v>0</v>
      </c>
      <c r="Z32" s="254"/>
      <c r="AA32" s="254">
        <f t="shared" si="5"/>
        <v>0</v>
      </c>
      <c r="AB32" s="255"/>
      <c r="AC32" s="254">
        <f t="shared" si="6"/>
        <v>0</v>
      </c>
      <c r="AE32" s="231" t="s">
        <v>170</v>
      </c>
      <c r="AG32" s="234"/>
    </row>
    <row r="33" spans="2:33" x14ac:dyDescent="0.25">
      <c r="B33" s="231">
        <f t="shared" ca="1" si="0"/>
        <v>25</v>
      </c>
      <c r="D33" s="253" t="s">
        <v>77</v>
      </c>
      <c r="F33" s="231" t="s">
        <v>78</v>
      </c>
      <c r="I33" s="254">
        <v>-32912.585679399999</v>
      </c>
      <c r="J33" s="254"/>
      <c r="K33" s="254">
        <v>0</v>
      </c>
      <c r="L33" s="254"/>
      <c r="M33" s="254">
        <f t="shared" si="1"/>
        <v>43802.792031472716</v>
      </c>
      <c r="P33" s="254">
        <v>-32912.585679399999</v>
      </c>
      <c r="Q33" s="254"/>
      <c r="R33" s="254">
        <v>0</v>
      </c>
      <c r="S33" s="254"/>
      <c r="T33" s="254">
        <f t="shared" si="2"/>
        <v>43802.792031472716</v>
      </c>
      <c r="W33" s="254">
        <f t="shared" si="3"/>
        <v>0</v>
      </c>
      <c r="X33" s="254"/>
      <c r="Y33" s="254">
        <f t="shared" si="4"/>
        <v>0</v>
      </c>
      <c r="Z33" s="254"/>
      <c r="AA33" s="254">
        <f t="shared" si="5"/>
        <v>0</v>
      </c>
      <c r="AB33" s="255"/>
      <c r="AC33" s="254">
        <f t="shared" si="6"/>
        <v>0</v>
      </c>
      <c r="AE33" s="231" t="s">
        <v>170</v>
      </c>
      <c r="AG33" s="234"/>
    </row>
    <row r="34" spans="2:33" x14ac:dyDescent="0.25">
      <c r="B34" s="231">
        <f t="shared" ca="1" si="0"/>
        <v>26</v>
      </c>
      <c r="D34" s="253" t="s">
        <v>79</v>
      </c>
      <c r="F34" s="231" t="s">
        <v>196</v>
      </c>
      <c r="I34" s="254">
        <v>-11.000847433333901</v>
      </c>
      <c r="J34" s="254"/>
      <c r="K34" s="254">
        <v>0</v>
      </c>
      <c r="L34" s="254"/>
      <c r="M34" s="254">
        <f t="shared" si="1"/>
        <v>14.640837914897903</v>
      </c>
      <c r="P34" s="254">
        <v>-11.000847433333901</v>
      </c>
      <c r="Q34" s="254"/>
      <c r="R34" s="254">
        <v>0</v>
      </c>
      <c r="S34" s="254"/>
      <c r="T34" s="254">
        <f t="shared" si="2"/>
        <v>14.640837914897903</v>
      </c>
      <c r="W34" s="254">
        <f t="shared" si="3"/>
        <v>0</v>
      </c>
      <c r="X34" s="254"/>
      <c r="Y34" s="254">
        <f t="shared" si="4"/>
        <v>0</v>
      </c>
      <c r="Z34" s="254"/>
      <c r="AA34" s="254">
        <f t="shared" si="5"/>
        <v>0</v>
      </c>
      <c r="AB34" s="255"/>
      <c r="AC34" s="254">
        <f t="shared" si="6"/>
        <v>0</v>
      </c>
      <c r="AE34" s="231" t="s">
        <v>170</v>
      </c>
      <c r="AG34" s="234"/>
    </row>
    <row r="35" spans="2:33" x14ac:dyDescent="0.25">
      <c r="B35" s="231">
        <f t="shared" ca="1" si="0"/>
        <v>27</v>
      </c>
      <c r="D35" s="253" t="s">
        <v>81</v>
      </c>
      <c r="F35" s="231" t="s">
        <v>197</v>
      </c>
      <c r="I35" s="254">
        <v>1668.4264785019332</v>
      </c>
      <c r="J35" s="254"/>
      <c r="K35" s="254">
        <v>-11018.406688827798</v>
      </c>
      <c r="L35" s="254"/>
      <c r="M35" s="254">
        <f t="shared" si="1"/>
        <v>-3337.8925847081723</v>
      </c>
      <c r="P35" s="254">
        <v>13895.612194312554</v>
      </c>
      <c r="Q35" s="254"/>
      <c r="R35" s="254">
        <v>-167893.39655965098</v>
      </c>
      <c r="S35" s="254"/>
      <c r="T35" s="254">
        <f t="shared" si="2"/>
        <v>-35520.047768253338</v>
      </c>
      <c r="W35" s="254">
        <f t="shared" si="3"/>
        <v>15477.450273178001</v>
      </c>
      <c r="X35" s="254"/>
      <c r="Y35" s="254">
        <f t="shared" si="4"/>
        <v>12227.185715810621</v>
      </c>
      <c r="Z35" s="254"/>
      <c r="AA35" s="254">
        <f t="shared" si="5"/>
        <v>-156874.98987082319</v>
      </c>
      <c r="AB35" s="255"/>
      <c r="AC35" s="254">
        <f t="shared" si="6"/>
        <v>-32182.155183545165</v>
      </c>
      <c r="AE35" s="231" t="s">
        <v>170</v>
      </c>
      <c r="AG35" s="234"/>
    </row>
    <row r="36" spans="2:33" x14ac:dyDescent="0.25">
      <c r="D36" s="253"/>
      <c r="I36" s="261"/>
      <c r="J36" s="249"/>
      <c r="K36" s="261"/>
      <c r="L36" s="249"/>
      <c r="M36" s="261"/>
      <c r="O36" s="230"/>
      <c r="P36" s="261"/>
      <c r="Q36" s="249"/>
      <c r="R36" s="261"/>
      <c r="S36" s="249"/>
      <c r="T36" s="261"/>
      <c r="W36" s="261"/>
      <c r="X36" s="231"/>
      <c r="Y36" s="261"/>
      <c r="Z36" s="249"/>
      <c r="AA36" s="261"/>
      <c r="AB36" s="249"/>
      <c r="AC36" s="262"/>
      <c r="AE36" s="231"/>
      <c r="AG36" s="234"/>
    </row>
    <row r="37" spans="2:33" x14ac:dyDescent="0.25">
      <c r="B37" s="231">
        <f ca="1">+MAX(OFFSET($B$7,0,0,ROW($B37)-ROW($B$7),1))+1</f>
        <v>28</v>
      </c>
      <c r="D37" s="253"/>
      <c r="F37" s="230" t="s">
        <v>198</v>
      </c>
      <c r="I37" s="249">
        <f>+SUM(I$7:I$36)</f>
        <v>362161.72965165519</v>
      </c>
      <c r="J37" s="249"/>
      <c r="K37" s="249">
        <f>+SUM(K$7:K$36)</f>
        <v>5361846.6124348501</v>
      </c>
      <c r="L37" s="249"/>
      <c r="M37" s="249">
        <f>+($K37*$AK$12-$I37)/$AI$4</f>
        <v>61767.574926542482</v>
      </c>
      <c r="O37" s="230"/>
      <c r="P37" s="249">
        <f>+SUM(P$7:P$36)</f>
        <v>380380.19962322968</v>
      </c>
      <c r="Q37" s="249"/>
      <c r="R37" s="249">
        <f>+SUM(R$7:R$36)</f>
        <v>5237556.6925165253</v>
      </c>
      <c r="S37" s="249"/>
      <c r="T37" s="249">
        <f>+SUM(T$7:T$36)</f>
        <v>24916.281282770906</v>
      </c>
      <c r="W37" s="249">
        <f>+SUM(W$7:W$36)</f>
        <v>23061.354394398164</v>
      </c>
      <c r="X37" s="249"/>
      <c r="Y37" s="249">
        <f>+SUM(Y$7:Y$36)</f>
        <v>18218.469971574552</v>
      </c>
      <c r="Z37" s="249"/>
      <c r="AA37" s="249">
        <f>+SUM(AA$7:AA$36)</f>
        <v>-124289.91991832518</v>
      </c>
      <c r="AB37" s="249"/>
      <c r="AC37" s="249">
        <f>+SUM(AC$7:AC$36)</f>
        <v>-36851.293643771838</v>
      </c>
      <c r="AE37" s="347">
        <v>-16001</v>
      </c>
      <c r="AF37" s="231" t="s">
        <v>199</v>
      </c>
      <c r="AG37" s="234"/>
    </row>
    <row r="38" spans="2:33" x14ac:dyDescent="0.25">
      <c r="D38" s="253"/>
      <c r="I38" s="254"/>
      <c r="J38" s="249"/>
      <c r="K38" s="254"/>
      <c r="L38" s="249"/>
      <c r="M38" s="254"/>
      <c r="P38" s="254"/>
      <c r="Q38" s="254"/>
      <c r="R38" s="254"/>
      <c r="S38" s="254"/>
      <c r="T38" s="254"/>
      <c r="W38" s="254"/>
      <c r="X38" s="254"/>
      <c r="Y38" s="254"/>
      <c r="Z38" s="254"/>
      <c r="AA38" s="254"/>
      <c r="AB38" s="255"/>
      <c r="AC38" s="254"/>
      <c r="AE38" s="347">
        <v>-16181</v>
      </c>
      <c r="AF38" s="231" t="s">
        <v>200</v>
      </c>
      <c r="AG38" s="234"/>
    </row>
    <row r="39" spans="2:33" x14ac:dyDescent="0.25">
      <c r="B39" s="235" t="s">
        <v>83</v>
      </c>
      <c r="D39" s="253"/>
      <c r="I39" s="254"/>
      <c r="J39" s="249"/>
      <c r="K39" s="254"/>
      <c r="L39" s="249"/>
      <c r="M39" s="254"/>
      <c r="P39" s="254"/>
      <c r="Q39" s="254"/>
      <c r="R39" s="254"/>
      <c r="S39" s="254"/>
      <c r="T39" s="254"/>
      <c r="W39" s="254"/>
      <c r="X39" s="254"/>
      <c r="Y39" s="254"/>
      <c r="Z39" s="254"/>
      <c r="AA39" s="254"/>
      <c r="AB39" s="255"/>
      <c r="AC39" s="254"/>
      <c r="AE39" s="347">
        <f>SUM(AE37:AE38)</f>
        <v>-32182</v>
      </c>
      <c r="AG39" s="234"/>
    </row>
    <row r="40" spans="2:33" x14ac:dyDescent="0.25">
      <c r="B40" s="231">
        <f t="shared" ref="B40:B65" ca="1" si="7">+MAX(OFFSET($B$7,0,0,ROW($B40)-ROW($B$7),1))+1</f>
        <v>29</v>
      </c>
      <c r="D40" s="253" t="s">
        <v>84</v>
      </c>
      <c r="F40" s="231" t="s">
        <v>169</v>
      </c>
      <c r="I40" s="254">
        <v>-25687.973340135377</v>
      </c>
      <c r="J40" s="254"/>
      <c r="K40" s="254">
        <v>0</v>
      </c>
      <c r="L40" s="254"/>
      <c r="M40" s="254">
        <f t="shared" ref="M40:M66" si="8">+($K40*$AK$12-$I40)/$AI$4</f>
        <v>34187.680205029646</v>
      </c>
      <c r="P40" s="254">
        <v>-25687.973340135377</v>
      </c>
      <c r="Q40" s="254"/>
      <c r="R40" s="254">
        <v>0</v>
      </c>
      <c r="S40" s="254"/>
      <c r="T40" s="254">
        <f t="shared" ref="T40:T66" si="9">+($R40*$AK$12-$P40)/$AI$4</f>
        <v>34187.680205029646</v>
      </c>
      <c r="W40" s="254">
        <f t="shared" ref="W40:W66" si="10">+Y40/(1-$AI$5)</f>
        <v>0</v>
      </c>
      <c r="X40" s="254"/>
      <c r="Y40" s="254">
        <f t="shared" ref="Y40:Y66" si="11">+P40-I40</f>
        <v>0</v>
      </c>
      <c r="Z40" s="254"/>
      <c r="AA40" s="254">
        <f t="shared" ref="AA40:AA66" si="12">+R40-K40</f>
        <v>0</v>
      </c>
      <c r="AB40" s="255"/>
      <c r="AC40" s="254">
        <f t="shared" ref="AC40:AC66" si="13">+T40-M40</f>
        <v>0</v>
      </c>
      <c r="AE40" s="231" t="s">
        <v>170</v>
      </c>
      <c r="AG40" s="234"/>
    </row>
    <row r="41" spans="2:33" x14ac:dyDescent="0.25">
      <c r="B41" s="231">
        <f t="shared" ca="1" si="7"/>
        <v>30</v>
      </c>
      <c r="D41" s="253" t="s">
        <v>85</v>
      </c>
      <c r="F41" s="231" t="s">
        <v>172</v>
      </c>
      <c r="I41" s="254">
        <v>6844.2875880840775</v>
      </c>
      <c r="J41" s="254"/>
      <c r="K41" s="254">
        <v>0</v>
      </c>
      <c r="L41" s="254"/>
      <c r="M41" s="254">
        <f t="shared" si="8"/>
        <v>-9108.9441815591254</v>
      </c>
      <c r="P41" s="254">
        <v>6844.2875880840775</v>
      </c>
      <c r="Q41" s="254"/>
      <c r="R41" s="254">
        <v>0</v>
      </c>
      <c r="S41" s="254"/>
      <c r="T41" s="254">
        <f t="shared" si="9"/>
        <v>-9108.9441815591254</v>
      </c>
      <c r="W41" s="254">
        <f t="shared" si="10"/>
        <v>0</v>
      </c>
      <c r="X41" s="254"/>
      <c r="Y41" s="254">
        <f t="shared" si="11"/>
        <v>0</v>
      </c>
      <c r="Z41" s="254"/>
      <c r="AA41" s="254">
        <f t="shared" si="12"/>
        <v>0</v>
      </c>
      <c r="AB41" s="255"/>
      <c r="AC41" s="254">
        <f t="shared" si="13"/>
        <v>0</v>
      </c>
      <c r="AE41" s="231" t="s">
        <v>170</v>
      </c>
      <c r="AG41" s="234"/>
    </row>
    <row r="42" spans="2:33" x14ac:dyDescent="0.25">
      <c r="B42" s="231">
        <f t="shared" ca="1" si="7"/>
        <v>31</v>
      </c>
      <c r="D42" s="253" t="s">
        <v>86</v>
      </c>
      <c r="F42" s="231" t="s">
        <v>176</v>
      </c>
      <c r="I42" s="254">
        <v>-387.21475799517094</v>
      </c>
      <c r="J42" s="254"/>
      <c r="K42" s="254">
        <v>0</v>
      </c>
      <c r="L42" s="254"/>
      <c r="M42" s="254">
        <f t="shared" si="8"/>
        <v>515.33743599474963</v>
      </c>
      <c r="P42" s="254">
        <v>-685.29335385717889</v>
      </c>
      <c r="Q42" s="254"/>
      <c r="R42" s="254">
        <v>0</v>
      </c>
      <c r="S42" s="254"/>
      <c r="T42" s="254">
        <f t="shared" si="9"/>
        <v>912.04509277873535</v>
      </c>
      <c r="W42" s="254">
        <f t="shared" si="10"/>
        <v>-377.31467830633915</v>
      </c>
      <c r="X42" s="254"/>
      <c r="Y42" s="254">
        <f t="shared" si="11"/>
        <v>-298.07859586200794</v>
      </c>
      <c r="Z42" s="254"/>
      <c r="AA42" s="254">
        <f t="shared" si="12"/>
        <v>0</v>
      </c>
      <c r="AB42" s="255"/>
      <c r="AC42" s="254">
        <f t="shared" si="13"/>
        <v>396.70765678398573</v>
      </c>
      <c r="AE42" s="231" t="s">
        <v>170</v>
      </c>
      <c r="AG42" s="234"/>
    </row>
    <row r="43" spans="2:33" x14ac:dyDescent="0.25">
      <c r="B43" s="231">
        <f t="shared" ca="1" si="7"/>
        <v>32</v>
      </c>
      <c r="D43" s="253" t="s">
        <v>89</v>
      </c>
      <c r="F43" s="231" t="s">
        <v>181</v>
      </c>
      <c r="I43" s="254">
        <v>-71.834764841627035</v>
      </c>
      <c r="J43" s="254"/>
      <c r="K43" s="254">
        <v>0</v>
      </c>
      <c r="L43" s="254"/>
      <c r="M43" s="254">
        <f t="shared" si="8"/>
        <v>95.603648271152764</v>
      </c>
      <c r="P43" s="254">
        <v>-71.834764841627035</v>
      </c>
      <c r="Q43" s="254"/>
      <c r="R43" s="254">
        <v>0</v>
      </c>
      <c r="S43" s="254"/>
      <c r="T43" s="254">
        <f t="shared" si="9"/>
        <v>95.603648271152764</v>
      </c>
      <c r="W43" s="254">
        <f t="shared" si="10"/>
        <v>0</v>
      </c>
      <c r="X43" s="254"/>
      <c r="Y43" s="254">
        <f t="shared" si="11"/>
        <v>0</v>
      </c>
      <c r="Z43" s="254"/>
      <c r="AA43" s="254">
        <f t="shared" si="12"/>
        <v>0</v>
      </c>
      <c r="AB43" s="255"/>
      <c r="AC43" s="254">
        <f t="shared" si="13"/>
        <v>0</v>
      </c>
      <c r="AE43" s="231" t="s">
        <v>170</v>
      </c>
      <c r="AG43" s="234"/>
    </row>
    <row r="44" spans="2:33" x14ac:dyDescent="0.25">
      <c r="B44" s="231">
        <f t="shared" ca="1" si="7"/>
        <v>33</v>
      </c>
      <c r="D44" s="253" t="s">
        <v>92</v>
      </c>
      <c r="F44" s="231" t="s">
        <v>182</v>
      </c>
      <c r="I44" s="254">
        <v>-5.3013344264041589</v>
      </c>
      <c r="J44" s="254"/>
      <c r="K44" s="254">
        <v>0</v>
      </c>
      <c r="L44" s="254"/>
      <c r="M44" s="254">
        <f t="shared" si="8"/>
        <v>7.0554544583961523</v>
      </c>
      <c r="P44" s="254">
        <v>-5.3013344264041589</v>
      </c>
      <c r="Q44" s="254"/>
      <c r="R44" s="254">
        <v>0</v>
      </c>
      <c r="S44" s="254"/>
      <c r="T44" s="254">
        <f t="shared" si="9"/>
        <v>7.0554544583961523</v>
      </c>
      <c r="W44" s="254">
        <f t="shared" si="10"/>
        <v>0</v>
      </c>
      <c r="X44" s="254"/>
      <c r="Y44" s="254">
        <f t="shared" si="11"/>
        <v>0</v>
      </c>
      <c r="Z44" s="254"/>
      <c r="AA44" s="254">
        <f t="shared" si="12"/>
        <v>0</v>
      </c>
      <c r="AB44" s="255"/>
      <c r="AC44" s="254">
        <f t="shared" si="13"/>
        <v>0</v>
      </c>
      <c r="AE44" s="231" t="s">
        <v>170</v>
      </c>
      <c r="AG44" s="234"/>
    </row>
    <row r="45" spans="2:33" x14ac:dyDescent="0.25">
      <c r="B45" s="231">
        <f t="shared" ca="1" si="7"/>
        <v>34</v>
      </c>
      <c r="D45" s="253" t="s">
        <v>93</v>
      </c>
      <c r="F45" s="231" t="s">
        <v>201</v>
      </c>
      <c r="I45" s="254">
        <v>-442.58800130389307</v>
      </c>
      <c r="J45" s="254"/>
      <c r="K45" s="254">
        <v>0</v>
      </c>
      <c r="L45" s="254"/>
      <c r="M45" s="254">
        <f t="shared" si="8"/>
        <v>589.03272947265509</v>
      </c>
      <c r="P45" s="254">
        <v>-442.58800130389307</v>
      </c>
      <c r="Q45" s="254"/>
      <c r="R45" s="254">
        <v>0</v>
      </c>
      <c r="S45" s="254"/>
      <c r="T45" s="254">
        <f t="shared" si="9"/>
        <v>589.03272947265509</v>
      </c>
      <c r="W45" s="254">
        <f t="shared" si="10"/>
        <v>0</v>
      </c>
      <c r="X45" s="254"/>
      <c r="Y45" s="254">
        <f t="shared" si="11"/>
        <v>0</v>
      </c>
      <c r="Z45" s="254"/>
      <c r="AA45" s="254">
        <f t="shared" si="12"/>
        <v>0</v>
      </c>
      <c r="AB45" s="255"/>
      <c r="AC45" s="254">
        <f t="shared" si="13"/>
        <v>0</v>
      </c>
      <c r="AE45" s="231" t="s">
        <v>170</v>
      </c>
      <c r="AG45" s="234"/>
    </row>
    <row r="46" spans="2:33" x14ac:dyDescent="0.25">
      <c r="B46" s="231">
        <f t="shared" ca="1" si="7"/>
        <v>35</v>
      </c>
      <c r="D46" s="253" t="s">
        <v>95</v>
      </c>
      <c r="F46" s="231" t="s">
        <v>202</v>
      </c>
      <c r="I46" s="254">
        <v>-3003.5571583568117</v>
      </c>
      <c r="J46" s="254"/>
      <c r="K46" s="254">
        <v>0</v>
      </c>
      <c r="L46" s="254"/>
      <c r="M46" s="254">
        <f t="shared" si="8"/>
        <v>3997.3823644154054</v>
      </c>
      <c r="P46" s="254">
        <v>-3003.5571583568117</v>
      </c>
      <c r="Q46" s="254"/>
      <c r="R46" s="254">
        <v>0</v>
      </c>
      <c r="S46" s="254"/>
      <c r="T46" s="254">
        <f t="shared" si="9"/>
        <v>3997.3823644154054</v>
      </c>
      <c r="W46" s="254">
        <f t="shared" si="10"/>
        <v>0</v>
      </c>
      <c r="X46" s="254"/>
      <c r="Y46" s="254">
        <f t="shared" si="11"/>
        <v>0</v>
      </c>
      <c r="Z46" s="254"/>
      <c r="AA46" s="254">
        <f t="shared" si="12"/>
        <v>0</v>
      </c>
      <c r="AB46" s="255"/>
      <c r="AC46" s="254">
        <f t="shared" si="13"/>
        <v>0</v>
      </c>
      <c r="AE46" s="231" t="s">
        <v>170</v>
      </c>
      <c r="AG46" s="234"/>
    </row>
    <row r="47" spans="2:33" x14ac:dyDescent="0.25">
      <c r="B47" s="231">
        <f t="shared" ca="1" si="7"/>
        <v>36</v>
      </c>
      <c r="D47" s="253" t="s">
        <v>98</v>
      </c>
      <c r="F47" s="231" t="s">
        <v>188</v>
      </c>
      <c r="I47" s="254">
        <v>-208.17732402600535</v>
      </c>
      <c r="J47" s="254"/>
      <c r="K47" s="254">
        <v>0</v>
      </c>
      <c r="L47" s="254"/>
      <c r="M47" s="254">
        <f t="shared" si="8"/>
        <v>277.05960627964424</v>
      </c>
      <c r="P47" s="254">
        <v>-208.17732402600535</v>
      </c>
      <c r="Q47" s="254"/>
      <c r="R47" s="254">
        <v>0</v>
      </c>
      <c r="S47" s="254"/>
      <c r="T47" s="254">
        <f t="shared" si="9"/>
        <v>277.05960627964424</v>
      </c>
      <c r="W47" s="254">
        <f t="shared" si="10"/>
        <v>0</v>
      </c>
      <c r="X47" s="254"/>
      <c r="Y47" s="254">
        <f t="shared" si="11"/>
        <v>0</v>
      </c>
      <c r="Z47" s="254"/>
      <c r="AA47" s="254">
        <f t="shared" si="12"/>
        <v>0</v>
      </c>
      <c r="AB47" s="255"/>
      <c r="AC47" s="254">
        <f t="shared" si="13"/>
        <v>0</v>
      </c>
      <c r="AE47" s="231" t="s">
        <v>170</v>
      </c>
      <c r="AG47" s="234"/>
    </row>
    <row r="48" spans="2:33" x14ac:dyDescent="0.25">
      <c r="B48" s="231">
        <f t="shared" ca="1" si="7"/>
        <v>37</v>
      </c>
      <c r="D48" s="253" t="s">
        <v>99</v>
      </c>
      <c r="F48" s="231" t="s">
        <v>203</v>
      </c>
      <c r="I48" s="254">
        <v>-691.24688851637836</v>
      </c>
      <c r="J48" s="254"/>
      <c r="K48" s="254">
        <v>0</v>
      </c>
      <c r="L48" s="254"/>
      <c r="M48" s="254">
        <f t="shared" si="8"/>
        <v>919.96854926645517</v>
      </c>
      <c r="P48" s="254">
        <v>-691.24688851637836</v>
      </c>
      <c r="Q48" s="254"/>
      <c r="R48" s="254">
        <v>0</v>
      </c>
      <c r="S48" s="254"/>
      <c r="T48" s="254">
        <f t="shared" si="9"/>
        <v>919.96854926645517</v>
      </c>
      <c r="W48" s="254">
        <f t="shared" si="10"/>
        <v>0</v>
      </c>
      <c r="X48" s="254"/>
      <c r="Y48" s="254">
        <f t="shared" si="11"/>
        <v>0</v>
      </c>
      <c r="Z48" s="254"/>
      <c r="AA48" s="254">
        <f t="shared" si="12"/>
        <v>0</v>
      </c>
      <c r="AB48" s="255"/>
      <c r="AC48" s="254">
        <f t="shared" si="13"/>
        <v>0</v>
      </c>
      <c r="AE48" s="231" t="s">
        <v>170</v>
      </c>
      <c r="AG48" s="234"/>
    </row>
    <row r="49" spans="1:39" x14ac:dyDescent="0.25">
      <c r="B49" s="231">
        <f t="shared" ca="1" si="7"/>
        <v>38</v>
      </c>
      <c r="D49" s="253" t="s">
        <v>100</v>
      </c>
      <c r="F49" s="231" t="s">
        <v>204</v>
      </c>
      <c r="I49" s="254">
        <v>2791.8315547333327</v>
      </c>
      <c r="J49" s="254"/>
      <c r="K49" s="254">
        <v>0</v>
      </c>
      <c r="L49" s="254"/>
      <c r="M49" s="254">
        <f t="shared" si="8"/>
        <v>-3715.6004140819809</v>
      </c>
      <c r="P49" s="254">
        <v>2791.8315547333327</v>
      </c>
      <c r="Q49" s="254"/>
      <c r="R49" s="254">
        <v>0</v>
      </c>
      <c r="S49" s="254"/>
      <c r="T49" s="254">
        <f t="shared" si="9"/>
        <v>-3715.6004140819809</v>
      </c>
      <c r="W49" s="254">
        <f t="shared" si="10"/>
        <v>0</v>
      </c>
      <c r="X49" s="254"/>
      <c r="Y49" s="254">
        <f t="shared" si="11"/>
        <v>0</v>
      </c>
      <c r="Z49" s="254"/>
      <c r="AA49" s="254">
        <f t="shared" si="12"/>
        <v>0</v>
      </c>
      <c r="AB49" s="255"/>
      <c r="AC49" s="254">
        <f t="shared" si="13"/>
        <v>0</v>
      </c>
      <c r="AE49" s="231" t="s">
        <v>170</v>
      </c>
      <c r="AG49" s="234"/>
    </row>
    <row r="50" spans="1:39" x14ac:dyDescent="0.25">
      <c r="B50" s="231">
        <f t="shared" ca="1" si="7"/>
        <v>39</v>
      </c>
      <c r="D50" s="253" t="s">
        <v>102</v>
      </c>
      <c r="F50" s="231" t="s">
        <v>205</v>
      </c>
      <c r="I50" s="254">
        <v>-120.11765165375613</v>
      </c>
      <c r="J50" s="254"/>
      <c r="K50" s="254">
        <v>0</v>
      </c>
      <c r="L50" s="254"/>
      <c r="M50" s="254">
        <f t="shared" si="8"/>
        <v>159.86250870564484</v>
      </c>
      <c r="P50" s="254">
        <v>-120.11765165375613</v>
      </c>
      <c r="Q50" s="254"/>
      <c r="R50" s="254">
        <v>0</v>
      </c>
      <c r="S50" s="254"/>
      <c r="T50" s="254">
        <f t="shared" si="9"/>
        <v>159.86250870564484</v>
      </c>
      <c r="W50" s="254">
        <f t="shared" si="10"/>
        <v>0</v>
      </c>
      <c r="X50" s="254"/>
      <c r="Y50" s="254">
        <f t="shared" si="11"/>
        <v>0</v>
      </c>
      <c r="Z50" s="254"/>
      <c r="AA50" s="254">
        <f t="shared" si="12"/>
        <v>0</v>
      </c>
      <c r="AB50" s="255"/>
      <c r="AC50" s="254">
        <f t="shared" si="13"/>
        <v>0</v>
      </c>
      <c r="AE50" s="231" t="s">
        <v>170</v>
      </c>
      <c r="AG50" s="234"/>
    </row>
    <row r="51" spans="1:39" x14ac:dyDescent="0.25">
      <c r="B51" s="231">
        <f t="shared" ca="1" si="7"/>
        <v>40</v>
      </c>
      <c r="D51" s="253" t="s">
        <v>104</v>
      </c>
      <c r="F51" s="231" t="s">
        <v>206</v>
      </c>
      <c r="I51" s="254">
        <v>-4864.3764922224491</v>
      </c>
      <c r="J51" s="254"/>
      <c r="K51" s="254">
        <v>28244.978592898085</v>
      </c>
      <c r="L51" s="254"/>
      <c r="M51" s="254">
        <f t="shared" si="8"/>
        <v>9338.3301693831527</v>
      </c>
      <c r="P51" s="254">
        <v>-4864.3764922224491</v>
      </c>
      <c r="Q51" s="254"/>
      <c r="R51" s="254">
        <v>28244.978592898085</v>
      </c>
      <c r="S51" s="254"/>
      <c r="T51" s="254">
        <f t="shared" si="9"/>
        <v>9338.3301693831527</v>
      </c>
      <c r="W51" s="254">
        <f t="shared" si="10"/>
        <v>0</v>
      </c>
      <c r="X51" s="254"/>
      <c r="Y51" s="254">
        <f t="shared" si="11"/>
        <v>0</v>
      </c>
      <c r="Z51" s="254"/>
      <c r="AA51" s="254">
        <f t="shared" si="12"/>
        <v>0</v>
      </c>
      <c r="AB51" s="255"/>
      <c r="AC51" s="254">
        <f t="shared" si="13"/>
        <v>0</v>
      </c>
      <c r="AE51" s="231" t="s">
        <v>170</v>
      </c>
      <c r="AG51" s="234"/>
    </row>
    <row r="52" spans="1:39" s="232" customFormat="1" x14ac:dyDescent="0.25">
      <c r="A52" s="231"/>
      <c r="B52" s="231">
        <f t="shared" ca="1" si="7"/>
        <v>41</v>
      </c>
      <c r="C52" s="231"/>
      <c r="D52" s="253" t="s">
        <v>107</v>
      </c>
      <c r="E52" s="231"/>
      <c r="F52" s="231" t="s">
        <v>192</v>
      </c>
      <c r="I52" s="254">
        <v>394.54896938773646</v>
      </c>
      <c r="J52" s="254"/>
      <c r="K52" s="254">
        <v>0</v>
      </c>
      <c r="L52" s="254"/>
      <c r="M52" s="254">
        <f t="shared" si="8"/>
        <v>-525.09841130895836</v>
      </c>
      <c r="O52" s="231"/>
      <c r="P52" s="254">
        <v>394.54896938773646</v>
      </c>
      <c r="Q52" s="254"/>
      <c r="R52" s="254">
        <v>0</v>
      </c>
      <c r="S52" s="254"/>
      <c r="T52" s="254">
        <f t="shared" si="9"/>
        <v>-525.09841130895836</v>
      </c>
      <c r="U52" s="231"/>
      <c r="V52" s="231"/>
      <c r="W52" s="254">
        <f t="shared" si="10"/>
        <v>0</v>
      </c>
      <c r="X52" s="254"/>
      <c r="Y52" s="254">
        <f t="shared" si="11"/>
        <v>0</v>
      </c>
      <c r="Z52" s="254"/>
      <c r="AA52" s="254">
        <f t="shared" si="12"/>
        <v>0</v>
      </c>
      <c r="AB52" s="255"/>
      <c r="AC52" s="254">
        <f t="shared" si="13"/>
        <v>0</v>
      </c>
      <c r="AE52" s="231" t="s">
        <v>170</v>
      </c>
      <c r="AG52" s="234"/>
      <c r="AI52" s="231"/>
      <c r="AJ52" s="231"/>
      <c r="AK52" s="231"/>
      <c r="AL52" s="231"/>
      <c r="AM52" s="231"/>
    </row>
    <row r="53" spans="1:39" s="232" customFormat="1" x14ac:dyDescent="0.25">
      <c r="A53" s="231"/>
      <c r="B53" s="231">
        <f t="shared" ca="1" si="7"/>
        <v>42</v>
      </c>
      <c r="C53" s="231"/>
      <c r="D53" s="253" t="s">
        <v>108</v>
      </c>
      <c r="E53" s="231"/>
      <c r="F53" s="231" t="s">
        <v>207</v>
      </c>
      <c r="I53" s="254">
        <v>-9704.0328958320315</v>
      </c>
      <c r="J53" s="254"/>
      <c r="K53" s="254">
        <v>25877.605564484787</v>
      </c>
      <c r="L53" s="254"/>
      <c r="M53" s="254">
        <f t="shared" si="8"/>
        <v>15539.262291494957</v>
      </c>
      <c r="O53" s="231"/>
      <c r="P53" s="254">
        <v>-9704.0328958320315</v>
      </c>
      <c r="Q53" s="254"/>
      <c r="R53" s="254">
        <v>25877.605564484787</v>
      </c>
      <c r="S53" s="254"/>
      <c r="T53" s="254">
        <f t="shared" si="9"/>
        <v>15539.262291494957</v>
      </c>
      <c r="U53" s="231"/>
      <c r="V53" s="231"/>
      <c r="W53" s="254">
        <f t="shared" si="10"/>
        <v>0</v>
      </c>
      <c r="X53" s="254"/>
      <c r="Y53" s="254">
        <f t="shared" si="11"/>
        <v>0</v>
      </c>
      <c r="Z53" s="254"/>
      <c r="AA53" s="254">
        <f t="shared" si="12"/>
        <v>0</v>
      </c>
      <c r="AB53" s="255"/>
      <c r="AC53" s="254">
        <f t="shared" si="13"/>
        <v>0</v>
      </c>
      <c r="AE53" s="231" t="s">
        <v>170</v>
      </c>
      <c r="AG53" s="234"/>
      <c r="AI53" s="231"/>
      <c r="AJ53" s="231"/>
      <c r="AK53" s="231"/>
      <c r="AL53" s="231"/>
      <c r="AM53" s="231"/>
    </row>
    <row r="54" spans="1:39" s="232" customFormat="1" x14ac:dyDescent="0.25">
      <c r="A54" s="231"/>
      <c r="B54" s="231">
        <f t="shared" ca="1" si="7"/>
        <v>43</v>
      </c>
      <c r="C54" s="231"/>
      <c r="D54" s="253" t="s">
        <v>110</v>
      </c>
      <c r="E54" s="231"/>
      <c r="F54" s="231" t="s">
        <v>208</v>
      </c>
      <c r="I54" s="254">
        <v>477.33077329275</v>
      </c>
      <c r="J54" s="254"/>
      <c r="K54" s="254">
        <v>0</v>
      </c>
      <c r="L54" s="254"/>
      <c r="M54" s="254">
        <f t="shared" si="8"/>
        <v>-635.27128486446964</v>
      </c>
      <c r="O54" s="231"/>
      <c r="P54" s="254">
        <v>477.33077329275</v>
      </c>
      <c r="Q54" s="254"/>
      <c r="R54" s="254">
        <v>0</v>
      </c>
      <c r="S54" s="254"/>
      <c r="T54" s="254">
        <f t="shared" si="9"/>
        <v>-635.27128486446964</v>
      </c>
      <c r="U54" s="231"/>
      <c r="V54" s="231"/>
      <c r="W54" s="254">
        <f t="shared" si="10"/>
        <v>0</v>
      </c>
      <c r="X54" s="254"/>
      <c r="Y54" s="254">
        <f t="shared" si="11"/>
        <v>0</v>
      </c>
      <c r="Z54" s="254"/>
      <c r="AA54" s="254">
        <f t="shared" si="12"/>
        <v>0</v>
      </c>
      <c r="AB54" s="255"/>
      <c r="AC54" s="254">
        <f t="shared" si="13"/>
        <v>0</v>
      </c>
      <c r="AE54" s="231" t="s">
        <v>170</v>
      </c>
      <c r="AG54" s="234"/>
      <c r="AI54" s="231"/>
      <c r="AJ54" s="231"/>
      <c r="AK54" s="231"/>
      <c r="AL54" s="231"/>
      <c r="AM54" s="231"/>
    </row>
    <row r="55" spans="1:39" x14ac:dyDescent="0.25">
      <c r="B55" s="231">
        <f t="shared" ca="1" si="7"/>
        <v>44</v>
      </c>
      <c r="D55" s="253" t="s">
        <v>112</v>
      </c>
      <c r="F55" s="231" t="s">
        <v>209</v>
      </c>
      <c r="I55" s="254">
        <v>9006.3722399999988</v>
      </c>
      <c r="J55" s="254"/>
      <c r="K55" s="254">
        <v>4503.1861200000085</v>
      </c>
      <c r="L55" s="254"/>
      <c r="M55" s="254">
        <f t="shared" si="8"/>
        <v>-11529.742510997747</v>
      </c>
      <c r="P55" s="254">
        <v>9006.3722399999988</v>
      </c>
      <c r="Q55" s="254"/>
      <c r="R55" s="254">
        <v>4503.1861200000085</v>
      </c>
      <c r="S55" s="254"/>
      <c r="T55" s="254">
        <f t="shared" si="9"/>
        <v>-11529.742510997747</v>
      </c>
      <c r="W55" s="254">
        <f t="shared" si="10"/>
        <v>0</v>
      </c>
      <c r="X55" s="254"/>
      <c r="Y55" s="254">
        <f t="shared" si="11"/>
        <v>0</v>
      </c>
      <c r="Z55" s="254"/>
      <c r="AA55" s="254">
        <f t="shared" si="12"/>
        <v>0</v>
      </c>
      <c r="AB55" s="255"/>
      <c r="AC55" s="254">
        <f t="shared" si="13"/>
        <v>0</v>
      </c>
      <c r="AE55" s="231" t="s">
        <v>170</v>
      </c>
      <c r="AG55" s="234"/>
    </row>
    <row r="56" spans="1:39" x14ac:dyDescent="0.25">
      <c r="B56" s="231">
        <f t="shared" ca="1" si="7"/>
        <v>45</v>
      </c>
      <c r="D56" s="253" t="s">
        <v>115</v>
      </c>
      <c r="F56" s="231" t="s">
        <v>210</v>
      </c>
      <c r="I56" s="254">
        <v>-296.26105729127158</v>
      </c>
      <c r="J56" s="254"/>
      <c r="K56" s="254">
        <v>12855.303339327644</v>
      </c>
      <c r="L56" s="254"/>
      <c r="M56" s="254">
        <f t="shared" si="8"/>
        <v>1697.9870022638825</v>
      </c>
      <c r="P56" s="254">
        <v>-296.26105729127158</v>
      </c>
      <c r="Q56" s="254"/>
      <c r="R56" s="254">
        <v>12855.303339327644</v>
      </c>
      <c r="S56" s="254"/>
      <c r="T56" s="254">
        <f t="shared" si="9"/>
        <v>1697.9870022638825</v>
      </c>
      <c r="W56" s="254">
        <f t="shared" si="10"/>
        <v>0</v>
      </c>
      <c r="X56" s="254"/>
      <c r="Y56" s="254">
        <f t="shared" si="11"/>
        <v>0</v>
      </c>
      <c r="Z56" s="254"/>
      <c r="AA56" s="254">
        <f t="shared" si="12"/>
        <v>0</v>
      </c>
      <c r="AB56" s="255"/>
      <c r="AC56" s="254">
        <f t="shared" si="13"/>
        <v>0</v>
      </c>
      <c r="AE56" s="231" t="s">
        <v>170</v>
      </c>
      <c r="AG56" s="234"/>
    </row>
    <row r="57" spans="1:39" x14ac:dyDescent="0.25">
      <c r="B57" s="231">
        <f t="shared" ca="1" si="7"/>
        <v>46</v>
      </c>
      <c r="D57" s="253" t="s">
        <v>117</v>
      </c>
      <c r="F57" s="231" t="s">
        <v>211</v>
      </c>
      <c r="I57" s="254">
        <v>-1330.7259543599268</v>
      </c>
      <c r="J57" s="254"/>
      <c r="K57" s="254">
        <v>0</v>
      </c>
      <c r="L57" s="254"/>
      <c r="M57" s="254">
        <f t="shared" si="8"/>
        <v>1771.0401971302533</v>
      </c>
      <c r="P57" s="254">
        <v>-1330.7259543599268</v>
      </c>
      <c r="Q57" s="254"/>
      <c r="R57" s="254">
        <v>0</v>
      </c>
      <c r="S57" s="254"/>
      <c r="T57" s="254">
        <f t="shared" si="9"/>
        <v>1771.0401971302533</v>
      </c>
      <c r="W57" s="254">
        <f t="shared" si="10"/>
        <v>0</v>
      </c>
      <c r="X57" s="254"/>
      <c r="Y57" s="254">
        <f t="shared" si="11"/>
        <v>0</v>
      </c>
      <c r="Z57" s="254"/>
      <c r="AA57" s="254">
        <f t="shared" si="12"/>
        <v>0</v>
      </c>
      <c r="AB57" s="255"/>
      <c r="AC57" s="254">
        <f t="shared" si="13"/>
        <v>0</v>
      </c>
      <c r="AE57" s="231" t="s">
        <v>170</v>
      </c>
      <c r="AG57" s="234"/>
    </row>
    <row r="58" spans="1:39" x14ac:dyDescent="0.25">
      <c r="B58" s="231">
        <f t="shared" ca="1" si="7"/>
        <v>47</v>
      </c>
      <c r="D58" s="253" t="s">
        <v>119</v>
      </c>
      <c r="F58" s="231" t="s">
        <v>212</v>
      </c>
      <c r="I58" s="254">
        <v>-538.58803</v>
      </c>
      <c r="J58" s="254"/>
      <c r="K58" s="254">
        <v>5481.0495432116631</v>
      </c>
      <c r="L58" s="254"/>
      <c r="M58" s="254">
        <f t="shared" si="8"/>
        <v>1272.6486365675055</v>
      </c>
      <c r="P58" s="254">
        <v>-538.58803</v>
      </c>
      <c r="Q58" s="254"/>
      <c r="R58" s="254">
        <v>5481.0495432116631</v>
      </c>
      <c r="S58" s="254"/>
      <c r="T58" s="254">
        <f t="shared" si="9"/>
        <v>1272.6486365675055</v>
      </c>
      <c r="W58" s="254">
        <f t="shared" si="10"/>
        <v>0</v>
      </c>
      <c r="X58" s="254"/>
      <c r="Y58" s="254">
        <f t="shared" si="11"/>
        <v>0</v>
      </c>
      <c r="Z58" s="254"/>
      <c r="AA58" s="254">
        <f t="shared" si="12"/>
        <v>0</v>
      </c>
      <c r="AB58" s="255"/>
      <c r="AC58" s="254">
        <f t="shared" si="13"/>
        <v>0</v>
      </c>
      <c r="AE58" s="231" t="s">
        <v>170</v>
      </c>
      <c r="AG58" s="234"/>
    </row>
    <row r="59" spans="1:39" x14ac:dyDescent="0.25">
      <c r="B59" s="231">
        <f t="shared" ca="1" si="7"/>
        <v>48</v>
      </c>
      <c r="D59" s="253" t="s">
        <v>121</v>
      </c>
      <c r="F59" s="231" t="s">
        <v>213</v>
      </c>
      <c r="I59" s="254">
        <v>2739.5278114434182</v>
      </c>
      <c r="J59" s="254"/>
      <c r="K59" s="254">
        <v>0</v>
      </c>
      <c r="L59" s="254"/>
      <c r="M59" s="254">
        <f t="shared" si="8"/>
        <v>-3645.9902651829343</v>
      </c>
      <c r="P59" s="254">
        <v>2739.5278114434182</v>
      </c>
      <c r="Q59" s="254"/>
      <c r="R59" s="254">
        <v>0</v>
      </c>
      <c r="S59" s="254"/>
      <c r="T59" s="254">
        <f t="shared" si="9"/>
        <v>-3645.9902651829343</v>
      </c>
      <c r="W59" s="254">
        <f t="shared" si="10"/>
        <v>0</v>
      </c>
      <c r="X59" s="254"/>
      <c r="Y59" s="254">
        <f t="shared" si="11"/>
        <v>0</v>
      </c>
      <c r="Z59" s="254"/>
      <c r="AA59" s="254">
        <f t="shared" si="12"/>
        <v>0</v>
      </c>
      <c r="AB59" s="255"/>
      <c r="AC59" s="254">
        <f t="shared" si="13"/>
        <v>0</v>
      </c>
      <c r="AE59" s="231" t="s">
        <v>170</v>
      </c>
      <c r="AG59" s="234"/>
    </row>
    <row r="60" spans="1:39" x14ac:dyDescent="0.25">
      <c r="B60" s="231">
        <f t="shared" ca="1" si="7"/>
        <v>49</v>
      </c>
      <c r="D60" s="253" t="s">
        <v>122</v>
      </c>
      <c r="F60" s="231" t="s">
        <v>194</v>
      </c>
      <c r="I60" s="254">
        <v>518.01067067606232</v>
      </c>
      <c r="J60" s="254"/>
      <c r="K60" s="254">
        <v>0</v>
      </c>
      <c r="L60" s="254"/>
      <c r="M60" s="254">
        <f t="shared" si="8"/>
        <v>-689.41145793686871</v>
      </c>
      <c r="P60" s="254">
        <v>518.01067067606232</v>
      </c>
      <c r="Q60" s="254"/>
      <c r="R60" s="254">
        <v>0</v>
      </c>
      <c r="S60" s="254"/>
      <c r="T60" s="254">
        <f t="shared" si="9"/>
        <v>-689.41145793686871</v>
      </c>
      <c r="W60" s="254">
        <f t="shared" si="10"/>
        <v>0</v>
      </c>
      <c r="X60" s="254"/>
      <c r="Y60" s="254">
        <f t="shared" si="11"/>
        <v>0</v>
      </c>
      <c r="Z60" s="254"/>
      <c r="AA60" s="254">
        <f t="shared" si="12"/>
        <v>0</v>
      </c>
      <c r="AB60" s="255"/>
      <c r="AC60" s="254">
        <f t="shared" si="13"/>
        <v>0</v>
      </c>
      <c r="AE60" s="231" t="s">
        <v>170</v>
      </c>
      <c r="AG60" s="234"/>
    </row>
    <row r="61" spans="1:39" x14ac:dyDescent="0.25">
      <c r="B61" s="231">
        <f t="shared" ca="1" si="7"/>
        <v>50</v>
      </c>
      <c r="D61" s="253" t="s">
        <v>123</v>
      </c>
      <c r="F61" s="231" t="s">
        <v>196</v>
      </c>
      <c r="I61" s="254">
        <v>-10681.804722000003</v>
      </c>
      <c r="J61" s="254"/>
      <c r="K61" s="254">
        <v>0</v>
      </c>
      <c r="L61" s="254"/>
      <c r="M61" s="254">
        <f t="shared" si="8"/>
        <v>14216.229478786399</v>
      </c>
      <c r="P61" s="254">
        <v>-10681.804722000003</v>
      </c>
      <c r="Q61" s="254"/>
      <c r="R61" s="254">
        <v>0</v>
      </c>
      <c r="S61" s="254"/>
      <c r="T61" s="254">
        <f t="shared" si="9"/>
        <v>14216.229478786399</v>
      </c>
      <c r="W61" s="254">
        <f t="shared" si="10"/>
        <v>0</v>
      </c>
      <c r="X61" s="254"/>
      <c r="Y61" s="254">
        <f t="shared" si="11"/>
        <v>0</v>
      </c>
      <c r="Z61" s="254"/>
      <c r="AA61" s="254">
        <f t="shared" si="12"/>
        <v>0</v>
      </c>
      <c r="AB61" s="255"/>
      <c r="AC61" s="254">
        <f t="shared" si="13"/>
        <v>0</v>
      </c>
      <c r="AE61" s="231" t="s">
        <v>170</v>
      </c>
      <c r="AG61" s="234"/>
    </row>
    <row r="62" spans="1:39" x14ac:dyDescent="0.25">
      <c r="B62" s="231">
        <f t="shared" ca="1" si="7"/>
        <v>51</v>
      </c>
      <c r="D62" s="253" t="s">
        <v>124</v>
      </c>
      <c r="F62" s="231" t="s">
        <v>214</v>
      </c>
      <c r="I62" s="254">
        <v>9100.1154800387612</v>
      </c>
      <c r="J62" s="254"/>
      <c r="K62" s="254">
        <v>-23391.891903797139</v>
      </c>
      <c r="L62" s="254"/>
      <c r="M62" s="254">
        <f t="shared" si="8"/>
        <v>-14483.434693062645</v>
      </c>
      <c r="P62" s="254">
        <v>9100.1154800387612</v>
      </c>
      <c r="Q62" s="254"/>
      <c r="R62" s="254">
        <v>-23391.891903797139</v>
      </c>
      <c r="S62" s="254"/>
      <c r="T62" s="254">
        <f t="shared" si="9"/>
        <v>-14483.434693062645</v>
      </c>
      <c r="W62" s="254">
        <f t="shared" si="10"/>
        <v>0</v>
      </c>
      <c r="X62" s="254"/>
      <c r="Y62" s="254">
        <f t="shared" si="11"/>
        <v>0</v>
      </c>
      <c r="Z62" s="254"/>
      <c r="AA62" s="254">
        <f t="shared" si="12"/>
        <v>0</v>
      </c>
      <c r="AB62" s="255"/>
      <c r="AC62" s="254">
        <f t="shared" si="13"/>
        <v>0</v>
      </c>
      <c r="AE62" s="231" t="s">
        <v>170</v>
      </c>
      <c r="AG62" s="234"/>
    </row>
    <row r="63" spans="1:39" x14ac:dyDescent="0.25">
      <c r="B63" s="231">
        <f t="shared" ca="1" si="7"/>
        <v>52</v>
      </c>
      <c r="D63" s="253" t="s">
        <v>126</v>
      </c>
      <c r="F63" s="231" t="s">
        <v>215</v>
      </c>
      <c r="I63" s="254">
        <v>4478.7338338600002</v>
      </c>
      <c r="J63" s="254"/>
      <c r="K63" s="254">
        <v>-3321.4699169705859</v>
      </c>
      <c r="L63" s="254"/>
      <c r="M63" s="254">
        <f t="shared" si="8"/>
        <v>-6297.5106391207119</v>
      </c>
      <c r="P63" s="254">
        <v>4478.7338338600002</v>
      </c>
      <c r="Q63" s="254"/>
      <c r="R63" s="254">
        <v>-3321.4699169705859</v>
      </c>
      <c r="S63" s="254"/>
      <c r="T63" s="254">
        <f t="shared" si="9"/>
        <v>-6297.5106391207119</v>
      </c>
      <c r="W63" s="254">
        <f t="shared" si="10"/>
        <v>0</v>
      </c>
      <c r="X63" s="254"/>
      <c r="Y63" s="254">
        <f t="shared" si="11"/>
        <v>0</v>
      </c>
      <c r="Z63" s="254"/>
      <c r="AA63" s="254">
        <f t="shared" si="12"/>
        <v>0</v>
      </c>
      <c r="AB63" s="255"/>
      <c r="AC63" s="254">
        <f t="shared" si="13"/>
        <v>0</v>
      </c>
      <c r="AE63" s="231" t="s">
        <v>170</v>
      </c>
      <c r="AG63" s="234"/>
    </row>
    <row r="64" spans="1:39" x14ac:dyDescent="0.25">
      <c r="B64" s="231">
        <f t="shared" ca="1" si="7"/>
        <v>53</v>
      </c>
      <c r="D64" s="253" t="s">
        <v>128</v>
      </c>
      <c r="F64" s="231" t="s">
        <v>216</v>
      </c>
      <c r="I64" s="254">
        <v>-292.76803540266951</v>
      </c>
      <c r="J64" s="254"/>
      <c r="K64" s="254">
        <v>11899.75955273651</v>
      </c>
      <c r="L64" s="254"/>
      <c r="M64" s="254">
        <f t="shared" si="8"/>
        <v>1596.4333850885125</v>
      </c>
      <c r="P64" s="254">
        <v>-292.76803540266951</v>
      </c>
      <c r="Q64" s="254"/>
      <c r="R64" s="254">
        <v>11899.75955273651</v>
      </c>
      <c r="S64" s="254"/>
      <c r="T64" s="254">
        <f t="shared" si="9"/>
        <v>1596.4333850885125</v>
      </c>
      <c r="W64" s="254">
        <f t="shared" si="10"/>
        <v>0</v>
      </c>
      <c r="X64" s="254"/>
      <c r="Y64" s="254">
        <f t="shared" si="11"/>
        <v>0</v>
      </c>
      <c r="Z64" s="254"/>
      <c r="AA64" s="254">
        <f t="shared" si="12"/>
        <v>0</v>
      </c>
      <c r="AB64" s="255"/>
      <c r="AC64" s="254">
        <f t="shared" si="13"/>
        <v>0</v>
      </c>
      <c r="AE64" s="231" t="s">
        <v>170</v>
      </c>
      <c r="AG64" s="234"/>
    </row>
    <row r="65" spans="2:33" x14ac:dyDescent="0.25">
      <c r="B65" s="231">
        <f t="shared" ca="1" si="7"/>
        <v>54</v>
      </c>
      <c r="D65" s="253" t="s">
        <v>130</v>
      </c>
      <c r="F65" s="231" t="s">
        <v>217</v>
      </c>
      <c r="I65" s="254">
        <v>-2441.1445204499996</v>
      </c>
      <c r="J65" s="254"/>
      <c r="K65" s="254">
        <v>4381.5428268333326</v>
      </c>
      <c r="L65" s="254"/>
      <c r="M65" s="254">
        <f t="shared" si="8"/>
        <v>3693.2236559810531</v>
      </c>
      <c r="P65" s="254">
        <v>-2441.1445204499996</v>
      </c>
      <c r="Q65" s="254"/>
      <c r="R65" s="254">
        <v>4381.5428268333326</v>
      </c>
      <c r="S65" s="254"/>
      <c r="T65" s="254">
        <f t="shared" si="9"/>
        <v>3693.2236559810531</v>
      </c>
      <c r="W65" s="254">
        <f t="shared" si="10"/>
        <v>0</v>
      </c>
      <c r="X65" s="254"/>
      <c r="Y65" s="254">
        <f t="shared" si="11"/>
        <v>0</v>
      </c>
      <c r="Z65" s="254"/>
      <c r="AA65" s="254">
        <f t="shared" si="12"/>
        <v>0</v>
      </c>
      <c r="AB65" s="255"/>
      <c r="AC65" s="254">
        <f t="shared" si="13"/>
        <v>0</v>
      </c>
      <c r="AE65" s="231" t="s">
        <v>170</v>
      </c>
      <c r="AG65" s="234"/>
    </row>
    <row r="66" spans="2:33" x14ac:dyDescent="0.25">
      <c r="D66" s="253" t="s">
        <v>218</v>
      </c>
      <c r="F66" s="231" t="s">
        <v>219</v>
      </c>
      <c r="I66" s="254">
        <v>0</v>
      </c>
      <c r="J66" s="254"/>
      <c r="K66" s="254">
        <v>0</v>
      </c>
      <c r="L66" s="254"/>
      <c r="M66" s="254">
        <f t="shared" si="8"/>
        <v>0</v>
      </c>
      <c r="P66" s="254">
        <v>0</v>
      </c>
      <c r="Q66" s="254"/>
      <c r="R66" s="254">
        <v>-52488.67</v>
      </c>
      <c r="S66" s="254"/>
      <c r="T66" s="254">
        <f t="shared" si="9"/>
        <v>-5323.0473674474069</v>
      </c>
      <c r="W66" s="254">
        <f t="shared" si="10"/>
        <v>0</v>
      </c>
      <c r="X66" s="254"/>
      <c r="Y66" s="254">
        <f t="shared" si="11"/>
        <v>0</v>
      </c>
      <c r="Z66" s="254"/>
      <c r="AA66" s="254">
        <f t="shared" si="12"/>
        <v>-52488.67</v>
      </c>
      <c r="AB66" s="255"/>
      <c r="AC66" s="254">
        <f t="shared" si="13"/>
        <v>-5323.0473674474069</v>
      </c>
      <c r="AE66" s="231" t="s">
        <v>220</v>
      </c>
      <c r="AG66" s="234"/>
    </row>
    <row r="67" spans="2:33" x14ac:dyDescent="0.25">
      <c r="I67" s="261"/>
      <c r="J67" s="249"/>
      <c r="K67" s="261"/>
      <c r="L67" s="249"/>
      <c r="M67" s="261"/>
      <c r="O67" s="230"/>
      <c r="P67" s="261"/>
      <c r="Q67" s="249"/>
      <c r="R67" s="261"/>
      <c r="S67" s="249"/>
      <c r="T67" s="261"/>
      <c r="W67" s="261"/>
      <c r="X67" s="231"/>
      <c r="Y67" s="261"/>
      <c r="Z67" s="249"/>
      <c r="AA67" s="261"/>
      <c r="AB67" s="249"/>
      <c r="AC67" s="262"/>
      <c r="AG67" s="234"/>
    </row>
    <row r="68" spans="2:33" ht="13.8" thickBot="1" x14ac:dyDescent="0.3">
      <c r="B68" s="230">
        <f ca="1">+MAX(OFFSET($B$7,0,0,ROW($B68)-ROW($B$7),1))+1</f>
        <v>55</v>
      </c>
      <c r="F68" s="230" t="s">
        <v>221</v>
      </c>
      <c r="I68" s="263">
        <f>+SUM(I$37:I$67)</f>
        <v>337744.77564435755</v>
      </c>
      <c r="J68" s="254"/>
      <c r="K68" s="263">
        <f>+SUM(K$37:K$67)</f>
        <v>5428376.6761535732</v>
      </c>
      <c r="L68" s="254"/>
      <c r="M68" s="263">
        <f>+SUM(M$37:M$67)</f>
        <v>101010.70838701649</v>
      </c>
      <c r="P68" s="263">
        <f>+SUM(P$37:P$67)</f>
        <v>355665.16702007002</v>
      </c>
      <c r="Q68" s="254"/>
      <c r="R68" s="263">
        <f>+SUM(R$37:R$67)</f>
        <v>5251598.0862352485</v>
      </c>
      <c r="S68" s="254"/>
      <c r="T68" s="263">
        <f>+SUM(T$37:T$67)</f>
        <v>59233.075032581502</v>
      </c>
      <c r="W68" s="263">
        <f>+SUM(W$37:W$67)</f>
        <v>22684.039716091826</v>
      </c>
      <c r="X68" s="255"/>
      <c r="Y68" s="263">
        <f>+SUM(Y$37:Y$67)</f>
        <v>17920.391375712545</v>
      </c>
      <c r="Z68" s="254"/>
      <c r="AA68" s="263">
        <f>+SUM(AA$37:AA$67)</f>
        <v>-176778.58991832519</v>
      </c>
      <c r="AB68" s="254"/>
      <c r="AC68" s="263">
        <f>+($AA68*$AK$12-$Y68)/$AI$4</f>
        <v>-41777.633354435267</v>
      </c>
      <c r="AG68" s="234"/>
    </row>
    <row r="69" spans="2:33" ht="13.8" thickTop="1" x14ac:dyDescent="0.25"/>
    <row r="70" spans="2:33" ht="13.8" thickBot="1" x14ac:dyDescent="0.3">
      <c r="K70" s="259" t="s">
        <v>222</v>
      </c>
      <c r="M70" s="263">
        <v>101010.70838701676</v>
      </c>
      <c r="N70" s="348"/>
      <c r="R70" s="259" t="s">
        <v>222</v>
      </c>
      <c r="T70" s="263">
        <v>59233.075032581481</v>
      </c>
    </row>
    <row r="71" spans="2:33" ht="13.8" thickTop="1" x14ac:dyDescent="0.25">
      <c r="K71" s="349"/>
      <c r="L71" s="349"/>
      <c r="M71" s="349"/>
      <c r="N71" s="348"/>
      <c r="T71" s="254"/>
    </row>
    <row r="72" spans="2:33" ht="13.8" thickBot="1" x14ac:dyDescent="0.3">
      <c r="K72" s="259" t="s">
        <v>223</v>
      </c>
      <c r="M72" s="263">
        <f>+ROUND(M68-M70,4)</f>
        <v>0</v>
      </c>
      <c r="N72" s="348"/>
      <c r="R72" s="259" t="s">
        <v>223</v>
      </c>
      <c r="T72" s="263">
        <f>+ROUND(T68-T70,4)</f>
        <v>0</v>
      </c>
    </row>
    <row r="73" spans="2:33" ht="13.8" thickTop="1" x14ac:dyDescent="0.25"/>
    <row r="74" spans="2:33" ht="14.4" x14ac:dyDescent="0.3">
      <c r="B74" s="133"/>
      <c r="C74" s="133"/>
      <c r="D74" s="133"/>
      <c r="E74" s="133"/>
      <c r="F74" s="133"/>
      <c r="G74" s="133"/>
      <c r="H74" s="133"/>
      <c r="I74" s="133"/>
      <c r="P74" s="231" t="s">
        <v>224</v>
      </c>
    </row>
    <row r="75" spans="2:33" ht="14.4" x14ac:dyDescent="0.3">
      <c r="B75" s="133"/>
      <c r="C75" s="133"/>
      <c r="D75" s="133"/>
      <c r="E75" s="133"/>
      <c r="F75" s="133"/>
      <c r="G75" s="133"/>
      <c r="H75" s="133"/>
      <c r="I75" s="133"/>
      <c r="P75" s="231" t="s">
        <v>225</v>
      </c>
      <c r="T75" s="254">
        <v>-3117</v>
      </c>
    </row>
    <row r="76" spans="2:33" ht="14.4" x14ac:dyDescent="0.3">
      <c r="B76" s="133"/>
      <c r="C76" s="133"/>
      <c r="D76" s="133"/>
      <c r="E76" s="133"/>
      <c r="F76" s="133"/>
      <c r="G76" s="133"/>
      <c r="H76" s="133"/>
      <c r="I76" s="133"/>
      <c r="T76" s="254">
        <f>T70+T75</f>
        <v>56116.075032581481</v>
      </c>
    </row>
    <row r="77" spans="2:33" ht="14.4" x14ac:dyDescent="0.3">
      <c r="B77" s="133"/>
      <c r="C77" s="133"/>
      <c r="D77" s="133"/>
      <c r="E77" s="133"/>
      <c r="F77" s="133"/>
      <c r="G77" s="133"/>
      <c r="H77" s="133"/>
      <c r="I77" s="133"/>
    </row>
    <row r="78" spans="2:33" ht="14.4" x14ac:dyDescent="0.3">
      <c r="B78" s="133"/>
      <c r="C78" s="133"/>
      <c r="D78" s="133"/>
      <c r="E78" s="133"/>
      <c r="F78" s="133"/>
      <c r="G78" s="133"/>
      <c r="H78" s="133"/>
      <c r="I78" s="133"/>
    </row>
    <row r="79" spans="2:33" ht="14.4" x14ac:dyDescent="0.3">
      <c r="B79" s="133"/>
      <c r="C79" s="133"/>
      <c r="D79" s="133"/>
      <c r="E79" s="133"/>
      <c r="F79" s="133"/>
      <c r="G79" s="133"/>
      <c r="H79" s="133"/>
      <c r="I79" s="133"/>
    </row>
    <row r="80" spans="2:33" ht="14.4" x14ac:dyDescent="0.3">
      <c r="B80" s="133"/>
      <c r="C80" s="133"/>
      <c r="D80" s="133"/>
      <c r="E80" s="133"/>
      <c r="F80" s="133"/>
      <c r="G80" s="133"/>
      <c r="H80" s="133"/>
      <c r="I80" s="133"/>
    </row>
    <row r="81" spans="2:9" ht="14.4" x14ac:dyDescent="0.3">
      <c r="B81" s="133"/>
      <c r="C81" s="133"/>
      <c r="D81" s="133"/>
      <c r="E81" s="133"/>
      <c r="F81" s="133"/>
      <c r="G81" s="133"/>
      <c r="H81" s="133"/>
      <c r="I81" s="133"/>
    </row>
    <row r="82" spans="2:9" ht="14.4" x14ac:dyDescent="0.3">
      <c r="B82" s="133"/>
      <c r="C82" s="133"/>
      <c r="D82" s="133"/>
      <c r="E82" s="133"/>
      <c r="F82" s="133"/>
      <c r="G82" s="133"/>
      <c r="H82" s="133"/>
      <c r="I82" s="133"/>
    </row>
    <row r="83" spans="2:9" ht="14.4" x14ac:dyDescent="0.3">
      <c r="B83" s="133"/>
      <c r="C83" s="133"/>
      <c r="D83" s="133"/>
      <c r="E83" s="133"/>
      <c r="F83" s="133"/>
      <c r="G83" s="133"/>
      <c r="H83" s="133"/>
      <c r="I83" s="133"/>
    </row>
    <row r="84" spans="2:9" ht="14.4" x14ac:dyDescent="0.3">
      <c r="B84" s="133"/>
      <c r="C84" s="133"/>
      <c r="D84" s="133"/>
      <c r="E84" s="133"/>
      <c r="F84" s="133"/>
      <c r="G84" s="133"/>
      <c r="H84" s="133"/>
      <c r="I84" s="133"/>
    </row>
    <row r="85" spans="2:9" ht="14.4" x14ac:dyDescent="0.3">
      <c r="B85" s="133"/>
      <c r="C85" s="133"/>
      <c r="D85" s="133"/>
      <c r="E85" s="133"/>
      <c r="F85" s="133"/>
      <c r="G85" s="133"/>
      <c r="H85" s="133"/>
      <c r="I85" s="133"/>
    </row>
    <row r="86" spans="2:9" ht="14.4" x14ac:dyDescent="0.3">
      <c r="B86" s="133"/>
      <c r="C86" s="133"/>
      <c r="D86" s="133"/>
      <c r="E86" s="133"/>
      <c r="F86" s="133"/>
      <c r="G86" s="133"/>
      <c r="H86" s="133"/>
      <c r="I86" s="133"/>
    </row>
    <row r="87" spans="2:9" ht="14.4" x14ac:dyDescent="0.3">
      <c r="B87" s="133"/>
      <c r="C87" s="133"/>
      <c r="D87" s="133"/>
      <c r="E87" s="133"/>
      <c r="F87" s="133"/>
      <c r="G87" s="133"/>
      <c r="H87" s="133"/>
      <c r="I87" s="133"/>
    </row>
    <row r="88" spans="2:9" ht="14.4" x14ac:dyDescent="0.3">
      <c r="B88" s="133"/>
      <c r="C88" s="133"/>
      <c r="D88" s="133"/>
      <c r="E88" s="133"/>
      <c r="F88" s="133"/>
      <c r="G88" s="133"/>
      <c r="H88" s="133"/>
      <c r="I88" s="133"/>
    </row>
    <row r="89" spans="2:9" ht="14.4" x14ac:dyDescent="0.3">
      <c r="B89" s="133"/>
      <c r="C89" s="133"/>
      <c r="D89" s="133"/>
      <c r="E89" s="133"/>
      <c r="F89" s="133"/>
      <c r="G89" s="133"/>
      <c r="H89" s="133"/>
      <c r="I89" s="133"/>
    </row>
    <row r="90" spans="2:9" ht="14.4" x14ac:dyDescent="0.3">
      <c r="B90" s="133"/>
      <c r="C90" s="133"/>
      <c r="D90" s="133"/>
      <c r="E90" s="133"/>
      <c r="F90" s="133"/>
      <c r="G90" s="133"/>
      <c r="H90" s="133"/>
      <c r="I90" s="133"/>
    </row>
    <row r="91" spans="2:9" ht="14.4" x14ac:dyDescent="0.3">
      <c r="B91" s="133"/>
      <c r="C91" s="133"/>
      <c r="D91" s="133"/>
      <c r="E91" s="133"/>
      <c r="F91" s="133"/>
      <c r="G91" s="133"/>
      <c r="H91" s="133"/>
      <c r="I91" s="133"/>
    </row>
    <row r="92" spans="2:9" ht="14.4" x14ac:dyDescent="0.3">
      <c r="B92" s="133"/>
      <c r="C92" s="133"/>
      <c r="D92" s="133"/>
      <c r="E92" s="133"/>
      <c r="F92" s="133"/>
      <c r="G92" s="133"/>
      <c r="H92" s="133"/>
      <c r="I92" s="133"/>
    </row>
    <row r="93" spans="2:9" ht="14.4" x14ac:dyDescent="0.3">
      <c r="B93" s="133"/>
      <c r="C93" s="133"/>
      <c r="D93" s="133"/>
      <c r="E93" s="133"/>
      <c r="F93" s="133"/>
      <c r="G93" s="133"/>
      <c r="H93" s="133"/>
      <c r="I93" s="133"/>
    </row>
    <row r="94" spans="2:9" ht="14.4" x14ac:dyDescent="0.3">
      <c r="B94" s="133"/>
      <c r="C94" s="133"/>
      <c r="D94" s="133"/>
      <c r="E94" s="133"/>
      <c r="F94" s="133"/>
      <c r="G94" s="133"/>
      <c r="H94" s="133"/>
      <c r="I94" s="133"/>
    </row>
    <row r="95" spans="2:9" ht="14.4" x14ac:dyDescent="0.3">
      <c r="B95" s="133"/>
      <c r="C95" s="133"/>
      <c r="D95" s="133"/>
      <c r="E95" s="133"/>
      <c r="F95" s="133"/>
      <c r="G95" s="133"/>
      <c r="H95" s="133"/>
      <c r="I95" s="133"/>
    </row>
    <row r="96" spans="2:9" ht="14.4" x14ac:dyDescent="0.3">
      <c r="B96" s="133"/>
      <c r="C96" s="133"/>
      <c r="D96" s="133"/>
      <c r="E96" s="133"/>
      <c r="F96" s="133"/>
      <c r="G96" s="133"/>
      <c r="H96" s="133"/>
      <c r="I96" s="133"/>
    </row>
    <row r="97" spans="2:9" ht="14.4" x14ac:dyDescent="0.3">
      <c r="B97" s="133"/>
      <c r="C97" s="133"/>
      <c r="D97" s="133"/>
      <c r="E97" s="133"/>
      <c r="F97" s="133"/>
      <c r="G97" s="133"/>
      <c r="H97" s="133"/>
      <c r="I97" s="133"/>
    </row>
    <row r="98" spans="2:9" ht="14.4" x14ac:dyDescent="0.3">
      <c r="B98" s="133"/>
      <c r="C98" s="133"/>
      <c r="D98" s="133"/>
      <c r="E98" s="133"/>
      <c r="F98" s="133"/>
      <c r="G98" s="133"/>
      <c r="H98" s="133"/>
      <c r="I98" s="133"/>
    </row>
    <row r="99" spans="2:9" ht="14.4" x14ac:dyDescent="0.3">
      <c r="B99" s="133"/>
      <c r="C99" s="133"/>
      <c r="D99" s="133"/>
      <c r="E99" s="133"/>
      <c r="F99" s="133"/>
      <c r="G99" s="133"/>
      <c r="H99" s="133"/>
      <c r="I99" s="133"/>
    </row>
    <row r="100" spans="2:9" ht="14.4" x14ac:dyDescent="0.3">
      <c r="B100" s="133"/>
      <c r="C100" s="133"/>
      <c r="D100" s="133"/>
      <c r="E100" s="133"/>
      <c r="F100" s="133"/>
      <c r="G100" s="133"/>
      <c r="H100" s="133"/>
      <c r="I100" s="133"/>
    </row>
    <row r="101" spans="2:9" ht="14.4" x14ac:dyDescent="0.3">
      <c r="B101" s="133"/>
      <c r="C101" s="133"/>
      <c r="D101" s="133"/>
      <c r="E101" s="133"/>
      <c r="F101" s="133"/>
      <c r="G101" s="133"/>
      <c r="H101" s="133"/>
      <c r="I101" s="133"/>
    </row>
    <row r="102" spans="2:9" ht="14.4" x14ac:dyDescent="0.3">
      <c r="B102" s="133"/>
      <c r="C102" s="133"/>
      <c r="D102" s="133"/>
      <c r="E102" s="133"/>
      <c r="F102" s="133"/>
      <c r="G102" s="133"/>
      <c r="H102" s="133"/>
      <c r="I102" s="133"/>
    </row>
    <row r="103" spans="2:9" ht="14.4" x14ac:dyDescent="0.3">
      <c r="B103" s="133"/>
      <c r="C103" s="133"/>
      <c r="D103" s="133"/>
      <c r="E103" s="133"/>
      <c r="F103" s="133"/>
      <c r="G103" s="133"/>
      <c r="H103" s="133"/>
      <c r="I103" s="133"/>
    </row>
    <row r="104" spans="2:9" ht="14.4" x14ac:dyDescent="0.3">
      <c r="B104" s="133"/>
      <c r="C104" s="133"/>
      <c r="D104" s="133"/>
      <c r="E104" s="133"/>
      <c r="F104" s="133"/>
      <c r="G104" s="133"/>
      <c r="H104" s="133"/>
      <c r="I104" s="133"/>
    </row>
    <row r="105" spans="2:9" ht="14.4" x14ac:dyDescent="0.3">
      <c r="B105" s="133"/>
      <c r="C105" s="133"/>
      <c r="D105" s="133"/>
      <c r="E105" s="133"/>
      <c r="F105" s="133"/>
      <c r="G105" s="133"/>
      <c r="H105" s="133"/>
      <c r="I105" s="133"/>
    </row>
    <row r="106" spans="2:9" ht="14.4" x14ac:dyDescent="0.3">
      <c r="B106" s="133"/>
      <c r="C106" s="133"/>
      <c r="D106" s="133"/>
      <c r="E106" s="133"/>
      <c r="F106" s="133"/>
      <c r="G106" s="133"/>
      <c r="H106" s="133"/>
      <c r="I106" s="133"/>
    </row>
    <row r="107" spans="2:9" ht="14.4" x14ac:dyDescent="0.3">
      <c r="B107" s="133"/>
      <c r="C107" s="133"/>
      <c r="D107" s="133"/>
      <c r="E107" s="133"/>
      <c r="F107" s="133"/>
      <c r="G107" s="133"/>
      <c r="H107" s="133"/>
      <c r="I107" s="133"/>
    </row>
    <row r="108" spans="2:9" ht="14.4" x14ac:dyDescent="0.3">
      <c r="B108" s="133"/>
      <c r="C108" s="133"/>
      <c r="D108" s="133"/>
      <c r="E108" s="133"/>
      <c r="F108" s="133"/>
      <c r="G108" s="133"/>
      <c r="H108" s="133"/>
      <c r="I108" s="133"/>
    </row>
    <row r="109" spans="2:9" ht="14.4" x14ac:dyDescent="0.3">
      <c r="B109" s="133"/>
      <c r="C109" s="133"/>
      <c r="D109" s="133"/>
      <c r="E109" s="133"/>
      <c r="F109" s="133"/>
      <c r="G109" s="133"/>
      <c r="H109" s="133"/>
      <c r="I109" s="133"/>
    </row>
    <row r="110" spans="2:9" ht="14.4" x14ac:dyDescent="0.3">
      <c r="B110" s="133"/>
      <c r="C110" s="133"/>
      <c r="D110" s="133"/>
      <c r="E110" s="133"/>
      <c r="F110" s="133"/>
      <c r="G110" s="133"/>
      <c r="H110" s="133"/>
      <c r="I110" s="133"/>
    </row>
    <row r="111" spans="2:9" ht="14.4" x14ac:dyDescent="0.3">
      <c r="B111" s="133"/>
      <c r="C111" s="133"/>
      <c r="D111" s="133"/>
      <c r="E111" s="133"/>
      <c r="F111" s="133"/>
      <c r="G111" s="133"/>
      <c r="H111" s="133"/>
      <c r="I111" s="133"/>
    </row>
    <row r="112" spans="2:9" ht="14.4" x14ac:dyDescent="0.3">
      <c r="B112" s="133"/>
      <c r="C112" s="133"/>
      <c r="D112" s="133"/>
      <c r="E112" s="133"/>
      <c r="F112" s="133"/>
      <c r="G112" s="133"/>
      <c r="H112" s="133"/>
      <c r="I112" s="133"/>
    </row>
    <row r="113" spans="2:11" ht="14.4" x14ac:dyDescent="0.3">
      <c r="B113" s="133"/>
      <c r="C113" s="133"/>
      <c r="D113" s="133"/>
      <c r="E113" s="133"/>
      <c r="F113" s="133"/>
      <c r="G113" s="133"/>
      <c r="H113" s="133"/>
      <c r="I113" s="133"/>
      <c r="J113" s="133"/>
      <c r="K113" s="133"/>
    </row>
    <row r="114" spans="2:11" ht="14.4" x14ac:dyDescent="0.3">
      <c r="B114" s="133"/>
      <c r="C114" s="133"/>
      <c r="D114" s="133"/>
      <c r="E114" s="133"/>
      <c r="F114" s="133"/>
      <c r="G114" s="133"/>
      <c r="H114" s="133"/>
      <c r="I114" s="133"/>
      <c r="J114" s="133"/>
      <c r="K114" s="133"/>
    </row>
    <row r="115" spans="2:11" ht="14.4" x14ac:dyDescent="0.3">
      <c r="B115" s="133"/>
      <c r="C115" s="133"/>
      <c r="D115" s="133"/>
      <c r="E115" s="133"/>
      <c r="F115" s="133"/>
      <c r="G115" s="133"/>
      <c r="H115" s="133"/>
      <c r="I115" s="133"/>
      <c r="J115" s="133"/>
      <c r="K115" s="133"/>
    </row>
    <row r="116" spans="2:11" ht="14.4" x14ac:dyDescent="0.3">
      <c r="B116" s="133"/>
      <c r="C116" s="133"/>
      <c r="D116" s="133"/>
      <c r="E116" s="133"/>
      <c r="F116" s="133"/>
      <c r="G116" s="133"/>
      <c r="H116" s="133"/>
      <c r="I116" s="133"/>
      <c r="J116" s="133"/>
      <c r="K116" s="133"/>
    </row>
    <row r="117" spans="2:11" ht="14.4" x14ac:dyDescent="0.3">
      <c r="B117" s="133"/>
      <c r="C117" s="133"/>
      <c r="D117" s="133"/>
      <c r="E117" s="133"/>
      <c r="F117" s="133"/>
      <c r="G117" s="133"/>
      <c r="H117" s="133"/>
      <c r="I117" s="133"/>
      <c r="J117" s="133"/>
      <c r="K117" s="133"/>
    </row>
    <row r="118" spans="2:11" ht="14.4" x14ac:dyDescent="0.3">
      <c r="B118" s="133"/>
      <c r="C118" s="133"/>
      <c r="D118" s="133"/>
      <c r="E118" s="133"/>
      <c r="F118" s="133"/>
      <c r="G118" s="133"/>
      <c r="H118" s="133"/>
      <c r="I118" s="133"/>
      <c r="J118" s="133"/>
      <c r="K118" s="133"/>
    </row>
    <row r="119" spans="2:11" ht="14.4" x14ac:dyDescent="0.3">
      <c r="B119" s="133"/>
      <c r="C119" s="133"/>
      <c r="D119" s="133"/>
      <c r="E119" s="133"/>
      <c r="F119" s="133"/>
      <c r="G119" s="133"/>
      <c r="H119" s="133"/>
      <c r="I119" s="133"/>
      <c r="J119" s="133"/>
      <c r="K119" s="133"/>
    </row>
    <row r="120" spans="2:11" ht="14.4" x14ac:dyDescent="0.3">
      <c r="B120" s="133"/>
      <c r="C120" s="133"/>
      <c r="D120" s="133"/>
      <c r="E120" s="133"/>
      <c r="F120" s="133"/>
      <c r="G120" s="133"/>
      <c r="H120" s="133"/>
      <c r="I120" s="133"/>
      <c r="J120" s="133"/>
      <c r="K120" s="133"/>
    </row>
    <row r="121" spans="2:11" ht="14.4" x14ac:dyDescent="0.3">
      <c r="B121" s="133"/>
      <c r="C121" s="133"/>
      <c r="D121" s="133"/>
      <c r="E121" s="133"/>
      <c r="F121" s="133"/>
      <c r="G121" s="133"/>
      <c r="H121" s="133"/>
      <c r="I121" s="133"/>
      <c r="J121" s="133"/>
      <c r="K121" s="133"/>
    </row>
    <row r="122" spans="2:11" ht="14.4" x14ac:dyDescent="0.3">
      <c r="B122" s="133"/>
      <c r="C122" s="133"/>
      <c r="D122" s="133"/>
      <c r="E122" s="133"/>
      <c r="F122" s="133"/>
      <c r="G122" s="133"/>
      <c r="H122" s="133"/>
      <c r="I122" s="133"/>
      <c r="J122" s="133"/>
      <c r="K122" s="133"/>
    </row>
    <row r="123" spans="2:11" ht="14.4" x14ac:dyDescent="0.3">
      <c r="B123" s="133"/>
      <c r="C123" s="133"/>
      <c r="D123" s="133"/>
      <c r="E123" s="133"/>
      <c r="F123" s="133"/>
      <c r="G123" s="133"/>
      <c r="H123" s="133"/>
      <c r="I123" s="133"/>
      <c r="J123" s="133"/>
      <c r="K123" s="133"/>
    </row>
    <row r="124" spans="2:11" ht="14.4" x14ac:dyDescent="0.3">
      <c r="B124" s="133"/>
      <c r="C124" s="133"/>
      <c r="D124" s="133"/>
      <c r="E124" s="133"/>
      <c r="F124" s="133"/>
      <c r="G124" s="133"/>
      <c r="H124" s="133"/>
      <c r="I124" s="133"/>
      <c r="J124" s="133"/>
      <c r="K124" s="133"/>
    </row>
    <row r="125" spans="2:11" ht="14.4" x14ac:dyDescent="0.3">
      <c r="B125" s="133"/>
      <c r="C125" s="133"/>
      <c r="D125" s="133"/>
      <c r="E125" s="133"/>
      <c r="F125" s="133"/>
      <c r="G125" s="133"/>
      <c r="H125" s="133"/>
      <c r="I125" s="133"/>
      <c r="J125" s="133"/>
      <c r="K125" s="133"/>
    </row>
    <row r="126" spans="2:11" ht="14.4" x14ac:dyDescent="0.3">
      <c r="B126" s="133"/>
      <c r="C126" s="133"/>
      <c r="D126" s="133"/>
      <c r="E126" s="133"/>
      <c r="F126" s="133"/>
      <c r="G126" s="133"/>
      <c r="H126" s="133"/>
      <c r="I126" s="133"/>
      <c r="J126" s="133"/>
      <c r="K126" s="133"/>
    </row>
    <row r="127" spans="2:11" ht="14.4" x14ac:dyDescent="0.3">
      <c r="B127" s="133"/>
      <c r="C127" s="133"/>
      <c r="D127" s="133"/>
      <c r="E127" s="133"/>
      <c r="F127" s="133"/>
      <c r="G127" s="133"/>
      <c r="H127" s="133"/>
      <c r="I127" s="133"/>
      <c r="J127" s="133"/>
      <c r="K127" s="133"/>
    </row>
    <row r="128" spans="2:11" ht="14.4" x14ac:dyDescent="0.3">
      <c r="B128" s="133"/>
      <c r="C128" s="133"/>
      <c r="D128" s="133"/>
      <c r="E128" s="133"/>
      <c r="F128" s="133"/>
      <c r="G128" s="133"/>
      <c r="H128" s="133"/>
      <c r="I128" s="133"/>
      <c r="J128" s="133"/>
      <c r="K128" s="133"/>
    </row>
    <row r="129" spans="2:11" ht="14.4" x14ac:dyDescent="0.3">
      <c r="B129" s="133"/>
      <c r="C129" s="133"/>
      <c r="D129" s="133"/>
      <c r="E129" s="133"/>
      <c r="F129" s="133"/>
      <c r="G129" s="133"/>
      <c r="H129" s="133"/>
      <c r="I129" s="133"/>
      <c r="J129" s="133"/>
      <c r="K129" s="133"/>
    </row>
    <row r="130" spans="2:11" ht="14.4" x14ac:dyDescent="0.3">
      <c r="B130" s="133"/>
      <c r="C130" s="133"/>
      <c r="D130" s="133"/>
      <c r="E130" s="133"/>
      <c r="F130" s="133"/>
      <c r="G130" s="133"/>
      <c r="H130" s="133"/>
      <c r="I130" s="133"/>
      <c r="J130" s="133"/>
      <c r="K130" s="133"/>
    </row>
    <row r="131" spans="2:11" ht="14.4" x14ac:dyDescent="0.3">
      <c r="B131" s="133"/>
      <c r="C131" s="133"/>
      <c r="D131" s="133"/>
      <c r="E131" s="133"/>
      <c r="F131" s="133"/>
      <c r="G131" s="133"/>
      <c r="H131" s="133"/>
      <c r="I131" s="133"/>
      <c r="J131" s="133"/>
      <c r="K131" s="133"/>
    </row>
    <row r="132" spans="2:11" ht="14.4" x14ac:dyDescent="0.3">
      <c r="B132" s="133"/>
      <c r="C132" s="133"/>
      <c r="D132" s="133"/>
      <c r="E132" s="133"/>
      <c r="F132" s="133"/>
      <c r="G132" s="133"/>
      <c r="H132" s="133"/>
      <c r="I132" s="133"/>
      <c r="J132" s="133"/>
      <c r="K132" s="133"/>
    </row>
    <row r="133" spans="2:11" ht="14.4" x14ac:dyDescent="0.3">
      <c r="B133" s="133"/>
      <c r="C133" s="133"/>
      <c r="D133" s="133"/>
      <c r="E133" s="133"/>
      <c r="F133" s="133"/>
      <c r="G133" s="133"/>
      <c r="H133" s="133"/>
      <c r="I133" s="133"/>
      <c r="J133" s="133"/>
      <c r="K133" s="133"/>
    </row>
    <row r="134" spans="2:11" ht="14.4" x14ac:dyDescent="0.3">
      <c r="B134" s="133"/>
      <c r="C134" s="133"/>
      <c r="D134" s="133"/>
      <c r="E134" s="133"/>
      <c r="F134" s="133"/>
      <c r="G134" s="133"/>
      <c r="H134" s="133"/>
      <c r="I134" s="133"/>
      <c r="J134" s="133"/>
      <c r="K134" s="133"/>
    </row>
    <row r="135" spans="2:11" ht="14.4" x14ac:dyDescent="0.3">
      <c r="B135" s="133"/>
      <c r="C135" s="133"/>
      <c r="D135" s="133"/>
      <c r="E135" s="133"/>
      <c r="F135" s="133"/>
      <c r="G135" s="133"/>
      <c r="H135" s="133"/>
      <c r="I135" s="133"/>
      <c r="J135" s="133"/>
      <c r="K135" s="133"/>
    </row>
    <row r="136" spans="2:11" ht="14.4" x14ac:dyDescent="0.3">
      <c r="B136" s="133"/>
      <c r="C136" s="133"/>
      <c r="D136" s="133"/>
      <c r="E136" s="133"/>
      <c r="F136" s="133"/>
      <c r="G136" s="133"/>
      <c r="H136" s="133"/>
      <c r="I136" s="133"/>
      <c r="J136" s="133"/>
      <c r="K136" s="133"/>
    </row>
    <row r="137" spans="2:11" ht="14.4" x14ac:dyDescent="0.3">
      <c r="B137" s="133"/>
      <c r="C137" s="133"/>
      <c r="D137" s="133"/>
      <c r="E137" s="133"/>
      <c r="F137" s="133"/>
      <c r="G137" s="133"/>
      <c r="H137" s="133"/>
      <c r="I137" s="133"/>
      <c r="J137" s="133"/>
      <c r="K137" s="133"/>
    </row>
    <row r="138" spans="2:11" ht="14.4" x14ac:dyDescent="0.3">
      <c r="B138" s="133"/>
      <c r="C138" s="133"/>
      <c r="D138" s="133"/>
      <c r="E138" s="133"/>
      <c r="F138" s="133"/>
      <c r="G138" s="133"/>
      <c r="H138" s="133"/>
      <c r="I138" s="133"/>
      <c r="J138" s="133"/>
      <c r="K138" s="133"/>
    </row>
    <row r="139" spans="2:11" ht="14.4" x14ac:dyDescent="0.3">
      <c r="B139" s="133"/>
      <c r="C139" s="133"/>
      <c r="D139" s="133"/>
      <c r="E139" s="133"/>
      <c r="F139" s="133"/>
      <c r="G139" s="133"/>
      <c r="H139" s="133"/>
      <c r="I139" s="133"/>
      <c r="J139" s="133"/>
      <c r="K139" s="133"/>
    </row>
    <row r="140" spans="2:11" ht="14.4" x14ac:dyDescent="0.3">
      <c r="B140" s="133"/>
      <c r="C140" s="133"/>
      <c r="D140" s="133"/>
      <c r="E140" s="133"/>
      <c r="F140" s="133"/>
      <c r="G140" s="133"/>
      <c r="H140" s="133"/>
      <c r="I140" s="133"/>
      <c r="J140" s="133"/>
      <c r="K140" s="133"/>
    </row>
    <row r="141" spans="2:11" ht="14.4" x14ac:dyDescent="0.3">
      <c r="B141" s="133"/>
      <c r="C141" s="133"/>
      <c r="D141" s="133"/>
      <c r="E141" s="133"/>
      <c r="F141" s="133"/>
      <c r="G141" s="133"/>
      <c r="H141" s="133"/>
      <c r="I141" s="133"/>
      <c r="J141" s="133"/>
      <c r="K141" s="133"/>
    </row>
    <row r="142" spans="2:11" ht="14.4" x14ac:dyDescent="0.3">
      <c r="B142" s="133"/>
      <c r="C142" s="133"/>
      <c r="D142" s="133"/>
      <c r="E142" s="133"/>
      <c r="F142" s="133"/>
      <c r="G142" s="133"/>
      <c r="H142" s="133"/>
      <c r="I142" s="133"/>
      <c r="J142" s="133"/>
      <c r="K142" s="133"/>
    </row>
    <row r="143" spans="2:11" ht="14.4" x14ac:dyDescent="0.3">
      <c r="B143" s="133"/>
      <c r="C143" s="133"/>
      <c r="D143" s="133"/>
      <c r="E143" s="133"/>
      <c r="F143" s="133"/>
      <c r="G143" s="133"/>
      <c r="H143" s="133"/>
      <c r="I143" s="133"/>
      <c r="J143" s="133"/>
      <c r="K143" s="133"/>
    </row>
    <row r="144" spans="2:11" ht="14.4" x14ac:dyDescent="0.3">
      <c r="B144" s="133"/>
      <c r="C144" s="133"/>
      <c r="D144" s="133"/>
      <c r="E144" s="133"/>
      <c r="F144" s="133"/>
      <c r="G144" s="133"/>
      <c r="H144" s="133"/>
      <c r="I144" s="133"/>
      <c r="J144" s="133"/>
      <c r="K144" s="133"/>
    </row>
    <row r="145" spans="2:11" ht="14.4" x14ac:dyDescent="0.3">
      <c r="B145" s="133"/>
      <c r="C145" s="133"/>
      <c r="D145" s="133"/>
      <c r="E145" s="133"/>
      <c r="F145" s="133"/>
      <c r="G145" s="133"/>
      <c r="H145" s="133"/>
      <c r="I145" s="133"/>
      <c r="J145" s="133"/>
      <c r="K145" s="133"/>
    </row>
    <row r="146" spans="2:11" ht="14.4" x14ac:dyDescent="0.3">
      <c r="B146" s="133"/>
      <c r="C146" s="133"/>
      <c r="D146" s="133"/>
      <c r="E146" s="133"/>
      <c r="F146" s="133"/>
      <c r="G146" s="133"/>
      <c r="H146" s="133"/>
      <c r="I146" s="133"/>
      <c r="J146" s="133"/>
      <c r="K146" s="133"/>
    </row>
    <row r="147" spans="2:11" ht="14.4" x14ac:dyDescent="0.3">
      <c r="B147" s="133"/>
      <c r="C147" s="133"/>
      <c r="D147" s="133"/>
      <c r="E147" s="133"/>
      <c r="F147" s="133"/>
      <c r="G147" s="133"/>
      <c r="H147" s="133"/>
      <c r="I147" s="133"/>
      <c r="J147" s="133"/>
      <c r="K147" s="133"/>
    </row>
    <row r="148" spans="2:11" ht="14.4" x14ac:dyDescent="0.3">
      <c r="B148" s="133"/>
      <c r="C148" s="133"/>
      <c r="D148" s="133"/>
      <c r="E148" s="133"/>
      <c r="F148" s="133"/>
      <c r="G148" s="133"/>
      <c r="H148" s="133"/>
      <c r="I148" s="133"/>
      <c r="J148" s="133"/>
      <c r="K148" s="133"/>
    </row>
    <row r="149" spans="2:11" ht="14.4" x14ac:dyDescent="0.3">
      <c r="B149" s="133"/>
      <c r="C149" s="133"/>
      <c r="D149" s="133"/>
      <c r="E149" s="133"/>
      <c r="F149" s="133"/>
      <c r="G149" s="133"/>
      <c r="H149" s="133"/>
      <c r="I149" s="133"/>
      <c r="J149" s="133"/>
      <c r="K149" s="133"/>
    </row>
    <row r="150" spans="2:11" ht="14.4" x14ac:dyDescent="0.3">
      <c r="B150" s="133"/>
      <c r="C150" s="133"/>
      <c r="D150" s="133"/>
      <c r="E150" s="133"/>
      <c r="F150" s="133"/>
      <c r="G150" s="133"/>
      <c r="H150" s="133"/>
      <c r="I150" s="133"/>
      <c r="J150" s="133"/>
      <c r="K150" s="133"/>
    </row>
    <row r="151" spans="2:11" ht="14.4" x14ac:dyDescent="0.3">
      <c r="B151" s="133"/>
      <c r="C151" s="133"/>
      <c r="D151" s="133"/>
      <c r="E151" s="133"/>
      <c r="F151" s="133"/>
      <c r="G151" s="133"/>
      <c r="H151" s="133"/>
      <c r="I151" s="133"/>
      <c r="J151" s="133"/>
      <c r="K151" s="133"/>
    </row>
    <row r="152" spans="2:11" ht="14.4" x14ac:dyDescent="0.3">
      <c r="B152" s="133"/>
      <c r="C152" s="133"/>
      <c r="D152" s="133"/>
      <c r="E152" s="133"/>
      <c r="F152" s="133"/>
      <c r="G152" s="133"/>
      <c r="H152" s="133"/>
      <c r="I152" s="133"/>
      <c r="J152" s="133"/>
      <c r="K152" s="133"/>
    </row>
    <row r="153" spans="2:11" ht="14.4" x14ac:dyDescent="0.3">
      <c r="B153" s="133"/>
      <c r="C153" s="133"/>
      <c r="D153" s="133"/>
      <c r="E153" s="133"/>
      <c r="F153" s="133"/>
      <c r="G153" s="133"/>
      <c r="H153" s="133"/>
      <c r="I153" s="133"/>
      <c r="J153" s="133"/>
      <c r="K153" s="133"/>
    </row>
    <row r="154" spans="2:11" ht="14.4" x14ac:dyDescent="0.3">
      <c r="B154" s="133"/>
      <c r="C154" s="133"/>
      <c r="D154" s="133"/>
      <c r="E154" s="133"/>
      <c r="F154" s="133"/>
      <c r="G154" s="133"/>
      <c r="H154" s="133"/>
      <c r="I154" s="133"/>
      <c r="J154" s="133"/>
      <c r="K154" s="133"/>
    </row>
    <row r="155" spans="2:11" ht="14.4" x14ac:dyDescent="0.3">
      <c r="B155" s="133"/>
      <c r="C155" s="133"/>
      <c r="D155" s="133"/>
      <c r="E155" s="133"/>
      <c r="F155" s="133"/>
      <c r="G155" s="133"/>
      <c r="H155" s="133"/>
      <c r="I155" s="133"/>
      <c r="J155" s="133"/>
      <c r="K155" s="133"/>
    </row>
    <row r="156" spans="2:11" ht="14.4" x14ac:dyDescent="0.3">
      <c r="B156" s="133"/>
      <c r="C156" s="133"/>
      <c r="D156" s="133"/>
      <c r="E156" s="133"/>
      <c r="F156" s="133"/>
      <c r="G156" s="133"/>
      <c r="H156" s="133"/>
      <c r="I156" s="133"/>
      <c r="J156" s="133"/>
      <c r="K156" s="133"/>
    </row>
    <row r="157" spans="2:11" ht="14.4" x14ac:dyDescent="0.3">
      <c r="B157" s="133"/>
      <c r="C157" s="133"/>
      <c r="D157" s="133"/>
      <c r="E157" s="133"/>
      <c r="F157" s="133"/>
      <c r="G157" s="133"/>
      <c r="H157" s="133"/>
      <c r="I157" s="133"/>
      <c r="J157" s="133"/>
      <c r="K157" s="133"/>
    </row>
    <row r="158" spans="2:11" ht="14.4" x14ac:dyDescent="0.3">
      <c r="B158" s="133"/>
      <c r="C158" s="133"/>
      <c r="D158" s="133"/>
      <c r="E158" s="133"/>
      <c r="F158" s="133"/>
      <c r="G158" s="133"/>
      <c r="H158" s="133"/>
      <c r="I158" s="133"/>
      <c r="J158" s="133"/>
      <c r="K158" s="133"/>
    </row>
    <row r="159" spans="2:11" ht="14.4" x14ac:dyDescent="0.3">
      <c r="B159" s="133"/>
      <c r="C159" s="133"/>
      <c r="D159" s="133"/>
      <c r="E159" s="133"/>
      <c r="F159" s="133"/>
      <c r="G159" s="133"/>
      <c r="H159" s="133"/>
      <c r="I159" s="133"/>
      <c r="J159" s="133"/>
      <c r="K159" s="133"/>
    </row>
    <row r="160" spans="2:11" ht="14.4" x14ac:dyDescent="0.3">
      <c r="B160" s="133"/>
      <c r="C160" s="133"/>
      <c r="D160" s="133"/>
      <c r="E160" s="133"/>
      <c r="F160" s="133"/>
      <c r="G160" s="133"/>
      <c r="H160" s="133"/>
      <c r="I160" s="133"/>
      <c r="J160" s="133"/>
      <c r="K160" s="133"/>
    </row>
    <row r="161" spans="2:11" ht="14.4" x14ac:dyDescent="0.3">
      <c r="B161" s="133"/>
      <c r="C161" s="133"/>
      <c r="D161" s="133"/>
      <c r="E161" s="133"/>
      <c r="F161" s="133"/>
      <c r="G161" s="133"/>
      <c r="H161" s="133"/>
      <c r="I161" s="133"/>
      <c r="J161" s="133"/>
      <c r="K161" s="133"/>
    </row>
    <row r="162" spans="2:11" ht="14.4" x14ac:dyDescent="0.3">
      <c r="B162" s="133"/>
      <c r="C162" s="133"/>
      <c r="D162" s="133"/>
      <c r="E162" s="133"/>
      <c r="F162" s="133"/>
      <c r="G162" s="133"/>
      <c r="H162" s="133"/>
      <c r="I162" s="133"/>
      <c r="J162" s="133"/>
      <c r="K162" s="133"/>
    </row>
    <row r="163" spans="2:11" ht="14.4" x14ac:dyDescent="0.3">
      <c r="B163" s="133"/>
      <c r="C163" s="133"/>
      <c r="D163" s="133"/>
      <c r="E163" s="133"/>
      <c r="F163" s="133"/>
      <c r="G163" s="133"/>
      <c r="H163" s="133"/>
      <c r="I163" s="133"/>
      <c r="J163" s="133"/>
      <c r="K163" s="133"/>
    </row>
    <row r="164" spans="2:11" ht="14.4" x14ac:dyDescent="0.3">
      <c r="B164" s="133"/>
      <c r="C164" s="133"/>
      <c r="D164" s="133"/>
      <c r="E164" s="133"/>
      <c r="F164" s="133"/>
      <c r="G164" s="133"/>
      <c r="H164" s="133"/>
      <c r="I164" s="133"/>
      <c r="J164" s="133"/>
      <c r="K164" s="133"/>
    </row>
    <row r="165" spans="2:11" ht="14.4" x14ac:dyDescent="0.3">
      <c r="B165" s="133"/>
      <c r="C165" s="133"/>
      <c r="D165" s="133"/>
      <c r="E165" s="133"/>
      <c r="F165" s="133"/>
      <c r="G165" s="133"/>
      <c r="H165" s="133"/>
      <c r="I165" s="133"/>
      <c r="J165" s="133"/>
      <c r="K165" s="133"/>
    </row>
    <row r="166" spans="2:11" ht="14.4" x14ac:dyDescent="0.3">
      <c r="B166" s="133"/>
      <c r="C166" s="133"/>
      <c r="D166" s="133"/>
      <c r="E166" s="133"/>
      <c r="F166" s="133"/>
      <c r="G166" s="133"/>
      <c r="H166" s="133"/>
      <c r="I166" s="133"/>
      <c r="J166" s="133"/>
      <c r="K166" s="133"/>
    </row>
    <row r="167" spans="2:11" ht="14.4" x14ac:dyDescent="0.3">
      <c r="B167" s="133"/>
      <c r="C167" s="133"/>
      <c r="D167" s="133"/>
      <c r="E167" s="133"/>
      <c r="F167" s="133"/>
      <c r="G167" s="133"/>
      <c r="H167" s="133"/>
      <c r="I167" s="133"/>
      <c r="J167" s="133"/>
      <c r="K167" s="133"/>
    </row>
    <row r="168" spans="2:11" ht="14.4" x14ac:dyDescent="0.3">
      <c r="B168" s="133"/>
      <c r="C168" s="133"/>
      <c r="D168" s="133"/>
      <c r="E168" s="133"/>
      <c r="F168" s="133"/>
      <c r="G168" s="133"/>
      <c r="H168" s="133"/>
      <c r="I168" s="133"/>
      <c r="J168" s="133"/>
      <c r="K168" s="133"/>
    </row>
    <row r="169" spans="2:11" ht="14.4" x14ac:dyDescent="0.3">
      <c r="B169" s="133"/>
      <c r="C169" s="133"/>
      <c r="D169" s="133"/>
      <c r="E169" s="133"/>
      <c r="F169" s="133"/>
      <c r="G169" s="133"/>
      <c r="H169" s="133"/>
      <c r="I169" s="133"/>
      <c r="J169" s="133"/>
      <c r="K169" s="133"/>
    </row>
    <row r="170" spans="2:11" ht="14.4" x14ac:dyDescent="0.3">
      <c r="B170" s="133"/>
      <c r="C170" s="133"/>
      <c r="D170" s="133"/>
      <c r="E170" s="133"/>
      <c r="F170" s="133"/>
      <c r="G170" s="133"/>
      <c r="H170" s="133"/>
      <c r="I170" s="133"/>
      <c r="J170" s="133"/>
      <c r="K170" s="133"/>
    </row>
    <row r="171" spans="2:11" ht="14.4" x14ac:dyDescent="0.3">
      <c r="B171" s="133"/>
      <c r="C171" s="133"/>
      <c r="D171" s="133"/>
      <c r="E171" s="133"/>
      <c r="F171" s="133"/>
      <c r="G171" s="133"/>
      <c r="H171" s="133"/>
      <c r="I171" s="133"/>
      <c r="J171" s="133"/>
      <c r="K171" s="133"/>
    </row>
    <row r="172" spans="2:11" ht="14.4" x14ac:dyDescent="0.3">
      <c r="B172" s="133"/>
      <c r="C172" s="133"/>
      <c r="D172" s="133"/>
      <c r="E172" s="133"/>
      <c r="F172" s="133"/>
      <c r="G172" s="133"/>
      <c r="H172" s="133"/>
      <c r="I172" s="133"/>
      <c r="J172" s="133"/>
      <c r="K172" s="133"/>
    </row>
    <row r="173" spans="2:11" ht="14.4" x14ac:dyDescent="0.3">
      <c r="B173" s="133"/>
      <c r="C173" s="133"/>
      <c r="D173" s="133"/>
      <c r="E173" s="133"/>
      <c r="F173" s="133"/>
      <c r="G173" s="133"/>
      <c r="H173" s="133"/>
      <c r="I173" s="133"/>
      <c r="J173" s="133"/>
      <c r="K173" s="133"/>
    </row>
    <row r="174" spans="2:11" ht="14.4" x14ac:dyDescent="0.3">
      <c r="B174" s="133"/>
      <c r="C174" s="133"/>
      <c r="D174" s="133"/>
      <c r="E174" s="133"/>
      <c r="F174" s="133"/>
      <c r="G174" s="133"/>
      <c r="H174" s="133"/>
      <c r="I174" s="133"/>
      <c r="J174" s="133"/>
      <c r="K174" s="133"/>
    </row>
    <row r="175" spans="2:11" ht="14.4" x14ac:dyDescent="0.3">
      <c r="B175" s="133"/>
      <c r="C175" s="133"/>
      <c r="D175" s="133"/>
      <c r="E175" s="133"/>
      <c r="F175" s="133"/>
      <c r="G175" s="133"/>
      <c r="H175" s="133"/>
      <c r="I175" s="133"/>
      <c r="J175" s="133"/>
      <c r="K175" s="133"/>
    </row>
    <row r="176" spans="2:11" ht="14.4" x14ac:dyDescent="0.3">
      <c r="B176" s="133"/>
      <c r="C176" s="133"/>
      <c r="D176" s="133"/>
      <c r="E176" s="133"/>
      <c r="F176" s="133"/>
      <c r="G176" s="133"/>
      <c r="H176" s="133"/>
      <c r="I176" s="133"/>
      <c r="J176" s="133"/>
      <c r="K176" s="133"/>
    </row>
    <row r="177" spans="2:11" ht="14.4" x14ac:dyDescent="0.3">
      <c r="B177" s="133"/>
      <c r="C177" s="133"/>
      <c r="D177" s="133"/>
      <c r="E177" s="133"/>
      <c r="F177" s="133"/>
      <c r="G177" s="133"/>
      <c r="H177" s="133"/>
      <c r="I177" s="133"/>
      <c r="J177" s="133"/>
      <c r="K177" s="133"/>
    </row>
    <row r="178" spans="2:11" ht="14.4" x14ac:dyDescent="0.3">
      <c r="B178" s="133"/>
      <c r="C178" s="133"/>
      <c r="D178" s="133"/>
      <c r="E178" s="133"/>
      <c r="F178" s="133"/>
      <c r="G178" s="133"/>
      <c r="H178" s="133"/>
      <c r="I178" s="133"/>
      <c r="J178" s="133"/>
      <c r="K178" s="133"/>
    </row>
    <row r="179" spans="2:11" ht="14.4" x14ac:dyDescent="0.3">
      <c r="B179" s="133"/>
      <c r="C179" s="133"/>
      <c r="D179" s="133"/>
      <c r="E179" s="133"/>
      <c r="F179" s="133"/>
      <c r="G179" s="133"/>
      <c r="H179" s="133"/>
      <c r="I179" s="133"/>
      <c r="J179" s="133"/>
      <c r="K179" s="133"/>
    </row>
    <row r="180" spans="2:11" ht="14.4" x14ac:dyDescent="0.3">
      <c r="B180" s="133"/>
      <c r="C180" s="133"/>
      <c r="D180" s="133"/>
      <c r="E180" s="133"/>
      <c r="F180" s="133"/>
      <c r="G180" s="133"/>
      <c r="H180" s="133"/>
      <c r="I180" s="133"/>
      <c r="J180" s="133"/>
      <c r="K180" s="133"/>
    </row>
    <row r="181" spans="2:11" ht="14.4" x14ac:dyDescent="0.3">
      <c r="B181" s="133"/>
      <c r="C181" s="133"/>
      <c r="D181" s="133"/>
      <c r="E181" s="133"/>
      <c r="F181" s="133"/>
      <c r="G181" s="133"/>
      <c r="H181" s="133"/>
      <c r="I181" s="133"/>
      <c r="J181" s="133"/>
      <c r="K181" s="133"/>
    </row>
    <row r="182" spans="2:11" ht="14.4" x14ac:dyDescent="0.3">
      <c r="B182" s="133"/>
      <c r="C182" s="133"/>
      <c r="D182" s="133"/>
      <c r="E182" s="133"/>
      <c r="F182" s="133"/>
      <c r="G182" s="133"/>
      <c r="H182" s="133"/>
      <c r="I182" s="133"/>
      <c r="J182" s="133"/>
      <c r="K182" s="133"/>
    </row>
    <row r="183" spans="2:11" ht="14.4" x14ac:dyDescent="0.3">
      <c r="B183" s="133"/>
      <c r="C183" s="133"/>
      <c r="D183" s="133"/>
      <c r="E183" s="133"/>
      <c r="F183" s="133"/>
      <c r="G183" s="133"/>
      <c r="H183" s="133"/>
      <c r="I183" s="133"/>
      <c r="J183" s="133"/>
      <c r="K183" s="133"/>
    </row>
    <row r="184" spans="2:11" ht="14.4" x14ac:dyDescent="0.3">
      <c r="B184" s="133"/>
      <c r="C184" s="133"/>
      <c r="D184" s="133"/>
      <c r="E184" s="133"/>
      <c r="F184" s="133"/>
      <c r="G184" s="133"/>
      <c r="H184" s="133"/>
      <c r="I184" s="133"/>
      <c r="J184" s="133"/>
      <c r="K184" s="133"/>
    </row>
    <row r="185" spans="2:11" ht="14.4" x14ac:dyDescent="0.3">
      <c r="B185" s="133"/>
      <c r="C185" s="133"/>
      <c r="D185" s="133"/>
      <c r="E185" s="133"/>
      <c r="F185" s="133"/>
      <c r="G185" s="133"/>
      <c r="H185" s="133"/>
      <c r="I185" s="133"/>
      <c r="J185" s="133"/>
      <c r="K185" s="133"/>
    </row>
    <row r="186" spans="2:11" ht="14.4" x14ac:dyDescent="0.3">
      <c r="B186" s="133"/>
      <c r="C186" s="133"/>
      <c r="D186" s="133"/>
      <c r="E186" s="133"/>
      <c r="F186" s="133"/>
      <c r="G186" s="133"/>
      <c r="H186" s="133"/>
      <c r="I186" s="133"/>
      <c r="J186" s="133"/>
      <c r="K186" s="133"/>
    </row>
    <row r="187" spans="2:11" ht="14.4" x14ac:dyDescent="0.3">
      <c r="B187" s="133"/>
      <c r="C187" s="133"/>
      <c r="D187" s="133"/>
      <c r="E187" s="133"/>
      <c r="F187" s="133"/>
      <c r="G187" s="133"/>
      <c r="H187" s="133"/>
      <c r="I187" s="133"/>
      <c r="J187" s="133"/>
      <c r="K187" s="133"/>
    </row>
    <row r="188" spans="2:11" ht="14.4" x14ac:dyDescent="0.3">
      <c r="B188" s="133"/>
      <c r="C188" s="133"/>
      <c r="D188" s="133"/>
      <c r="E188" s="133"/>
      <c r="F188" s="133"/>
      <c r="G188" s="133"/>
      <c r="H188" s="133"/>
      <c r="I188" s="133"/>
      <c r="J188" s="133"/>
      <c r="K188" s="133"/>
    </row>
    <row r="189" spans="2:11" ht="14.4" x14ac:dyDescent="0.3">
      <c r="B189" s="133"/>
      <c r="C189" s="133"/>
      <c r="D189" s="133"/>
      <c r="E189" s="133"/>
      <c r="F189" s="133"/>
      <c r="G189" s="133"/>
      <c r="H189" s="133"/>
      <c r="I189" s="133"/>
      <c r="J189" s="133"/>
      <c r="K189" s="133"/>
    </row>
    <row r="190" spans="2:11" ht="14.4" x14ac:dyDescent="0.3">
      <c r="B190" s="133"/>
      <c r="C190" s="133"/>
      <c r="D190" s="133"/>
      <c r="E190" s="133"/>
      <c r="F190" s="133"/>
      <c r="G190" s="133"/>
      <c r="H190" s="133"/>
      <c r="I190" s="133"/>
      <c r="J190" s="133"/>
      <c r="K190" s="133"/>
    </row>
    <row r="191" spans="2:11" ht="14.4" x14ac:dyDescent="0.3">
      <c r="B191" s="133"/>
      <c r="C191" s="133"/>
      <c r="D191" s="133"/>
      <c r="E191" s="133"/>
      <c r="F191" s="133"/>
      <c r="G191" s="133"/>
      <c r="H191" s="133"/>
      <c r="I191" s="133"/>
      <c r="J191" s="133"/>
      <c r="K191" s="133"/>
    </row>
    <row r="192" spans="2:11" ht="14.4" x14ac:dyDescent="0.3">
      <c r="B192" s="133"/>
      <c r="C192" s="133"/>
      <c r="D192" s="133"/>
      <c r="E192" s="133"/>
      <c r="F192" s="133"/>
      <c r="G192" s="133"/>
      <c r="H192" s="133"/>
      <c r="I192" s="133"/>
      <c r="J192" s="133"/>
      <c r="K192" s="133"/>
    </row>
    <row r="193" spans="2:11" ht="14.4" x14ac:dyDescent="0.3">
      <c r="B193" s="133"/>
      <c r="C193" s="133"/>
      <c r="D193" s="133"/>
      <c r="E193" s="133"/>
      <c r="F193" s="133"/>
      <c r="G193" s="133"/>
      <c r="H193" s="133"/>
      <c r="I193" s="133"/>
      <c r="J193" s="133"/>
      <c r="K193" s="133"/>
    </row>
    <row r="194" spans="2:11" ht="14.4" x14ac:dyDescent="0.3">
      <c r="B194" s="133"/>
      <c r="C194" s="133"/>
      <c r="D194" s="133"/>
      <c r="E194" s="133"/>
      <c r="F194" s="133"/>
      <c r="G194" s="133"/>
      <c r="H194" s="133"/>
      <c r="I194" s="133"/>
      <c r="J194" s="133"/>
      <c r="K194" s="133"/>
    </row>
    <row r="195" spans="2:11" ht="14.4" x14ac:dyDescent="0.3">
      <c r="B195" s="133"/>
      <c r="C195" s="133"/>
      <c r="D195" s="133"/>
      <c r="E195" s="133"/>
      <c r="F195" s="133"/>
      <c r="G195" s="133"/>
      <c r="H195" s="133"/>
      <c r="I195" s="133"/>
      <c r="J195" s="133"/>
      <c r="K195" s="133"/>
    </row>
    <row r="196" spans="2:11" ht="14.4" x14ac:dyDescent="0.3">
      <c r="B196" s="133"/>
      <c r="C196" s="133"/>
      <c r="D196" s="133"/>
      <c r="E196" s="133"/>
      <c r="F196" s="133"/>
      <c r="G196" s="133"/>
      <c r="H196" s="133"/>
      <c r="I196" s="133"/>
      <c r="J196" s="133"/>
      <c r="K196" s="133"/>
    </row>
    <row r="197" spans="2:11" ht="14.4" x14ac:dyDescent="0.3">
      <c r="B197" s="133"/>
      <c r="C197" s="133"/>
      <c r="D197" s="133"/>
      <c r="E197" s="133"/>
      <c r="F197" s="133"/>
      <c r="G197" s="133"/>
      <c r="H197" s="133"/>
      <c r="I197" s="133"/>
      <c r="J197" s="133"/>
      <c r="K197" s="133"/>
    </row>
    <row r="198" spans="2:11" ht="14.4" x14ac:dyDescent="0.3">
      <c r="B198" s="133"/>
      <c r="C198" s="133"/>
      <c r="D198" s="133"/>
      <c r="E198" s="133"/>
      <c r="F198" s="133"/>
      <c r="G198" s="133"/>
      <c r="H198" s="133"/>
      <c r="I198" s="133"/>
      <c r="J198" s="133"/>
      <c r="K198" s="133"/>
    </row>
    <row r="199" spans="2:11" ht="14.4" x14ac:dyDescent="0.3">
      <c r="B199" s="133"/>
      <c r="C199" s="133"/>
      <c r="D199" s="133"/>
      <c r="E199" s="133"/>
      <c r="F199" s="133"/>
      <c r="G199" s="133"/>
      <c r="H199" s="133"/>
      <c r="I199" s="133"/>
      <c r="J199" s="133"/>
      <c r="K199" s="133"/>
    </row>
    <row r="200" spans="2:11" ht="14.4" x14ac:dyDescent="0.3">
      <c r="B200" s="133"/>
      <c r="C200" s="133"/>
      <c r="D200" s="133"/>
      <c r="E200" s="133"/>
      <c r="F200" s="133"/>
      <c r="G200" s="133"/>
      <c r="H200" s="133"/>
      <c r="I200" s="133"/>
      <c r="J200" s="133"/>
      <c r="K200" s="133"/>
    </row>
    <row r="201" spans="2:11" ht="14.4" x14ac:dyDescent="0.3">
      <c r="B201" s="133"/>
      <c r="C201" s="133"/>
      <c r="D201" s="133"/>
      <c r="E201" s="133"/>
      <c r="F201" s="133"/>
      <c r="G201" s="133"/>
      <c r="H201" s="133"/>
      <c r="I201" s="133"/>
      <c r="J201" s="133"/>
      <c r="K201" s="133"/>
    </row>
    <row r="202" spans="2:11" ht="14.4" x14ac:dyDescent="0.3">
      <c r="B202" s="133"/>
      <c r="C202" s="133"/>
      <c r="D202" s="133"/>
      <c r="E202" s="133"/>
      <c r="F202" s="133"/>
      <c r="G202" s="133"/>
      <c r="H202" s="133"/>
      <c r="I202" s="133"/>
      <c r="J202" s="133"/>
      <c r="K202" s="133"/>
    </row>
    <row r="203" spans="2:11" ht="14.4" x14ac:dyDescent="0.3">
      <c r="B203" s="133"/>
      <c r="C203" s="133"/>
      <c r="D203" s="133"/>
      <c r="E203" s="133"/>
      <c r="F203" s="133"/>
      <c r="G203" s="133"/>
      <c r="H203" s="133"/>
      <c r="I203" s="133"/>
      <c r="J203" s="133"/>
      <c r="K203" s="133"/>
    </row>
    <row r="204" spans="2:11" ht="14.4" x14ac:dyDescent="0.3">
      <c r="B204" s="133"/>
      <c r="C204" s="133"/>
      <c r="D204" s="133"/>
      <c r="E204" s="133"/>
      <c r="F204" s="133"/>
      <c r="G204" s="133"/>
      <c r="H204" s="133"/>
      <c r="I204" s="133"/>
      <c r="J204" s="133"/>
      <c r="K204" s="133"/>
    </row>
    <row r="205" spans="2:11" ht="14.4" x14ac:dyDescent="0.3">
      <c r="B205" s="133"/>
      <c r="C205" s="133"/>
      <c r="D205" s="133"/>
      <c r="E205" s="133"/>
      <c r="F205" s="133"/>
      <c r="G205" s="133"/>
      <c r="H205" s="133"/>
      <c r="I205" s="133"/>
      <c r="J205" s="133"/>
      <c r="K205" s="133"/>
    </row>
    <row r="206" spans="2:11" ht="14.4" x14ac:dyDescent="0.3">
      <c r="B206" s="133"/>
      <c r="C206" s="133"/>
      <c r="D206" s="133"/>
      <c r="E206" s="133"/>
      <c r="F206" s="133"/>
      <c r="G206" s="133"/>
      <c r="H206" s="133"/>
      <c r="I206" s="133"/>
      <c r="J206" s="133"/>
      <c r="K206" s="133"/>
    </row>
    <row r="207" spans="2:11" ht="14.4" x14ac:dyDescent="0.3">
      <c r="B207" s="133"/>
      <c r="C207" s="133"/>
      <c r="D207" s="133"/>
      <c r="E207" s="133"/>
      <c r="F207" s="133"/>
      <c r="G207" s="133"/>
      <c r="H207" s="133"/>
      <c r="I207" s="133"/>
      <c r="J207" s="133"/>
      <c r="K207" s="133"/>
    </row>
    <row r="208" spans="2:11" ht="14.4" x14ac:dyDescent="0.3">
      <c r="B208" s="133"/>
      <c r="C208" s="133"/>
      <c r="D208" s="133"/>
      <c r="E208" s="133"/>
      <c r="F208" s="133"/>
      <c r="G208" s="133"/>
      <c r="H208" s="133"/>
      <c r="I208" s="133"/>
      <c r="J208" s="133"/>
      <c r="K208" s="133"/>
    </row>
    <row r="209" spans="2:11" ht="14.4" x14ac:dyDescent="0.3">
      <c r="B209" s="133"/>
      <c r="C209" s="133"/>
      <c r="D209" s="133"/>
      <c r="E209" s="133"/>
      <c r="F209" s="133"/>
      <c r="G209" s="133"/>
      <c r="H209" s="133"/>
      <c r="I209" s="133"/>
      <c r="J209" s="133"/>
      <c r="K209" s="133"/>
    </row>
    <row r="210" spans="2:11" ht="14.4" x14ac:dyDescent="0.3">
      <c r="B210" s="133"/>
      <c r="C210" s="133"/>
      <c r="D210" s="133"/>
      <c r="E210" s="133"/>
      <c r="F210" s="133"/>
      <c r="G210" s="133"/>
      <c r="H210" s="133"/>
      <c r="I210" s="133"/>
      <c r="J210" s="133"/>
      <c r="K210" s="133"/>
    </row>
    <row r="211" spans="2:11" ht="14.4" x14ac:dyDescent="0.3">
      <c r="D211" s="133"/>
      <c r="E211" s="133"/>
      <c r="F211" s="133"/>
      <c r="G211" s="133"/>
      <c r="H211" s="133"/>
      <c r="I211" s="133"/>
      <c r="J211" s="133"/>
      <c r="K211" s="133"/>
    </row>
    <row r="212" spans="2:11" ht="14.4" x14ac:dyDescent="0.3">
      <c r="D212" s="133"/>
      <c r="E212" s="133"/>
      <c r="F212" s="133"/>
      <c r="G212" s="133"/>
      <c r="H212" s="133"/>
      <c r="I212" s="133"/>
      <c r="J212" s="133"/>
      <c r="K212" s="133"/>
    </row>
    <row r="213" spans="2:11" ht="14.4" x14ac:dyDescent="0.3">
      <c r="D213" s="133"/>
      <c r="E213" s="133"/>
      <c r="F213" s="133"/>
      <c r="G213" s="133"/>
      <c r="H213" s="133"/>
      <c r="I213" s="133"/>
      <c r="J213" s="133"/>
      <c r="K213" s="133"/>
    </row>
    <row r="214" spans="2:11" ht="14.4" x14ac:dyDescent="0.3">
      <c r="D214" s="133"/>
      <c r="E214" s="133"/>
      <c r="F214" s="133"/>
      <c r="G214" s="133"/>
      <c r="H214" s="133"/>
      <c r="I214" s="133"/>
      <c r="J214" s="133"/>
      <c r="K214" s="133"/>
    </row>
    <row r="215" spans="2:11" ht="14.4" x14ac:dyDescent="0.3">
      <c r="D215" s="133"/>
      <c r="E215" s="133"/>
      <c r="F215" s="133"/>
      <c r="G215" s="133"/>
      <c r="H215" s="133"/>
      <c r="I215" s="133"/>
      <c r="J215" s="133"/>
      <c r="K215" s="133"/>
    </row>
    <row r="216" spans="2:11" ht="14.4" x14ac:dyDescent="0.3">
      <c r="D216" s="133"/>
      <c r="E216" s="133"/>
      <c r="F216" s="133"/>
      <c r="G216" s="133"/>
      <c r="H216" s="133"/>
      <c r="I216" s="133" t="e">
        <f>'BGM-3'!A74:I181</f>
        <v>#VALUE!</v>
      </c>
      <c r="J216" s="133"/>
      <c r="K216" s="133"/>
    </row>
    <row r="217" spans="2:11" ht="14.4" x14ac:dyDescent="0.3">
      <c r="D217" s="133"/>
      <c r="E217" s="133"/>
      <c r="F217" s="133"/>
      <c r="G217" s="133"/>
      <c r="H217" s="133"/>
      <c r="I217" s="133"/>
      <c r="J217" s="133"/>
      <c r="K217" s="133"/>
    </row>
    <row r="218" spans="2:11" ht="14.4" x14ac:dyDescent="0.3">
      <c r="D218" s="133"/>
      <c r="E218" s="133"/>
      <c r="F218" s="133"/>
      <c r="G218" s="133"/>
      <c r="H218" s="133"/>
      <c r="I218" s="133"/>
      <c r="J218" s="133"/>
      <c r="K218" s="133"/>
    </row>
    <row r="219" spans="2:11" ht="14.4" x14ac:dyDescent="0.3">
      <c r="D219" s="133"/>
      <c r="E219" s="133"/>
      <c r="F219" s="133"/>
      <c r="G219" s="133"/>
      <c r="H219" s="133"/>
      <c r="I219" s="133"/>
      <c r="J219" s="133"/>
      <c r="K219" s="133"/>
    </row>
    <row r="220" spans="2:11" ht="14.4" x14ac:dyDescent="0.3">
      <c r="D220" s="133"/>
      <c r="E220" s="133"/>
      <c r="F220" s="133"/>
      <c r="G220" s="133"/>
      <c r="H220" s="133"/>
      <c r="I220" s="133"/>
      <c r="J220" s="133"/>
      <c r="K220" s="133"/>
    </row>
    <row r="221" spans="2:11" ht="14.4" x14ac:dyDescent="0.3">
      <c r="D221" s="133"/>
      <c r="E221" s="133"/>
      <c r="F221" s="133"/>
      <c r="G221" s="133"/>
      <c r="H221" s="133"/>
      <c r="I221" s="133"/>
      <c r="J221" s="133"/>
      <c r="K221" s="133"/>
    </row>
    <row r="222" spans="2:11" ht="14.4" x14ac:dyDescent="0.3">
      <c r="D222" s="133"/>
      <c r="E222" s="133"/>
      <c r="F222" s="133"/>
      <c r="G222" s="133"/>
      <c r="H222" s="133"/>
      <c r="I222" s="133"/>
      <c r="J222" s="133"/>
      <c r="K222" s="133"/>
    </row>
    <row r="223" spans="2:11" ht="14.4" x14ac:dyDescent="0.3">
      <c r="D223" s="133"/>
      <c r="E223" s="133"/>
      <c r="F223" s="133"/>
      <c r="G223" s="133"/>
      <c r="H223" s="133"/>
      <c r="I223" s="133"/>
      <c r="J223" s="133"/>
      <c r="K223" s="133"/>
    </row>
    <row r="224" spans="2:11" ht="14.4" x14ac:dyDescent="0.3">
      <c r="D224" s="133"/>
      <c r="E224" s="133"/>
      <c r="F224" s="133"/>
      <c r="G224" s="133"/>
      <c r="H224" s="133"/>
      <c r="I224" s="133"/>
      <c r="J224" s="133"/>
      <c r="K224" s="133"/>
    </row>
    <row r="225" spans="4:11" ht="14.4" x14ac:dyDescent="0.3">
      <c r="D225" s="133"/>
      <c r="E225" s="133"/>
      <c r="F225" s="133"/>
      <c r="G225" s="133"/>
      <c r="H225" s="133"/>
      <c r="I225" s="133"/>
      <c r="J225" s="133"/>
      <c r="K225" s="133"/>
    </row>
    <row r="226" spans="4:11" ht="14.4" x14ac:dyDescent="0.3">
      <c r="D226" s="133"/>
      <c r="E226" s="133"/>
      <c r="F226" s="133"/>
      <c r="G226" s="133"/>
      <c r="H226" s="133"/>
      <c r="I226" s="133"/>
      <c r="J226" s="133"/>
      <c r="K226" s="133"/>
    </row>
    <row r="227" spans="4:11" ht="14.4" x14ac:dyDescent="0.3">
      <c r="D227" s="133"/>
      <c r="E227" s="133"/>
      <c r="F227" s="133"/>
      <c r="G227" s="133"/>
      <c r="H227" s="133"/>
      <c r="I227" s="133"/>
      <c r="J227" s="133"/>
      <c r="K227" s="133"/>
    </row>
    <row r="228" spans="4:11" ht="14.4" x14ac:dyDescent="0.3">
      <c r="D228" s="133"/>
      <c r="E228" s="133"/>
      <c r="F228" s="133"/>
      <c r="G228" s="133"/>
      <c r="H228" s="133"/>
      <c r="I228" s="133"/>
      <c r="J228" s="133"/>
      <c r="K228" s="133"/>
    </row>
    <row r="229" spans="4:11" ht="14.4" x14ac:dyDescent="0.3">
      <c r="D229" s="133"/>
      <c r="E229" s="133"/>
      <c r="F229" s="133"/>
      <c r="G229" s="133"/>
      <c r="H229" s="133"/>
      <c r="I229" s="133"/>
      <c r="J229" s="133"/>
      <c r="K229" s="133"/>
    </row>
    <row r="230" spans="4:11" ht="14.4" x14ac:dyDescent="0.3">
      <c r="D230" s="133"/>
      <c r="E230" s="133"/>
      <c r="F230" s="133"/>
      <c r="G230" s="133"/>
      <c r="H230" s="133"/>
      <c r="I230" s="133"/>
      <c r="J230" s="133"/>
      <c r="K230" s="133"/>
    </row>
    <row r="231" spans="4:11" ht="14.4" x14ac:dyDescent="0.3">
      <c r="D231" s="133"/>
      <c r="E231" s="133"/>
      <c r="F231" s="133"/>
      <c r="G231" s="133"/>
      <c r="H231" s="133"/>
      <c r="I231" s="133"/>
      <c r="J231" s="133"/>
      <c r="K231" s="133"/>
    </row>
    <row r="232" spans="4:11" ht="14.4" x14ac:dyDescent="0.3">
      <c r="D232" s="133"/>
      <c r="E232" s="133"/>
      <c r="F232" s="133"/>
      <c r="G232" s="133"/>
      <c r="H232" s="133"/>
      <c r="I232" s="133"/>
      <c r="J232" s="133"/>
      <c r="K232" s="133"/>
    </row>
    <row r="233" spans="4:11" ht="14.4" x14ac:dyDescent="0.3">
      <c r="D233" s="133"/>
      <c r="E233" s="133"/>
      <c r="F233" s="133"/>
      <c r="G233" s="133"/>
      <c r="H233" s="133"/>
      <c r="I233" s="133"/>
      <c r="J233" s="133"/>
      <c r="K233" s="133"/>
    </row>
    <row r="234" spans="4:11" ht="14.4" x14ac:dyDescent="0.3">
      <c r="D234" s="133"/>
      <c r="E234" s="133"/>
      <c r="F234" s="133"/>
      <c r="G234" s="133"/>
      <c r="H234" s="133"/>
      <c r="I234" s="133"/>
      <c r="J234" s="133"/>
      <c r="K234" s="133"/>
    </row>
    <row r="235" spans="4:11" ht="14.4" x14ac:dyDescent="0.3">
      <c r="D235" s="133"/>
      <c r="E235" s="133"/>
      <c r="F235" s="133"/>
      <c r="G235" s="133"/>
      <c r="H235" s="133"/>
      <c r="I235" s="133"/>
      <c r="J235" s="133"/>
      <c r="K235" s="133"/>
    </row>
    <row r="236" spans="4:11" ht="14.4" x14ac:dyDescent="0.3">
      <c r="D236" s="133"/>
      <c r="E236" s="133"/>
      <c r="F236" s="133"/>
      <c r="G236" s="133"/>
      <c r="H236" s="133"/>
      <c r="I236" s="133"/>
      <c r="J236" s="133"/>
      <c r="K236" s="133"/>
    </row>
    <row r="237" spans="4:11" ht="14.4" x14ac:dyDescent="0.3">
      <c r="D237" s="133"/>
      <c r="E237" s="133"/>
      <c r="F237" s="133"/>
      <c r="G237" s="133"/>
      <c r="H237" s="133"/>
      <c r="I237" s="133"/>
      <c r="J237" s="133"/>
      <c r="K237" s="133"/>
    </row>
    <row r="238" spans="4:11" ht="14.4" x14ac:dyDescent="0.3">
      <c r="D238" s="133"/>
      <c r="E238" s="133"/>
      <c r="F238" s="133"/>
      <c r="G238" s="133"/>
      <c r="H238" s="133"/>
      <c r="I238" s="133"/>
      <c r="J238" s="133"/>
      <c r="K238" s="133"/>
    </row>
    <row r="239" spans="4:11" ht="14.4" x14ac:dyDescent="0.3">
      <c r="D239" s="133"/>
      <c r="E239" s="133"/>
      <c r="F239" s="133"/>
      <c r="G239" s="133"/>
      <c r="H239" s="133"/>
      <c r="I239" s="133"/>
      <c r="J239" s="133"/>
      <c r="K239" s="133"/>
    </row>
    <row r="240" spans="4:11" ht="14.4" x14ac:dyDescent="0.3">
      <c r="D240" s="133"/>
      <c r="E240" s="133"/>
      <c r="F240" s="133"/>
      <c r="G240" s="133"/>
      <c r="H240" s="133"/>
      <c r="I240" s="133"/>
      <c r="J240" s="133"/>
      <c r="K240" s="133"/>
    </row>
    <row r="241" spans="4:11" ht="14.4" x14ac:dyDescent="0.3">
      <c r="D241" s="133"/>
      <c r="E241" s="133"/>
      <c r="F241" s="133"/>
      <c r="G241" s="133"/>
      <c r="H241" s="133"/>
      <c r="I241" s="133"/>
      <c r="J241" s="133"/>
      <c r="K241" s="133"/>
    </row>
    <row r="242" spans="4:11" ht="14.4" x14ac:dyDescent="0.3">
      <c r="D242" s="133"/>
      <c r="E242" s="133"/>
      <c r="F242" s="133"/>
      <c r="G242" s="133"/>
      <c r="H242" s="133"/>
      <c r="I242" s="133"/>
      <c r="J242" s="133"/>
      <c r="K242" s="133"/>
    </row>
    <row r="243" spans="4:11" ht="14.4" x14ac:dyDescent="0.3">
      <c r="D243" s="133"/>
      <c r="E243" s="133"/>
      <c r="F243" s="133"/>
      <c r="G243" s="133"/>
      <c r="H243" s="133"/>
      <c r="I243" s="133"/>
      <c r="J243" s="133"/>
      <c r="K243" s="133"/>
    </row>
    <row r="244" spans="4:11" ht="14.4" x14ac:dyDescent="0.3">
      <c r="D244" s="133"/>
      <c r="E244" s="133"/>
      <c r="F244" s="133"/>
      <c r="G244" s="133"/>
      <c r="H244" s="133"/>
      <c r="I244" s="133"/>
      <c r="J244" s="133"/>
      <c r="K244" s="133"/>
    </row>
    <row r="245" spans="4:11" ht="14.4" x14ac:dyDescent="0.3">
      <c r="D245" s="133"/>
      <c r="E245" s="133"/>
      <c r="F245" s="133"/>
      <c r="G245" s="133"/>
      <c r="H245" s="133"/>
      <c r="I245" s="133"/>
      <c r="J245" s="133"/>
      <c r="K245" s="133"/>
    </row>
    <row r="246" spans="4:11" ht="14.4" x14ac:dyDescent="0.3">
      <c r="D246" s="133"/>
      <c r="E246" s="133"/>
      <c r="F246" s="133"/>
      <c r="G246" s="133"/>
      <c r="H246" s="133"/>
      <c r="I246" s="133"/>
      <c r="J246" s="133"/>
      <c r="K246" s="133"/>
    </row>
    <row r="247" spans="4:11" ht="14.4" x14ac:dyDescent="0.3">
      <c r="D247" s="133"/>
      <c r="E247" s="133"/>
      <c r="F247" s="133"/>
      <c r="G247" s="133"/>
      <c r="H247" s="133"/>
      <c r="I247" s="133"/>
      <c r="J247" s="133"/>
      <c r="K247" s="133"/>
    </row>
    <row r="248" spans="4:11" ht="14.4" x14ac:dyDescent="0.3">
      <c r="D248" s="133"/>
      <c r="E248" s="133"/>
      <c r="F248" s="133"/>
      <c r="G248" s="133"/>
      <c r="H248" s="133"/>
      <c r="I248" s="133"/>
      <c r="J248" s="133"/>
      <c r="K248" s="133"/>
    </row>
    <row r="249" spans="4:11" ht="14.4" x14ac:dyDescent="0.3">
      <c r="D249" s="133"/>
      <c r="E249" s="133"/>
      <c r="F249" s="133"/>
      <c r="G249" s="133"/>
      <c r="H249" s="133"/>
      <c r="I249" s="133"/>
      <c r="J249" s="133"/>
      <c r="K249" s="133"/>
    </row>
    <row r="250" spans="4:11" ht="14.4" x14ac:dyDescent="0.3">
      <c r="D250" s="133"/>
      <c r="E250" s="133"/>
      <c r="F250" s="133"/>
      <c r="G250" s="133"/>
      <c r="H250" s="133"/>
      <c r="I250" s="133"/>
      <c r="J250" s="133"/>
      <c r="K250" s="133"/>
    </row>
    <row r="251" spans="4:11" ht="14.4" x14ac:dyDescent="0.3">
      <c r="D251" s="133"/>
      <c r="E251" s="133"/>
      <c r="F251" s="133"/>
      <c r="G251" s="133"/>
      <c r="H251" s="133"/>
      <c r="I251" s="133"/>
      <c r="J251" s="133"/>
      <c r="K251" s="133"/>
    </row>
    <row r="252" spans="4:11" ht="14.4" x14ac:dyDescent="0.3">
      <c r="D252" s="133"/>
      <c r="E252" s="133"/>
      <c r="F252" s="133"/>
      <c r="G252" s="133"/>
      <c r="H252" s="133"/>
      <c r="I252" s="133"/>
      <c r="J252" s="133"/>
      <c r="K252" s="133"/>
    </row>
    <row r="253" spans="4:11" ht="14.4" x14ac:dyDescent="0.3">
      <c r="D253" s="133"/>
      <c r="E253" s="133"/>
      <c r="F253" s="133"/>
      <c r="G253" s="133"/>
      <c r="H253" s="133"/>
      <c r="I253" s="133"/>
      <c r="J253" s="133"/>
      <c r="K253" s="133"/>
    </row>
    <row r="254" spans="4:11" ht="14.4" x14ac:dyDescent="0.3">
      <c r="D254" s="133"/>
      <c r="E254" s="133"/>
      <c r="F254" s="133"/>
      <c r="G254" s="133"/>
      <c r="H254" s="133"/>
      <c r="I254" s="133"/>
      <c r="J254" s="133"/>
      <c r="K254" s="133"/>
    </row>
    <row r="255" spans="4:11" ht="14.4" x14ac:dyDescent="0.3">
      <c r="D255" s="133"/>
      <c r="E255" s="133"/>
      <c r="F255" s="133"/>
      <c r="G255" s="133"/>
      <c r="H255" s="133"/>
      <c r="I255" s="133"/>
      <c r="J255" s="133"/>
      <c r="K255" s="133"/>
    </row>
    <row r="256" spans="4:11" ht="14.4" x14ac:dyDescent="0.3">
      <c r="D256" s="133"/>
      <c r="E256" s="133"/>
      <c r="F256" s="133"/>
      <c r="G256" s="133"/>
      <c r="H256" s="133"/>
      <c r="I256" s="133"/>
      <c r="J256" s="133"/>
      <c r="K256" s="133"/>
    </row>
    <row r="257" spans="4:11" ht="14.4" x14ac:dyDescent="0.3">
      <c r="D257" s="133"/>
      <c r="E257" s="133"/>
      <c r="F257" s="133"/>
      <c r="G257" s="133"/>
      <c r="H257" s="133"/>
      <c r="I257" s="133"/>
      <c r="J257" s="133"/>
      <c r="K257" s="133"/>
    </row>
    <row r="258" spans="4:11" ht="14.4" x14ac:dyDescent="0.3">
      <c r="D258" s="133"/>
      <c r="E258" s="133"/>
      <c r="F258" s="133"/>
      <c r="G258" s="133"/>
      <c r="H258" s="133"/>
      <c r="I258" s="133"/>
      <c r="J258" s="133"/>
      <c r="K258" s="133"/>
    </row>
    <row r="259" spans="4:11" ht="14.4" x14ac:dyDescent="0.3">
      <c r="D259" s="133"/>
      <c r="E259" s="133"/>
      <c r="F259" s="133"/>
      <c r="G259" s="133"/>
      <c r="H259" s="133"/>
      <c r="I259" s="133"/>
      <c r="J259" s="133"/>
      <c r="K259" s="133"/>
    </row>
    <row r="260" spans="4:11" ht="14.4" x14ac:dyDescent="0.3">
      <c r="D260" s="133"/>
      <c r="E260" s="133"/>
      <c r="F260" s="133"/>
      <c r="G260" s="133"/>
      <c r="H260" s="133"/>
      <c r="I260" s="133"/>
      <c r="J260" s="133"/>
      <c r="K260" s="133"/>
    </row>
    <row r="261" spans="4:11" ht="14.4" x14ac:dyDescent="0.3">
      <c r="D261" s="133"/>
      <c r="E261" s="133"/>
      <c r="F261" s="133"/>
      <c r="G261" s="133"/>
      <c r="H261" s="133"/>
      <c r="I261" s="133"/>
      <c r="J261" s="133"/>
      <c r="K261" s="133"/>
    </row>
    <row r="262" spans="4:11" ht="14.4" x14ac:dyDescent="0.3">
      <c r="D262" s="133"/>
      <c r="E262" s="133"/>
      <c r="F262" s="133"/>
      <c r="G262" s="133"/>
      <c r="H262" s="133"/>
      <c r="I262" s="133"/>
      <c r="J262" s="133"/>
      <c r="K262" s="133"/>
    </row>
    <row r="263" spans="4:11" ht="14.4" x14ac:dyDescent="0.3">
      <c r="D263" s="133"/>
      <c r="E263" s="133"/>
      <c r="F263" s="133"/>
      <c r="G263" s="133"/>
      <c r="H263" s="133"/>
      <c r="I263" s="133"/>
      <c r="J263" s="133"/>
      <c r="K263" s="133"/>
    </row>
    <row r="264" spans="4:11" ht="14.4" x14ac:dyDescent="0.3">
      <c r="D264" s="133"/>
      <c r="E264" s="133"/>
      <c r="F264" s="133"/>
      <c r="G264" s="133"/>
      <c r="H264" s="133"/>
      <c r="I264" s="133"/>
      <c r="J264" s="133"/>
      <c r="K264" s="133"/>
    </row>
    <row r="265" spans="4:11" ht="14.4" x14ac:dyDescent="0.3">
      <c r="D265" s="133"/>
      <c r="E265" s="133"/>
      <c r="F265" s="133"/>
      <c r="G265" s="133"/>
      <c r="H265" s="133"/>
      <c r="I265" s="133"/>
      <c r="J265" s="133"/>
      <c r="K265" s="133"/>
    </row>
    <row r="266" spans="4:11" ht="14.4" x14ac:dyDescent="0.3">
      <c r="D266" s="133"/>
      <c r="E266" s="133"/>
      <c r="F266" s="133"/>
      <c r="G266" s="133"/>
      <c r="H266" s="133"/>
      <c r="I266" s="133"/>
      <c r="J266" s="133"/>
      <c r="K266" s="133"/>
    </row>
    <row r="267" spans="4:11" ht="14.4" x14ac:dyDescent="0.3">
      <c r="D267" s="133"/>
      <c r="E267" s="133"/>
      <c r="F267" s="133"/>
      <c r="G267" s="133"/>
      <c r="H267" s="133"/>
      <c r="I267" s="133"/>
      <c r="J267" s="133"/>
      <c r="K267" s="133"/>
    </row>
    <row r="268" spans="4:11" ht="14.4" x14ac:dyDescent="0.3">
      <c r="D268" s="133"/>
      <c r="E268" s="133"/>
      <c r="F268" s="133"/>
      <c r="G268" s="133"/>
      <c r="H268" s="133"/>
      <c r="I268" s="133"/>
      <c r="J268" s="133"/>
      <c r="K268" s="133"/>
    </row>
    <row r="269" spans="4:11" ht="14.4" x14ac:dyDescent="0.3">
      <c r="D269" s="133"/>
      <c r="E269" s="133"/>
      <c r="F269" s="133"/>
      <c r="G269" s="133"/>
      <c r="H269" s="133"/>
      <c r="I269" s="133"/>
      <c r="J269" s="133"/>
      <c r="K269" s="133"/>
    </row>
    <row r="270" spans="4:11" ht="14.4" x14ac:dyDescent="0.3">
      <c r="D270" s="133"/>
      <c r="E270" s="133"/>
      <c r="F270" s="133"/>
      <c r="G270" s="133"/>
      <c r="H270" s="133"/>
      <c r="I270" s="133"/>
      <c r="J270" s="133"/>
      <c r="K270" s="133"/>
    </row>
    <row r="271" spans="4:11" ht="14.4" x14ac:dyDescent="0.3">
      <c r="D271" s="133"/>
      <c r="E271" s="133"/>
      <c r="F271" s="133"/>
      <c r="G271" s="133"/>
      <c r="H271" s="133"/>
      <c r="I271" s="133"/>
      <c r="J271" s="133"/>
      <c r="K271" s="133"/>
    </row>
    <row r="272" spans="4:11" ht="14.4" x14ac:dyDescent="0.3">
      <c r="D272" s="133"/>
      <c r="E272" s="133"/>
      <c r="F272" s="133"/>
      <c r="G272" s="133"/>
      <c r="H272" s="133"/>
      <c r="I272" s="133"/>
      <c r="J272" s="133"/>
      <c r="K272" s="133"/>
    </row>
    <row r="273" spans="4:11" ht="14.4" x14ac:dyDescent="0.3">
      <c r="D273" s="133"/>
      <c r="E273" s="133"/>
      <c r="F273" s="133"/>
      <c r="G273" s="133"/>
      <c r="H273" s="133"/>
      <c r="I273" s="133"/>
      <c r="J273" s="133"/>
      <c r="K273" s="133"/>
    </row>
    <row r="274" spans="4:11" ht="14.4" x14ac:dyDescent="0.3">
      <c r="D274" s="133"/>
      <c r="E274" s="133"/>
      <c r="F274" s="133"/>
      <c r="G274" s="133"/>
      <c r="H274" s="133"/>
      <c r="I274" s="133"/>
      <c r="J274" s="133"/>
      <c r="K274" s="133"/>
    </row>
    <row r="275" spans="4:11" ht="14.4" x14ac:dyDescent="0.3">
      <c r="D275" s="133"/>
      <c r="E275" s="133"/>
      <c r="F275" s="133"/>
      <c r="G275" s="133"/>
      <c r="H275" s="133"/>
      <c r="I275" s="133"/>
      <c r="J275" s="133"/>
      <c r="K275" s="133"/>
    </row>
    <row r="276" spans="4:11" ht="14.4" x14ac:dyDescent="0.3">
      <c r="D276" s="133"/>
      <c r="E276" s="133"/>
      <c r="F276" s="133"/>
      <c r="G276" s="133"/>
      <c r="H276" s="133"/>
      <c r="I276" s="133"/>
      <c r="J276" s="133"/>
      <c r="K276" s="133"/>
    </row>
    <row r="277" spans="4:11" ht="14.4" x14ac:dyDescent="0.3">
      <c r="D277" s="133"/>
      <c r="E277" s="133"/>
      <c r="F277" s="133"/>
      <c r="G277" s="133"/>
      <c r="H277" s="133"/>
      <c r="I277" s="133"/>
      <c r="J277" s="133"/>
      <c r="K277" s="133"/>
    </row>
    <row r="278" spans="4:11" ht="14.4" x14ac:dyDescent="0.3">
      <c r="D278" s="133"/>
      <c r="E278" s="133"/>
      <c r="F278" s="133"/>
      <c r="G278" s="133"/>
      <c r="H278" s="133"/>
      <c r="I278" s="133"/>
      <c r="J278" s="133"/>
      <c r="K278" s="133"/>
    </row>
    <row r="279" spans="4:11" ht="14.4" x14ac:dyDescent="0.3">
      <c r="D279" s="133"/>
      <c r="E279" s="133"/>
      <c r="F279" s="133"/>
      <c r="G279" s="133"/>
      <c r="H279" s="133"/>
      <c r="I279" s="133"/>
      <c r="J279" s="133"/>
      <c r="K279" s="133"/>
    </row>
    <row r="280" spans="4:11" ht="14.4" x14ac:dyDescent="0.3">
      <c r="D280" s="133"/>
      <c r="E280" s="133"/>
      <c r="F280" s="133"/>
      <c r="G280" s="133"/>
      <c r="H280" s="133"/>
      <c r="I280" s="133"/>
      <c r="J280" s="133"/>
      <c r="K280" s="133"/>
    </row>
    <row r="281" spans="4:11" ht="14.4" x14ac:dyDescent="0.3">
      <c r="D281" s="133"/>
      <c r="E281" s="133"/>
      <c r="F281" s="133"/>
      <c r="G281" s="133"/>
      <c r="H281" s="133"/>
      <c r="I281" s="133"/>
      <c r="J281" s="133"/>
      <c r="K281" s="133"/>
    </row>
    <row r="282" spans="4:11" ht="14.4" x14ac:dyDescent="0.3">
      <c r="D282" s="133"/>
      <c r="E282" s="133"/>
      <c r="F282" s="133"/>
      <c r="G282" s="133"/>
      <c r="H282" s="133"/>
      <c r="I282" s="133"/>
      <c r="J282" s="133"/>
      <c r="K282" s="133"/>
    </row>
    <row r="283" spans="4:11" ht="14.4" x14ac:dyDescent="0.3">
      <c r="D283" s="133"/>
      <c r="E283" s="133"/>
      <c r="F283" s="133"/>
      <c r="G283" s="133"/>
      <c r="H283" s="133"/>
      <c r="I283" s="133"/>
      <c r="J283" s="133"/>
      <c r="K283" s="133"/>
    </row>
    <row r="284" spans="4:11" ht="14.4" x14ac:dyDescent="0.3">
      <c r="D284" s="133"/>
      <c r="E284" s="133"/>
      <c r="F284" s="133"/>
      <c r="G284" s="133"/>
      <c r="H284" s="133"/>
      <c r="I284" s="133"/>
      <c r="J284" s="133"/>
      <c r="K284" s="133"/>
    </row>
    <row r="285" spans="4:11" ht="14.4" x14ac:dyDescent="0.3">
      <c r="D285" s="133"/>
      <c r="E285" s="133"/>
      <c r="F285" s="133"/>
      <c r="G285" s="133"/>
      <c r="H285" s="133"/>
      <c r="I285" s="133"/>
      <c r="J285" s="133"/>
      <c r="K285" s="133"/>
    </row>
    <row r="286" spans="4:11" ht="14.4" x14ac:dyDescent="0.3">
      <c r="D286" s="133"/>
      <c r="E286" s="133"/>
      <c r="F286" s="133"/>
      <c r="G286" s="133"/>
      <c r="H286" s="133"/>
      <c r="I286" s="133"/>
      <c r="J286" s="133"/>
      <c r="K286" s="133"/>
    </row>
    <row r="287" spans="4:11" ht="14.4" x14ac:dyDescent="0.3">
      <c r="D287" s="133"/>
      <c r="E287" s="133"/>
      <c r="F287" s="133"/>
      <c r="G287" s="133"/>
      <c r="H287" s="133"/>
      <c r="I287" s="133"/>
      <c r="J287" s="133"/>
      <c r="K287" s="133"/>
    </row>
    <row r="288" spans="4:11" ht="14.4" x14ac:dyDescent="0.3">
      <c r="D288" s="133"/>
      <c r="E288" s="133"/>
      <c r="F288" s="133"/>
      <c r="G288" s="133"/>
      <c r="H288" s="133"/>
      <c r="I288" s="133"/>
      <c r="J288" s="133"/>
      <c r="K288" s="133"/>
    </row>
    <row r="289" spans="4:11" ht="14.4" x14ac:dyDescent="0.3">
      <c r="D289" s="133"/>
      <c r="E289" s="133"/>
      <c r="F289" s="133"/>
      <c r="G289" s="133"/>
      <c r="H289" s="133"/>
      <c r="I289" s="133"/>
      <c r="J289" s="133"/>
      <c r="K289" s="133"/>
    </row>
    <row r="290" spans="4:11" ht="14.4" x14ac:dyDescent="0.3">
      <c r="D290" s="133"/>
      <c r="E290" s="133"/>
      <c r="F290" s="133"/>
      <c r="G290" s="133"/>
      <c r="H290" s="133"/>
      <c r="I290" s="133"/>
      <c r="J290" s="133"/>
      <c r="K290" s="133"/>
    </row>
    <row r="291" spans="4:11" ht="14.4" x14ac:dyDescent="0.3">
      <c r="D291" s="133"/>
      <c r="E291" s="133"/>
      <c r="F291" s="133"/>
      <c r="G291" s="133"/>
      <c r="H291" s="133"/>
      <c r="I291" s="133"/>
      <c r="J291" s="133"/>
      <c r="K291" s="133"/>
    </row>
    <row r="292" spans="4:11" ht="14.4" x14ac:dyDescent="0.3">
      <c r="D292" s="133"/>
      <c r="E292" s="133"/>
      <c r="F292" s="133"/>
      <c r="G292" s="133"/>
      <c r="H292" s="133"/>
      <c r="I292" s="133"/>
      <c r="J292" s="133"/>
      <c r="K292" s="133"/>
    </row>
    <row r="293" spans="4:11" ht="14.4" x14ac:dyDescent="0.3">
      <c r="D293" s="133"/>
      <c r="E293" s="133"/>
      <c r="F293" s="133"/>
      <c r="G293" s="133"/>
      <c r="H293" s="133"/>
      <c r="I293" s="133"/>
      <c r="J293" s="133"/>
      <c r="K293" s="133"/>
    </row>
  </sheetData>
  <pageMargins left="0.25" right="0.25" top="1.5" bottom="0.75" header="0.8" footer="0.3"/>
  <pageSetup scale="75" orientation="portrait" r:id="rId1"/>
  <colBreaks count="1" manualBreakCount="1">
    <brk id="20" max="68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2020-03-02T08:00:00+00:00</Date1>
    <DocumentSetType xmlns="dc463f71-b30c-4ab2-9473-d307f9d35888">Response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F0B33C8-2DE1-4C64-B277-037DC2DE0FF1}"/>
</file>

<file path=customXml/itemProps2.xml><?xml version="1.0" encoding="utf-8"?>
<ds:datastoreItem xmlns:ds="http://schemas.openxmlformats.org/officeDocument/2006/customXml" ds:itemID="{43EB9531-7812-4798-B25F-725EE2F1AB67}"/>
</file>

<file path=customXml/itemProps3.xml><?xml version="1.0" encoding="utf-8"?>
<ds:datastoreItem xmlns:ds="http://schemas.openxmlformats.org/officeDocument/2006/customXml" ds:itemID="{A98ED419-722E-4C46-9C8F-6A43CBAEF0BA}"/>
</file>

<file path=customXml/itemProps4.xml><?xml version="1.0" encoding="utf-8"?>
<ds:datastoreItem xmlns:ds="http://schemas.openxmlformats.org/officeDocument/2006/customXml" ds:itemID="{376CE241-7075-4425-B4B4-37EC8B9F7D6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16</vt:i4>
      </vt:variant>
    </vt:vector>
  </HeadingPairs>
  <TitlesOfParts>
    <vt:vector size="29" baseType="lpstr">
      <vt:lpstr>SEF-24 Page 1-2</vt:lpstr>
      <vt:lpstr>SEF-24 Page 3-4</vt:lpstr>
      <vt:lpstr>SEF-24 Page 5-6</vt:lpstr>
      <vt:lpstr>SEF-25 Page 1-2</vt:lpstr>
      <vt:lpstr>SEF-25 Page 3-4</vt:lpstr>
      <vt:lpstr>SEF-25 Page 5-6</vt:lpstr>
      <vt:lpstr>Work Papers Referenced ==&gt;</vt:lpstr>
      <vt:lpstr>MEG-3</vt:lpstr>
      <vt:lpstr>BGM-3</vt:lpstr>
      <vt:lpstr>JL-2r</vt:lpstr>
      <vt:lpstr>MEG-4</vt:lpstr>
      <vt:lpstr>BGM-4</vt:lpstr>
      <vt:lpstr>JL-3r</vt:lpstr>
      <vt:lpstr>'JL-2r'!Print_Area</vt:lpstr>
      <vt:lpstr>'MEG-3'!Print_Area</vt:lpstr>
      <vt:lpstr>'MEG-4'!Print_Area</vt:lpstr>
      <vt:lpstr>'SEF-24 Page 1-2'!Print_Area</vt:lpstr>
      <vt:lpstr>'SEF-24 Page 3-4'!Print_Area</vt:lpstr>
      <vt:lpstr>'SEF-24 Page 5-6'!Print_Area</vt:lpstr>
      <vt:lpstr>'SEF-25 Page 1-2'!Print_Area</vt:lpstr>
      <vt:lpstr>'SEF-25 Page 3-4'!Print_Area</vt:lpstr>
      <vt:lpstr>'SEF-25 Page 5-6'!Print_Area</vt:lpstr>
      <vt:lpstr>'JL-2r'!Print_Titles</vt:lpstr>
      <vt:lpstr>'SEF-24 Page 1-2'!Print_Titles</vt:lpstr>
      <vt:lpstr>'SEF-24 Page 3-4'!Print_Titles</vt:lpstr>
      <vt:lpstr>'SEF-24 Page 5-6'!Print_Titles</vt:lpstr>
      <vt:lpstr>'SEF-25 Page 1-2'!Print_Titles</vt:lpstr>
      <vt:lpstr>'SEF-25 Page 3-4'!Print_Titles</vt:lpstr>
      <vt:lpstr>'SEF-25 Page 5-6'!Print_Titles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Peterson, Pete</dc:creator>
  <cp:lastModifiedBy>Peterson, Pete</cp:lastModifiedBy>
  <cp:lastPrinted>2020-01-10T18:26:00Z</cp:lastPrinted>
  <dcterms:created xsi:type="dcterms:W3CDTF">2019-12-16T21:16:36Z</dcterms:created>
  <dcterms:modified xsi:type="dcterms:W3CDTF">2020-02-28T19:45:54Z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