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0" windowWidth="20160" windowHeight="8256"/>
  </bookViews>
  <sheets>
    <sheet name="E Lead" sheetId="2" r:id="rId1"/>
    <sheet name="G Lead" sheetId="3" r:id="rId2"/>
    <sheet name="Green Direct Software" sheetId="1" r:id="rId3"/>
  </sheets>
  <externalReferences>
    <externalReference r:id="rId4"/>
  </externalReferences>
  <definedNames>
    <definedName name="____________six6" hidden="1">{#N/A,#N/A,FALSE,"CRPT";#N/A,#N/A,FALSE,"TREND";#N/A,#N/A,FALSE,"%Curve"}</definedName>
    <definedName name="__________six6" hidden="1">{#N/A,#N/A,FALSE,"CRPT";#N/A,#N/A,FALSE,"TREND";#N/A,#N/A,FALSE,"%Curve"}</definedName>
    <definedName name="_________six6" hidden="1">{#N/A,#N/A,FALSE,"CRPT";#N/A,#N/A,FALSE,"TREND";#N/A,#N/A,FALSE,"%Curve"}</definedName>
    <definedName name="________six6" hidden="1">{#N/A,#N/A,FALSE,"CRPT";#N/A,#N/A,FALSE,"TREND";#N/A,#N/A,FALSE,"%Curve"}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ECURRENT" localSheetId="1" hidden="1">[1]ConsolidatingPL!#REF!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1" hidden="1">#REF!</definedName>
    <definedName name="_Fill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b" hidden="1">{#N/A,#N/A,FALSE,"Coversheet";#N/A,#N/A,FALSE,"QA"}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1" hidden="1">#REF!</definedName>
    <definedName name="BEx3L7D0PI38HWZ7VADU16C9E33D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1" hidden="1">#REF!</definedName>
    <definedName name="BEx3O85IKWARA6NCJOLRBRJFMEWW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1" hidden="1">#REF!</definedName>
    <definedName name="BEx3UKOCOQG7S1YQ436S997K1KWV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1" hidden="1">#REF!</definedName>
    <definedName name="BEx5MHEF05EVRV5DPTG4KMPWZSUS" hidden="1">#REF!</definedName>
    <definedName name="BEx5MLQZM68YQSKARVWTTPINFQ2C" localSheetId="1" hidden="1">#REF!</definedName>
    <definedName name="BEx5MLQZM68YQSKARVWTTPINFQ2C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1" hidden="1">#REF!</definedName>
    <definedName name="BEx9EG9KBJ77M8LEOR9ITOKN5KXY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1" hidden="1">#REF!</definedName>
    <definedName name="BExBCK9SCAABKOT9IP6TEPRR7YDT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1" hidden="1">#REF!</definedName>
    <definedName name="BExDCP3UZ3C2O4C1F7KMU0Z9U32N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1" hidden="1">#REF!</definedName>
    <definedName name="BExERU8P606C6QQZZL55U0ZQYQF1" hidden="1">#REF!</definedName>
    <definedName name="BExERWCEBKQRYWRQLYJ4UCMMKTHG" localSheetId="1" hidden="1">#REF!</definedName>
    <definedName name="BExERWCEBKQRYWRQLYJ4UCMMKTHG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1" hidden="1">#REF!</definedName>
    <definedName name="BExEUNU7FYVTR4DD1D31SS7PNXX2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1" hidden="1">#REF!</definedName>
    <definedName name="BExIPKNFUDPDKOSH5GHDVNA8D66S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1" hidden="1">#REF!</definedName>
    <definedName name="BExKGNK5YGKP0YHHTAAOV17Z9EIM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1" hidden="1">#REF!</definedName>
    <definedName name="BExKPFFSVTL757PNITV8R9RN4452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1" hidden="1">#REF!</definedName>
    <definedName name="BExMBYPQDG9AYDQ5E8IECVFREPO6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1" hidden="1">#REF!</definedName>
    <definedName name="BExMKP92JGBM5BJO174H9A4HQIB9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1" hidden="1">#REF!</definedName>
    <definedName name="BExQ9ZLYHWABXAA9NJDW8ZS0UQ9P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1" hidden="1">#REF!</definedName>
    <definedName name="BExQG8TYRD2G42UA5ZPCRLNKUDMX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1" hidden="1">#REF!</definedName>
    <definedName name="BExQL2NSE8OYZFXQH8A23RMVMFW7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1" hidden="1">#REF!</definedName>
    <definedName name="BExUAMWQODKBXMRH1QCMJLJBF8M7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1" hidden="1">#REF!</definedName>
    <definedName name="BExW1U0JLKQ094DW5MMOI8UHO09V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1" hidden="1">#REF!</definedName>
    <definedName name="BExXO278QHQN8JDK5425EJ615ECC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1" hidden="1">#REF!</definedName>
    <definedName name="BExZSTNUWCRNCL22SMKXKFSLCJ0O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1" hidden="1">#REF!</definedName>
    <definedName name="BExZZZEMIIFKMLLV4DJKX5TB9R5V" hidden="1">#REF!</definedName>
    <definedName name="CBWorkbookPriority" hidden="1">-2060790043</definedName>
    <definedName name="de" localSheetId="1" hidden="1">#REF!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2">'Green Direct Software'!$A$1:$L$87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D15" i="3"/>
  <c r="F15" i="3" s="1"/>
  <c r="G17" i="3"/>
  <c r="E17" i="3"/>
  <c r="H16" i="3"/>
  <c r="H15" i="3"/>
  <c r="H17" i="3" s="1"/>
  <c r="D16" i="2"/>
  <c r="D15" i="2"/>
  <c r="G17" i="2"/>
  <c r="D17" i="3" l="1"/>
  <c r="F16" i="3"/>
  <c r="F17" i="3" s="1"/>
  <c r="H15" i="2"/>
  <c r="F15" i="2"/>
  <c r="E17" i="2"/>
  <c r="F16" i="2"/>
  <c r="H16" i="2"/>
  <c r="D17" i="2"/>
  <c r="F17" i="2" l="1"/>
  <c r="H17" i="2"/>
  <c r="J81" i="1" l="1"/>
  <c r="I81" i="1"/>
  <c r="H81" i="1"/>
  <c r="G81" i="1"/>
  <c r="F81" i="1"/>
  <c r="E81" i="1"/>
  <c r="C87" i="1"/>
  <c r="B23" i="1" l="1"/>
  <c r="B22" i="1"/>
  <c r="B21" i="1"/>
  <c r="B20" i="1"/>
  <c r="B19" i="1"/>
  <c r="B18" i="1"/>
  <c r="B17" i="1"/>
  <c r="B16" i="1"/>
  <c r="B24" i="1"/>
  <c r="E15" i="1" l="1"/>
  <c r="C16" i="1"/>
  <c r="C17" i="1" s="1"/>
  <c r="C18" i="1" s="1"/>
  <c r="C19" i="1" s="1"/>
  <c r="C20" i="1" s="1"/>
  <c r="C21" i="1" s="1"/>
  <c r="C25" i="1" s="1"/>
  <c r="C26" i="1" l="1"/>
  <c r="C71" i="1" s="1"/>
  <c r="B25" i="1"/>
  <c r="B15" i="1"/>
  <c r="C5" i="1"/>
  <c r="D5" i="1" s="1"/>
  <c r="E5" i="1" s="1"/>
  <c r="F5" i="1" s="1"/>
  <c r="G5" i="1" s="1"/>
  <c r="C27" i="1" l="1"/>
  <c r="B26" i="1"/>
  <c r="B71" i="1" s="1"/>
  <c r="G15" i="1"/>
  <c r="C28" i="1" l="1"/>
  <c r="B27" i="1"/>
  <c r="I15" i="1"/>
  <c r="E16" i="1"/>
  <c r="G16" i="1" l="1"/>
  <c r="I16" i="1" s="1"/>
  <c r="C29" i="1"/>
  <c r="B28" i="1"/>
  <c r="E17" i="1"/>
  <c r="G17" i="1" l="1"/>
  <c r="I17" i="1" s="1"/>
  <c r="C30" i="1"/>
  <c r="B29" i="1"/>
  <c r="E18" i="1"/>
  <c r="G18" i="1" l="1"/>
  <c r="I18" i="1" s="1"/>
  <c r="C31" i="1"/>
  <c r="B30" i="1"/>
  <c r="E19" i="1"/>
  <c r="G19" i="1" l="1"/>
  <c r="C32" i="1"/>
  <c r="B31" i="1"/>
  <c r="I19" i="1"/>
  <c r="E20" i="1"/>
  <c r="G20" i="1" l="1"/>
  <c r="C33" i="1"/>
  <c r="B32" i="1"/>
  <c r="I20" i="1"/>
  <c r="E21" i="1"/>
  <c r="G21" i="1" s="1"/>
  <c r="C34" i="1" l="1"/>
  <c r="B33" i="1"/>
  <c r="I21" i="1"/>
  <c r="E22" i="1"/>
  <c r="G22" i="1" s="1"/>
  <c r="C35" i="1" l="1"/>
  <c r="B34" i="1"/>
  <c r="I22" i="1"/>
  <c r="E23" i="1"/>
  <c r="G23" i="1" s="1"/>
  <c r="I23" i="1" s="1"/>
  <c r="C36" i="1" l="1"/>
  <c r="B35" i="1"/>
  <c r="E24" i="1"/>
  <c r="G24" i="1"/>
  <c r="C37" i="1" l="1"/>
  <c r="B36" i="1"/>
  <c r="E25" i="1"/>
  <c r="G25" i="1" s="1"/>
  <c r="I25" i="1" s="1"/>
  <c r="I24" i="1"/>
  <c r="C38" i="1" l="1"/>
  <c r="B37" i="1"/>
  <c r="D25" i="1"/>
  <c r="D15" i="1"/>
  <c r="E26" i="1"/>
  <c r="F15" i="1" l="1"/>
  <c r="G26" i="1"/>
  <c r="G71" i="1" s="1"/>
  <c r="E70" i="1"/>
  <c r="C39" i="1"/>
  <c r="B38" i="1"/>
  <c r="I26" i="1"/>
  <c r="I71" i="1" s="1"/>
  <c r="E27" i="1"/>
  <c r="G27" i="1" s="1"/>
  <c r="D16" i="1"/>
  <c r="D26" i="1"/>
  <c r="F16" i="1" l="1"/>
  <c r="H16" i="1" s="1"/>
  <c r="J16" i="1" s="1"/>
  <c r="K16" i="1" s="1"/>
  <c r="H15" i="1"/>
  <c r="C40" i="1"/>
  <c r="B39" i="1"/>
  <c r="I27" i="1"/>
  <c r="D27" i="1"/>
  <c r="D17" i="1"/>
  <c r="E28" i="1"/>
  <c r="G28" i="1" s="1"/>
  <c r="F17" i="1" l="1"/>
  <c r="H17" i="1" s="1"/>
  <c r="J17" i="1" s="1"/>
  <c r="K17" i="1" s="1"/>
  <c r="L17" i="1" s="1"/>
  <c r="J15" i="1"/>
  <c r="K15" i="1" s="1"/>
  <c r="C41" i="1"/>
  <c r="B40" i="1"/>
  <c r="I28" i="1"/>
  <c r="E29" i="1"/>
  <c r="G29" i="1" s="1"/>
  <c r="D18" i="1"/>
  <c r="D28" i="1"/>
  <c r="F18" i="1" l="1"/>
  <c r="H18" i="1" s="1"/>
  <c r="J18" i="1" s="1"/>
  <c r="K18" i="1" s="1"/>
  <c r="L18" i="1" s="1"/>
  <c r="L15" i="1"/>
  <c r="L16" i="1"/>
  <c r="C42" i="1"/>
  <c r="B41" i="1"/>
  <c r="I29" i="1"/>
  <c r="D29" i="1"/>
  <c r="D19" i="1"/>
  <c r="F19" i="1" s="1"/>
  <c r="H19" i="1" s="1"/>
  <c r="J19" i="1" s="1"/>
  <c r="K19" i="1" s="1"/>
  <c r="L19" i="1" s="1"/>
  <c r="E30" i="1"/>
  <c r="G30" i="1" s="1"/>
  <c r="C43" i="1" l="1"/>
  <c r="B42" i="1"/>
  <c r="I30" i="1"/>
  <c r="D20" i="1"/>
  <c r="F20" i="1" s="1"/>
  <c r="H20" i="1" s="1"/>
  <c r="J20" i="1" s="1"/>
  <c r="K20" i="1" s="1"/>
  <c r="L20" i="1" s="1"/>
  <c r="E31" i="1"/>
  <c r="D30" i="1"/>
  <c r="C44" i="1" l="1"/>
  <c r="B43" i="1"/>
  <c r="D31" i="1"/>
  <c r="D21" i="1"/>
  <c r="F21" i="1" s="1"/>
  <c r="H21" i="1" s="1"/>
  <c r="J21" i="1" s="1"/>
  <c r="K21" i="1" s="1"/>
  <c r="L21" i="1" s="1"/>
  <c r="E32" i="1"/>
  <c r="G31" i="1"/>
  <c r="C45" i="1" l="1"/>
  <c r="B44" i="1"/>
  <c r="G32" i="1"/>
  <c r="I31" i="1"/>
  <c r="D22" i="1"/>
  <c r="F22" i="1" s="1"/>
  <c r="H22" i="1" s="1"/>
  <c r="J22" i="1" s="1"/>
  <c r="K22" i="1" s="1"/>
  <c r="L22" i="1" s="1"/>
  <c r="E33" i="1"/>
  <c r="D32" i="1"/>
  <c r="C46" i="1" l="1"/>
  <c r="B45" i="1"/>
  <c r="D23" i="1"/>
  <c r="F23" i="1" s="1"/>
  <c r="H23" i="1" s="1"/>
  <c r="J23" i="1" s="1"/>
  <c r="K23" i="1" s="1"/>
  <c r="L23" i="1" s="1"/>
  <c r="E34" i="1"/>
  <c r="D33" i="1"/>
  <c r="G33" i="1"/>
  <c r="I32" i="1"/>
  <c r="C47" i="1" l="1"/>
  <c r="B46" i="1"/>
  <c r="G34" i="1"/>
  <c r="I33" i="1"/>
  <c r="E35" i="1"/>
  <c r="D24" i="1"/>
  <c r="D34" i="1"/>
  <c r="F24" i="1" l="1"/>
  <c r="D70" i="1"/>
  <c r="C48" i="1"/>
  <c r="B47" i="1"/>
  <c r="E36" i="1"/>
  <c r="D35" i="1"/>
  <c r="H24" i="1"/>
  <c r="J24" i="1" s="1"/>
  <c r="K24" i="1" s="1"/>
  <c r="L24" i="1" s="1"/>
  <c r="F25" i="1"/>
  <c r="G35" i="1"/>
  <c r="I34" i="1"/>
  <c r="C49" i="1" l="1"/>
  <c r="B48" i="1"/>
  <c r="G36" i="1"/>
  <c r="I35" i="1"/>
  <c r="H25" i="1"/>
  <c r="J25" i="1" s="1"/>
  <c r="K25" i="1" s="1"/>
  <c r="L25" i="1" s="1"/>
  <c r="F26" i="1"/>
  <c r="F71" i="1" s="1"/>
  <c r="E37" i="1"/>
  <c r="D36" i="1"/>
  <c r="C50" i="1" l="1"/>
  <c r="B49" i="1"/>
  <c r="D37" i="1"/>
  <c r="E38" i="1"/>
  <c r="H26" i="1"/>
  <c r="F27" i="1"/>
  <c r="G37" i="1"/>
  <c r="I36" i="1"/>
  <c r="J26" i="1" l="1"/>
  <c r="K26" i="1" s="1"/>
  <c r="H71" i="1"/>
  <c r="L26" i="1"/>
  <c r="L70" i="1" s="1"/>
  <c r="K71" i="1"/>
  <c r="C51" i="1"/>
  <c r="B50" i="1"/>
  <c r="G38" i="1"/>
  <c r="I37" i="1"/>
  <c r="H27" i="1"/>
  <c r="J27" i="1" s="1"/>
  <c r="K27" i="1" s="1"/>
  <c r="L27" i="1" s="1"/>
  <c r="F28" i="1"/>
  <c r="E39" i="1"/>
  <c r="D38" i="1"/>
  <c r="C52" i="1" l="1"/>
  <c r="B51" i="1"/>
  <c r="D39" i="1"/>
  <c r="E40" i="1"/>
  <c r="H28" i="1"/>
  <c r="J28" i="1" s="1"/>
  <c r="K28" i="1" s="1"/>
  <c r="L28" i="1" s="1"/>
  <c r="F29" i="1"/>
  <c r="G39" i="1"/>
  <c r="I38" i="1"/>
  <c r="C53" i="1" l="1"/>
  <c r="B52" i="1"/>
  <c r="G40" i="1"/>
  <c r="I39" i="1"/>
  <c r="H29" i="1"/>
  <c r="J29" i="1" s="1"/>
  <c r="K29" i="1" s="1"/>
  <c r="L29" i="1" s="1"/>
  <c r="F30" i="1"/>
  <c r="E41" i="1"/>
  <c r="D40" i="1"/>
  <c r="C54" i="1" l="1"/>
  <c r="B53" i="1"/>
  <c r="D41" i="1"/>
  <c r="E42" i="1"/>
  <c r="H30" i="1"/>
  <c r="F31" i="1"/>
  <c r="G41" i="1"/>
  <c r="I40" i="1"/>
  <c r="C55" i="1" l="1"/>
  <c r="B54" i="1"/>
  <c r="D54" i="1" s="1"/>
  <c r="G42" i="1"/>
  <c r="I41" i="1"/>
  <c r="H31" i="1"/>
  <c r="J31" i="1" s="1"/>
  <c r="K31" i="1" s="1"/>
  <c r="F32" i="1"/>
  <c r="J30" i="1"/>
  <c r="K30" i="1" s="1"/>
  <c r="E43" i="1"/>
  <c r="D42" i="1"/>
  <c r="C56" i="1" l="1"/>
  <c r="B55" i="1"/>
  <c r="L30" i="1"/>
  <c r="H32" i="1"/>
  <c r="J32" i="1" s="1"/>
  <c r="K32" i="1" s="1"/>
  <c r="L32" i="1" s="1"/>
  <c r="F33" i="1"/>
  <c r="E44" i="1"/>
  <c r="L31" i="1"/>
  <c r="D43" i="1"/>
  <c r="G43" i="1"/>
  <c r="I42" i="1"/>
  <c r="C57" i="1" l="1"/>
  <c r="B56" i="1"/>
  <c r="D44" i="1"/>
  <c r="E45" i="1"/>
  <c r="H33" i="1"/>
  <c r="J33" i="1" s="1"/>
  <c r="K33" i="1" s="1"/>
  <c r="L33" i="1" s="1"/>
  <c r="F34" i="1"/>
  <c r="G44" i="1"/>
  <c r="I43" i="1"/>
  <c r="C58" i="1" l="1"/>
  <c r="B57" i="1"/>
  <c r="H34" i="1"/>
  <c r="J34" i="1" s="1"/>
  <c r="K34" i="1" s="1"/>
  <c r="L34" i="1" s="1"/>
  <c r="F35" i="1"/>
  <c r="E46" i="1"/>
  <c r="D45" i="1"/>
  <c r="G45" i="1"/>
  <c r="I44" i="1"/>
  <c r="C59" i="1" l="1"/>
  <c r="B58" i="1"/>
  <c r="D46" i="1"/>
  <c r="G46" i="1"/>
  <c r="I45" i="1"/>
  <c r="E47" i="1"/>
  <c r="H35" i="1"/>
  <c r="J35" i="1" s="1"/>
  <c r="K35" i="1" s="1"/>
  <c r="L35" i="1" s="1"/>
  <c r="F36" i="1"/>
  <c r="C60" i="1" l="1"/>
  <c r="B59" i="1"/>
  <c r="H36" i="1"/>
  <c r="J36" i="1" s="1"/>
  <c r="K36" i="1" s="1"/>
  <c r="L36" i="1" s="1"/>
  <c r="F37" i="1"/>
  <c r="E48" i="1"/>
  <c r="G47" i="1"/>
  <c r="I46" i="1"/>
  <c r="D47" i="1"/>
  <c r="C61" i="1" l="1"/>
  <c r="B60" i="1"/>
  <c r="D48" i="1"/>
  <c r="G48" i="1"/>
  <c r="I47" i="1"/>
  <c r="E49" i="1"/>
  <c r="H37" i="1"/>
  <c r="J37" i="1" s="1"/>
  <c r="K37" i="1" s="1"/>
  <c r="L37" i="1" s="1"/>
  <c r="F38" i="1"/>
  <c r="C62" i="1" l="1"/>
  <c r="B61" i="1"/>
  <c r="G49" i="1"/>
  <c r="I48" i="1"/>
  <c r="D49" i="1"/>
  <c r="H38" i="1"/>
  <c r="J38" i="1" s="1"/>
  <c r="K38" i="1" s="1"/>
  <c r="L38" i="1" s="1"/>
  <c r="F39" i="1"/>
  <c r="E50" i="1"/>
  <c r="C63" i="1" l="1"/>
  <c r="B62" i="1"/>
  <c r="D50" i="1"/>
  <c r="E51" i="1"/>
  <c r="H39" i="1"/>
  <c r="J39" i="1" s="1"/>
  <c r="K39" i="1" s="1"/>
  <c r="L39" i="1" s="1"/>
  <c r="F40" i="1"/>
  <c r="G50" i="1"/>
  <c r="I49" i="1"/>
  <c r="C64" i="1" l="1"/>
  <c r="B63" i="1"/>
  <c r="G51" i="1"/>
  <c r="I50" i="1"/>
  <c r="H40" i="1"/>
  <c r="J40" i="1" s="1"/>
  <c r="K40" i="1" s="1"/>
  <c r="L40" i="1" s="1"/>
  <c r="F41" i="1"/>
  <c r="E52" i="1"/>
  <c r="D51" i="1"/>
  <c r="C65" i="1" l="1"/>
  <c r="B64" i="1"/>
  <c r="E53" i="1"/>
  <c r="H41" i="1"/>
  <c r="J41" i="1" s="1"/>
  <c r="K41" i="1" s="1"/>
  <c r="L41" i="1" s="1"/>
  <c r="F42" i="1"/>
  <c r="D52" i="1"/>
  <c r="G52" i="1"/>
  <c r="I51" i="1"/>
  <c r="C66" i="1" l="1"/>
  <c r="B65" i="1"/>
  <c r="G53" i="1"/>
  <c r="I52" i="1"/>
  <c r="E54" i="1"/>
  <c r="D53" i="1"/>
  <c r="H42" i="1"/>
  <c r="F43" i="1"/>
  <c r="C67" i="1" l="1"/>
  <c r="B66" i="1"/>
  <c r="J42" i="1"/>
  <c r="K42" i="1" s="1"/>
  <c r="E55" i="1"/>
  <c r="H43" i="1"/>
  <c r="J43" i="1" s="1"/>
  <c r="K43" i="1" s="1"/>
  <c r="F44" i="1"/>
  <c r="G54" i="1"/>
  <c r="I53" i="1"/>
  <c r="L43" i="1" l="1"/>
  <c r="B67" i="1"/>
  <c r="C68" i="1"/>
  <c r="E67" i="1"/>
  <c r="H44" i="1"/>
  <c r="J44" i="1" s="1"/>
  <c r="K44" i="1" s="1"/>
  <c r="L44" i="1" s="1"/>
  <c r="F45" i="1"/>
  <c r="G55" i="1"/>
  <c r="I54" i="1"/>
  <c r="E56" i="1"/>
  <c r="D56" i="1"/>
  <c r="D55" i="1"/>
  <c r="L42" i="1"/>
  <c r="E68" i="1" l="1"/>
  <c r="B68" i="1"/>
  <c r="E57" i="1"/>
  <c r="D57" i="1"/>
  <c r="G56" i="1"/>
  <c r="I55" i="1"/>
  <c r="H45" i="1"/>
  <c r="J45" i="1" s="1"/>
  <c r="K45" i="1" s="1"/>
  <c r="L45" i="1" s="1"/>
  <c r="F46" i="1"/>
  <c r="H46" i="1" l="1"/>
  <c r="J46" i="1" s="1"/>
  <c r="K46" i="1" s="1"/>
  <c r="L46" i="1" s="1"/>
  <c r="F47" i="1"/>
  <c r="D58" i="1"/>
  <c r="G57" i="1"/>
  <c r="I56" i="1"/>
  <c r="E58" i="1"/>
  <c r="E59" i="1" l="1"/>
  <c r="G58" i="1"/>
  <c r="I57" i="1"/>
  <c r="D59" i="1"/>
  <c r="H47" i="1"/>
  <c r="J47" i="1" s="1"/>
  <c r="K47" i="1" s="1"/>
  <c r="L47" i="1" s="1"/>
  <c r="F48" i="1"/>
  <c r="H48" i="1" l="1"/>
  <c r="J48" i="1" s="1"/>
  <c r="K48" i="1" s="1"/>
  <c r="L48" i="1" s="1"/>
  <c r="F49" i="1"/>
  <c r="D60" i="1"/>
  <c r="G59" i="1"/>
  <c r="I58" i="1"/>
  <c r="E60" i="1"/>
  <c r="E61" i="1" l="1"/>
  <c r="G60" i="1"/>
  <c r="I59" i="1"/>
  <c r="H49" i="1"/>
  <c r="J49" i="1" s="1"/>
  <c r="K49" i="1" s="1"/>
  <c r="L49" i="1" s="1"/>
  <c r="F50" i="1"/>
  <c r="D61" i="1"/>
  <c r="D62" i="1" l="1"/>
  <c r="H50" i="1"/>
  <c r="J50" i="1" s="1"/>
  <c r="K50" i="1" s="1"/>
  <c r="L50" i="1" s="1"/>
  <c r="F51" i="1"/>
  <c r="G61" i="1"/>
  <c r="I60" i="1"/>
  <c r="E62" i="1"/>
  <c r="G62" i="1" l="1"/>
  <c r="I61" i="1"/>
  <c r="E63" i="1"/>
  <c r="H51" i="1"/>
  <c r="J51" i="1" s="1"/>
  <c r="K51" i="1" s="1"/>
  <c r="L51" i="1" s="1"/>
  <c r="F52" i="1"/>
  <c r="D63" i="1"/>
  <c r="D64" i="1" l="1"/>
  <c r="H52" i="1"/>
  <c r="J52" i="1" s="1"/>
  <c r="K52" i="1" s="1"/>
  <c r="L52" i="1" s="1"/>
  <c r="F53" i="1"/>
  <c r="E64" i="1"/>
  <c r="G63" i="1"/>
  <c r="I62" i="1"/>
  <c r="F54" i="1" l="1"/>
  <c r="H53" i="1"/>
  <c r="J53" i="1" s="1"/>
  <c r="K53" i="1" s="1"/>
  <c r="L53" i="1" s="1"/>
  <c r="G64" i="1"/>
  <c r="I63" i="1"/>
  <c r="E65" i="1"/>
  <c r="D65" i="1"/>
  <c r="D66" i="1" l="1"/>
  <c r="E66" i="1"/>
  <c r="G65" i="1"/>
  <c r="I64" i="1"/>
  <c r="H54" i="1"/>
  <c r="J54" i="1" s="1"/>
  <c r="K54" i="1" s="1"/>
  <c r="L54" i="1" s="1"/>
  <c r="F55" i="1"/>
  <c r="F56" i="1" l="1"/>
  <c r="H55" i="1"/>
  <c r="J55" i="1" s="1"/>
  <c r="K55" i="1" s="1"/>
  <c r="L55" i="1" s="1"/>
  <c r="G66" i="1"/>
  <c r="I65" i="1"/>
  <c r="D67" i="1"/>
  <c r="D68" i="1" l="1"/>
  <c r="I66" i="1"/>
  <c r="F57" i="1"/>
  <c r="H56" i="1"/>
  <c r="J56" i="1" s="1"/>
  <c r="K56" i="1" s="1"/>
  <c r="L56" i="1" s="1"/>
  <c r="F58" i="1" l="1"/>
  <c r="H57" i="1"/>
  <c r="J57" i="1" s="1"/>
  <c r="K57" i="1" s="1"/>
  <c r="L57" i="1" s="1"/>
  <c r="G67" i="1"/>
  <c r="G68" i="1" l="1"/>
  <c r="I68" i="1" s="1"/>
  <c r="I67" i="1"/>
  <c r="F59" i="1"/>
  <c r="H58" i="1"/>
  <c r="J58" i="1" s="1"/>
  <c r="K58" i="1" s="1"/>
  <c r="L58" i="1" s="1"/>
  <c r="F60" i="1" l="1"/>
  <c r="H59" i="1"/>
  <c r="J59" i="1" s="1"/>
  <c r="K59" i="1" s="1"/>
  <c r="L59" i="1" s="1"/>
  <c r="F61" i="1" l="1"/>
  <c r="H60" i="1"/>
  <c r="J60" i="1" s="1"/>
  <c r="K60" i="1" s="1"/>
  <c r="L60" i="1" s="1"/>
  <c r="F62" i="1" l="1"/>
  <c r="H61" i="1"/>
  <c r="J61" i="1" s="1"/>
  <c r="K61" i="1" s="1"/>
  <c r="L61" i="1" s="1"/>
  <c r="F63" i="1" l="1"/>
  <c r="H62" i="1"/>
  <c r="J62" i="1" s="1"/>
  <c r="K62" i="1" s="1"/>
  <c r="L62" i="1" s="1"/>
  <c r="F64" i="1" l="1"/>
  <c r="H63" i="1"/>
  <c r="J63" i="1" s="1"/>
  <c r="K63" i="1" s="1"/>
  <c r="L63" i="1" s="1"/>
  <c r="F65" i="1" l="1"/>
  <c r="H64" i="1"/>
  <c r="J64" i="1" s="1"/>
  <c r="K64" i="1" s="1"/>
  <c r="L64" i="1" s="1"/>
  <c r="F66" i="1" l="1"/>
  <c r="H65" i="1"/>
  <c r="J65" i="1" s="1"/>
  <c r="K65" i="1" s="1"/>
  <c r="L65" i="1" s="1"/>
  <c r="F67" i="1" l="1"/>
  <c r="H66" i="1"/>
  <c r="J66" i="1" s="1"/>
  <c r="K66" i="1" s="1"/>
  <c r="L66" i="1" s="1"/>
  <c r="F68" i="1" l="1"/>
  <c r="H68" i="1" s="1"/>
  <c r="J68" i="1" s="1"/>
  <c r="K68" i="1" s="1"/>
  <c r="H67" i="1"/>
  <c r="J67" i="1" s="1"/>
  <c r="K67" i="1" s="1"/>
  <c r="L67" i="1" l="1"/>
  <c r="L68" i="1"/>
</calcChain>
</file>

<file path=xl/sharedStrings.xml><?xml version="1.0" encoding="utf-8"?>
<sst xmlns="http://schemas.openxmlformats.org/spreadsheetml/2006/main" count="127" uniqueCount="75">
  <si>
    <t>TAX DEPRECIATION</t>
  </si>
  <si>
    <t>Date</t>
  </si>
  <si>
    <t>Depreciable Plant Balance</t>
  </si>
  <si>
    <t>Depreciation Expense</t>
  </si>
  <si>
    <t>Accumulated Depreciation</t>
  </si>
  <si>
    <t>Net Book Value</t>
  </si>
  <si>
    <t>NBV Diff</t>
  </si>
  <si>
    <t>ADFIT</t>
  </si>
  <si>
    <t>DFIT</t>
  </si>
  <si>
    <t>Current</t>
  </si>
  <si>
    <t>Expense (k)</t>
  </si>
  <si>
    <t>New</t>
  </si>
  <si>
    <t xml:space="preserve"> 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</si>
  <si>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</si>
  <si>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</si>
  <si>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</si>
  <si>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</si>
  <si>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</si>
  <si>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</si>
  <si>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</si>
  <si>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</si>
  <si>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</si>
  <si>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</si>
  <si>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</si>
  <si>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</si>
  <si>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</si>
  <si>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(a)</t>
  </si>
  <si>
    <t>(b)</t>
  </si>
  <si>
    <t>mos.</t>
  </si>
  <si>
    <t>mos- (c)</t>
  </si>
  <si>
    <t>mos - (d)</t>
  </si>
  <si>
    <t>(g) = (a) + (e)</t>
  </si>
  <si>
    <t>(h) = (b) + (f)</t>
  </si>
  <si>
    <t>(i) = (h) - (g)</t>
  </si>
  <si>
    <t>mos (j)</t>
  </si>
  <si>
    <t>Rate Year</t>
  </si>
  <si>
    <t>Colstrip Capital PM Compliance Costs</t>
  </si>
  <si>
    <t>MACRS 20 YEAR</t>
  </si>
  <si>
    <t>Total - 12ME DEC '18</t>
  </si>
  <si>
    <t>AMA - 12ME DEC '18</t>
  </si>
  <si>
    <t>Dr 123</t>
  </si>
  <si>
    <t>Green Direct Software</t>
  </si>
  <si>
    <t>Test Year End of Period 12/31/2019</t>
  </si>
  <si>
    <t>In Whole Dollars</t>
  </si>
  <si>
    <t>Future Use</t>
  </si>
  <si>
    <t>Ratebase</t>
  </si>
  <si>
    <t>Accumulated</t>
  </si>
  <si>
    <t>Depreciation*</t>
  </si>
  <si>
    <t>however for tax it begins depreciating the first year it is on the books</t>
  </si>
  <si>
    <t>*Note:For book purpose Future Use Plant is not depreciated until it is placed in service</t>
  </si>
  <si>
    <t xml:space="preserve">4 Factor Allocator </t>
  </si>
  <si>
    <t>Electric</t>
  </si>
  <si>
    <t>Gas</t>
  </si>
  <si>
    <t>Common</t>
  </si>
  <si>
    <t>PUGET SOUND ENERGY - ELECTRIC</t>
  </si>
  <si>
    <t>FOR THE TWELVE MONTHS ENDED DECEMBER 31, 2018</t>
  </si>
  <si>
    <t>2019 GENERAL RATE CASE</t>
  </si>
  <si>
    <t>TY</t>
  </si>
  <si>
    <t>RESTATED</t>
  </si>
  <si>
    <t>PROFORMA</t>
  </si>
  <si>
    <t>LINE</t>
  </si>
  <si>
    <t>ACTUAL</t>
  </si>
  <si>
    <t>ADJUSTMENT</t>
  </si>
  <si>
    <t>NO.</t>
  </si>
  <si>
    <t>DESCRIPTION</t>
  </si>
  <si>
    <t>%'s</t>
  </si>
  <si>
    <t>(c)=(b)-(a)</t>
  </si>
  <si>
    <t>(d)</t>
  </si>
  <si>
    <t>(e)=(d)-(b)</t>
  </si>
  <si>
    <t>EIM</t>
  </si>
  <si>
    <t>UTILITY PLANT RATEBASE</t>
  </si>
  <si>
    <t>PLANT BALANCE</t>
  </si>
  <si>
    <t>DEFERRED INCOME TAX LIABILITY</t>
  </si>
  <si>
    <t>NET WH SOLAR PLANT RATEBASE</t>
  </si>
  <si>
    <t>REMOVE GREEN DIRECT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</si>
</sst>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m\ d\,\ yyyy;@"/>
    <numFmt numFmtId="167" formatCode="_(&quot;$&quot;* #,##0_);_(&quot;$&quot;* \(#,##0\);_(&quot;$&quot;* &quot;-&quot;??_);_(@_)"/>
    <numFmt numFmtId="168" formatCode="0.000%"/>
    <numFmt numFmtId="169" formatCode="[$-409]mmm\-yy;@"/>
    <numFmt numFmtId="170" formatCode="yyyy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>
      <alignment horizontal="left" wrapText="1"/>
    </xf>
  </cellStyleXfs>
  <cellXfs count="100">
    <xf numFmtId="0" fontId="0" fillId="0" borderId="0" xfId="0"/>
    <xf numFmtId="0" fontId="2" fillId="0" borderId="0" xfId="0" applyFont="1" applyFill="1"/>
    <xf numFmtId="164" fontId="4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Fill="1"/>
    <xf numFmtId="164" fontId="5" fillId="0" borderId="0" xfId="0" applyNumberFormat="1" applyFont="1" applyFill="1" applyAlignment="1">
      <alignment horizontal="right"/>
    </xf>
    <xf numFmtId="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165" fontId="5" fillId="0" borderId="0" xfId="0" applyNumberFormat="1" applyFont="1" applyFill="1" applyAlignment="1">
      <alignment horizontal="left"/>
    </xf>
    <xf numFmtId="13" fontId="5" fillId="0" borderId="0" xfId="0" applyNumberFormat="1" applyFont="1" applyFill="1"/>
    <xf numFmtId="0" fontId="5" fillId="0" borderId="0" xfId="0" applyFont="1" applyFill="1" applyAlignment="1">
      <alignment horizontal="right"/>
    </xf>
    <xf numFmtId="166" fontId="4" fillId="0" borderId="1" xfId="0" applyNumberFormat="1" applyFont="1" applyFill="1" applyBorder="1" applyAlignment="1">
      <alignment horizontal="left"/>
    </xf>
    <xf numFmtId="44" fontId="4" fillId="0" borderId="0" xfId="0" applyNumberFormat="1" applyFont="1" applyFill="1" applyAlignment="1"/>
    <xf numFmtId="6" fontId="4" fillId="0" borderId="0" xfId="0" applyNumberFormat="1" applyFont="1" applyFill="1" applyAlignment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 applyBorder="1"/>
    <xf numFmtId="0" fontId="5" fillId="0" borderId="0" xfId="0" applyNumberFormat="1" applyFont="1" applyFill="1" applyAlignment="1"/>
    <xf numFmtId="42" fontId="6" fillId="0" borderId="0" xfId="0" applyNumberFormat="1" applyFont="1" applyFill="1" applyAlignment="1">
      <alignment horizontal="center"/>
    </xf>
    <xf numFmtId="0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/>
    <xf numFmtId="168" fontId="4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168" fontId="4" fillId="0" borderId="0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Continuous" vertical="center"/>
    </xf>
    <xf numFmtId="0" fontId="4" fillId="0" borderId="6" xfId="0" applyNumberFormat="1" applyFont="1" applyFill="1" applyBorder="1" applyAlignment="1">
      <alignment horizontal="centerContinuous" vertical="center"/>
    </xf>
    <xf numFmtId="0" fontId="4" fillId="0" borderId="7" xfId="0" applyNumberFormat="1" applyFont="1" applyFill="1" applyBorder="1" applyAlignment="1">
      <alignment horizontal="centerContinuous" vertical="center"/>
    </xf>
    <xf numFmtId="164" fontId="4" fillId="0" borderId="4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Continuous" vertical="center"/>
    </xf>
    <xf numFmtId="0" fontId="4" fillId="0" borderId="10" xfId="0" applyNumberFormat="1" applyFont="1" applyFill="1" applyBorder="1" applyAlignment="1">
      <alignment horizontal="centerContinuous" vertical="center"/>
    </xf>
    <xf numFmtId="10" fontId="4" fillId="0" borderId="11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 vertical="center"/>
    </xf>
    <xf numFmtId="0" fontId="4" fillId="0" borderId="9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0" fontId="4" fillId="0" borderId="12" xfId="0" applyNumberFormat="1" applyFont="1" applyFill="1" applyBorder="1" applyAlignment="1">
      <alignment horizontal="center"/>
    </xf>
    <xf numFmtId="9" fontId="4" fillId="0" borderId="8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/>
    <xf numFmtId="0" fontId="4" fillId="0" borderId="1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9" fontId="4" fillId="0" borderId="13" xfId="0" applyNumberFormat="1" applyFont="1" applyFill="1" applyBorder="1" applyAlignment="1">
      <alignment horizontal="center"/>
    </xf>
    <xf numFmtId="164" fontId="4" fillId="0" borderId="13" xfId="0" quotePrefix="1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41" fontId="5" fillId="0" borderId="16" xfId="0" applyNumberFormat="1" applyFont="1" applyFill="1" applyBorder="1" applyAlignment="1"/>
    <xf numFmtId="41" fontId="5" fillId="0" borderId="1" xfId="0" applyNumberFormat="1" applyFont="1" applyFill="1" applyBorder="1" applyAlignment="1"/>
    <xf numFmtId="41" fontId="5" fillId="0" borderId="17" xfId="0" applyNumberFormat="1" applyFont="1" applyFill="1" applyBorder="1" applyAlignment="1"/>
    <xf numFmtId="41" fontId="5" fillId="0" borderId="18" xfId="0" applyNumberFormat="1" applyFont="1" applyFill="1" applyBorder="1" applyAlignment="1"/>
    <xf numFmtId="41" fontId="5" fillId="0" borderId="19" xfId="0" applyNumberFormat="1" applyFont="1" applyFill="1" applyBorder="1" applyAlignment="1"/>
    <xf numFmtId="165" fontId="5" fillId="0" borderId="1" xfId="0" applyNumberFormat="1" applyFont="1" applyFill="1" applyBorder="1" applyAlignment="1"/>
    <xf numFmtId="41" fontId="5" fillId="0" borderId="20" xfId="0" applyNumberFormat="1" applyFont="1" applyFill="1" applyBorder="1" applyAlignment="1"/>
    <xf numFmtId="0" fontId="0" fillId="0" borderId="0" xfId="0" applyFont="1" applyFill="1"/>
    <xf numFmtId="41" fontId="5" fillId="0" borderId="0" xfId="0" applyNumberFormat="1" applyFont="1" applyFill="1" applyAlignment="1"/>
    <xf numFmtId="41" fontId="5" fillId="0" borderId="0" xfId="0" applyNumberFormat="1" applyFont="1" applyFill="1" applyBorder="1" applyAlignment="1"/>
    <xf numFmtId="43" fontId="5" fillId="0" borderId="0" xfId="0" applyNumberFormat="1" applyFont="1" applyFill="1" applyAlignment="1"/>
    <xf numFmtId="41" fontId="5" fillId="0" borderId="21" xfId="0" applyNumberFormat="1" applyFont="1" applyFill="1" applyBorder="1" applyAlignment="1"/>
    <xf numFmtId="41" fontId="5" fillId="0" borderId="22" xfId="0" applyNumberFormat="1" applyFont="1" applyFill="1" applyBorder="1" applyAlignment="1"/>
    <xf numFmtId="169" fontId="4" fillId="0" borderId="23" xfId="0" applyNumberFormat="1" applyFont="1" applyFill="1" applyBorder="1" applyAlignment="1">
      <alignment horizontal="center"/>
    </xf>
    <xf numFmtId="41" fontId="5" fillId="0" borderId="24" xfId="0" applyNumberFormat="1" applyFont="1" applyFill="1" applyBorder="1" applyAlignment="1"/>
    <xf numFmtId="41" fontId="5" fillId="0" borderId="25" xfId="0" applyNumberFormat="1" applyFont="1" applyFill="1" applyBorder="1" applyAlignment="1"/>
    <xf numFmtId="169" fontId="4" fillId="0" borderId="26" xfId="0" applyNumberFormat="1" applyFont="1" applyFill="1" applyBorder="1" applyAlignment="1">
      <alignment horizontal="center"/>
    </xf>
    <xf numFmtId="41" fontId="4" fillId="0" borderId="1" xfId="0" applyNumberFormat="1" applyFont="1" applyFill="1" applyBorder="1" applyAlignment="1"/>
    <xf numFmtId="169" fontId="4" fillId="0" borderId="27" xfId="0" applyNumberFormat="1" applyFont="1" applyFill="1" applyBorder="1" applyAlignment="1">
      <alignment horizontal="center"/>
    </xf>
    <xf numFmtId="41" fontId="4" fillId="0" borderId="21" xfId="0" applyNumberFormat="1" applyFont="1" applyFill="1" applyBorder="1" applyAlignment="1"/>
    <xf numFmtId="41" fontId="4" fillId="0" borderId="22" xfId="0" applyNumberFormat="1" applyFont="1" applyFill="1" applyBorder="1" applyAlignment="1"/>
    <xf numFmtId="41" fontId="5" fillId="0" borderId="0" xfId="0" applyNumberFormat="1" applyFont="1" applyFill="1"/>
    <xf numFmtId="0" fontId="4" fillId="0" borderId="0" xfId="0" applyFont="1" applyFill="1"/>
    <xf numFmtId="0" fontId="4" fillId="0" borderId="0" xfId="0" applyNumberFormat="1" applyFont="1" applyFill="1" applyAlignment="1"/>
    <xf numFmtId="0" fontId="4" fillId="0" borderId="29" xfId="0" applyNumberFormat="1" applyFont="1" applyFill="1" applyBorder="1" applyAlignment="1"/>
    <xf numFmtId="0" fontId="4" fillId="0" borderId="28" xfId="0" applyNumberFormat="1" applyFont="1" applyFill="1" applyBorder="1" applyAlignment="1"/>
    <xf numFmtId="0" fontId="4" fillId="0" borderId="33" xfId="0" applyNumberFormat="1" applyFont="1" applyFill="1" applyBorder="1" applyAlignment="1"/>
    <xf numFmtId="43" fontId="5" fillId="0" borderId="0" xfId="2" applyFont="1" applyFill="1" applyAlignment="1"/>
    <xf numFmtId="43" fontId="5" fillId="0" borderId="29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10" fontId="5" fillId="0" borderId="0" xfId="3" applyNumberFormat="1" applyFont="1" applyFill="1" applyAlignment="1">
      <alignment horizontal="center"/>
    </xf>
    <xf numFmtId="10" fontId="5" fillId="0" borderId="0" xfId="0" applyNumberFormat="1" applyFont="1" applyFill="1" applyAlignment="1">
      <alignment horizontal="center"/>
    </xf>
    <xf numFmtId="0" fontId="7" fillId="0" borderId="0" xfId="5" applyFont="1" applyFill="1" applyAlignment="1" applyProtection="1">
      <alignment horizontal="centerContinuous"/>
      <protection locked="0"/>
    </xf>
    <xf numFmtId="0" fontId="7" fillId="0" borderId="0" xfId="5" applyFont="1" applyFill="1" applyAlignment="1">
      <alignment horizontal="centerContinuous"/>
    </xf>
    <xf numFmtId="0" fontId="0" fillId="0" borderId="0" xfId="0" applyFont="1" applyFill="1" applyAlignment="1">
      <alignment horizontal="left" wrapText="1"/>
    </xf>
    <xf numFmtId="0" fontId="7" fillId="0" borderId="0" xfId="6" applyFont="1" applyFill="1" applyAlignment="1">
      <alignment horizontal="left"/>
    </xf>
    <xf numFmtId="0" fontId="7" fillId="0" borderId="0" xfId="6" applyFont="1" applyFill="1" applyAlignment="1">
      <alignment horizontal="center"/>
    </xf>
    <xf numFmtId="0" fontId="7" fillId="0" borderId="0" xfId="6" applyFont="1" applyFill="1" applyBorder="1" applyAlignment="1">
      <alignment horizontal="center"/>
    </xf>
    <xf numFmtId="0" fontId="7" fillId="0" borderId="28" xfId="6" applyFont="1" applyFill="1" applyBorder="1" applyAlignment="1">
      <alignment horizontal="center"/>
    </xf>
    <xf numFmtId="0" fontId="8" fillId="0" borderId="28" xfId="6" applyFont="1" applyFill="1" applyBorder="1" applyAlignment="1">
      <alignment horizontal="center"/>
    </xf>
    <xf numFmtId="0" fontId="9" fillId="0" borderId="0" xfId="7" applyNumberFormat="1" applyFont="1" applyFill="1" applyAlignment="1">
      <alignment horizontal="center"/>
    </xf>
    <xf numFmtId="164" fontId="10" fillId="0" borderId="0" xfId="8" applyFont="1" applyFill="1" applyAlignment="1">
      <alignment horizontal="left"/>
    </xf>
    <xf numFmtId="0" fontId="7" fillId="0" borderId="0" xfId="5" applyFont="1" applyFill="1" applyBorder="1" applyAlignment="1">
      <alignment horizontal="center"/>
    </xf>
    <xf numFmtId="170" fontId="9" fillId="0" borderId="0" xfId="5" quotePrefix="1" applyNumberFormat="1" applyFont="1" applyFill="1" applyBorder="1" applyAlignment="1">
      <alignment horizontal="left"/>
    </xf>
    <xf numFmtId="42" fontId="11" fillId="0" borderId="0" xfId="5" applyNumberFormat="1" applyFont="1" applyFill="1" applyBorder="1"/>
    <xf numFmtId="164" fontId="9" fillId="0" borderId="0" xfId="8" applyFont="1" applyFill="1" applyAlignment="1">
      <alignment horizontal="left" indent="2"/>
    </xf>
    <xf numFmtId="165" fontId="9" fillId="0" borderId="0" xfId="2" quotePrefix="1" applyNumberFormat="1" applyFont="1" applyFill="1" applyBorder="1" applyAlignment="1">
      <alignment horizontal="left"/>
    </xf>
    <xf numFmtId="164" fontId="9" fillId="0" borderId="0" xfId="8" applyFont="1" applyFill="1" applyAlignment="1">
      <alignment horizontal="left"/>
    </xf>
    <xf numFmtId="167" fontId="9" fillId="0" borderId="31" xfId="4" quotePrefix="1" applyNumberFormat="1" applyFont="1" applyFill="1" applyBorder="1" applyAlignment="1">
      <alignment horizontal="left"/>
    </xf>
    <xf numFmtId="0" fontId="4" fillId="0" borderId="30" xfId="0" applyNumberFormat="1" applyFont="1" applyFill="1" applyBorder="1" applyAlignment="1">
      <alignment horizontal="center"/>
    </xf>
    <xf numFmtId="0" fontId="4" fillId="0" borderId="31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/>
    </xf>
  </cellXfs>
  <cellStyles count="9">
    <cellStyle name="Comma" xfId="2" builtinId="3"/>
    <cellStyle name="Currency" xfId="4" builtinId="4"/>
    <cellStyle name="Normal" xfId="0" builtinId="0"/>
    <cellStyle name="Normal 155" xfId="7"/>
    <cellStyle name="Normal 2 8 2 2 2 2" xfId="8"/>
    <cellStyle name="Normal 3 10 2" xfId="5"/>
    <cellStyle name="Normal 3 2 2 2 2" xfId="6"/>
    <cellStyle name="Normal 4" xfId="1"/>
    <cellStyle name="Percent" xfId="3" builtinId="5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7"/>
  <sheetViews>
    <sheetView tabSelected="1" workbookViewId="0">
      <selection activeCell="B32" sqref="B32"/>
    </sheetView>
  </sheetViews>
  <sheetFormatPr defaultColWidth="9.109375" defaultRowHeight="14.4" x14ac:dyDescent="0.3"/>
  <cols>
    <col min="1" max="1" width="9.109375" style="82"/>
    <col min="2" max="2" width="32.109375" style="82" bestFit="1" customWidth="1"/>
    <col min="3" max="3" width="9.109375" style="82"/>
    <col min="4" max="4" width="9.88671875" style="82" bestFit="1" customWidth="1"/>
    <col min="5" max="5" width="10.6640625" style="82" bestFit="1" customWidth="1"/>
    <col min="6" max="6" width="13.88671875" style="82" bestFit="1" customWidth="1"/>
    <col min="7" max="7" width="12" style="82" bestFit="1" customWidth="1"/>
    <col min="8" max="8" width="13.88671875" style="82" bestFit="1" customWidth="1"/>
    <col min="9" max="16384" width="9.109375" style="82"/>
  </cols>
  <sheetData>
    <row r="5" spans="1:8" x14ac:dyDescent="0.3">
      <c r="A5" s="80" t="s">
        <v>54</v>
      </c>
      <c r="B5" s="80"/>
      <c r="C5" s="80"/>
      <c r="D5" s="81"/>
      <c r="E5" s="81"/>
      <c r="F5" s="81"/>
      <c r="G5" s="81"/>
      <c r="H5" s="81"/>
    </row>
    <row r="6" spans="1:8" x14ac:dyDescent="0.3">
      <c r="A6" s="81" t="s">
        <v>74</v>
      </c>
      <c r="B6" s="81"/>
      <c r="C6" s="81"/>
      <c r="D6" s="81"/>
      <c r="E6" s="81"/>
      <c r="F6" s="81"/>
      <c r="G6" s="81"/>
      <c r="H6" s="81"/>
    </row>
    <row r="7" spans="1:8" x14ac:dyDescent="0.3">
      <c r="A7" s="81" t="s">
        <v>55</v>
      </c>
      <c r="B7" s="81"/>
      <c r="C7" s="81"/>
      <c r="D7" s="81"/>
      <c r="E7" s="81"/>
      <c r="F7" s="81"/>
      <c r="G7" s="81"/>
      <c r="H7" s="81"/>
    </row>
    <row r="8" spans="1:8" x14ac:dyDescent="0.3">
      <c r="A8" s="81" t="s">
        <v>56</v>
      </c>
      <c r="B8" s="81"/>
      <c r="C8" s="81"/>
      <c r="D8" s="81"/>
      <c r="E8" s="81"/>
      <c r="F8" s="81"/>
      <c r="G8" s="81"/>
      <c r="H8" s="81"/>
    </row>
    <row r="9" spans="1:8" x14ac:dyDescent="0.3">
      <c r="A9" s="81"/>
      <c r="B9" s="81"/>
      <c r="C9" s="81"/>
      <c r="D9" s="81"/>
      <c r="E9" s="81"/>
      <c r="F9" s="81"/>
      <c r="G9" s="81"/>
      <c r="H9" s="81"/>
    </row>
    <row r="10" spans="1:8" x14ac:dyDescent="0.3">
      <c r="A10" s="83"/>
      <c r="B10" s="83"/>
      <c r="C10" s="83"/>
      <c r="D10" s="84" t="s">
        <v>57</v>
      </c>
      <c r="E10" s="84"/>
      <c r="F10" s="84" t="s">
        <v>58</v>
      </c>
      <c r="G10" s="84"/>
      <c r="H10" s="84" t="s">
        <v>59</v>
      </c>
    </row>
    <row r="11" spans="1:8" x14ac:dyDescent="0.3">
      <c r="A11" s="84" t="s">
        <v>60</v>
      </c>
      <c r="B11" s="84"/>
      <c r="C11" s="84"/>
      <c r="D11" s="85" t="s">
        <v>61</v>
      </c>
      <c r="E11" s="85" t="s">
        <v>58</v>
      </c>
      <c r="F11" s="85" t="s">
        <v>62</v>
      </c>
      <c r="G11" s="85" t="s">
        <v>59</v>
      </c>
      <c r="H11" s="85" t="s">
        <v>62</v>
      </c>
    </row>
    <row r="12" spans="1:8" x14ac:dyDescent="0.3">
      <c r="A12" s="86" t="s">
        <v>63</v>
      </c>
      <c r="B12" s="86" t="s">
        <v>64</v>
      </c>
      <c r="C12" s="86" t="s">
        <v>65</v>
      </c>
      <c r="D12" s="87" t="s">
        <v>26</v>
      </c>
      <c r="E12" s="87" t="s">
        <v>27</v>
      </c>
      <c r="F12" s="87" t="s">
        <v>66</v>
      </c>
      <c r="G12" s="87" t="s">
        <v>67</v>
      </c>
      <c r="H12" s="87" t="s">
        <v>68</v>
      </c>
    </row>
    <row r="13" spans="1:8" x14ac:dyDescent="0.3">
      <c r="A13" s="88">
        <v>1</v>
      </c>
      <c r="B13" s="89" t="s">
        <v>69</v>
      </c>
      <c r="C13" s="89"/>
      <c r="D13" s="90"/>
      <c r="E13" s="90"/>
      <c r="F13" s="90"/>
      <c r="G13" s="90"/>
      <c r="H13" s="90"/>
    </row>
    <row r="14" spans="1:8" x14ac:dyDescent="0.3">
      <c r="A14" s="88">
        <v>2</v>
      </c>
      <c r="B14" s="89" t="s">
        <v>70</v>
      </c>
      <c r="C14" s="89"/>
      <c r="D14" s="91"/>
      <c r="E14" s="92"/>
      <c r="F14" s="92"/>
      <c r="G14" s="92"/>
      <c r="H14" s="92"/>
    </row>
    <row r="15" spans="1:8" x14ac:dyDescent="0.3">
      <c r="A15" s="88">
        <v>3</v>
      </c>
      <c r="B15" s="93" t="s">
        <v>71</v>
      </c>
      <c r="C15" s="93"/>
      <c r="D15" s="94">
        <f>+'Green Direct Software'!E81</f>
        <v>227315.75601419382</v>
      </c>
      <c r="E15" s="94">
        <v>0</v>
      </c>
      <c r="F15" s="94">
        <f>E15-D15</f>
        <v>-227315.75601419382</v>
      </c>
      <c r="G15" s="94">
        <v>0</v>
      </c>
      <c r="H15" s="94">
        <f>G15-E15</f>
        <v>0</v>
      </c>
    </row>
    <row r="16" spans="1:8" x14ac:dyDescent="0.3">
      <c r="A16" s="88">
        <v>6</v>
      </c>
      <c r="B16" s="93" t="s">
        <v>72</v>
      </c>
      <c r="C16" s="93"/>
      <c r="D16" s="94">
        <f>-'Green Direct Software'!G81</f>
        <v>-15910.281133077566</v>
      </c>
      <c r="E16" s="94">
        <v>0</v>
      </c>
      <c r="F16" s="94">
        <f t="shared" ref="F16" si="0">E16-D16</f>
        <v>15910.281133077566</v>
      </c>
      <c r="G16" s="94">
        <v>0</v>
      </c>
      <c r="H16" s="94">
        <f t="shared" ref="H16" si="1">G16-E16</f>
        <v>0</v>
      </c>
    </row>
    <row r="17" spans="1:8" x14ac:dyDescent="0.3">
      <c r="A17" s="88">
        <v>8</v>
      </c>
      <c r="B17" s="95" t="s">
        <v>73</v>
      </c>
      <c r="C17" s="95"/>
      <c r="D17" s="96">
        <f>SUM(D15:D16)</f>
        <v>211405.47488111624</v>
      </c>
      <c r="E17" s="96">
        <f>SUM(E15:E16)</f>
        <v>0</v>
      </c>
      <c r="F17" s="96">
        <f>SUM(F15:F16)</f>
        <v>-211405.47488111624</v>
      </c>
      <c r="G17" s="96">
        <f>SUM(G15:G16)</f>
        <v>0</v>
      </c>
      <c r="H17" s="96">
        <f>SUM(H15:H16)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7"/>
  <sheetViews>
    <sheetView workbookViewId="0">
      <selection sqref="A1:XFD1048576"/>
    </sheetView>
  </sheetViews>
  <sheetFormatPr defaultColWidth="9.109375" defaultRowHeight="14.4" x14ac:dyDescent="0.3"/>
  <cols>
    <col min="1" max="1" width="9.109375" style="82"/>
    <col min="2" max="2" width="32.109375" style="82" bestFit="1" customWidth="1"/>
    <col min="3" max="3" width="9.109375" style="82"/>
    <col min="4" max="4" width="9.88671875" style="82" bestFit="1" customWidth="1"/>
    <col min="5" max="5" width="10.6640625" style="82" bestFit="1" customWidth="1"/>
    <col min="6" max="6" width="13.88671875" style="82" bestFit="1" customWidth="1"/>
    <col min="7" max="7" width="12" style="82" bestFit="1" customWidth="1"/>
    <col min="8" max="8" width="13.88671875" style="82" bestFit="1" customWidth="1"/>
    <col min="9" max="16384" width="9.109375" style="82"/>
  </cols>
  <sheetData>
    <row r="5" spans="1:8" x14ac:dyDescent="0.3">
      <c r="A5" s="80" t="s">
        <v>54</v>
      </c>
      <c r="B5" s="80"/>
      <c r="C5" s="80"/>
      <c r="D5" s="81"/>
      <c r="E5" s="81"/>
      <c r="F5" s="81"/>
      <c r="G5" s="81"/>
      <c r="H5" s="81"/>
    </row>
    <row r="6" spans="1:8" x14ac:dyDescent="0.3">
      <c r="A6" s="81" t="s">
        <v>74</v>
      </c>
      <c r="B6" s="81"/>
      <c r="C6" s="81"/>
      <c r="D6" s="81"/>
      <c r="E6" s="81"/>
      <c r="F6" s="81"/>
      <c r="G6" s="81"/>
      <c r="H6" s="81"/>
    </row>
    <row r="7" spans="1:8" x14ac:dyDescent="0.3">
      <c r="A7" s="81" t="s">
        <v>55</v>
      </c>
      <c r="B7" s="81"/>
      <c r="C7" s="81"/>
      <c r="D7" s="81"/>
      <c r="E7" s="81"/>
      <c r="F7" s="81"/>
      <c r="G7" s="81"/>
      <c r="H7" s="81"/>
    </row>
    <row r="8" spans="1:8" x14ac:dyDescent="0.3">
      <c r="A8" s="81" t="s">
        <v>56</v>
      </c>
      <c r="B8" s="81"/>
      <c r="C8" s="81"/>
      <c r="D8" s="81"/>
      <c r="E8" s="81"/>
      <c r="F8" s="81"/>
      <c r="G8" s="81"/>
      <c r="H8" s="81"/>
    </row>
    <row r="9" spans="1:8" x14ac:dyDescent="0.3">
      <c r="A9" s="81"/>
      <c r="B9" s="81"/>
      <c r="C9" s="81"/>
      <c r="D9" s="81"/>
      <c r="E9" s="81"/>
      <c r="F9" s="81"/>
      <c r="G9" s="81"/>
      <c r="H9" s="81"/>
    </row>
    <row r="10" spans="1:8" x14ac:dyDescent="0.3">
      <c r="A10" s="83"/>
      <c r="B10" s="83"/>
      <c r="C10" s="83"/>
      <c r="D10" s="84" t="s">
        <v>57</v>
      </c>
      <c r="E10" s="84"/>
      <c r="F10" s="84" t="s">
        <v>58</v>
      </c>
      <c r="G10" s="84"/>
      <c r="H10" s="84" t="s">
        <v>59</v>
      </c>
    </row>
    <row r="11" spans="1:8" x14ac:dyDescent="0.3">
      <c r="A11" s="84" t="s">
        <v>60</v>
      </c>
      <c r="B11" s="84"/>
      <c r="C11" s="84"/>
      <c r="D11" s="85" t="s">
        <v>61</v>
      </c>
      <c r="E11" s="85" t="s">
        <v>58</v>
      </c>
      <c r="F11" s="85" t="s">
        <v>62</v>
      </c>
      <c r="G11" s="85" t="s">
        <v>59</v>
      </c>
      <c r="H11" s="85" t="s">
        <v>62</v>
      </c>
    </row>
    <row r="12" spans="1:8" x14ac:dyDescent="0.3">
      <c r="A12" s="86" t="s">
        <v>63</v>
      </c>
      <c r="B12" s="86" t="s">
        <v>64</v>
      </c>
      <c r="C12" s="86" t="s">
        <v>65</v>
      </c>
      <c r="D12" s="87" t="s">
        <v>26</v>
      </c>
      <c r="E12" s="87" t="s">
        <v>27</v>
      </c>
      <c r="F12" s="87" t="s">
        <v>66</v>
      </c>
      <c r="G12" s="87" t="s">
        <v>67</v>
      </c>
      <c r="H12" s="87" t="s">
        <v>68</v>
      </c>
    </row>
    <row r="13" spans="1:8" x14ac:dyDescent="0.3">
      <c r="A13" s="88">
        <v>1</v>
      </c>
      <c r="B13" s="89" t="s">
        <v>69</v>
      </c>
      <c r="C13" s="89"/>
      <c r="D13" s="90"/>
      <c r="E13" s="90"/>
      <c r="F13" s="90"/>
      <c r="G13" s="90"/>
      <c r="H13" s="90"/>
    </row>
    <row r="14" spans="1:8" x14ac:dyDescent="0.3">
      <c r="A14" s="88">
        <v>2</v>
      </c>
      <c r="B14" s="89" t="s">
        <v>70</v>
      </c>
      <c r="C14" s="89"/>
      <c r="D14" s="91"/>
      <c r="E14" s="92"/>
      <c r="F14" s="92"/>
      <c r="G14" s="92"/>
      <c r="H14" s="92"/>
    </row>
    <row r="15" spans="1:8" x14ac:dyDescent="0.3">
      <c r="A15" s="88">
        <v>3</v>
      </c>
      <c r="B15" s="93" t="s">
        <v>71</v>
      </c>
      <c r="C15" s="93"/>
      <c r="D15" s="94">
        <f>+'Green Direct Software'!H81</f>
        <v>113323.24398580618</v>
      </c>
      <c r="E15" s="94">
        <v>0</v>
      </c>
      <c r="F15" s="94">
        <f>E15-D15</f>
        <v>-113323.24398580618</v>
      </c>
      <c r="G15" s="94">
        <v>0</v>
      </c>
      <c r="H15" s="94">
        <f>G15-E15</f>
        <v>0</v>
      </c>
    </row>
    <row r="16" spans="1:8" x14ac:dyDescent="0.3">
      <c r="A16" s="88">
        <v>6</v>
      </c>
      <c r="B16" s="93" t="s">
        <v>72</v>
      </c>
      <c r="C16" s="93"/>
      <c r="D16" s="94">
        <f>-'Green Direct Software'!J81</f>
        <v>-7931.7188669224333</v>
      </c>
      <c r="E16" s="94">
        <v>0</v>
      </c>
      <c r="F16" s="94">
        <f t="shared" ref="F16" si="0">E16-D16</f>
        <v>7931.7188669224333</v>
      </c>
      <c r="G16" s="94">
        <v>0</v>
      </c>
      <c r="H16" s="94">
        <f t="shared" ref="H16" si="1">G16-E16</f>
        <v>0</v>
      </c>
    </row>
    <row r="17" spans="1:8" x14ac:dyDescent="0.3">
      <c r="A17" s="88">
        <v>8</v>
      </c>
      <c r="B17" s="95" t="s">
        <v>73</v>
      </c>
      <c r="C17" s="95"/>
      <c r="D17" s="96">
        <f>SUM(D15:D16)</f>
        <v>105391.52511888376</v>
      </c>
      <c r="E17" s="96">
        <f>SUM(E15:E16)</f>
        <v>0</v>
      </c>
      <c r="F17" s="96">
        <f>SUM(F15:F16)</f>
        <v>-105391.52511888376</v>
      </c>
      <c r="G17" s="96">
        <f>SUM(G15:G16)</f>
        <v>0</v>
      </c>
      <c r="H17" s="96">
        <f>SUM(H15:H16)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zoomScaleNormal="100" workbookViewId="0">
      <pane xSplit="1" ySplit="13" topLeftCell="B1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3.2" outlineLevelRow="1" x14ac:dyDescent="0.25"/>
  <cols>
    <col min="1" max="1" width="19.33203125" style="17" customWidth="1"/>
    <col min="2" max="2" width="11.44140625" style="17" bestFit="1" customWidth="1"/>
    <col min="3" max="3" width="12.6640625" style="17" bestFit="1" customWidth="1"/>
    <col min="4" max="4" width="12.33203125" style="17" bestFit="1" customWidth="1"/>
    <col min="5" max="5" width="13.33203125" style="17" bestFit="1" customWidth="1"/>
    <col min="6" max="6" width="12.6640625" style="17" bestFit="1" customWidth="1"/>
    <col min="7" max="7" width="12.33203125" style="17" bestFit="1" customWidth="1"/>
    <col min="8" max="8" width="12.5546875" style="17" bestFit="1" customWidth="1"/>
    <col min="9" max="9" width="12.6640625" style="17" bestFit="1" customWidth="1"/>
    <col min="10" max="10" width="12.33203125" style="17" bestFit="1" customWidth="1"/>
    <col min="11" max="11" width="11.6640625" style="17" bestFit="1" customWidth="1"/>
    <col min="12" max="12" width="13.109375" style="17" bestFit="1" customWidth="1"/>
    <col min="13" max="13" width="7.33203125" style="17" bestFit="1" customWidth="1"/>
    <col min="14" max="14" width="12.88671875" style="17" bestFit="1" customWidth="1"/>
    <col min="15" max="15" width="8.88671875" style="17"/>
    <col min="16" max="16" width="9.33203125" style="17" bestFit="1" customWidth="1"/>
    <col min="17" max="16384" width="8.88671875" style="17"/>
  </cols>
  <sheetData>
    <row r="1" spans="1:15" s="4" customFormat="1" x14ac:dyDescent="0.25">
      <c r="A1" s="2" t="s">
        <v>36</v>
      </c>
      <c r="B1" s="3"/>
      <c r="C1" s="3"/>
      <c r="D1" s="3"/>
      <c r="E1" s="3"/>
      <c r="J1" s="3"/>
      <c r="K1" s="3"/>
      <c r="L1" s="5"/>
      <c r="M1" s="6"/>
      <c r="N1" s="5"/>
    </row>
    <row r="2" spans="1:15" s="4" customFormat="1" x14ac:dyDescent="0.25">
      <c r="A2" s="2" t="s">
        <v>40</v>
      </c>
      <c r="C2" s="7"/>
      <c r="D2" s="8"/>
      <c r="F2" s="3"/>
      <c r="G2" s="9"/>
      <c r="H2" s="10"/>
      <c r="I2" s="3"/>
      <c r="J2" s="3"/>
      <c r="K2" s="3"/>
      <c r="L2" s="11"/>
      <c r="M2" s="6"/>
      <c r="N2" s="5"/>
    </row>
    <row r="3" spans="1:15" s="4" customFormat="1" x14ac:dyDescent="0.25">
      <c r="A3" s="12" t="s">
        <v>41</v>
      </c>
      <c r="C3" s="13"/>
      <c r="D3" s="14"/>
      <c r="E3" s="14"/>
      <c r="F3" s="3"/>
      <c r="G3" s="15"/>
      <c r="J3" s="16"/>
      <c r="K3" s="16"/>
      <c r="L3" s="11"/>
      <c r="M3" s="6"/>
      <c r="N3" s="9"/>
    </row>
    <row r="4" spans="1:15" s="4" customFormat="1" ht="6.6" customHeight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5" s="4" customFormat="1" x14ac:dyDescent="0.25">
      <c r="A5" s="19" t="s">
        <v>37</v>
      </c>
      <c r="B5" s="20">
        <v>2018</v>
      </c>
      <c r="C5" s="20">
        <f>+B5+1</f>
        <v>2019</v>
      </c>
      <c r="D5" s="20">
        <f t="shared" ref="D5:E5" si="0">+C5+1</f>
        <v>2020</v>
      </c>
      <c r="E5" s="20">
        <f t="shared" si="0"/>
        <v>2021</v>
      </c>
      <c r="F5" s="20">
        <f>+E5+1</f>
        <v>2022</v>
      </c>
      <c r="G5" s="20">
        <f t="shared" ref="G5" si="1">+F5+1</f>
        <v>2023</v>
      </c>
      <c r="H5" s="20">
        <v>2025</v>
      </c>
      <c r="I5" s="20">
        <v>2026</v>
      </c>
      <c r="J5" s="20">
        <v>2027</v>
      </c>
      <c r="K5" s="20">
        <v>2028</v>
      </c>
      <c r="L5" s="20">
        <v>2029</v>
      </c>
    </row>
    <row r="6" spans="1:15" s="4" customFormat="1" x14ac:dyDescent="0.25">
      <c r="A6" s="21" t="s">
        <v>0</v>
      </c>
      <c r="B6" s="22">
        <v>0.33329999999999999</v>
      </c>
      <c r="C6" s="22">
        <v>0.44450000000000001</v>
      </c>
      <c r="D6" s="22">
        <v>0.14810000000000001</v>
      </c>
      <c r="E6" s="22">
        <v>7.4099999999999999E-2</v>
      </c>
      <c r="F6" s="22"/>
      <c r="G6" s="22"/>
      <c r="H6" s="22"/>
      <c r="I6" s="22"/>
      <c r="J6" s="22"/>
      <c r="K6" s="22"/>
      <c r="L6" s="22"/>
    </row>
    <row r="7" spans="1:15" s="4" customFormat="1" ht="7.2" customHeight="1" thickBot="1" x14ac:dyDescent="0.3">
      <c r="A7" s="23"/>
      <c r="B7" s="18"/>
      <c r="C7" s="18"/>
      <c r="D7" s="18"/>
      <c r="E7" s="18"/>
      <c r="F7" s="18"/>
      <c r="G7" s="18"/>
      <c r="H7" s="24"/>
      <c r="I7" s="24"/>
      <c r="J7" s="24"/>
    </row>
    <row r="8" spans="1:15" ht="13.8" thickBot="1" x14ac:dyDescent="0.3">
      <c r="A8" s="25" t="s">
        <v>1</v>
      </c>
      <c r="B8" s="26" t="s">
        <v>2</v>
      </c>
      <c r="C8" s="27"/>
      <c r="D8" s="26" t="s">
        <v>3</v>
      </c>
      <c r="E8" s="28"/>
      <c r="F8" s="26" t="s">
        <v>4</v>
      </c>
      <c r="G8" s="27"/>
      <c r="H8" s="26" t="s">
        <v>5</v>
      </c>
      <c r="I8" s="27"/>
      <c r="J8" s="29" t="s">
        <v>6</v>
      </c>
      <c r="K8" s="29" t="s">
        <v>7</v>
      </c>
      <c r="L8" s="29" t="s">
        <v>8</v>
      </c>
    </row>
    <row r="9" spans="1:15" ht="14.4" thickTop="1" thickBot="1" x14ac:dyDescent="0.3">
      <c r="A9" s="30"/>
      <c r="B9" s="31"/>
      <c r="C9" s="32"/>
      <c r="D9" s="31" t="s">
        <v>9</v>
      </c>
      <c r="E9" s="33">
        <v>0</v>
      </c>
      <c r="F9" s="34"/>
      <c r="G9" s="32"/>
      <c r="H9" s="35"/>
      <c r="I9" s="36"/>
      <c r="J9" s="37"/>
      <c r="K9" s="37"/>
      <c r="L9" s="37" t="s">
        <v>10</v>
      </c>
    </row>
    <row r="10" spans="1:15" ht="13.8" thickBot="1" x14ac:dyDescent="0.3">
      <c r="A10" s="30"/>
      <c r="B10" s="31"/>
      <c r="C10" s="32"/>
      <c r="D10" s="31" t="s">
        <v>11</v>
      </c>
      <c r="E10" s="38"/>
      <c r="F10" s="34"/>
      <c r="G10" s="32"/>
      <c r="H10" s="35"/>
      <c r="I10" s="36"/>
      <c r="J10" s="37"/>
      <c r="K10" s="39" t="s">
        <v>12</v>
      </c>
      <c r="L10" s="37"/>
    </row>
    <row r="11" spans="1:15" x14ac:dyDescent="0.25">
      <c r="A11" s="40"/>
      <c r="B11" s="35" t="s">
        <v>13</v>
      </c>
      <c r="C11" s="36" t="s">
        <v>14</v>
      </c>
      <c r="D11" s="35" t="s">
        <v>15</v>
      </c>
      <c r="E11" s="36" t="s">
        <v>16</v>
      </c>
      <c r="F11" s="35" t="s">
        <v>13</v>
      </c>
      <c r="G11" s="36" t="s">
        <v>14</v>
      </c>
      <c r="H11" s="35" t="s">
        <v>13</v>
      </c>
      <c r="I11" s="36" t="s">
        <v>17</v>
      </c>
      <c r="J11" s="37" t="s">
        <v>18</v>
      </c>
      <c r="K11" s="39">
        <v>0.21</v>
      </c>
      <c r="L11" s="37" t="s">
        <v>19</v>
      </c>
    </row>
    <row r="12" spans="1:15" x14ac:dyDescent="0.25">
      <c r="A12" s="40"/>
      <c r="B12" s="35"/>
      <c r="C12" s="36"/>
      <c r="D12" s="35" t="s">
        <v>20</v>
      </c>
      <c r="E12" s="36" t="s">
        <v>21</v>
      </c>
      <c r="F12" s="35" t="s">
        <v>22</v>
      </c>
      <c r="G12" s="36" t="s">
        <v>23</v>
      </c>
      <c r="H12" s="35"/>
      <c r="I12" s="36"/>
      <c r="J12" s="37"/>
      <c r="K12" s="39" t="s">
        <v>24</v>
      </c>
      <c r="L12" s="37" t="s">
        <v>25</v>
      </c>
    </row>
    <row r="13" spans="1:15" x14ac:dyDescent="0.25">
      <c r="A13" s="41"/>
      <c r="B13" s="42" t="s">
        <v>26</v>
      </c>
      <c r="C13" s="43" t="s">
        <v>27</v>
      </c>
      <c r="D13" s="42"/>
      <c r="E13" s="43" t="s">
        <v>28</v>
      </c>
      <c r="F13" s="42" t="s">
        <v>29</v>
      </c>
      <c r="G13" s="43" t="s">
        <v>30</v>
      </c>
      <c r="H13" s="42" t="s">
        <v>31</v>
      </c>
      <c r="I13" s="43" t="s">
        <v>32</v>
      </c>
      <c r="J13" s="44" t="s">
        <v>33</v>
      </c>
      <c r="K13" s="45">
        <v>0.21</v>
      </c>
      <c r="L13" s="46" t="s">
        <v>34</v>
      </c>
    </row>
    <row r="14" spans="1:15" outlineLevel="1" x14ac:dyDescent="0.25">
      <c r="A14" s="47">
        <v>43100</v>
      </c>
      <c r="B14" s="48">
        <v>0</v>
      </c>
      <c r="C14" s="49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1">
        <v>0</v>
      </c>
    </row>
    <row r="15" spans="1:15" ht="14.4" x14ac:dyDescent="0.3">
      <c r="A15" s="47">
        <v>43131</v>
      </c>
      <c r="B15" s="52">
        <f t="shared" ref="B15:B68" si="2">C15</f>
        <v>0</v>
      </c>
      <c r="C15" s="49">
        <v>0</v>
      </c>
      <c r="D15" s="49">
        <f>+C26*$B$6/12</f>
        <v>9461.2093399999994</v>
      </c>
      <c r="E15" s="53">
        <f>+C15*$E$9/12/2</f>
        <v>0</v>
      </c>
      <c r="F15" s="49">
        <f>-D15+F14</f>
        <v>-9461.2093399999994</v>
      </c>
      <c r="G15" s="49">
        <f>+G14-E15</f>
        <v>0</v>
      </c>
      <c r="H15" s="49">
        <f>B15+F15</f>
        <v>-9461.2093399999994</v>
      </c>
      <c r="I15" s="49">
        <f t="shared" ref="I15:I19" si="3">C15+G15</f>
        <v>0</v>
      </c>
      <c r="J15" s="49">
        <f t="shared" ref="J15:J56" si="4">I15-H15</f>
        <v>9461.2093399999994</v>
      </c>
      <c r="K15" s="49">
        <f t="shared" ref="K15:K68" si="5">-J15*$K$11</f>
        <v>-1986.8539613999999</v>
      </c>
      <c r="L15" s="54">
        <f t="shared" ref="L15:L68" si="6">-K15+K14</f>
        <v>1986.8539613999999</v>
      </c>
      <c r="N15" s="1"/>
      <c r="O15" s="55"/>
    </row>
    <row r="16" spans="1:15" x14ac:dyDescent="0.25">
      <c r="A16" s="47">
        <v>43159</v>
      </c>
      <c r="B16" s="52">
        <f t="shared" si="2"/>
        <v>0</v>
      </c>
      <c r="C16" s="49">
        <f>C15</f>
        <v>0</v>
      </c>
      <c r="D16" s="49">
        <f t="shared" ref="D16:D24" si="7">+C27*$B$6/12</f>
        <v>9461.2093399999994</v>
      </c>
      <c r="E16" s="53">
        <f t="shared" ref="E16:E50" si="8">+C16*$E$9/12</f>
        <v>0</v>
      </c>
      <c r="F16" s="49">
        <f t="shared" ref="F16:F68" si="9">-D16+F15</f>
        <v>-18922.418679999999</v>
      </c>
      <c r="G16" s="49">
        <f t="shared" ref="G16:G68" si="10">+G15-E16</f>
        <v>0</v>
      </c>
      <c r="H16" s="49">
        <f t="shared" ref="H16:H18" si="11">B16+F16</f>
        <v>-18922.418679999999</v>
      </c>
      <c r="I16" s="49">
        <f t="shared" si="3"/>
        <v>0</v>
      </c>
      <c r="J16" s="49">
        <f t="shared" si="4"/>
        <v>18922.418679999999</v>
      </c>
      <c r="K16" s="49">
        <f t="shared" si="5"/>
        <v>-3973.7079227999998</v>
      </c>
      <c r="L16" s="54">
        <f t="shared" si="6"/>
        <v>1986.8539613999999</v>
      </c>
    </row>
    <row r="17" spans="1:15" x14ac:dyDescent="0.25">
      <c r="A17" s="47">
        <v>43190</v>
      </c>
      <c r="B17" s="52">
        <f t="shared" si="2"/>
        <v>0</v>
      </c>
      <c r="C17" s="49">
        <f t="shared" ref="C17:C68" si="12">C16</f>
        <v>0</v>
      </c>
      <c r="D17" s="49">
        <f t="shared" si="7"/>
        <v>9461.2093399999994</v>
      </c>
      <c r="E17" s="53">
        <f t="shared" si="8"/>
        <v>0</v>
      </c>
      <c r="F17" s="49">
        <f t="shared" si="9"/>
        <v>-28383.628019999996</v>
      </c>
      <c r="G17" s="49">
        <f t="shared" si="10"/>
        <v>0</v>
      </c>
      <c r="H17" s="49">
        <f t="shared" si="11"/>
        <v>-28383.628019999996</v>
      </c>
      <c r="I17" s="49">
        <f t="shared" si="3"/>
        <v>0</v>
      </c>
      <c r="J17" s="49">
        <f t="shared" si="4"/>
        <v>28383.628019999996</v>
      </c>
      <c r="K17" s="49">
        <f t="shared" si="5"/>
        <v>-5960.5618841999994</v>
      </c>
      <c r="L17" s="54">
        <f t="shared" si="6"/>
        <v>1986.8539613999997</v>
      </c>
    </row>
    <row r="18" spans="1:15" x14ac:dyDescent="0.25">
      <c r="A18" s="47">
        <v>43220</v>
      </c>
      <c r="B18" s="52">
        <f t="shared" si="2"/>
        <v>0</v>
      </c>
      <c r="C18" s="49">
        <f t="shared" si="12"/>
        <v>0</v>
      </c>
      <c r="D18" s="49">
        <f t="shared" si="7"/>
        <v>9461.2093399999994</v>
      </c>
      <c r="E18" s="53">
        <f t="shared" si="8"/>
        <v>0</v>
      </c>
      <c r="F18" s="49">
        <f t="shared" si="9"/>
        <v>-37844.837359999998</v>
      </c>
      <c r="G18" s="49">
        <f t="shared" si="10"/>
        <v>0</v>
      </c>
      <c r="H18" s="49">
        <f t="shared" si="11"/>
        <v>-37844.837359999998</v>
      </c>
      <c r="I18" s="49">
        <f t="shared" si="3"/>
        <v>0</v>
      </c>
      <c r="J18" s="49">
        <f t="shared" si="4"/>
        <v>37844.837359999998</v>
      </c>
      <c r="K18" s="49">
        <f t="shared" si="5"/>
        <v>-7947.4158455999996</v>
      </c>
      <c r="L18" s="54">
        <f t="shared" si="6"/>
        <v>1986.8539614000001</v>
      </c>
    </row>
    <row r="19" spans="1:15" x14ac:dyDescent="0.25">
      <c r="A19" s="47">
        <v>43251</v>
      </c>
      <c r="B19" s="49">
        <f t="shared" si="2"/>
        <v>0</v>
      </c>
      <c r="C19" s="49">
        <f t="shared" si="12"/>
        <v>0</v>
      </c>
      <c r="D19" s="49">
        <f t="shared" si="7"/>
        <v>9461.2093399999994</v>
      </c>
      <c r="E19" s="53">
        <f t="shared" si="8"/>
        <v>0</v>
      </c>
      <c r="F19" s="49">
        <f t="shared" si="9"/>
        <v>-47306.046699999999</v>
      </c>
      <c r="G19" s="49">
        <f t="shared" si="10"/>
        <v>0</v>
      </c>
      <c r="H19" s="49">
        <f>B19+F19</f>
        <v>-47306.046699999999</v>
      </c>
      <c r="I19" s="49">
        <f t="shared" si="3"/>
        <v>0</v>
      </c>
      <c r="J19" s="49">
        <f t="shared" si="4"/>
        <v>47306.046699999999</v>
      </c>
      <c r="K19" s="49">
        <f t="shared" si="5"/>
        <v>-9934.2698069999988</v>
      </c>
      <c r="L19" s="54">
        <f t="shared" si="6"/>
        <v>1986.8539613999992</v>
      </c>
      <c r="M19" s="56"/>
    </row>
    <row r="20" spans="1:15" x14ac:dyDescent="0.25">
      <c r="A20" s="47">
        <v>43281</v>
      </c>
      <c r="B20" s="49">
        <f t="shared" si="2"/>
        <v>0</v>
      </c>
      <c r="C20" s="49">
        <f t="shared" si="12"/>
        <v>0</v>
      </c>
      <c r="D20" s="49">
        <f t="shared" si="7"/>
        <v>9461.2093399999994</v>
      </c>
      <c r="E20" s="53">
        <f t="shared" si="8"/>
        <v>0</v>
      </c>
      <c r="F20" s="49">
        <f t="shared" si="9"/>
        <v>-56767.25604</v>
      </c>
      <c r="G20" s="49">
        <f t="shared" si="10"/>
        <v>0</v>
      </c>
      <c r="H20" s="49">
        <f t="shared" ref="H20:I59" si="13">B20+F20</f>
        <v>-56767.25604</v>
      </c>
      <c r="I20" s="49">
        <f t="shared" si="13"/>
        <v>0</v>
      </c>
      <c r="J20" s="49">
        <f t="shared" si="4"/>
        <v>56767.25604</v>
      </c>
      <c r="K20" s="49">
        <f t="shared" si="5"/>
        <v>-11921.123768399999</v>
      </c>
      <c r="L20" s="54">
        <f t="shared" si="6"/>
        <v>1986.8539614000001</v>
      </c>
      <c r="M20" s="57"/>
    </row>
    <row r="21" spans="1:15" x14ac:dyDescent="0.25">
      <c r="A21" s="47">
        <v>43312</v>
      </c>
      <c r="B21" s="52">
        <f t="shared" si="2"/>
        <v>0</v>
      </c>
      <c r="C21" s="49">
        <f t="shared" si="12"/>
        <v>0</v>
      </c>
      <c r="D21" s="49">
        <f t="shared" si="7"/>
        <v>9461.2093399999994</v>
      </c>
      <c r="E21" s="53">
        <f t="shared" si="8"/>
        <v>0</v>
      </c>
      <c r="F21" s="49">
        <f t="shared" si="9"/>
        <v>-66228.465379999994</v>
      </c>
      <c r="G21" s="49">
        <f t="shared" si="10"/>
        <v>0</v>
      </c>
      <c r="H21" s="49">
        <f t="shared" si="13"/>
        <v>-66228.465379999994</v>
      </c>
      <c r="I21" s="49">
        <f t="shared" si="13"/>
        <v>0</v>
      </c>
      <c r="J21" s="49">
        <f t="shared" si="4"/>
        <v>66228.465379999994</v>
      </c>
      <c r="K21" s="49">
        <f t="shared" si="5"/>
        <v>-13907.977729799999</v>
      </c>
      <c r="L21" s="54">
        <f t="shared" si="6"/>
        <v>1986.8539614000001</v>
      </c>
      <c r="M21" s="57"/>
    </row>
    <row r="22" spans="1:15" x14ac:dyDescent="0.25">
      <c r="A22" s="47">
        <v>43343</v>
      </c>
      <c r="B22" s="52">
        <f t="shared" si="2"/>
        <v>0</v>
      </c>
      <c r="C22" s="49">
        <v>0</v>
      </c>
      <c r="D22" s="49">
        <f t="shared" si="7"/>
        <v>9461.2093399999994</v>
      </c>
      <c r="E22" s="53">
        <f t="shared" si="8"/>
        <v>0</v>
      </c>
      <c r="F22" s="49">
        <f t="shared" si="9"/>
        <v>-75689.674719999995</v>
      </c>
      <c r="G22" s="49">
        <f t="shared" si="10"/>
        <v>0</v>
      </c>
      <c r="H22" s="49">
        <f t="shared" si="13"/>
        <v>-75689.674719999995</v>
      </c>
      <c r="I22" s="49">
        <f t="shared" si="13"/>
        <v>0</v>
      </c>
      <c r="J22" s="49">
        <f t="shared" si="4"/>
        <v>75689.674719999995</v>
      </c>
      <c r="K22" s="49">
        <f t="shared" si="5"/>
        <v>-15894.831691199999</v>
      </c>
      <c r="L22" s="54">
        <f t="shared" si="6"/>
        <v>1986.8539614000001</v>
      </c>
      <c r="M22" s="57"/>
      <c r="N22" s="58"/>
    </row>
    <row r="23" spans="1:15" x14ac:dyDescent="0.25">
      <c r="A23" s="47">
        <v>43373</v>
      </c>
      <c r="B23" s="49">
        <f t="shared" si="2"/>
        <v>0</v>
      </c>
      <c r="C23" s="49">
        <v>0</v>
      </c>
      <c r="D23" s="49">
        <f t="shared" si="7"/>
        <v>9461.2093399999994</v>
      </c>
      <c r="E23" s="53">
        <f t="shared" si="8"/>
        <v>0</v>
      </c>
      <c r="F23" s="49">
        <f t="shared" si="9"/>
        <v>-85150.884059999997</v>
      </c>
      <c r="G23" s="49">
        <f t="shared" si="10"/>
        <v>0</v>
      </c>
      <c r="H23" s="49">
        <f t="shared" si="13"/>
        <v>-85150.884059999997</v>
      </c>
      <c r="I23" s="49">
        <f>C23+G23</f>
        <v>0</v>
      </c>
      <c r="J23" s="49">
        <f t="shared" si="4"/>
        <v>85150.884059999997</v>
      </c>
      <c r="K23" s="49">
        <f t="shared" si="5"/>
        <v>-17881.685652599997</v>
      </c>
      <c r="L23" s="54">
        <f t="shared" si="6"/>
        <v>1986.8539613999983</v>
      </c>
      <c r="M23" s="57"/>
    </row>
    <row r="24" spans="1:15" x14ac:dyDescent="0.25">
      <c r="A24" s="47">
        <v>43404</v>
      </c>
      <c r="B24" s="49">
        <f t="shared" si="2"/>
        <v>340637.6</v>
      </c>
      <c r="C24" s="49">
        <v>340637.6</v>
      </c>
      <c r="D24" s="49">
        <f t="shared" si="7"/>
        <v>9461.2093399999994</v>
      </c>
      <c r="E24" s="53">
        <f t="shared" si="8"/>
        <v>0</v>
      </c>
      <c r="F24" s="49">
        <f t="shared" si="9"/>
        <v>-94612.093399999998</v>
      </c>
      <c r="G24" s="49">
        <f t="shared" si="10"/>
        <v>0</v>
      </c>
      <c r="H24" s="49">
        <f t="shared" si="13"/>
        <v>246025.50659999996</v>
      </c>
      <c r="I24" s="49">
        <f t="shared" si="13"/>
        <v>340637.6</v>
      </c>
      <c r="J24" s="49">
        <f t="shared" si="4"/>
        <v>94612.093400000012</v>
      </c>
      <c r="K24" s="49">
        <f t="shared" si="5"/>
        <v>-19868.539614000001</v>
      </c>
      <c r="L24" s="54">
        <f t="shared" si="6"/>
        <v>1986.8539614000038</v>
      </c>
      <c r="M24" s="57"/>
    </row>
    <row r="25" spans="1:15" x14ac:dyDescent="0.25">
      <c r="A25" s="47">
        <v>43434</v>
      </c>
      <c r="B25" s="49">
        <f t="shared" si="2"/>
        <v>340637.6</v>
      </c>
      <c r="C25" s="49">
        <f t="shared" si="12"/>
        <v>340637.6</v>
      </c>
      <c r="D25" s="49">
        <f t="shared" ref="D25:D26" si="14">+B25*$B$6/12</f>
        <v>9461.2093399999994</v>
      </c>
      <c r="E25" s="53">
        <f t="shared" si="8"/>
        <v>0</v>
      </c>
      <c r="F25" s="49">
        <f t="shared" si="9"/>
        <v>-104073.30274</v>
      </c>
      <c r="G25" s="49">
        <f t="shared" si="10"/>
        <v>0</v>
      </c>
      <c r="H25" s="49">
        <f t="shared" si="13"/>
        <v>236564.29725999996</v>
      </c>
      <c r="I25" s="49">
        <f t="shared" si="13"/>
        <v>340637.6</v>
      </c>
      <c r="J25" s="49">
        <f t="shared" si="4"/>
        <v>104073.30274000001</v>
      </c>
      <c r="K25" s="49">
        <f t="shared" si="5"/>
        <v>-21855.393575400001</v>
      </c>
      <c r="L25" s="54">
        <f t="shared" si="6"/>
        <v>1986.8539614000001</v>
      </c>
      <c r="M25" s="57"/>
    </row>
    <row r="26" spans="1:15" x14ac:dyDescent="0.25">
      <c r="A26" s="47">
        <v>43465</v>
      </c>
      <c r="B26" s="49">
        <f t="shared" si="2"/>
        <v>340637.6</v>
      </c>
      <c r="C26" s="49">
        <f t="shared" si="12"/>
        <v>340637.6</v>
      </c>
      <c r="D26" s="49">
        <f t="shared" si="14"/>
        <v>9461.2093399999994</v>
      </c>
      <c r="E26" s="53">
        <f t="shared" si="8"/>
        <v>0</v>
      </c>
      <c r="F26" s="49">
        <f t="shared" si="9"/>
        <v>-113534.51208</v>
      </c>
      <c r="G26" s="49">
        <f t="shared" si="10"/>
        <v>0</v>
      </c>
      <c r="H26" s="49">
        <f t="shared" si="13"/>
        <v>227103.08791999996</v>
      </c>
      <c r="I26" s="49">
        <f t="shared" si="13"/>
        <v>340637.6</v>
      </c>
      <c r="J26" s="49">
        <f t="shared" si="4"/>
        <v>113534.51208000001</v>
      </c>
      <c r="K26" s="49">
        <f t="shared" si="5"/>
        <v>-23842.247536800001</v>
      </c>
      <c r="L26" s="54">
        <f t="shared" si="6"/>
        <v>1986.8539614000001</v>
      </c>
      <c r="M26" s="57"/>
    </row>
    <row r="27" spans="1:15" x14ac:dyDescent="0.25">
      <c r="A27" s="47">
        <v>43496</v>
      </c>
      <c r="B27" s="49">
        <f t="shared" si="2"/>
        <v>340637.6</v>
      </c>
      <c r="C27" s="49">
        <f t="shared" si="12"/>
        <v>340637.6</v>
      </c>
      <c r="D27" s="49">
        <f t="shared" ref="D27:D38" si="15">B27*$C$6/12</f>
        <v>12617.784433333332</v>
      </c>
      <c r="E27" s="53">
        <f t="shared" si="8"/>
        <v>0</v>
      </c>
      <c r="F27" s="49">
        <f t="shared" si="9"/>
        <v>-126152.29651333333</v>
      </c>
      <c r="G27" s="49">
        <f t="shared" si="10"/>
        <v>0</v>
      </c>
      <c r="H27" s="49">
        <f t="shared" si="13"/>
        <v>214485.30348666664</v>
      </c>
      <c r="I27" s="49">
        <f t="shared" si="13"/>
        <v>340637.6</v>
      </c>
      <c r="J27" s="49">
        <f t="shared" si="4"/>
        <v>126152.29651333333</v>
      </c>
      <c r="K27" s="49">
        <f t="shared" si="5"/>
        <v>-26491.982267799998</v>
      </c>
      <c r="L27" s="54">
        <f t="shared" si="6"/>
        <v>2649.7347309999968</v>
      </c>
      <c r="M27" s="57"/>
    </row>
    <row r="28" spans="1:15" x14ac:dyDescent="0.25">
      <c r="A28" s="47">
        <v>43524</v>
      </c>
      <c r="B28" s="49">
        <f t="shared" si="2"/>
        <v>340637.6</v>
      </c>
      <c r="C28" s="49">
        <f t="shared" si="12"/>
        <v>340637.6</v>
      </c>
      <c r="D28" s="49">
        <f t="shared" si="15"/>
        <v>12617.784433333332</v>
      </c>
      <c r="E28" s="53">
        <f t="shared" si="8"/>
        <v>0</v>
      </c>
      <c r="F28" s="49">
        <f t="shared" si="9"/>
        <v>-138770.08094666665</v>
      </c>
      <c r="G28" s="49">
        <f t="shared" si="10"/>
        <v>0</v>
      </c>
      <c r="H28" s="49">
        <f t="shared" si="13"/>
        <v>201867.51905333332</v>
      </c>
      <c r="I28" s="49">
        <f t="shared" si="13"/>
        <v>340637.6</v>
      </c>
      <c r="J28" s="49">
        <f t="shared" si="4"/>
        <v>138770.08094666665</v>
      </c>
      <c r="K28" s="49">
        <f t="shared" si="5"/>
        <v>-29141.716998799995</v>
      </c>
      <c r="L28" s="54">
        <f t="shared" si="6"/>
        <v>2649.7347309999968</v>
      </c>
      <c r="M28" s="57"/>
      <c r="O28" s="56"/>
    </row>
    <row r="29" spans="1:15" x14ac:dyDescent="0.25">
      <c r="A29" s="47">
        <v>43555</v>
      </c>
      <c r="B29" s="49">
        <f t="shared" si="2"/>
        <v>340637.6</v>
      </c>
      <c r="C29" s="49">
        <f t="shared" si="12"/>
        <v>340637.6</v>
      </c>
      <c r="D29" s="49">
        <f t="shared" si="15"/>
        <v>12617.784433333332</v>
      </c>
      <c r="E29" s="53">
        <f t="shared" si="8"/>
        <v>0</v>
      </c>
      <c r="F29" s="49">
        <f t="shared" si="9"/>
        <v>-151387.86537999997</v>
      </c>
      <c r="G29" s="49">
        <f t="shared" si="10"/>
        <v>0</v>
      </c>
      <c r="H29" s="49">
        <f t="shared" si="13"/>
        <v>189249.73462</v>
      </c>
      <c r="I29" s="49">
        <f t="shared" si="13"/>
        <v>340637.6</v>
      </c>
      <c r="J29" s="49">
        <f t="shared" si="4"/>
        <v>151387.86537999997</v>
      </c>
      <c r="K29" s="49">
        <f t="shared" si="5"/>
        <v>-31791.451729799992</v>
      </c>
      <c r="L29" s="54">
        <f t="shared" si="6"/>
        <v>2649.7347309999968</v>
      </c>
      <c r="M29" s="57"/>
      <c r="N29" s="56"/>
      <c r="O29" s="56"/>
    </row>
    <row r="30" spans="1:15" x14ac:dyDescent="0.25">
      <c r="A30" s="47">
        <v>43585</v>
      </c>
      <c r="B30" s="49">
        <f t="shared" si="2"/>
        <v>340637.6</v>
      </c>
      <c r="C30" s="49">
        <f t="shared" si="12"/>
        <v>340637.6</v>
      </c>
      <c r="D30" s="49">
        <f t="shared" si="15"/>
        <v>12617.784433333332</v>
      </c>
      <c r="E30" s="53">
        <f t="shared" si="8"/>
        <v>0</v>
      </c>
      <c r="F30" s="49">
        <f t="shared" si="9"/>
        <v>-164005.64981333329</v>
      </c>
      <c r="G30" s="49">
        <f t="shared" si="10"/>
        <v>0</v>
      </c>
      <c r="H30" s="49">
        <f t="shared" si="13"/>
        <v>176631.95018666668</v>
      </c>
      <c r="I30" s="49">
        <f t="shared" si="13"/>
        <v>340637.6</v>
      </c>
      <c r="J30" s="49">
        <f t="shared" si="4"/>
        <v>164005.64981333329</v>
      </c>
      <c r="K30" s="49">
        <f t="shared" si="5"/>
        <v>-34441.186460799989</v>
      </c>
      <c r="L30" s="54">
        <f t="shared" si="6"/>
        <v>2649.7347309999968</v>
      </c>
      <c r="M30" s="57"/>
      <c r="O30" s="56"/>
    </row>
    <row r="31" spans="1:15" x14ac:dyDescent="0.25">
      <c r="A31" s="47">
        <v>43616</v>
      </c>
      <c r="B31" s="49">
        <f t="shared" si="2"/>
        <v>340637.6</v>
      </c>
      <c r="C31" s="49">
        <f t="shared" si="12"/>
        <v>340637.6</v>
      </c>
      <c r="D31" s="49">
        <f t="shared" si="15"/>
        <v>12617.784433333332</v>
      </c>
      <c r="E31" s="53">
        <f t="shared" si="8"/>
        <v>0</v>
      </c>
      <c r="F31" s="49">
        <f t="shared" si="9"/>
        <v>-176623.43424666661</v>
      </c>
      <c r="G31" s="49">
        <f t="shared" si="10"/>
        <v>0</v>
      </c>
      <c r="H31" s="49">
        <f t="shared" si="13"/>
        <v>164014.16575333336</v>
      </c>
      <c r="I31" s="49">
        <f t="shared" si="13"/>
        <v>340637.6</v>
      </c>
      <c r="J31" s="49">
        <f t="shared" si="4"/>
        <v>176623.43424666661</v>
      </c>
      <c r="K31" s="49">
        <f t="shared" si="5"/>
        <v>-37090.921191799986</v>
      </c>
      <c r="L31" s="54">
        <f t="shared" si="6"/>
        <v>2649.7347309999968</v>
      </c>
      <c r="M31" s="57"/>
      <c r="O31" s="56"/>
    </row>
    <row r="32" spans="1:15" x14ac:dyDescent="0.25">
      <c r="A32" s="47">
        <v>43646</v>
      </c>
      <c r="B32" s="49">
        <f t="shared" si="2"/>
        <v>340637.6</v>
      </c>
      <c r="C32" s="49">
        <f t="shared" si="12"/>
        <v>340637.6</v>
      </c>
      <c r="D32" s="49">
        <f t="shared" si="15"/>
        <v>12617.784433333332</v>
      </c>
      <c r="E32" s="53">
        <f t="shared" si="8"/>
        <v>0</v>
      </c>
      <c r="F32" s="49">
        <f t="shared" si="9"/>
        <v>-189241.21867999993</v>
      </c>
      <c r="G32" s="49">
        <f t="shared" si="10"/>
        <v>0</v>
      </c>
      <c r="H32" s="49">
        <f t="shared" si="13"/>
        <v>151396.38132000004</v>
      </c>
      <c r="I32" s="49">
        <f t="shared" si="13"/>
        <v>340637.6</v>
      </c>
      <c r="J32" s="49">
        <f t="shared" si="4"/>
        <v>189241.21867999993</v>
      </c>
      <c r="K32" s="49">
        <f t="shared" si="5"/>
        <v>-39740.655922799982</v>
      </c>
      <c r="L32" s="54">
        <f t="shared" si="6"/>
        <v>2649.7347309999968</v>
      </c>
      <c r="M32" s="56"/>
      <c r="O32" s="56"/>
    </row>
    <row r="33" spans="1:15" x14ac:dyDescent="0.25">
      <c r="A33" s="47">
        <v>43677</v>
      </c>
      <c r="B33" s="49">
        <f t="shared" si="2"/>
        <v>340637.6</v>
      </c>
      <c r="C33" s="49">
        <f t="shared" si="12"/>
        <v>340637.6</v>
      </c>
      <c r="D33" s="49">
        <f t="shared" si="15"/>
        <v>12617.784433333332</v>
      </c>
      <c r="E33" s="53">
        <f t="shared" si="8"/>
        <v>0</v>
      </c>
      <c r="F33" s="49">
        <f t="shared" si="9"/>
        <v>-201859.00311333325</v>
      </c>
      <c r="G33" s="49">
        <f t="shared" si="10"/>
        <v>0</v>
      </c>
      <c r="H33" s="49">
        <f t="shared" si="13"/>
        <v>138778.59688666672</v>
      </c>
      <c r="I33" s="49">
        <f t="shared" si="13"/>
        <v>340637.6</v>
      </c>
      <c r="J33" s="49">
        <f t="shared" si="4"/>
        <v>201859.00311333325</v>
      </c>
      <c r="K33" s="49">
        <f t="shared" si="5"/>
        <v>-42390.390653799979</v>
      </c>
      <c r="L33" s="54">
        <f t="shared" si="6"/>
        <v>2649.7347309999968</v>
      </c>
      <c r="M33" s="56"/>
      <c r="N33" s="56"/>
      <c r="O33" s="56"/>
    </row>
    <row r="34" spans="1:15" x14ac:dyDescent="0.25">
      <c r="A34" s="47">
        <v>43708</v>
      </c>
      <c r="B34" s="52">
        <f t="shared" si="2"/>
        <v>340637.6</v>
      </c>
      <c r="C34" s="49">
        <f t="shared" si="12"/>
        <v>340637.6</v>
      </c>
      <c r="D34" s="49">
        <f t="shared" si="15"/>
        <v>12617.784433333332</v>
      </c>
      <c r="E34" s="53">
        <f t="shared" si="8"/>
        <v>0</v>
      </c>
      <c r="F34" s="49">
        <f t="shared" si="9"/>
        <v>-214476.78754666657</v>
      </c>
      <c r="G34" s="49">
        <f t="shared" si="10"/>
        <v>0</v>
      </c>
      <c r="H34" s="49">
        <f t="shared" si="13"/>
        <v>126160.8124533334</v>
      </c>
      <c r="I34" s="49">
        <f t="shared" si="13"/>
        <v>340637.6</v>
      </c>
      <c r="J34" s="49">
        <f t="shared" si="4"/>
        <v>214476.78754666657</v>
      </c>
      <c r="K34" s="49">
        <f t="shared" si="5"/>
        <v>-45040.125384799976</v>
      </c>
      <c r="L34" s="54">
        <f t="shared" si="6"/>
        <v>2649.7347309999968</v>
      </c>
      <c r="M34" s="56"/>
      <c r="N34" s="56"/>
      <c r="O34" s="56"/>
    </row>
    <row r="35" spans="1:15" x14ac:dyDescent="0.25">
      <c r="A35" s="47">
        <v>43738</v>
      </c>
      <c r="B35" s="49">
        <f t="shared" si="2"/>
        <v>340637.6</v>
      </c>
      <c r="C35" s="49">
        <f t="shared" si="12"/>
        <v>340637.6</v>
      </c>
      <c r="D35" s="49">
        <f t="shared" si="15"/>
        <v>12617.784433333332</v>
      </c>
      <c r="E35" s="53">
        <f t="shared" si="8"/>
        <v>0</v>
      </c>
      <c r="F35" s="49">
        <f t="shared" si="9"/>
        <v>-227094.57197999989</v>
      </c>
      <c r="G35" s="49">
        <f t="shared" si="10"/>
        <v>0</v>
      </c>
      <c r="H35" s="49">
        <f t="shared" si="13"/>
        <v>113543.02802000009</v>
      </c>
      <c r="I35" s="49">
        <f t="shared" si="13"/>
        <v>340637.6</v>
      </c>
      <c r="J35" s="49">
        <f t="shared" si="4"/>
        <v>227094.57197999989</v>
      </c>
      <c r="K35" s="49">
        <f t="shared" si="5"/>
        <v>-47689.860115799973</v>
      </c>
      <c r="L35" s="54">
        <f t="shared" si="6"/>
        <v>2649.7347309999968</v>
      </c>
      <c r="M35" s="56"/>
      <c r="N35" s="56"/>
      <c r="O35" s="56"/>
    </row>
    <row r="36" spans="1:15" x14ac:dyDescent="0.25">
      <c r="A36" s="47">
        <v>43769</v>
      </c>
      <c r="B36" s="49">
        <f t="shared" si="2"/>
        <v>340637.6</v>
      </c>
      <c r="C36" s="49">
        <f t="shared" si="12"/>
        <v>340637.6</v>
      </c>
      <c r="D36" s="49">
        <f t="shared" si="15"/>
        <v>12617.784433333332</v>
      </c>
      <c r="E36" s="53">
        <f t="shared" si="8"/>
        <v>0</v>
      </c>
      <c r="F36" s="49">
        <f t="shared" si="9"/>
        <v>-239712.35641333321</v>
      </c>
      <c r="G36" s="49">
        <f t="shared" si="10"/>
        <v>0</v>
      </c>
      <c r="H36" s="49">
        <f t="shared" si="13"/>
        <v>100925.24358666677</v>
      </c>
      <c r="I36" s="49">
        <f t="shared" si="13"/>
        <v>340637.6</v>
      </c>
      <c r="J36" s="49">
        <f t="shared" si="4"/>
        <v>239712.35641333321</v>
      </c>
      <c r="K36" s="49">
        <f t="shared" si="5"/>
        <v>-50339.59484679997</v>
      </c>
      <c r="L36" s="54">
        <f t="shared" si="6"/>
        <v>2649.7347309999968</v>
      </c>
      <c r="M36" s="56"/>
      <c r="N36" s="56"/>
      <c r="O36" s="56"/>
    </row>
    <row r="37" spans="1:15" x14ac:dyDescent="0.25">
      <c r="A37" s="47">
        <v>43799</v>
      </c>
      <c r="B37" s="49">
        <f t="shared" si="2"/>
        <v>340637.6</v>
      </c>
      <c r="C37" s="49">
        <f t="shared" si="12"/>
        <v>340637.6</v>
      </c>
      <c r="D37" s="49">
        <f t="shared" si="15"/>
        <v>12617.784433333332</v>
      </c>
      <c r="E37" s="53">
        <f t="shared" si="8"/>
        <v>0</v>
      </c>
      <c r="F37" s="49">
        <f t="shared" si="9"/>
        <v>-252330.14084666653</v>
      </c>
      <c r="G37" s="49">
        <f t="shared" si="10"/>
        <v>0</v>
      </c>
      <c r="H37" s="49">
        <f t="shared" si="13"/>
        <v>88307.459153333446</v>
      </c>
      <c r="I37" s="49">
        <f t="shared" si="13"/>
        <v>340637.6</v>
      </c>
      <c r="J37" s="49">
        <f t="shared" si="4"/>
        <v>252330.14084666653</v>
      </c>
      <c r="K37" s="49">
        <f t="shared" si="5"/>
        <v>-52989.329577799967</v>
      </c>
      <c r="L37" s="54">
        <f t="shared" si="6"/>
        <v>2649.7347309999968</v>
      </c>
      <c r="M37" s="56"/>
      <c r="N37" s="56"/>
      <c r="O37" s="56"/>
    </row>
    <row r="38" spans="1:15" x14ac:dyDescent="0.25">
      <c r="A38" s="47">
        <v>43830</v>
      </c>
      <c r="B38" s="49">
        <f t="shared" si="2"/>
        <v>340637.6</v>
      </c>
      <c r="C38" s="49">
        <f t="shared" si="12"/>
        <v>340637.6</v>
      </c>
      <c r="D38" s="49">
        <f t="shared" si="15"/>
        <v>12617.784433333332</v>
      </c>
      <c r="E38" s="53">
        <f t="shared" si="8"/>
        <v>0</v>
      </c>
      <c r="F38" s="49">
        <f t="shared" si="9"/>
        <v>-264947.92527999985</v>
      </c>
      <c r="G38" s="49">
        <f t="shared" si="10"/>
        <v>0</v>
      </c>
      <c r="H38" s="49">
        <f t="shared" si="13"/>
        <v>75689.674720000126</v>
      </c>
      <c r="I38" s="49">
        <f t="shared" si="13"/>
        <v>340637.6</v>
      </c>
      <c r="J38" s="49">
        <f t="shared" si="4"/>
        <v>264947.92527999985</v>
      </c>
      <c r="K38" s="49">
        <f t="shared" si="5"/>
        <v>-55639.064308799963</v>
      </c>
      <c r="L38" s="54">
        <f t="shared" si="6"/>
        <v>2649.7347309999968</v>
      </c>
      <c r="M38" s="56"/>
      <c r="N38" s="56"/>
      <c r="O38" s="56"/>
    </row>
    <row r="39" spans="1:15" x14ac:dyDescent="0.25">
      <c r="A39" s="47">
        <v>43861</v>
      </c>
      <c r="B39" s="49">
        <f t="shared" si="2"/>
        <v>340637.6</v>
      </c>
      <c r="C39" s="49">
        <f t="shared" si="12"/>
        <v>340637.6</v>
      </c>
      <c r="D39" s="49">
        <f t="shared" ref="D39:D50" si="16">B39*$D$6/12</f>
        <v>4204.0357133333337</v>
      </c>
      <c r="E39" s="53">
        <f t="shared" si="8"/>
        <v>0</v>
      </c>
      <c r="F39" s="49">
        <f t="shared" si="9"/>
        <v>-269151.9609933332</v>
      </c>
      <c r="G39" s="49">
        <f t="shared" si="10"/>
        <v>0</v>
      </c>
      <c r="H39" s="49">
        <f t="shared" si="13"/>
        <v>71485.639006666781</v>
      </c>
      <c r="I39" s="49">
        <f t="shared" si="13"/>
        <v>340637.6</v>
      </c>
      <c r="J39" s="49">
        <f t="shared" si="4"/>
        <v>269151.9609933332</v>
      </c>
      <c r="K39" s="49">
        <f t="shared" si="5"/>
        <v>-56521.911808599973</v>
      </c>
      <c r="L39" s="54">
        <f t="shared" si="6"/>
        <v>882.84749980000925</v>
      </c>
      <c r="M39" s="56"/>
      <c r="N39" s="56"/>
      <c r="O39" s="56"/>
    </row>
    <row r="40" spans="1:15" x14ac:dyDescent="0.25">
      <c r="A40" s="47">
        <v>43890</v>
      </c>
      <c r="B40" s="49">
        <f t="shared" si="2"/>
        <v>340637.6</v>
      </c>
      <c r="C40" s="49">
        <f t="shared" si="12"/>
        <v>340637.6</v>
      </c>
      <c r="D40" s="49">
        <f t="shared" si="16"/>
        <v>4204.0357133333337</v>
      </c>
      <c r="E40" s="53">
        <f t="shared" si="8"/>
        <v>0</v>
      </c>
      <c r="F40" s="49">
        <f t="shared" si="9"/>
        <v>-273355.99670666654</v>
      </c>
      <c r="G40" s="49">
        <f t="shared" si="10"/>
        <v>0</v>
      </c>
      <c r="H40" s="49">
        <f t="shared" si="13"/>
        <v>67281.603293333435</v>
      </c>
      <c r="I40" s="49">
        <f t="shared" si="13"/>
        <v>340637.6</v>
      </c>
      <c r="J40" s="49">
        <f t="shared" si="4"/>
        <v>273355.99670666654</v>
      </c>
      <c r="K40" s="49">
        <f t="shared" si="5"/>
        <v>-57404.759308399975</v>
      </c>
      <c r="L40" s="54">
        <f t="shared" si="6"/>
        <v>882.84749980000197</v>
      </c>
      <c r="M40" s="56"/>
      <c r="N40" s="56"/>
      <c r="O40" s="56"/>
    </row>
    <row r="41" spans="1:15" x14ac:dyDescent="0.25">
      <c r="A41" s="47">
        <v>43921</v>
      </c>
      <c r="B41" s="49">
        <f t="shared" si="2"/>
        <v>340637.6</v>
      </c>
      <c r="C41" s="49">
        <f t="shared" si="12"/>
        <v>340637.6</v>
      </c>
      <c r="D41" s="49">
        <f t="shared" si="16"/>
        <v>4204.0357133333337</v>
      </c>
      <c r="E41" s="53">
        <f t="shared" si="8"/>
        <v>0</v>
      </c>
      <c r="F41" s="49">
        <f t="shared" si="9"/>
        <v>-277560.03241999989</v>
      </c>
      <c r="G41" s="49">
        <f t="shared" si="10"/>
        <v>0</v>
      </c>
      <c r="H41" s="49">
        <f t="shared" si="13"/>
        <v>63077.56758000009</v>
      </c>
      <c r="I41" s="49">
        <f t="shared" si="13"/>
        <v>340637.6</v>
      </c>
      <c r="J41" s="49">
        <f t="shared" si="4"/>
        <v>277560.03241999989</v>
      </c>
      <c r="K41" s="49">
        <f t="shared" si="5"/>
        <v>-58287.606808199977</v>
      </c>
      <c r="L41" s="54">
        <f t="shared" si="6"/>
        <v>882.84749980000197</v>
      </c>
      <c r="M41" s="56"/>
      <c r="N41" s="56"/>
      <c r="O41" s="56"/>
    </row>
    <row r="42" spans="1:15" x14ac:dyDescent="0.25">
      <c r="A42" s="47">
        <v>43951</v>
      </c>
      <c r="B42" s="49">
        <f t="shared" si="2"/>
        <v>340637.6</v>
      </c>
      <c r="C42" s="49">
        <f t="shared" si="12"/>
        <v>340637.6</v>
      </c>
      <c r="D42" s="49">
        <f t="shared" si="16"/>
        <v>4204.0357133333337</v>
      </c>
      <c r="E42" s="53">
        <f t="shared" si="8"/>
        <v>0</v>
      </c>
      <c r="F42" s="49">
        <f t="shared" si="9"/>
        <v>-281764.06813333323</v>
      </c>
      <c r="G42" s="49">
        <f t="shared" si="10"/>
        <v>0</v>
      </c>
      <c r="H42" s="49">
        <f t="shared" si="13"/>
        <v>58873.531866666744</v>
      </c>
      <c r="I42" s="49">
        <f t="shared" si="13"/>
        <v>340637.6</v>
      </c>
      <c r="J42" s="49">
        <f t="shared" si="4"/>
        <v>281764.06813333323</v>
      </c>
      <c r="K42" s="49">
        <f t="shared" si="5"/>
        <v>-59170.454307999978</v>
      </c>
      <c r="L42" s="54">
        <f t="shared" si="6"/>
        <v>882.84749980000197</v>
      </c>
      <c r="M42" s="56"/>
      <c r="N42" s="56"/>
      <c r="O42" s="56"/>
    </row>
    <row r="43" spans="1:15" x14ac:dyDescent="0.25">
      <c r="A43" s="47">
        <v>43982</v>
      </c>
      <c r="B43" s="49">
        <f t="shared" si="2"/>
        <v>340637.6</v>
      </c>
      <c r="C43" s="49">
        <f t="shared" si="12"/>
        <v>340637.6</v>
      </c>
      <c r="D43" s="49">
        <f t="shared" si="16"/>
        <v>4204.0357133333337</v>
      </c>
      <c r="E43" s="53">
        <f t="shared" si="8"/>
        <v>0</v>
      </c>
      <c r="F43" s="49">
        <f t="shared" si="9"/>
        <v>-285968.10384666658</v>
      </c>
      <c r="G43" s="49">
        <f t="shared" si="10"/>
        <v>0</v>
      </c>
      <c r="H43" s="49">
        <f t="shared" si="13"/>
        <v>54669.496153333399</v>
      </c>
      <c r="I43" s="49">
        <f t="shared" si="13"/>
        <v>340637.6</v>
      </c>
      <c r="J43" s="49">
        <f t="shared" si="4"/>
        <v>285968.10384666658</v>
      </c>
      <c r="K43" s="49">
        <f t="shared" si="5"/>
        <v>-60053.30180779998</v>
      </c>
      <c r="L43" s="54">
        <f t="shared" si="6"/>
        <v>882.84749980000197</v>
      </c>
      <c r="M43" s="56"/>
      <c r="N43" s="56"/>
      <c r="O43" s="56"/>
    </row>
    <row r="44" spans="1:15" x14ac:dyDescent="0.25">
      <c r="A44" s="47">
        <v>44012</v>
      </c>
      <c r="B44" s="49">
        <f t="shared" si="2"/>
        <v>340637.6</v>
      </c>
      <c r="C44" s="49">
        <f t="shared" si="12"/>
        <v>340637.6</v>
      </c>
      <c r="D44" s="49">
        <f t="shared" si="16"/>
        <v>4204.0357133333337</v>
      </c>
      <c r="E44" s="53">
        <f t="shared" si="8"/>
        <v>0</v>
      </c>
      <c r="F44" s="49">
        <f t="shared" si="9"/>
        <v>-290172.13955999992</v>
      </c>
      <c r="G44" s="49">
        <f t="shared" si="10"/>
        <v>0</v>
      </c>
      <c r="H44" s="49">
        <f t="shared" si="13"/>
        <v>50465.460440000053</v>
      </c>
      <c r="I44" s="49">
        <f t="shared" si="13"/>
        <v>340637.6</v>
      </c>
      <c r="J44" s="49">
        <f t="shared" si="4"/>
        <v>290172.13955999992</v>
      </c>
      <c r="K44" s="49">
        <f t="shared" si="5"/>
        <v>-60936.149307599982</v>
      </c>
      <c r="L44" s="54">
        <f t="shared" si="6"/>
        <v>882.84749980000197</v>
      </c>
      <c r="M44" s="56"/>
      <c r="N44" s="56"/>
      <c r="O44" s="56"/>
    </row>
    <row r="45" spans="1:15" x14ac:dyDescent="0.25">
      <c r="A45" s="47">
        <v>44043</v>
      </c>
      <c r="B45" s="49">
        <f t="shared" si="2"/>
        <v>340637.6</v>
      </c>
      <c r="C45" s="49">
        <f t="shared" si="12"/>
        <v>340637.6</v>
      </c>
      <c r="D45" s="49">
        <f t="shared" si="16"/>
        <v>4204.0357133333337</v>
      </c>
      <c r="E45" s="53">
        <f t="shared" si="8"/>
        <v>0</v>
      </c>
      <c r="F45" s="49">
        <f t="shared" si="9"/>
        <v>-294376.17527333327</v>
      </c>
      <c r="G45" s="49">
        <f t="shared" si="10"/>
        <v>0</v>
      </c>
      <c r="H45" s="49">
        <f t="shared" si="13"/>
        <v>46261.424726666708</v>
      </c>
      <c r="I45" s="49">
        <f t="shared" si="13"/>
        <v>340637.6</v>
      </c>
      <c r="J45" s="49">
        <f t="shared" si="4"/>
        <v>294376.17527333327</v>
      </c>
      <c r="K45" s="49">
        <f t="shared" si="5"/>
        <v>-61818.996807399984</v>
      </c>
      <c r="L45" s="54">
        <f t="shared" si="6"/>
        <v>882.84749980000197</v>
      </c>
      <c r="M45" s="56"/>
      <c r="N45" s="56"/>
      <c r="O45" s="56"/>
    </row>
    <row r="46" spans="1:15" x14ac:dyDescent="0.25">
      <c r="A46" s="47">
        <v>44074</v>
      </c>
      <c r="B46" s="49">
        <f t="shared" si="2"/>
        <v>340637.6</v>
      </c>
      <c r="C46" s="49">
        <f t="shared" si="12"/>
        <v>340637.6</v>
      </c>
      <c r="D46" s="49">
        <f t="shared" si="16"/>
        <v>4204.0357133333337</v>
      </c>
      <c r="E46" s="53">
        <f t="shared" si="8"/>
        <v>0</v>
      </c>
      <c r="F46" s="49">
        <f t="shared" si="9"/>
        <v>-298580.21098666661</v>
      </c>
      <c r="G46" s="49">
        <f t="shared" si="10"/>
        <v>0</v>
      </c>
      <c r="H46" s="49">
        <f t="shared" si="13"/>
        <v>42057.389013333363</v>
      </c>
      <c r="I46" s="49">
        <f t="shared" si="13"/>
        <v>340637.6</v>
      </c>
      <c r="J46" s="49">
        <f t="shared" si="4"/>
        <v>298580.21098666661</v>
      </c>
      <c r="K46" s="49">
        <f t="shared" si="5"/>
        <v>-62701.844307199986</v>
      </c>
      <c r="L46" s="54">
        <f t="shared" si="6"/>
        <v>882.84749980000197</v>
      </c>
      <c r="M46" s="56"/>
      <c r="N46" s="56"/>
      <c r="O46" s="56"/>
    </row>
    <row r="47" spans="1:15" x14ac:dyDescent="0.25">
      <c r="A47" s="47">
        <v>44104</v>
      </c>
      <c r="B47" s="49">
        <f t="shared" si="2"/>
        <v>340637.6</v>
      </c>
      <c r="C47" s="49">
        <f t="shared" si="12"/>
        <v>340637.6</v>
      </c>
      <c r="D47" s="49">
        <f t="shared" si="16"/>
        <v>4204.0357133333337</v>
      </c>
      <c r="E47" s="53">
        <f t="shared" si="8"/>
        <v>0</v>
      </c>
      <c r="F47" s="49">
        <f t="shared" si="9"/>
        <v>-302784.24669999996</v>
      </c>
      <c r="G47" s="49">
        <f t="shared" si="10"/>
        <v>0</v>
      </c>
      <c r="H47" s="49">
        <f t="shared" si="13"/>
        <v>37853.353300000017</v>
      </c>
      <c r="I47" s="49">
        <f t="shared" si="13"/>
        <v>340637.6</v>
      </c>
      <c r="J47" s="49">
        <f t="shared" si="4"/>
        <v>302784.24669999996</v>
      </c>
      <c r="K47" s="49">
        <f t="shared" si="5"/>
        <v>-63584.691806999988</v>
      </c>
      <c r="L47" s="54">
        <f t="shared" si="6"/>
        <v>882.84749980000197</v>
      </c>
      <c r="M47" s="56"/>
      <c r="N47" s="56"/>
      <c r="O47" s="56"/>
    </row>
    <row r="48" spans="1:15" x14ac:dyDescent="0.25">
      <c r="A48" s="47">
        <v>44135</v>
      </c>
      <c r="B48" s="49">
        <f t="shared" si="2"/>
        <v>340637.6</v>
      </c>
      <c r="C48" s="49">
        <f t="shared" si="12"/>
        <v>340637.6</v>
      </c>
      <c r="D48" s="49">
        <f>B48*$D$6/12</f>
        <v>4204.0357133333337</v>
      </c>
      <c r="E48" s="53">
        <f t="shared" si="8"/>
        <v>0</v>
      </c>
      <c r="F48" s="49">
        <f t="shared" si="9"/>
        <v>-306988.28241333331</v>
      </c>
      <c r="G48" s="49">
        <f t="shared" si="10"/>
        <v>0</v>
      </c>
      <c r="H48" s="49">
        <f t="shared" si="13"/>
        <v>33649.317586666672</v>
      </c>
      <c r="I48" s="49">
        <f t="shared" si="13"/>
        <v>340637.6</v>
      </c>
      <c r="J48" s="49">
        <f t="shared" si="4"/>
        <v>306988.28241333331</v>
      </c>
      <c r="K48" s="49">
        <f t="shared" si="5"/>
        <v>-64467.53930679999</v>
      </c>
      <c r="L48" s="54">
        <f t="shared" si="6"/>
        <v>882.84749980000197</v>
      </c>
      <c r="M48" s="56"/>
      <c r="N48" s="56"/>
      <c r="O48" s="56"/>
    </row>
    <row r="49" spans="1:15" x14ac:dyDescent="0.25">
      <c r="A49" s="47">
        <v>44165</v>
      </c>
      <c r="B49" s="49">
        <f t="shared" si="2"/>
        <v>340637.6</v>
      </c>
      <c r="C49" s="49">
        <f t="shared" si="12"/>
        <v>340637.6</v>
      </c>
      <c r="D49" s="49">
        <f t="shared" si="16"/>
        <v>4204.0357133333337</v>
      </c>
      <c r="E49" s="53">
        <f t="shared" si="8"/>
        <v>0</v>
      </c>
      <c r="F49" s="49">
        <f t="shared" si="9"/>
        <v>-311192.31812666665</v>
      </c>
      <c r="G49" s="49">
        <f t="shared" si="10"/>
        <v>0</v>
      </c>
      <c r="H49" s="49">
        <f t="shared" si="13"/>
        <v>29445.281873333326</v>
      </c>
      <c r="I49" s="49">
        <f t="shared" si="13"/>
        <v>340637.6</v>
      </c>
      <c r="J49" s="49">
        <f t="shared" si="4"/>
        <v>311192.31812666665</v>
      </c>
      <c r="K49" s="49">
        <f t="shared" si="5"/>
        <v>-65350.386806599992</v>
      </c>
      <c r="L49" s="54">
        <f t="shared" si="6"/>
        <v>882.84749980000197</v>
      </c>
      <c r="M49" s="56"/>
      <c r="N49" s="56"/>
      <c r="O49" s="56"/>
    </row>
    <row r="50" spans="1:15" x14ac:dyDescent="0.25">
      <c r="A50" s="47">
        <v>44196</v>
      </c>
      <c r="B50" s="49">
        <f t="shared" si="2"/>
        <v>340637.6</v>
      </c>
      <c r="C50" s="49">
        <f t="shared" si="12"/>
        <v>340637.6</v>
      </c>
      <c r="D50" s="49">
        <f t="shared" si="16"/>
        <v>4204.0357133333337</v>
      </c>
      <c r="E50" s="53">
        <f t="shared" si="8"/>
        <v>0</v>
      </c>
      <c r="F50" s="49">
        <f t="shared" si="9"/>
        <v>-315396.35384</v>
      </c>
      <c r="G50" s="49">
        <f t="shared" si="10"/>
        <v>0</v>
      </c>
      <c r="H50" s="49">
        <f t="shared" si="13"/>
        <v>25241.246159999981</v>
      </c>
      <c r="I50" s="49">
        <f t="shared" si="13"/>
        <v>340637.6</v>
      </c>
      <c r="J50" s="49">
        <f t="shared" si="4"/>
        <v>315396.35384</v>
      </c>
      <c r="K50" s="49">
        <f t="shared" si="5"/>
        <v>-66233.234306400002</v>
      </c>
      <c r="L50" s="54">
        <f t="shared" si="6"/>
        <v>882.84749980000925</v>
      </c>
      <c r="M50" s="56"/>
      <c r="N50" s="56"/>
      <c r="O50" s="56"/>
    </row>
    <row r="51" spans="1:15" x14ac:dyDescent="0.25">
      <c r="A51" s="47">
        <v>44561</v>
      </c>
      <c r="B51" s="49">
        <f t="shared" si="2"/>
        <v>340637.6</v>
      </c>
      <c r="C51" s="49">
        <f t="shared" si="12"/>
        <v>340637.6</v>
      </c>
      <c r="D51" s="49">
        <f>$E$6*B51</f>
        <v>25241.246159999999</v>
      </c>
      <c r="E51" s="53">
        <f>+C51*$E$9</f>
        <v>0</v>
      </c>
      <c r="F51" s="49">
        <f t="shared" si="9"/>
        <v>-340637.6</v>
      </c>
      <c r="G51" s="49">
        <f t="shared" si="10"/>
        <v>0</v>
      </c>
      <c r="H51" s="49">
        <f t="shared" si="13"/>
        <v>0</v>
      </c>
      <c r="I51" s="49">
        <f t="shared" si="13"/>
        <v>340637.6</v>
      </c>
      <c r="J51" s="49">
        <f t="shared" si="4"/>
        <v>340637.6</v>
      </c>
      <c r="K51" s="49">
        <f t="shared" si="5"/>
        <v>-71533.895999999993</v>
      </c>
      <c r="L51" s="54">
        <f t="shared" si="6"/>
        <v>5300.6616935999918</v>
      </c>
      <c r="M51" s="56"/>
      <c r="N51" s="56"/>
      <c r="O51" s="56"/>
    </row>
    <row r="52" spans="1:15" x14ac:dyDescent="0.25">
      <c r="A52" s="47">
        <v>44926</v>
      </c>
      <c r="B52" s="49">
        <f t="shared" si="2"/>
        <v>340637.6</v>
      </c>
      <c r="C52" s="49">
        <f t="shared" si="12"/>
        <v>340637.6</v>
      </c>
      <c r="D52" s="49">
        <f>$F$6*B52</f>
        <v>0</v>
      </c>
      <c r="E52" s="53">
        <f t="shared" ref="E52:E68" si="17">+C52*$E$9</f>
        <v>0</v>
      </c>
      <c r="F52" s="49">
        <f t="shared" si="9"/>
        <v>-340637.6</v>
      </c>
      <c r="G52" s="49">
        <f t="shared" si="10"/>
        <v>0</v>
      </c>
      <c r="H52" s="49">
        <f t="shared" si="13"/>
        <v>0</v>
      </c>
      <c r="I52" s="49">
        <f t="shared" si="13"/>
        <v>340637.6</v>
      </c>
      <c r="J52" s="49">
        <f t="shared" si="4"/>
        <v>340637.6</v>
      </c>
      <c r="K52" s="49">
        <f t="shared" si="5"/>
        <v>-71533.895999999993</v>
      </c>
      <c r="L52" s="54">
        <f t="shared" si="6"/>
        <v>0</v>
      </c>
      <c r="M52" s="56"/>
      <c r="N52" s="56"/>
      <c r="O52" s="56"/>
    </row>
    <row r="53" spans="1:15" x14ac:dyDescent="0.25">
      <c r="A53" s="47">
        <v>45291</v>
      </c>
      <c r="B53" s="49">
        <f t="shared" si="2"/>
        <v>340637.6</v>
      </c>
      <c r="C53" s="49">
        <f t="shared" si="12"/>
        <v>340637.6</v>
      </c>
      <c r="D53" s="49">
        <f>$G$6*B53</f>
        <v>0</v>
      </c>
      <c r="E53" s="53">
        <f t="shared" si="17"/>
        <v>0</v>
      </c>
      <c r="F53" s="49">
        <f t="shared" si="9"/>
        <v>-340637.6</v>
      </c>
      <c r="G53" s="49">
        <f t="shared" si="10"/>
        <v>0</v>
      </c>
      <c r="H53" s="49">
        <f t="shared" si="13"/>
        <v>0</v>
      </c>
      <c r="I53" s="49">
        <f t="shared" si="13"/>
        <v>340637.6</v>
      </c>
      <c r="J53" s="49">
        <f t="shared" si="4"/>
        <v>340637.6</v>
      </c>
      <c r="K53" s="49">
        <f t="shared" si="5"/>
        <v>-71533.895999999993</v>
      </c>
      <c r="L53" s="54">
        <f t="shared" si="6"/>
        <v>0</v>
      </c>
      <c r="M53" s="56"/>
      <c r="N53" s="56"/>
      <c r="O53" s="56"/>
    </row>
    <row r="54" spans="1:15" x14ac:dyDescent="0.25">
      <c r="A54" s="47">
        <v>45657</v>
      </c>
      <c r="B54" s="49">
        <f t="shared" si="2"/>
        <v>340637.6</v>
      </c>
      <c r="C54" s="49">
        <f t="shared" si="12"/>
        <v>340637.6</v>
      </c>
      <c r="D54" s="49">
        <f>$H$6*B54</f>
        <v>0</v>
      </c>
      <c r="E54" s="53">
        <f t="shared" si="17"/>
        <v>0</v>
      </c>
      <c r="F54" s="49">
        <f t="shared" si="9"/>
        <v>-340637.6</v>
      </c>
      <c r="G54" s="49">
        <f t="shared" si="10"/>
        <v>0</v>
      </c>
      <c r="H54" s="49">
        <f t="shared" si="13"/>
        <v>0</v>
      </c>
      <c r="I54" s="49">
        <f t="shared" si="13"/>
        <v>340637.6</v>
      </c>
      <c r="J54" s="49">
        <f t="shared" si="4"/>
        <v>340637.6</v>
      </c>
      <c r="K54" s="49">
        <f t="shared" si="5"/>
        <v>-71533.895999999993</v>
      </c>
      <c r="L54" s="54">
        <f t="shared" si="6"/>
        <v>0</v>
      </c>
      <c r="M54" s="56"/>
      <c r="N54" s="56"/>
      <c r="O54" s="56"/>
    </row>
    <row r="55" spans="1:15" x14ac:dyDescent="0.25">
      <c r="A55" s="47">
        <v>46022</v>
      </c>
      <c r="B55" s="49">
        <f t="shared" si="2"/>
        <v>340637.6</v>
      </c>
      <c r="C55" s="49">
        <f t="shared" si="12"/>
        <v>340637.6</v>
      </c>
      <c r="D55" s="49">
        <f>$I$6*B55</f>
        <v>0</v>
      </c>
      <c r="E55" s="53">
        <f t="shared" si="17"/>
        <v>0</v>
      </c>
      <c r="F55" s="49">
        <f t="shared" si="9"/>
        <v>-340637.6</v>
      </c>
      <c r="G55" s="49">
        <f t="shared" si="10"/>
        <v>0</v>
      </c>
      <c r="H55" s="49">
        <f t="shared" si="13"/>
        <v>0</v>
      </c>
      <c r="I55" s="49">
        <f t="shared" si="13"/>
        <v>340637.6</v>
      </c>
      <c r="J55" s="49">
        <f t="shared" si="4"/>
        <v>340637.6</v>
      </c>
      <c r="K55" s="49">
        <f t="shared" si="5"/>
        <v>-71533.895999999993</v>
      </c>
      <c r="L55" s="54">
        <f t="shared" si="6"/>
        <v>0</v>
      </c>
      <c r="M55" s="56"/>
      <c r="N55" s="56"/>
      <c r="O55" s="56"/>
    </row>
    <row r="56" spans="1:15" x14ac:dyDescent="0.25">
      <c r="A56" s="47">
        <v>46387</v>
      </c>
      <c r="B56" s="49">
        <f t="shared" si="2"/>
        <v>340637.6</v>
      </c>
      <c r="C56" s="49">
        <f t="shared" si="12"/>
        <v>340637.6</v>
      </c>
      <c r="D56" s="49">
        <f>$J$6*B56</f>
        <v>0</v>
      </c>
      <c r="E56" s="53">
        <f t="shared" si="17"/>
        <v>0</v>
      </c>
      <c r="F56" s="49">
        <f t="shared" si="9"/>
        <v>-340637.6</v>
      </c>
      <c r="G56" s="49">
        <f t="shared" si="10"/>
        <v>0</v>
      </c>
      <c r="H56" s="49">
        <f t="shared" si="13"/>
        <v>0</v>
      </c>
      <c r="I56" s="49">
        <f t="shared" si="13"/>
        <v>340637.6</v>
      </c>
      <c r="J56" s="49">
        <f t="shared" si="4"/>
        <v>340637.6</v>
      </c>
      <c r="K56" s="49">
        <f t="shared" si="5"/>
        <v>-71533.895999999993</v>
      </c>
      <c r="L56" s="54">
        <f t="shared" si="6"/>
        <v>0</v>
      </c>
      <c r="M56" s="56"/>
      <c r="N56" s="56"/>
      <c r="O56" s="56"/>
    </row>
    <row r="57" spans="1:15" x14ac:dyDescent="0.25">
      <c r="A57" s="47">
        <v>46752</v>
      </c>
      <c r="B57" s="49">
        <f t="shared" si="2"/>
        <v>340637.6</v>
      </c>
      <c r="C57" s="49">
        <f t="shared" si="12"/>
        <v>340637.6</v>
      </c>
      <c r="D57" s="49">
        <f>$K$6*B57</f>
        <v>0</v>
      </c>
      <c r="E57" s="53">
        <f t="shared" si="17"/>
        <v>0</v>
      </c>
      <c r="F57" s="49">
        <f t="shared" si="9"/>
        <v>-340637.6</v>
      </c>
      <c r="G57" s="49">
        <f t="shared" si="10"/>
        <v>0</v>
      </c>
      <c r="H57" s="49">
        <f>B57+F57</f>
        <v>0</v>
      </c>
      <c r="I57" s="49">
        <f t="shared" si="13"/>
        <v>340637.6</v>
      </c>
      <c r="J57" s="49">
        <f>I57-H57</f>
        <v>340637.6</v>
      </c>
      <c r="K57" s="49">
        <f t="shared" si="5"/>
        <v>-71533.895999999993</v>
      </c>
      <c r="L57" s="54">
        <f t="shared" si="6"/>
        <v>0</v>
      </c>
      <c r="M57" s="4"/>
      <c r="N57" s="56"/>
      <c r="O57" s="56"/>
    </row>
    <row r="58" spans="1:15" ht="15" customHeight="1" x14ac:dyDescent="0.25">
      <c r="A58" s="47">
        <v>47118</v>
      </c>
      <c r="B58" s="49">
        <f t="shared" si="2"/>
        <v>340637.6</v>
      </c>
      <c r="C58" s="49">
        <f t="shared" si="12"/>
        <v>340637.6</v>
      </c>
      <c r="D58" s="49">
        <f>$L$6*B58</f>
        <v>0</v>
      </c>
      <c r="E58" s="53">
        <f t="shared" si="17"/>
        <v>0</v>
      </c>
      <c r="F58" s="49">
        <f t="shared" si="9"/>
        <v>-340637.6</v>
      </c>
      <c r="G58" s="49">
        <f t="shared" si="10"/>
        <v>0</v>
      </c>
      <c r="H58" s="49">
        <f>B58+F58</f>
        <v>0</v>
      </c>
      <c r="I58" s="49">
        <f t="shared" si="13"/>
        <v>340637.6</v>
      </c>
      <c r="J58" s="49">
        <f>I58-H58</f>
        <v>340637.6</v>
      </c>
      <c r="K58" s="49">
        <f t="shared" si="5"/>
        <v>-71533.895999999993</v>
      </c>
      <c r="L58" s="54">
        <f t="shared" si="6"/>
        <v>0</v>
      </c>
      <c r="M58" s="4"/>
      <c r="N58" s="56"/>
      <c r="O58" s="56"/>
    </row>
    <row r="59" spans="1:15" ht="15" customHeight="1" x14ac:dyDescent="0.25">
      <c r="A59" s="47">
        <v>47483</v>
      </c>
      <c r="B59" s="49">
        <f t="shared" si="2"/>
        <v>340637.6</v>
      </c>
      <c r="C59" s="49">
        <f t="shared" si="12"/>
        <v>340637.6</v>
      </c>
      <c r="D59" s="49">
        <f>$M$6*B59</f>
        <v>0</v>
      </c>
      <c r="E59" s="53">
        <f t="shared" si="17"/>
        <v>0</v>
      </c>
      <c r="F59" s="49">
        <f t="shared" si="9"/>
        <v>-340637.6</v>
      </c>
      <c r="G59" s="49">
        <f t="shared" si="10"/>
        <v>0</v>
      </c>
      <c r="H59" s="49">
        <f t="shared" ref="H59:I68" si="18">B59+F59</f>
        <v>0</v>
      </c>
      <c r="I59" s="49">
        <f t="shared" si="13"/>
        <v>340637.6</v>
      </c>
      <c r="J59" s="49">
        <f t="shared" ref="J59:J68" si="19">I59-H59</f>
        <v>340637.6</v>
      </c>
      <c r="K59" s="49">
        <f t="shared" si="5"/>
        <v>-71533.895999999993</v>
      </c>
      <c r="L59" s="54">
        <f t="shared" si="6"/>
        <v>0</v>
      </c>
      <c r="M59" s="4"/>
      <c r="N59" s="56"/>
      <c r="O59" s="56"/>
    </row>
    <row r="60" spans="1:15" ht="15" customHeight="1" x14ac:dyDescent="0.25">
      <c r="A60" s="47">
        <v>47848</v>
      </c>
      <c r="B60" s="49">
        <f t="shared" si="2"/>
        <v>340637.6</v>
      </c>
      <c r="C60" s="49">
        <f t="shared" si="12"/>
        <v>340637.6</v>
      </c>
      <c r="D60" s="49">
        <f>$N$6*B60</f>
        <v>0</v>
      </c>
      <c r="E60" s="53">
        <f t="shared" si="17"/>
        <v>0</v>
      </c>
      <c r="F60" s="49">
        <f t="shared" si="9"/>
        <v>-340637.6</v>
      </c>
      <c r="G60" s="49">
        <f t="shared" si="10"/>
        <v>0</v>
      </c>
      <c r="H60" s="49">
        <f t="shared" si="18"/>
        <v>0</v>
      </c>
      <c r="I60" s="49">
        <f t="shared" si="18"/>
        <v>340637.6</v>
      </c>
      <c r="J60" s="49">
        <f t="shared" si="19"/>
        <v>340637.6</v>
      </c>
      <c r="K60" s="49">
        <f t="shared" si="5"/>
        <v>-71533.895999999993</v>
      </c>
      <c r="L60" s="54">
        <f t="shared" si="6"/>
        <v>0</v>
      </c>
      <c r="M60" s="4"/>
      <c r="N60" s="56"/>
      <c r="O60" s="56"/>
    </row>
    <row r="61" spans="1:15" outlineLevel="1" x14ac:dyDescent="0.25">
      <c r="A61" s="47">
        <v>48213</v>
      </c>
      <c r="B61" s="49">
        <f t="shared" si="2"/>
        <v>340637.6</v>
      </c>
      <c r="C61" s="49">
        <f t="shared" si="12"/>
        <v>340637.6</v>
      </c>
      <c r="D61" s="49">
        <f>$O$6*B61</f>
        <v>0</v>
      </c>
      <c r="E61" s="53">
        <f t="shared" si="17"/>
        <v>0</v>
      </c>
      <c r="F61" s="49">
        <f t="shared" si="9"/>
        <v>-340637.6</v>
      </c>
      <c r="G61" s="49">
        <f t="shared" si="10"/>
        <v>0</v>
      </c>
      <c r="H61" s="49">
        <f t="shared" si="18"/>
        <v>0</v>
      </c>
      <c r="I61" s="49">
        <f t="shared" si="18"/>
        <v>340637.6</v>
      </c>
      <c r="J61" s="49">
        <f t="shared" si="19"/>
        <v>340637.6</v>
      </c>
      <c r="K61" s="49">
        <f t="shared" si="5"/>
        <v>-71533.895999999993</v>
      </c>
      <c r="L61" s="54">
        <f t="shared" si="6"/>
        <v>0</v>
      </c>
      <c r="M61" s="4"/>
      <c r="N61" s="56"/>
      <c r="O61" s="56"/>
    </row>
    <row r="62" spans="1:15" outlineLevel="1" x14ac:dyDescent="0.25">
      <c r="A62" s="47">
        <v>48579</v>
      </c>
      <c r="B62" s="49">
        <f t="shared" si="2"/>
        <v>340637.6</v>
      </c>
      <c r="C62" s="49">
        <f t="shared" si="12"/>
        <v>340637.6</v>
      </c>
      <c r="D62" s="49">
        <f>$P$6*B62</f>
        <v>0</v>
      </c>
      <c r="E62" s="53">
        <f t="shared" si="17"/>
        <v>0</v>
      </c>
      <c r="F62" s="49">
        <f t="shared" si="9"/>
        <v>-340637.6</v>
      </c>
      <c r="G62" s="49">
        <f t="shared" si="10"/>
        <v>0</v>
      </c>
      <c r="H62" s="49">
        <f t="shared" si="18"/>
        <v>0</v>
      </c>
      <c r="I62" s="49">
        <f t="shared" si="18"/>
        <v>340637.6</v>
      </c>
      <c r="J62" s="49">
        <f t="shared" si="19"/>
        <v>340637.6</v>
      </c>
      <c r="K62" s="49">
        <f t="shared" si="5"/>
        <v>-71533.895999999993</v>
      </c>
      <c r="L62" s="54">
        <f t="shared" si="6"/>
        <v>0</v>
      </c>
      <c r="M62" s="4"/>
      <c r="N62" s="56"/>
      <c r="O62" s="56"/>
    </row>
    <row r="63" spans="1:15" outlineLevel="1" x14ac:dyDescent="0.25">
      <c r="A63" s="47">
        <v>48944</v>
      </c>
      <c r="B63" s="49">
        <f t="shared" si="2"/>
        <v>340637.6</v>
      </c>
      <c r="C63" s="49">
        <f t="shared" si="12"/>
        <v>340637.6</v>
      </c>
      <c r="D63" s="49">
        <f>$Q$6*B63</f>
        <v>0</v>
      </c>
      <c r="E63" s="53">
        <f t="shared" si="17"/>
        <v>0</v>
      </c>
      <c r="F63" s="49">
        <f t="shared" si="9"/>
        <v>-340637.6</v>
      </c>
      <c r="G63" s="49">
        <f t="shared" si="10"/>
        <v>0</v>
      </c>
      <c r="H63" s="49">
        <f t="shared" si="18"/>
        <v>0</v>
      </c>
      <c r="I63" s="49">
        <f t="shared" si="18"/>
        <v>340637.6</v>
      </c>
      <c r="J63" s="49">
        <f t="shared" si="19"/>
        <v>340637.6</v>
      </c>
      <c r="K63" s="49">
        <f t="shared" si="5"/>
        <v>-71533.895999999993</v>
      </c>
      <c r="L63" s="54">
        <f t="shared" si="6"/>
        <v>0</v>
      </c>
      <c r="M63" s="4"/>
      <c r="N63" s="56"/>
      <c r="O63" s="56"/>
    </row>
    <row r="64" spans="1:15" outlineLevel="1" x14ac:dyDescent="0.25">
      <c r="A64" s="47">
        <v>49309</v>
      </c>
      <c r="B64" s="49">
        <f t="shared" si="2"/>
        <v>340637.6</v>
      </c>
      <c r="C64" s="49">
        <f t="shared" si="12"/>
        <v>340637.6</v>
      </c>
      <c r="D64" s="49">
        <f>$R$6*B64</f>
        <v>0</v>
      </c>
      <c r="E64" s="53">
        <f t="shared" si="17"/>
        <v>0</v>
      </c>
      <c r="F64" s="49">
        <f t="shared" si="9"/>
        <v>-340637.6</v>
      </c>
      <c r="G64" s="49">
        <f t="shared" si="10"/>
        <v>0</v>
      </c>
      <c r="H64" s="49">
        <f t="shared" si="18"/>
        <v>0</v>
      </c>
      <c r="I64" s="49">
        <f t="shared" si="18"/>
        <v>340637.6</v>
      </c>
      <c r="J64" s="49">
        <f t="shared" si="19"/>
        <v>340637.6</v>
      </c>
      <c r="K64" s="49">
        <f t="shared" si="5"/>
        <v>-71533.895999999993</v>
      </c>
      <c r="L64" s="54">
        <f t="shared" si="6"/>
        <v>0</v>
      </c>
      <c r="M64" s="4"/>
      <c r="N64" s="56"/>
      <c r="O64" s="56"/>
    </row>
    <row r="65" spans="1:15" outlineLevel="1" x14ac:dyDescent="0.25">
      <c r="A65" s="47">
        <v>49674</v>
      </c>
      <c r="B65" s="49">
        <f t="shared" si="2"/>
        <v>340637.6</v>
      </c>
      <c r="C65" s="49">
        <f t="shared" si="12"/>
        <v>340637.6</v>
      </c>
      <c r="D65" s="49">
        <f>$S$6*B65</f>
        <v>0</v>
      </c>
      <c r="E65" s="53">
        <f t="shared" si="17"/>
        <v>0</v>
      </c>
      <c r="F65" s="49">
        <f t="shared" si="9"/>
        <v>-340637.6</v>
      </c>
      <c r="G65" s="49">
        <f t="shared" si="10"/>
        <v>0</v>
      </c>
      <c r="H65" s="49">
        <f t="shared" si="18"/>
        <v>0</v>
      </c>
      <c r="I65" s="49">
        <f t="shared" si="18"/>
        <v>340637.6</v>
      </c>
      <c r="J65" s="49">
        <f t="shared" si="19"/>
        <v>340637.6</v>
      </c>
      <c r="K65" s="49">
        <f t="shared" si="5"/>
        <v>-71533.895999999993</v>
      </c>
      <c r="L65" s="54">
        <f t="shared" si="6"/>
        <v>0</v>
      </c>
      <c r="M65" s="4"/>
      <c r="N65" s="56"/>
      <c r="O65" s="56"/>
    </row>
    <row r="66" spans="1:15" outlineLevel="1" x14ac:dyDescent="0.25">
      <c r="A66" s="47">
        <v>50040</v>
      </c>
      <c r="B66" s="49">
        <f t="shared" si="2"/>
        <v>340637.6</v>
      </c>
      <c r="C66" s="49">
        <f t="shared" si="12"/>
        <v>340637.6</v>
      </c>
      <c r="D66" s="49">
        <f>$T$6*B66</f>
        <v>0</v>
      </c>
      <c r="E66" s="53">
        <f t="shared" si="17"/>
        <v>0</v>
      </c>
      <c r="F66" s="49">
        <f t="shared" si="9"/>
        <v>-340637.6</v>
      </c>
      <c r="G66" s="49">
        <f t="shared" si="10"/>
        <v>0</v>
      </c>
      <c r="H66" s="49">
        <f t="shared" si="18"/>
        <v>0</v>
      </c>
      <c r="I66" s="49">
        <f t="shared" si="18"/>
        <v>340637.6</v>
      </c>
      <c r="J66" s="49">
        <f t="shared" si="19"/>
        <v>340637.6</v>
      </c>
      <c r="K66" s="49">
        <f t="shared" si="5"/>
        <v>-71533.895999999993</v>
      </c>
      <c r="L66" s="54">
        <f t="shared" si="6"/>
        <v>0</v>
      </c>
      <c r="M66" s="4"/>
      <c r="N66" s="56"/>
      <c r="O66" s="56"/>
    </row>
    <row r="67" spans="1:15" outlineLevel="1" x14ac:dyDescent="0.25">
      <c r="A67" s="47">
        <v>50405</v>
      </c>
      <c r="B67" s="49">
        <f t="shared" si="2"/>
        <v>340637.6</v>
      </c>
      <c r="C67" s="49">
        <f t="shared" si="12"/>
        <v>340637.6</v>
      </c>
      <c r="D67" s="49">
        <f>$U$6*B67</f>
        <v>0</v>
      </c>
      <c r="E67" s="53">
        <f t="shared" si="17"/>
        <v>0</v>
      </c>
      <c r="F67" s="49">
        <f t="shared" si="9"/>
        <v>-340637.6</v>
      </c>
      <c r="G67" s="49">
        <f t="shared" si="10"/>
        <v>0</v>
      </c>
      <c r="H67" s="49">
        <f t="shared" si="18"/>
        <v>0</v>
      </c>
      <c r="I67" s="49">
        <f t="shared" si="18"/>
        <v>340637.6</v>
      </c>
      <c r="J67" s="49">
        <f t="shared" si="19"/>
        <v>340637.6</v>
      </c>
      <c r="K67" s="49">
        <f t="shared" si="5"/>
        <v>-71533.895999999993</v>
      </c>
      <c r="L67" s="54">
        <f t="shared" si="6"/>
        <v>0</v>
      </c>
      <c r="M67" s="4"/>
      <c r="N67" s="56"/>
      <c r="O67" s="56"/>
    </row>
    <row r="68" spans="1:15" outlineLevel="1" x14ac:dyDescent="0.25">
      <c r="A68" s="47">
        <v>50770</v>
      </c>
      <c r="B68" s="59">
        <f t="shared" si="2"/>
        <v>340637.6</v>
      </c>
      <c r="C68" s="49">
        <f t="shared" si="12"/>
        <v>340637.6</v>
      </c>
      <c r="D68" s="49">
        <f>$V$6*B68</f>
        <v>0</v>
      </c>
      <c r="E68" s="53">
        <f t="shared" si="17"/>
        <v>0</v>
      </c>
      <c r="F68" s="59">
        <f t="shared" si="9"/>
        <v>-340637.6</v>
      </c>
      <c r="G68" s="59">
        <f t="shared" si="10"/>
        <v>0</v>
      </c>
      <c r="H68" s="49">
        <f t="shared" si="18"/>
        <v>0</v>
      </c>
      <c r="I68" s="59">
        <f t="shared" si="18"/>
        <v>340637.6</v>
      </c>
      <c r="J68" s="59">
        <f t="shared" si="19"/>
        <v>340637.6</v>
      </c>
      <c r="K68" s="59">
        <f t="shared" si="5"/>
        <v>-71533.895999999993</v>
      </c>
      <c r="L68" s="60">
        <f t="shared" si="6"/>
        <v>0</v>
      </c>
      <c r="M68" s="4"/>
      <c r="N68" s="56"/>
      <c r="O68" s="56"/>
    </row>
    <row r="69" spans="1:15" x14ac:dyDescent="0.25">
      <c r="A69" s="61" t="s">
        <v>35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3"/>
      <c r="M69" s="4"/>
      <c r="N69" s="56"/>
      <c r="O69" s="56"/>
    </row>
    <row r="70" spans="1:15" x14ac:dyDescent="0.25">
      <c r="A70" s="64" t="s">
        <v>38</v>
      </c>
      <c r="B70" s="49"/>
      <c r="C70" s="49"/>
      <c r="D70" s="65">
        <f>SUM(D15:D26)</f>
        <v>113534.51208</v>
      </c>
      <c r="E70" s="65">
        <f>SUM(E15:E26)</f>
        <v>0</v>
      </c>
      <c r="F70" s="49"/>
      <c r="G70" s="49"/>
      <c r="H70" s="49"/>
      <c r="I70" s="49"/>
      <c r="J70" s="49"/>
      <c r="K70" s="49"/>
      <c r="L70" s="65">
        <f>SUM(L15:L26)</f>
        <v>23842.247536800001</v>
      </c>
      <c r="M70" s="4"/>
      <c r="N70" s="56"/>
      <c r="O70" s="56"/>
    </row>
    <row r="71" spans="1:15" x14ac:dyDescent="0.25">
      <c r="A71" s="66" t="s">
        <v>39</v>
      </c>
      <c r="B71" s="67">
        <f>(B15+B26+SUM(B16:B25)*2)/24</f>
        <v>70966.166666666672</v>
      </c>
      <c r="C71" s="67">
        <f>(C15+C26+SUM(C16:C25)*2)/24</f>
        <v>70966.166666666672</v>
      </c>
      <c r="D71" s="59"/>
      <c r="E71" s="67"/>
      <c r="F71" s="67">
        <f>(F15+F26+SUM(F16:F25)*2)/24</f>
        <v>-56373.038984166669</v>
      </c>
      <c r="G71" s="67">
        <f>(G15+G26+SUM(G16:G25)*2)/24</f>
        <v>0</v>
      </c>
      <c r="H71" s="67">
        <f>(H15+H26+SUM(H16:H25)*2)/24</f>
        <v>14593.127682499993</v>
      </c>
      <c r="I71" s="67">
        <f>(I15+I26+SUM(I16:I25)*2)/24</f>
        <v>70966.166666666672</v>
      </c>
      <c r="J71" s="67"/>
      <c r="K71" s="67">
        <f>(K15+K26+SUM(K16:K25)*2)/24</f>
        <v>-11838.338186674999</v>
      </c>
      <c r="L71" s="68"/>
      <c r="M71" s="4"/>
      <c r="N71" s="56"/>
    </row>
    <row r="72" spans="1:15" x14ac:dyDescent="0.25">
      <c r="A72" s="4"/>
      <c r="B72" s="4"/>
      <c r="C72" s="4"/>
      <c r="D72" s="69"/>
      <c r="E72" s="4"/>
      <c r="F72" s="4"/>
      <c r="G72" s="4"/>
      <c r="H72" s="4"/>
      <c r="I72" s="4"/>
      <c r="J72" s="4"/>
      <c r="K72" s="4"/>
      <c r="L72" s="4"/>
      <c r="M72" s="4"/>
    </row>
    <row r="73" spans="1:1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5" x14ac:dyDescent="0.25">
      <c r="A75" s="70" t="s">
        <v>41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5" x14ac:dyDescent="0.25">
      <c r="A76" s="71" t="s">
        <v>42</v>
      </c>
    </row>
    <row r="77" spans="1:15" x14ac:dyDescent="0.25">
      <c r="A77" s="71" t="s">
        <v>43</v>
      </c>
    </row>
    <row r="78" spans="1:15" x14ac:dyDescent="0.25">
      <c r="A78" s="71"/>
      <c r="B78" s="97" t="s">
        <v>53</v>
      </c>
      <c r="C78" s="98"/>
      <c r="D78" s="98"/>
      <c r="E78" s="97" t="s">
        <v>51</v>
      </c>
      <c r="F78" s="98"/>
      <c r="G78" s="98"/>
      <c r="H78" s="97" t="s">
        <v>52</v>
      </c>
      <c r="I78" s="98"/>
      <c r="J78" s="99"/>
    </row>
    <row r="79" spans="1:15" x14ac:dyDescent="0.25">
      <c r="B79" s="71" t="s">
        <v>44</v>
      </c>
      <c r="C79" s="71" t="s">
        <v>46</v>
      </c>
      <c r="D79" s="71" t="s">
        <v>46</v>
      </c>
      <c r="E79" s="72" t="s">
        <v>44</v>
      </c>
      <c r="F79" s="71" t="s">
        <v>46</v>
      </c>
      <c r="G79" s="71" t="s">
        <v>46</v>
      </c>
      <c r="H79" s="72" t="s">
        <v>44</v>
      </c>
      <c r="I79" s="71" t="s">
        <v>46</v>
      </c>
      <c r="J79" s="71" t="s">
        <v>46</v>
      </c>
    </row>
    <row r="80" spans="1:15" x14ac:dyDescent="0.25">
      <c r="B80" s="73" t="s">
        <v>45</v>
      </c>
      <c r="C80" s="73" t="s">
        <v>47</v>
      </c>
      <c r="D80" s="73" t="s">
        <v>8</v>
      </c>
      <c r="E80" s="74" t="s">
        <v>45</v>
      </c>
      <c r="F80" s="73" t="s">
        <v>47</v>
      </c>
      <c r="G80" s="73" t="s">
        <v>8</v>
      </c>
      <c r="H80" s="74" t="s">
        <v>45</v>
      </c>
      <c r="I80" s="73" t="s">
        <v>47</v>
      </c>
      <c r="J80" s="73" t="s">
        <v>8</v>
      </c>
    </row>
    <row r="81" spans="1:10" x14ac:dyDescent="0.25">
      <c r="A81" s="17" t="s">
        <v>41</v>
      </c>
      <c r="B81" s="75">
        <v>340639</v>
      </c>
      <c r="C81" s="75">
        <v>0</v>
      </c>
      <c r="D81" s="75">
        <v>23842</v>
      </c>
      <c r="E81" s="76">
        <f>B81*$B$87</f>
        <v>227315.75601419382</v>
      </c>
      <c r="F81" s="76">
        <f>C81*$B$87</f>
        <v>0</v>
      </c>
      <c r="G81" s="76">
        <f>D81*$B$87</f>
        <v>15910.281133077566</v>
      </c>
      <c r="H81" s="76">
        <f>B81*$C$87</f>
        <v>113323.24398580618</v>
      </c>
      <c r="I81" s="76">
        <f t="shared" ref="I81:J81" si="20">C81*$C$87</f>
        <v>0</v>
      </c>
      <c r="J81" s="76">
        <f t="shared" si="20"/>
        <v>7931.7188669224333</v>
      </c>
    </row>
    <row r="83" spans="1:10" x14ac:dyDescent="0.25">
      <c r="A83" s="17" t="s">
        <v>49</v>
      </c>
    </row>
    <row r="84" spans="1:10" x14ac:dyDescent="0.25">
      <c r="A84" s="17" t="s">
        <v>48</v>
      </c>
    </row>
    <row r="86" spans="1:10" x14ac:dyDescent="0.25">
      <c r="B86" s="77" t="s">
        <v>51</v>
      </c>
      <c r="C86" s="77" t="s">
        <v>52</v>
      </c>
    </row>
    <row r="87" spans="1:10" x14ac:dyDescent="0.25">
      <c r="A87" s="17" t="s">
        <v>50</v>
      </c>
      <c r="B87" s="78">
        <v>0.66732158095283811</v>
      </c>
      <c r="C87" s="79">
        <f>1-B87</f>
        <v>0.33267841904716189</v>
      </c>
    </row>
  </sheetData>
  <mergeCells count="3">
    <mergeCell ref="B78:D78"/>
    <mergeCell ref="E78:G78"/>
    <mergeCell ref="H78:J78"/>
  </mergeCells>
  <pageMargins left="0.25" right="0.25" top="0.25" bottom="0.25" header="0.3" footer="0.3"/>
  <pageSetup scale="65" fitToHeight="0" orientation="portrait" r:id="rId1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06E324-84D3-4CAC-B4BF-5B1AB6BE8FB1}"/>
</file>

<file path=customXml/itemProps2.xml><?xml version="1.0" encoding="utf-8"?>
<ds:datastoreItem xmlns:ds="http://schemas.openxmlformats.org/officeDocument/2006/customXml" ds:itemID="{B1F77EC0-DE65-4C17-9E07-0C01DDFF0CD9}"/>
</file>

<file path=customXml/itemProps3.xml><?xml version="1.0" encoding="utf-8"?>
<ds:datastoreItem xmlns:ds="http://schemas.openxmlformats.org/officeDocument/2006/customXml" ds:itemID="{34576C8C-956A-45B5-9806-9AA970DEA89A}"/>
</file>

<file path=customXml/itemProps4.xml><?xml version="1.0" encoding="utf-8"?>
<ds:datastoreItem xmlns:ds="http://schemas.openxmlformats.org/officeDocument/2006/customXml" ds:itemID="{E9E62364-DD7E-4745-B9A8-4A6DA5CE7B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 Lead</vt:lpstr>
      <vt:lpstr>G Lead</vt:lpstr>
      <vt:lpstr>Green Direct Software</vt:lpstr>
      <vt:lpstr>'Green Direct Software'!Print_Area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Peterson, Pete</cp:lastModifiedBy>
  <cp:lastPrinted>2019-10-18T23:27:02Z</cp:lastPrinted>
  <dcterms:created xsi:type="dcterms:W3CDTF">2019-10-16T20:39:48Z</dcterms:created>
  <dcterms:modified xsi:type="dcterms:W3CDTF">2020-02-28T19:47:19Z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