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14508" yWindow="48" windowWidth="14316" windowHeight="7260" tabRatio="864"/>
  </bookViews>
  <sheets>
    <sheet name="Gas Lead" sheetId="103" r:id="rId1"/>
    <sheet name="Summary COS Rev" sheetId="108" r:id="rId2"/>
  </sheets>
  <definedNames>
    <definedName name="_xlnm.Print_Area" localSheetId="1">'Summary COS Rev'!$B$1:$R$48</definedName>
    <definedName name="_xlnm.Print_Titles" localSheetId="1">'Summary COS Rev'!$A:$A</definedName>
  </definedNames>
  <calcPr calcId="162913"/>
</workbook>
</file>

<file path=xl/calcChain.xml><?xml version="1.0" encoding="utf-8"?>
<calcChain xmlns="http://schemas.openxmlformats.org/spreadsheetml/2006/main">
  <c r="C108" i="103" l="1"/>
  <c r="C107" i="103"/>
  <c r="C106" i="103"/>
  <c r="C105" i="103"/>
  <c r="H106" i="103"/>
  <c r="G106" i="103"/>
  <c r="F106" i="103"/>
  <c r="E106" i="103"/>
  <c r="G101" i="103"/>
  <c r="F101" i="103"/>
  <c r="E101" i="103"/>
  <c r="H97" i="103"/>
  <c r="G97" i="103"/>
  <c r="F97" i="103"/>
  <c r="E97" i="103"/>
  <c r="H96" i="103"/>
  <c r="G96" i="103"/>
  <c r="F96" i="103"/>
  <c r="E96" i="103"/>
  <c r="H94" i="103"/>
  <c r="G94" i="103"/>
  <c r="F94" i="103"/>
  <c r="E94" i="103"/>
  <c r="F91" i="103"/>
  <c r="E91" i="103"/>
  <c r="H89" i="103"/>
  <c r="G89" i="103"/>
  <c r="F89" i="103"/>
  <c r="E89" i="103"/>
  <c r="H88" i="103"/>
  <c r="G88" i="103"/>
  <c r="F88" i="103"/>
  <c r="E88" i="103"/>
  <c r="H86" i="103"/>
  <c r="G86" i="103"/>
  <c r="F86" i="103"/>
  <c r="E86" i="103"/>
  <c r="H85" i="103"/>
  <c r="G85" i="103"/>
  <c r="F85" i="103"/>
  <c r="E85" i="103"/>
  <c r="F79" i="103"/>
  <c r="E79" i="103"/>
  <c r="E99" i="103" l="1"/>
  <c r="E98" i="103"/>
  <c r="F13" i="103" l="1"/>
  <c r="E25" i="108" l="1"/>
  <c r="E24" i="108"/>
  <c r="E23" i="108"/>
  <c r="E22" i="108"/>
  <c r="E21" i="108"/>
  <c r="E20" i="108"/>
  <c r="N20" i="108" s="1"/>
  <c r="E19" i="108"/>
  <c r="L18" i="108"/>
  <c r="E15" i="108"/>
  <c r="E14" i="108"/>
  <c r="M13" i="108"/>
  <c r="L12" i="108"/>
  <c r="J8" i="108"/>
  <c r="K18" i="108"/>
  <c r="K15" i="108"/>
  <c r="K12" i="108"/>
  <c r="F9" i="108"/>
  <c r="E8" i="108"/>
  <c r="E9" i="108"/>
  <c r="E10" i="108"/>
  <c r="E11" i="108"/>
  <c r="N16" i="108"/>
  <c r="E17" i="108"/>
  <c r="F17" i="108" s="1"/>
  <c r="K23" i="108"/>
  <c r="P26" i="108"/>
  <c r="P28" i="108"/>
  <c r="F39" i="108"/>
  <c r="P39" i="108"/>
  <c r="M16" i="108" s="1"/>
  <c r="F47" i="108"/>
  <c r="P48" i="108"/>
  <c r="E22" i="103" l="1"/>
  <c r="G13" i="103"/>
  <c r="G79" i="103" s="1"/>
  <c r="L23" i="108"/>
  <c r="R23" i="108" s="1"/>
  <c r="R20" i="108"/>
  <c r="E24" i="103"/>
  <c r="E90" i="103" s="1"/>
  <c r="E13" i="108"/>
  <c r="F13" i="108" s="1"/>
  <c r="F11" i="108"/>
  <c r="I11" i="108" s="1"/>
  <c r="R11" i="108" s="1"/>
  <c r="S11" i="108" s="1"/>
  <c r="I14" i="108"/>
  <c r="I8" i="108"/>
  <c r="R8" i="108" s="1"/>
  <c r="F10" i="108"/>
  <c r="I10" i="108" s="1"/>
  <c r="R10" i="108" s="1"/>
  <c r="S10" i="108" s="1"/>
  <c r="L15" i="108"/>
  <c r="F24" i="108"/>
  <c r="K24" i="108" s="1"/>
  <c r="R24" i="108" s="1"/>
  <c r="S24" i="108" s="1"/>
  <c r="E6" i="108"/>
  <c r="F6" i="108" s="1"/>
  <c r="F20" i="108"/>
  <c r="F22" i="108"/>
  <c r="N22" i="108" s="1"/>
  <c r="G26" i="108"/>
  <c r="G28" i="108" s="1"/>
  <c r="F19" i="108"/>
  <c r="N19" i="108" s="1"/>
  <c r="F23" i="108"/>
  <c r="J14" i="108"/>
  <c r="H26" i="108"/>
  <c r="H28" i="108" s="1"/>
  <c r="E18" i="108"/>
  <c r="F18" i="108" s="1"/>
  <c r="R18" i="108"/>
  <c r="C26" i="108"/>
  <c r="C28" i="108" s="1"/>
  <c r="M26" i="108"/>
  <c r="M28" i="108" s="1"/>
  <c r="R12" i="108"/>
  <c r="E12" i="108"/>
  <c r="F12" i="108" s="1"/>
  <c r="B26" i="108"/>
  <c r="B28" i="108" s="1"/>
  <c r="E16" i="108"/>
  <c r="F16" i="108" s="1"/>
  <c r="D26" i="108"/>
  <c r="D28" i="108" s="1"/>
  <c r="F25" i="108"/>
  <c r="F21" i="108"/>
  <c r="F15" i="108"/>
  <c r="F14" i="108"/>
  <c r="Q17" i="108"/>
  <c r="I9" i="108"/>
  <c r="F8" i="108"/>
  <c r="I13" i="108"/>
  <c r="L26" i="108" l="1"/>
  <c r="R15" i="108"/>
  <c r="S15" i="108" s="1"/>
  <c r="R22" i="108"/>
  <c r="S22" i="108" s="1"/>
  <c r="E26" i="103"/>
  <c r="E92" i="103" s="1"/>
  <c r="S20" i="108"/>
  <c r="R13" i="108"/>
  <c r="S13" i="108" s="1"/>
  <c r="R14" i="108"/>
  <c r="S14" i="108" s="1"/>
  <c r="S23" i="108"/>
  <c r="J26" i="108"/>
  <c r="S18" i="108"/>
  <c r="S12" i="108"/>
  <c r="E26" i="108"/>
  <c r="E28" i="108" s="1"/>
  <c r="R9" i="108"/>
  <c r="O25" i="108"/>
  <c r="R17" i="108"/>
  <c r="S17" i="108" s="1"/>
  <c r="Q26" i="108"/>
  <c r="Q28" i="108" s="1"/>
  <c r="N21" i="108"/>
  <c r="R21" i="108" s="1"/>
  <c r="S21" i="108" s="1"/>
  <c r="S8" i="108"/>
  <c r="F26" i="108"/>
  <c r="F28" i="108" s="1"/>
  <c r="R19" i="108"/>
  <c r="S19" i="108" s="1"/>
  <c r="R25" i="108" l="1"/>
  <c r="S25" i="108" s="1"/>
  <c r="O26" i="108"/>
  <c r="O28" i="108" s="1"/>
  <c r="S9" i="108"/>
  <c r="N26" i="108"/>
  <c r="G26" i="103" l="1"/>
  <c r="G92" i="103" s="1"/>
  <c r="G25" i="103"/>
  <c r="G91" i="103" s="1"/>
  <c r="G24" i="103"/>
  <c r="G90" i="103" s="1"/>
  <c r="G23" i="103"/>
  <c r="G22" i="103"/>
  <c r="E16" i="103"/>
  <c r="E82" i="103" s="1"/>
  <c r="E15" i="103"/>
  <c r="E81" i="103" s="1"/>
  <c r="E21" i="103" l="1"/>
  <c r="E87" i="103" s="1"/>
  <c r="E14" i="103" l="1"/>
  <c r="E80" i="103" s="1"/>
  <c r="G21" i="103"/>
  <c r="G87" i="103" s="1"/>
  <c r="D18" i="103" l="1"/>
  <c r="F16" i="103" l="1"/>
  <c r="F82" i="103" s="1"/>
  <c r="G16" i="103" l="1"/>
  <c r="G82" i="103" s="1"/>
  <c r="F14" i="103"/>
  <c r="F80" i="103" s="1"/>
  <c r="H16" i="103" l="1"/>
  <c r="H82" i="103" s="1"/>
  <c r="D34" i="103"/>
  <c r="F32" i="103"/>
  <c r="F98" i="103" s="1"/>
  <c r="G14" i="103"/>
  <c r="G80" i="103" s="1"/>
  <c r="H14" i="103" l="1"/>
  <c r="H80" i="103" s="1"/>
  <c r="G32" i="103"/>
  <c r="G98" i="103" s="1"/>
  <c r="E34" i="103"/>
  <c r="E100" i="103" s="1"/>
  <c r="F26" i="103"/>
  <c r="F92" i="103" s="1"/>
  <c r="H26" i="103"/>
  <c r="H92" i="103" s="1"/>
  <c r="H25" i="103"/>
  <c r="H91" i="103" s="1"/>
  <c r="H24" i="103"/>
  <c r="H90" i="103" s="1"/>
  <c r="H23" i="103"/>
  <c r="D27" i="103"/>
  <c r="D29" i="103" s="1"/>
  <c r="E27" i="103"/>
  <c r="E93" i="103" s="1"/>
  <c r="H13" i="103" l="1"/>
  <c r="H79" i="103" s="1"/>
  <c r="H32" i="103"/>
  <c r="H98" i="103" s="1"/>
  <c r="F24" i="103"/>
  <c r="F90" i="103" s="1"/>
  <c r="F15" i="103" l="1"/>
  <c r="F81" i="103" s="1"/>
  <c r="F22" i="103" l="1"/>
  <c r="H22" i="103" l="1"/>
  <c r="G15" i="103"/>
  <c r="G81" i="103" s="1"/>
  <c r="H15" i="103" l="1"/>
  <c r="H81" i="103" s="1"/>
  <c r="A13" i="103" l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  <c r="A31" i="103" s="1"/>
  <c r="A32" i="103" s="1"/>
  <c r="A33" i="103" s="1"/>
  <c r="A34" i="103" s="1"/>
  <c r="A35" i="103" s="1"/>
  <c r="A36" i="103" s="1"/>
  <c r="A37" i="103" s="1"/>
  <c r="A38" i="103" s="1"/>
  <c r="A39" i="103" s="1"/>
  <c r="A40" i="103" s="1"/>
  <c r="A41" i="103" s="1"/>
  <c r="A42" i="103" s="1"/>
  <c r="A43" i="103" s="1"/>
  <c r="F25" i="103"/>
  <c r="F23" i="103" l="1"/>
  <c r="F21" i="103" l="1"/>
  <c r="F87" i="103" s="1"/>
  <c r="F27" i="103" l="1"/>
  <c r="F93" i="103" s="1"/>
  <c r="H21" i="103" l="1"/>
  <c r="H87" i="103" s="1"/>
  <c r="G27" i="103"/>
  <c r="G93" i="103" s="1"/>
  <c r="F33" i="103"/>
  <c r="F99" i="103" s="1"/>
  <c r="H27" i="103" l="1"/>
  <c r="H93" i="103" s="1"/>
  <c r="G33" i="103"/>
  <c r="G99" i="103" s="1"/>
  <c r="F34" i="103"/>
  <c r="F100" i="103" s="1"/>
  <c r="H33" i="103" l="1"/>
  <c r="H99" i="103" s="1"/>
  <c r="G34" i="103"/>
  <c r="G100" i="103" s="1"/>
  <c r="H34" i="103" l="1"/>
  <c r="H100" i="103" s="1"/>
  <c r="C103" i="103" l="1"/>
  <c r="C102" i="103" l="1"/>
  <c r="C104" i="103" l="1"/>
  <c r="P41" i="108" l="1"/>
  <c r="I16" i="108" s="1"/>
  <c r="F41" i="108"/>
  <c r="K16" i="108" l="1"/>
  <c r="I26" i="108"/>
  <c r="I28" i="108" s="1"/>
  <c r="R16" i="108" l="1"/>
  <c r="K26" i="108"/>
  <c r="K28" i="108" s="1"/>
  <c r="E17" i="103"/>
  <c r="E83" i="103" l="1"/>
  <c r="E18" i="103"/>
  <c r="F17" i="103"/>
  <c r="R26" i="108"/>
  <c r="S16" i="108"/>
  <c r="E84" i="103" l="1"/>
  <c r="E29" i="103"/>
  <c r="S26" i="108"/>
  <c r="R28" i="108"/>
  <c r="F83" i="103"/>
  <c r="F18" i="103"/>
  <c r="G17" i="103"/>
  <c r="G83" i="103" l="1"/>
  <c r="G18" i="103"/>
  <c r="H17" i="103"/>
  <c r="F84" i="103"/>
  <c r="F29" i="103"/>
  <c r="E37" i="103"/>
  <c r="E103" i="103" s="1"/>
  <c r="E95" i="103"/>
  <c r="E38" i="103"/>
  <c r="E104" i="103" s="1"/>
  <c r="E36" i="103"/>
  <c r="E39" i="103" l="1"/>
  <c r="E102" i="103"/>
  <c r="F95" i="103"/>
  <c r="F38" i="103"/>
  <c r="F104" i="103" s="1"/>
  <c r="F36" i="103"/>
  <c r="F37" i="103"/>
  <c r="F103" i="103" s="1"/>
  <c r="H83" i="103"/>
  <c r="H18" i="103"/>
  <c r="G84" i="103"/>
  <c r="G29" i="103"/>
  <c r="H84" i="103" l="1"/>
  <c r="H29" i="103"/>
  <c r="G95" i="103"/>
  <c r="G37" i="103"/>
  <c r="G103" i="103" s="1"/>
  <c r="G36" i="103"/>
  <c r="G38" i="103"/>
  <c r="G104" i="103" s="1"/>
  <c r="F102" i="103"/>
  <c r="F39" i="103"/>
  <c r="E105" i="103"/>
  <c r="E41" i="103"/>
  <c r="E107" i="103" l="1"/>
  <c r="E42" i="103"/>
  <c r="E108" i="103" s="1"/>
  <c r="F105" i="103"/>
  <c r="F41" i="103"/>
  <c r="G102" i="103"/>
  <c r="G39" i="103"/>
  <c r="H95" i="103"/>
  <c r="H38" i="103"/>
  <c r="H104" i="103" s="1"/>
  <c r="H37" i="103"/>
  <c r="H103" i="103" s="1"/>
  <c r="H36" i="103"/>
  <c r="E43" i="103" l="1"/>
  <c r="E109" i="103" s="1"/>
  <c r="H102" i="103"/>
  <c r="H39" i="103"/>
  <c r="G105" i="103"/>
  <c r="G41" i="103"/>
  <c r="F107" i="103"/>
  <c r="F42" i="103"/>
  <c r="F108" i="103" s="1"/>
  <c r="G107" i="103" l="1"/>
  <c r="G42" i="103"/>
  <c r="G108" i="103" s="1"/>
  <c r="H105" i="103"/>
  <c r="H41" i="103"/>
  <c r="F43" i="103"/>
  <c r="F109" i="103" s="1"/>
  <c r="G43" i="103" l="1"/>
  <c r="G109" i="103" s="1"/>
  <c r="H107" i="103"/>
  <c r="H42" i="103"/>
  <c r="H108" i="103" s="1"/>
  <c r="H43" i="103" l="1"/>
  <c r="H109" i="103" s="1"/>
  <c r="H101" i="103" l="1"/>
  <c r="A1" i="108" l="1"/>
</calcChain>
</file>

<file path=xl/sharedStrings.xml><?xml version="1.0" encoding="utf-8"?>
<sst xmlns="http://schemas.openxmlformats.org/spreadsheetml/2006/main" count="185" uniqueCount="114">
  <si>
    <t>INCREASE (DECREASE) NOI</t>
  </si>
  <si>
    <t>INCREASE (DECREASE) FIT @</t>
  </si>
  <si>
    <t>INCREASE (DECREASE) OPERATING INCOME</t>
  </si>
  <si>
    <t>STATE UTILITY TAX @</t>
  </si>
  <si>
    <t>ANNUAL FILING FEE @</t>
  </si>
  <si>
    <t>UNCOLLECTIBLES @</t>
  </si>
  <si>
    <t>OPERTATING EXPENSES:</t>
  </si>
  <si>
    <t>TOTAL INCREASE (DECREASE) IN REVENUES</t>
  </si>
  <si>
    <t>REMOVE REVENUE DEFERRALS FOR TAX REFORM</t>
  </si>
  <si>
    <t>REMOVE DECOUPLING DEFERRALS FROM TEST YEAR</t>
  </si>
  <si>
    <t>OTHER OPERATING REVENUES</t>
  </si>
  <si>
    <t>ADJUSTMENT</t>
  </si>
  <si>
    <t>RESTATED</t>
  </si>
  <si>
    <t>DESCRIPTION</t>
  </si>
  <si>
    <t>NO.</t>
  </si>
  <si>
    <t>LINE</t>
  </si>
  <si>
    <t>REVENUE ADJUSTMENT</t>
  </si>
  <si>
    <t>PUGET SOUND ENERGY-GAS</t>
  </si>
  <si>
    <t>49500064  G Decoup Rev 41, 41T, 86 &amp; 86T</t>
  </si>
  <si>
    <t>49500063  G Decoup Rev Schedule 31 &amp; 31T</t>
  </si>
  <si>
    <t>49500112  9900-Gas Non-Residential Decoupling Rev</t>
  </si>
  <si>
    <t>49500102  9900-Gas Residential Decoupling Revenue</t>
  </si>
  <si>
    <t>ACTUAL</t>
  </si>
  <si>
    <t>49500101  9900 - Gas ROR Accrual-Residential</t>
  </si>
  <si>
    <t>49500115  9900 - Gas ROR Accrual-Commercial</t>
  </si>
  <si>
    <t>49500116  9900 - Gas ROR Accrual-Industrial</t>
  </si>
  <si>
    <t>REMOVE EARNINGS SHARING ACCRUALS</t>
  </si>
  <si>
    <t>FOR THE TWELVE MONTHS ENDED DECEMBER 31, 2018</t>
  </si>
  <si>
    <t>2019 GENERAL RATE CASE</t>
  </si>
  <si>
    <t>TY</t>
  </si>
  <si>
    <t>PROFORMA</t>
  </si>
  <si>
    <t>%'s</t>
  </si>
  <si>
    <t>(a)</t>
  </si>
  <si>
    <t>(b)</t>
  </si>
  <si>
    <t>(c)=(b)-(a)</t>
  </si>
  <si>
    <t>(d)</t>
  </si>
  <si>
    <t>(e)=(d)-(b)</t>
  </si>
  <si>
    <t>SALES TO CUSTOMERS</t>
  </si>
  <si>
    <t>REMOVE PGA CURTAILMENT</t>
  </si>
  <si>
    <t>REMOVE JACKSON PRAIRIE</t>
  </si>
  <si>
    <t xml:space="preserve">  REMOVE SCHEDULE 141</t>
  </si>
  <si>
    <t xml:space="preserve">  ANNUALIZE PGA RATE</t>
  </si>
  <si>
    <t xml:space="preserve">  REMOVE MERGER RATE CREDIT SCHEDULE 132</t>
  </si>
  <si>
    <t xml:space="preserve">          SUB-TOTAL OTHER OPERATING REVNUE</t>
  </si>
  <si>
    <t xml:space="preserve">          SUB-TOTAL RETAIL REVNUE</t>
  </si>
  <si>
    <t>TOTAL INCREASE (DECREASE) IN COSTS</t>
  </si>
  <si>
    <t>INCREASE (DECREASE) TAXES OTHER THAN FIT</t>
  </si>
  <si>
    <t xml:space="preserve"> OTHER</t>
  </si>
  <si>
    <t>Total Deferral Orders</t>
  </si>
  <si>
    <t>Total Earnings Sharing Accruals</t>
  </si>
  <si>
    <t>Deferral Orders</t>
  </si>
  <si>
    <t>E/S Accrual Orders</t>
  </si>
  <si>
    <t>Gas Sch 142 Deferral Amort Revenue</t>
  </si>
  <si>
    <t>Gas Sch 142 ROR Amort Revenue</t>
  </si>
  <si>
    <t>Gas Conversion Factor</t>
  </si>
  <si>
    <t>Total Deferral Amortization</t>
  </si>
  <si>
    <t>Total Earnings Sharing Amortization</t>
  </si>
  <si>
    <t>49500067  G Decoup Amort Sch 142-Sch 41,41T,86,86T</t>
  </si>
  <si>
    <t>49500142  9900 - Gas ROR Refund-AMORT-Residential</t>
  </si>
  <si>
    <t>49500066  G Decoup Amort Sch 142 - Sch 31 &amp; 31T in</t>
  </si>
  <si>
    <t>49500114  9900 - Gas ROR Refund AMORT-Industrial</t>
  </si>
  <si>
    <t>49500132  9900- Amort Sch 142 Gas NonResid in Rate</t>
  </si>
  <si>
    <t>49500113  9900 - Gas ROR Refund AMORT-Commercial</t>
  </si>
  <si>
    <t>49500122  9900- Amort Sch 142 Gas Resid in Rates</t>
  </si>
  <si>
    <t>Deferral Amort Orders</t>
  </si>
  <si>
    <t>E/S Amort Orders</t>
  </si>
  <si>
    <t>Total Adjusted Revenue</t>
  </si>
  <si>
    <t xml:space="preserve"> Total Adjustments</t>
  </si>
  <si>
    <t>Weather Normalization Adjustment</t>
  </si>
  <si>
    <t>PGA Adjustment Sch. 101 (5)</t>
  </si>
  <si>
    <t>2018 Tax Reform  Adjustment (4)</t>
  </si>
  <si>
    <t>Remove Storage Rent Revenue (3)</t>
  </si>
  <si>
    <t>Remove PGA Curtailment Revenue (2)</t>
  </si>
  <si>
    <t>Remove Tax Reform Deferrals (1)</t>
  </si>
  <si>
    <t>Remove Decoupling Deferrals</t>
  </si>
  <si>
    <t>Other Adjustments</t>
  </si>
  <si>
    <t>Remove CRM Sch. 149</t>
  </si>
  <si>
    <t>Remove Decoupling Sch. 142</t>
  </si>
  <si>
    <t>Remove ERF Sch. 141</t>
  </si>
  <si>
    <t>Remove Property Tax  Sch. 140</t>
  </si>
  <si>
    <t>Remove Carbon Offset Sch. 137</t>
  </si>
  <si>
    <t>Remove Merger Credit Sch. 132</t>
  </si>
  <si>
    <t>Remove Low Income Sch. 129</t>
  </si>
  <si>
    <t>Remove Conservation Sch. 120</t>
  </si>
  <si>
    <t>Remove PGA Amort. Sch. 106</t>
  </si>
  <si>
    <t>Remove Municipal Taxes Sch. 81</t>
  </si>
  <si>
    <t>Income Statement</t>
  </si>
  <si>
    <t>Sales</t>
  </si>
  <si>
    <t>Other</t>
  </si>
  <si>
    <t>check</t>
  </si>
  <si>
    <t>Total</t>
  </si>
  <si>
    <t>CRM</t>
  </si>
  <si>
    <t>Rent</t>
  </si>
  <si>
    <t>Temp Norm</t>
  </si>
  <si>
    <t>R&amp;E Other</t>
  </si>
  <si>
    <t>P/T Other</t>
  </si>
  <si>
    <t>R&amp;E W/H'S</t>
  </si>
  <si>
    <t>R&amp;E Sales</t>
  </si>
  <si>
    <t>P/T W/H'S</t>
  </si>
  <si>
    <t>P/T Sales</t>
  </si>
  <si>
    <t>Gas Costs</t>
  </si>
  <si>
    <t>Gas Cost Revenues</t>
  </si>
  <si>
    <t>Total Revenue</t>
  </si>
  <si>
    <t>Total Other</t>
  </si>
  <si>
    <t>Water Heaters</t>
  </si>
  <si>
    <t>Description</t>
  </si>
  <si>
    <t>Susan</t>
  </si>
  <si>
    <t>Jon</t>
  </si>
  <si>
    <t>RENTALS - MERGER RATE CREDIT ON SCH 132</t>
  </si>
  <si>
    <t>OTHER</t>
  </si>
  <si>
    <t>ANNUALIZE PGA GAS COSTS</t>
  </si>
  <si>
    <t xml:space="preserve"> ANNUALIZE TAX REFORM  (DOCKET UG-180283)</t>
  </si>
  <si>
    <t>General</t>
  </si>
  <si>
    <t>Ledger 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</si>
</sst>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164" formatCode="0.000000"/>
    <numFmt numFmtId="165" formatCode="0.00000"/>
    <numFmt numFmtId="166" formatCode="_(&quot;$&quot;* #,##0_);_(&quot;$&quot;* \(#,##0\);_(&quot;$&quot;* &quot;-&quot;??_);_(@_)"/>
    <numFmt numFmtId="167" formatCode="0.00000%"/>
    <numFmt numFmtId="168" formatCode="_(* #,##0_);_(* \(#,##0\);_(* &quot;-&quot;??_);_(@_)"/>
    <numFmt numFmtId="169" formatCode="_(* #,##0.000000_);_(* \(#,##0.000000\);_(* &quot;-&quot;????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Helv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6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21" xfId="0" applyFont="1" applyFill="1" applyBorder="1"/>
    <xf numFmtId="0" fontId="1" fillId="0" borderId="20" xfId="0" applyFont="1" applyFill="1" applyBorder="1"/>
    <xf numFmtId="0" fontId="1" fillId="0" borderId="19" xfId="0" applyFont="1" applyFill="1" applyBorder="1"/>
    <xf numFmtId="0" fontId="6" fillId="0" borderId="0" xfId="0" applyFont="1" applyFill="1" applyBorder="1" applyAlignment="1">
      <alignment horizontal="center"/>
    </xf>
    <xf numFmtId="0" fontId="1" fillId="0" borderId="16" xfId="0" applyFont="1" applyFill="1" applyBorder="1"/>
    <xf numFmtId="0" fontId="1" fillId="0" borderId="0" xfId="0" applyFont="1" applyFill="1" applyBorder="1"/>
    <xf numFmtId="0" fontId="1" fillId="0" borderId="15" xfId="0" applyFont="1" applyFill="1" applyBorder="1"/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2" fontId="1" fillId="0" borderId="16" xfId="0" applyNumberFormat="1" applyFont="1" applyFill="1" applyBorder="1"/>
    <xf numFmtId="42" fontId="1" fillId="0" borderId="0" xfId="0" applyNumberFormat="1" applyFont="1" applyFill="1" applyBorder="1"/>
    <xf numFmtId="42" fontId="1" fillId="0" borderId="15" xfId="0" applyNumberFormat="1" applyFont="1" applyFill="1" applyBorder="1"/>
    <xf numFmtId="42" fontId="1" fillId="0" borderId="11" xfId="0" applyNumberFormat="1" applyFont="1" applyFill="1" applyBorder="1"/>
    <xf numFmtId="42" fontId="1" fillId="0" borderId="1" xfId="0" applyNumberFormat="1" applyFont="1" applyFill="1" applyBorder="1"/>
    <xf numFmtId="42" fontId="1" fillId="0" borderId="10" xfId="0" applyNumberFormat="1" applyFont="1" applyFill="1" applyBorder="1"/>
    <xf numFmtId="37" fontId="5" fillId="0" borderId="0" xfId="0" applyNumberFormat="1" applyFont="1" applyFill="1"/>
    <xf numFmtId="41" fontId="1" fillId="0" borderId="16" xfId="0" applyNumberFormat="1" applyFont="1" applyFill="1" applyBorder="1"/>
    <xf numFmtId="41" fontId="1" fillId="0" borderId="0" xfId="0" applyNumberFormat="1" applyFont="1" applyFill="1" applyBorder="1"/>
    <xf numFmtId="41" fontId="1" fillId="0" borderId="15" xfId="0" applyNumberFormat="1" applyFont="1" applyFill="1" applyBorder="1"/>
    <xf numFmtId="41" fontId="1" fillId="0" borderId="0" xfId="0" applyNumberFormat="1" applyFont="1" applyFill="1"/>
    <xf numFmtId="42" fontId="1" fillId="0" borderId="14" xfId="0" applyNumberFormat="1" applyFont="1" applyFill="1" applyBorder="1"/>
    <xf numFmtId="42" fontId="1" fillId="0" borderId="13" xfId="0" applyNumberFormat="1" applyFont="1" applyFill="1" applyBorder="1"/>
    <xf numFmtId="42" fontId="1" fillId="0" borderId="12" xfId="0" applyNumberFormat="1" applyFont="1" applyFill="1" applyBorder="1"/>
    <xf numFmtId="41" fontId="1" fillId="0" borderId="11" xfId="0" applyNumberFormat="1" applyFont="1" applyFill="1" applyBorder="1"/>
    <xf numFmtId="41" fontId="1" fillId="0" borderId="1" xfId="0" applyNumberFormat="1" applyFont="1" applyFill="1" applyBorder="1"/>
    <xf numFmtId="41" fontId="1" fillId="0" borderId="10" xfId="0" applyNumberFormat="1" applyFont="1" applyFill="1" applyBorder="1"/>
    <xf numFmtId="42" fontId="1" fillId="0" borderId="9" xfId="0" applyNumberFormat="1" applyFont="1" applyFill="1" applyBorder="1"/>
    <xf numFmtId="42" fontId="1" fillId="0" borderId="4" xfId="0" applyNumberFormat="1" applyFont="1" applyFill="1" applyBorder="1"/>
    <xf numFmtId="42" fontId="1" fillId="0" borderId="8" xfId="0" applyNumberFormat="1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1" fontId="5" fillId="0" borderId="6" xfId="0" applyNumberFormat="1" applyFont="1" applyFill="1" applyBorder="1"/>
    <xf numFmtId="0" fontId="1" fillId="0" borderId="5" xfId="0" applyFont="1" applyFill="1" applyBorder="1"/>
    <xf numFmtId="1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/>
    <xf numFmtId="42" fontId="1" fillId="0" borderId="3" xfId="0" applyNumberFormat="1" applyFont="1" applyFill="1" applyBorder="1"/>
    <xf numFmtId="164" fontId="7" fillId="0" borderId="0" xfId="0" applyNumberFormat="1" applyFont="1" applyFill="1" applyAlignment="1"/>
    <xf numFmtId="164" fontId="8" fillId="0" borderId="0" xfId="0" applyNumberFormat="1" applyFont="1" applyFill="1" applyAlignment="1"/>
    <xf numFmtId="14" fontId="7" fillId="0" borderId="0" xfId="0" applyNumberFormat="1" applyFont="1" applyFill="1" applyAlignment="1"/>
    <xf numFmtId="164" fontId="9" fillId="0" borderId="0" xfId="0" applyNumberFormat="1" applyFont="1" applyFill="1" applyAlignment="1"/>
    <xf numFmtId="0" fontId="4" fillId="0" borderId="0" xfId="0" applyFont="1" applyFill="1"/>
    <xf numFmtId="164" fontId="10" fillId="0" borderId="0" xfId="0" quotePrefix="1" applyNumberFormat="1" applyFont="1" applyFill="1" applyBorder="1" applyAlignment="1">
      <alignment horizontal="right"/>
    </xf>
    <xf numFmtId="164" fontId="10" fillId="0" borderId="0" xfId="0" applyNumberFormat="1" applyFont="1" applyFill="1" applyAlignment="1"/>
    <xf numFmtId="15" fontId="10" fillId="0" borderId="0" xfId="0" applyNumberFormat="1" applyFont="1" applyFill="1" applyAlignment="1"/>
    <xf numFmtId="164" fontId="10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centerContinuous" vertical="center"/>
      <protection locked="0"/>
    </xf>
    <xf numFmtId="164" fontId="10" fillId="0" borderId="0" xfId="0" applyNumberFormat="1" applyFont="1" applyFill="1" applyAlignment="1">
      <alignment horizontal="centerContinuous" vertical="center"/>
    </xf>
    <xf numFmtId="164" fontId="9" fillId="0" borderId="0" xfId="0" applyNumberFormat="1" applyFont="1" applyFill="1" applyAlignment="1">
      <alignment horizontal="centerContinuous" vertical="center"/>
    </xf>
    <xf numFmtId="0" fontId="10" fillId="0" borderId="0" xfId="0" quotePrefix="1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164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left" wrapText="1"/>
    </xf>
    <xf numFmtId="0" fontId="10" fillId="0" borderId="0" xfId="0" applyNumberFormat="1" applyFont="1" applyFill="1" applyAlignment="1"/>
    <xf numFmtId="164" fontId="1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left"/>
    </xf>
    <xf numFmtId="0" fontId="10" fillId="0" borderId="2" xfId="0" quotePrefix="1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left" indent="1"/>
    </xf>
    <xf numFmtId="0" fontId="8" fillId="0" borderId="0" xfId="0" applyNumberFormat="1" applyFont="1" applyFill="1" applyAlignment="1"/>
    <xf numFmtId="42" fontId="8" fillId="0" borderId="0" xfId="0" applyNumberFormat="1" applyFont="1" applyFill="1" applyBorder="1" applyAlignment="1"/>
    <xf numFmtId="41" fontId="8" fillId="0" borderId="0" xfId="0" applyNumberFormat="1" applyFont="1" applyFill="1" applyBorder="1" applyAlignment="1"/>
    <xf numFmtId="42" fontId="8" fillId="0" borderId="0" xfId="0" applyNumberFormat="1" applyFont="1" applyFill="1" applyAlignment="1"/>
    <xf numFmtId="41" fontId="8" fillId="0" borderId="0" xfId="0" applyNumberFormat="1" applyFont="1" applyFill="1" applyAlignment="1"/>
    <xf numFmtId="164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left" indent="1"/>
    </xf>
    <xf numFmtId="166" fontId="8" fillId="0" borderId="1" xfId="0" applyNumberFormat="1" applyFont="1" applyFill="1" applyBorder="1" applyAlignment="1"/>
    <xf numFmtId="166" fontId="8" fillId="0" borderId="0" xfId="0" applyNumberFormat="1" applyFont="1" applyFill="1" applyBorder="1" applyAlignment="1"/>
    <xf numFmtId="164" fontId="8" fillId="0" borderId="0" xfId="0" applyNumberFormat="1" applyFont="1" applyFill="1" applyAlignment="1">
      <alignment horizontal="left"/>
    </xf>
    <xf numFmtId="167" fontId="8" fillId="0" borderId="0" xfId="0" applyNumberFormat="1" applyFont="1" applyFill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164" fontId="8" fillId="0" borderId="0" xfId="0" quotePrefix="1" applyNumberFormat="1" applyFont="1" applyFill="1" applyAlignment="1">
      <alignment horizontal="left"/>
    </xf>
    <xf numFmtId="165" fontId="8" fillId="0" borderId="0" xfId="0" applyNumberFormat="1" applyFont="1" applyFill="1" applyAlignment="1"/>
    <xf numFmtId="41" fontId="8" fillId="0" borderId="1" xfId="0" applyNumberFormat="1" applyFont="1" applyFill="1" applyBorder="1" applyAlignment="1"/>
    <xf numFmtId="37" fontId="8" fillId="0" borderId="0" xfId="0" applyNumberFormat="1" applyFont="1" applyFill="1" applyBorder="1" applyAlignment="1"/>
    <xf numFmtId="9" fontId="8" fillId="0" borderId="0" xfId="0" applyNumberFormat="1" applyFont="1" applyFill="1" applyAlignment="1">
      <alignment horizontal="right"/>
    </xf>
    <xf numFmtId="168" fontId="8" fillId="0" borderId="0" xfId="0" applyNumberFormat="1" applyFont="1" applyFill="1" applyBorder="1" applyAlignment="1"/>
    <xf numFmtId="42" fontId="8" fillId="0" borderId="3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CCFF33"/>
      <color rgb="FFFF66CC"/>
      <color rgb="FF00FF00"/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workbookViewId="0">
      <pane xSplit="2" ySplit="10" topLeftCell="C20" activePane="bottomRight" state="frozen"/>
      <selection activeCell="B12" sqref="B12"/>
      <selection pane="topRight" activeCell="B12" sqref="B12"/>
      <selection pane="bottomLeft" activeCell="B12" sqref="B12"/>
      <selection pane="bottomRight" activeCell="B48" sqref="B48"/>
    </sheetView>
  </sheetViews>
  <sheetFormatPr defaultColWidth="9.109375" defaultRowHeight="10.199999999999999" outlineLevelCol="1" x14ac:dyDescent="0.2"/>
  <cols>
    <col min="1" max="1" width="7" style="53" bestFit="1" customWidth="1"/>
    <col min="2" max="2" width="46.5546875" style="53" customWidth="1"/>
    <col min="3" max="3" width="11" style="53" customWidth="1" outlineLevel="1"/>
    <col min="4" max="4" width="8.33203125" style="53" customWidth="1" outlineLevel="1"/>
    <col min="5" max="5" width="16.6640625" style="53" customWidth="1" outlineLevel="1"/>
    <col min="6" max="8" width="18.109375" style="53" customWidth="1" outlineLevel="1"/>
    <col min="9" max="9" width="3" style="53" customWidth="1" outlineLevel="1"/>
    <col min="10" max="16384" width="9.109375" style="53"/>
  </cols>
  <sheetData>
    <row r="1" spans="1:8" ht="13.2" x14ac:dyDescent="0.25">
      <c r="A1" s="50"/>
      <c r="B1" s="51"/>
      <c r="C1" s="51"/>
      <c r="D1" s="51"/>
      <c r="E1" s="52"/>
      <c r="H1" s="54"/>
    </row>
    <row r="2" spans="1:8" ht="13.2" x14ac:dyDescent="0.25">
      <c r="A2" s="51"/>
      <c r="B2" s="51"/>
      <c r="C2" s="51"/>
      <c r="D2" s="51"/>
      <c r="G2" s="55"/>
      <c r="H2" s="54"/>
    </row>
    <row r="3" spans="1:8" ht="13.2" x14ac:dyDescent="0.25">
      <c r="A3" s="56"/>
      <c r="B3" s="57"/>
      <c r="C3" s="57"/>
      <c r="D3" s="58"/>
      <c r="E3" s="56"/>
      <c r="H3" s="54"/>
    </row>
    <row r="4" spans="1:8" ht="13.2" x14ac:dyDescent="0.25">
      <c r="A4" s="59" t="s">
        <v>17</v>
      </c>
      <c r="B4" s="60"/>
      <c r="C4" s="60"/>
      <c r="D4" s="60"/>
      <c r="E4" s="60"/>
      <c r="F4" s="61"/>
      <c r="G4" s="61"/>
      <c r="H4" s="54"/>
    </row>
    <row r="5" spans="1:8" ht="13.2" x14ac:dyDescent="0.25">
      <c r="A5" s="59" t="s">
        <v>16</v>
      </c>
      <c r="B5" s="60"/>
      <c r="C5" s="60"/>
      <c r="D5" s="59"/>
      <c r="E5" s="60"/>
      <c r="F5" s="61"/>
      <c r="G5" s="61"/>
      <c r="H5" s="54"/>
    </row>
    <row r="6" spans="1:8" ht="13.2" x14ac:dyDescent="0.2">
      <c r="A6" s="60" t="s">
        <v>27</v>
      </c>
      <c r="B6" s="60"/>
      <c r="C6" s="60"/>
      <c r="D6" s="59"/>
      <c r="E6" s="60"/>
      <c r="F6" s="61"/>
      <c r="G6" s="61"/>
      <c r="H6" s="61"/>
    </row>
    <row r="7" spans="1:8" ht="13.2" x14ac:dyDescent="0.2">
      <c r="A7" s="59" t="s">
        <v>28</v>
      </c>
      <c r="B7" s="60"/>
      <c r="C7" s="60"/>
      <c r="D7" s="59"/>
      <c r="E7" s="59"/>
      <c r="F7" s="61"/>
      <c r="G7" s="61"/>
      <c r="H7" s="61"/>
    </row>
    <row r="8" spans="1:8" ht="13.2" x14ac:dyDescent="0.25">
      <c r="A8" s="54"/>
      <c r="B8" s="54"/>
      <c r="C8" s="62"/>
      <c r="D8" s="63" t="s">
        <v>29</v>
      </c>
      <c r="E8" s="64"/>
      <c r="F8" s="65" t="s">
        <v>12</v>
      </c>
      <c r="G8" s="64"/>
      <c r="H8" s="65" t="s">
        <v>30</v>
      </c>
    </row>
    <row r="9" spans="1:8" ht="13.2" x14ac:dyDescent="0.25">
      <c r="A9" s="66" t="s">
        <v>15</v>
      </c>
      <c r="B9" s="67"/>
      <c r="C9" s="68"/>
      <c r="D9" s="65" t="s">
        <v>22</v>
      </c>
      <c r="E9" s="65" t="s">
        <v>12</v>
      </c>
      <c r="F9" s="65" t="s">
        <v>11</v>
      </c>
      <c r="G9" s="65" t="s">
        <v>30</v>
      </c>
      <c r="H9" s="65" t="s">
        <v>11</v>
      </c>
    </row>
    <row r="10" spans="1:8" ht="14.4" x14ac:dyDescent="0.3">
      <c r="A10" s="69" t="s">
        <v>14</v>
      </c>
      <c r="B10" s="70" t="s">
        <v>13</v>
      </c>
      <c r="C10" s="71" t="s">
        <v>31</v>
      </c>
      <c r="D10" s="4" t="s">
        <v>32</v>
      </c>
      <c r="E10" s="72" t="s">
        <v>33</v>
      </c>
      <c r="F10" s="4" t="s">
        <v>34</v>
      </c>
      <c r="G10" s="72" t="s">
        <v>35</v>
      </c>
      <c r="H10" s="4" t="s">
        <v>36</v>
      </c>
    </row>
    <row r="12" spans="1:8" ht="13.2" x14ac:dyDescent="0.25">
      <c r="A12" s="73">
        <v>1</v>
      </c>
      <c r="B12" s="56" t="s">
        <v>37</v>
      </c>
      <c r="C12" s="56"/>
      <c r="D12" s="51"/>
      <c r="E12" s="51"/>
      <c r="F12" s="51"/>
      <c r="G12" s="51"/>
      <c r="H12" s="51"/>
    </row>
    <row r="13" spans="1:8" ht="13.2" x14ac:dyDescent="0.25">
      <c r="A13" s="73">
        <f t="shared" ref="A13:A43" si="0">+A12+1</f>
        <v>2</v>
      </c>
      <c r="B13" s="74" t="s">
        <v>40</v>
      </c>
      <c r="C13" s="75"/>
      <c r="D13" s="76"/>
      <c r="E13" s="76"/>
      <c r="F13" s="77">
        <f>+E13-D13</f>
        <v>0</v>
      </c>
      <c r="G13" s="78">
        <f>'Summary COS Rev'!$K$15</f>
        <v>50971.28</v>
      </c>
      <c r="H13" s="79">
        <f t="shared" ref="H13:H15" si="1">+G13-E13</f>
        <v>50971.28</v>
      </c>
    </row>
    <row r="14" spans="1:8" ht="13.2" x14ac:dyDescent="0.25">
      <c r="A14" s="73">
        <f t="shared" si="0"/>
        <v>3</v>
      </c>
      <c r="B14" s="74" t="s">
        <v>41</v>
      </c>
      <c r="C14" s="75"/>
      <c r="D14" s="76"/>
      <c r="E14" s="77">
        <f>'Summary COS Rev'!$K$24</f>
        <v>-39957602.53799925</v>
      </c>
      <c r="F14" s="77">
        <f>+E14-D14</f>
        <v>-39957602.53799925</v>
      </c>
      <c r="G14" s="77">
        <f t="shared" ref="G14" si="2">+F14</f>
        <v>-39957602.53799925</v>
      </c>
      <c r="H14" s="79">
        <f t="shared" si="1"/>
        <v>0</v>
      </c>
    </row>
    <row r="15" spans="1:8" ht="13.2" x14ac:dyDescent="0.25">
      <c r="A15" s="73">
        <f t="shared" si="0"/>
        <v>4</v>
      </c>
      <c r="B15" s="74" t="s">
        <v>42</v>
      </c>
      <c r="C15" s="80"/>
      <c r="D15" s="77"/>
      <c r="E15" s="77">
        <f>'Summary COS Rev'!$K$12</f>
        <v>2929656.4452484697</v>
      </c>
      <c r="F15" s="77">
        <f>+E15-D15</f>
        <v>2929656.4452484697</v>
      </c>
      <c r="G15" s="77">
        <f>+F15</f>
        <v>2929656.4452484697</v>
      </c>
      <c r="H15" s="79">
        <f t="shared" si="1"/>
        <v>0</v>
      </c>
    </row>
    <row r="16" spans="1:8" ht="13.2" x14ac:dyDescent="0.25">
      <c r="A16" s="73">
        <f t="shared" si="0"/>
        <v>5</v>
      </c>
      <c r="B16" s="74" t="s">
        <v>111</v>
      </c>
      <c r="C16" s="80"/>
      <c r="D16" s="77"/>
      <c r="E16" s="77">
        <f>'Summary COS Rev'!$K$23</f>
        <v>-11344068.669140538</v>
      </c>
      <c r="F16" s="77">
        <f>+E16-D17</f>
        <v>-11344068.669140538</v>
      </c>
      <c r="G16" s="77">
        <f>+F16</f>
        <v>-11344068.669140538</v>
      </c>
      <c r="H16" s="79">
        <f>+G16-E16</f>
        <v>0</v>
      </c>
    </row>
    <row r="17" spans="1:8" ht="13.2" x14ac:dyDescent="0.25">
      <c r="A17" s="73">
        <f t="shared" si="0"/>
        <v>6</v>
      </c>
      <c r="B17" s="74" t="s">
        <v>47</v>
      </c>
      <c r="E17" s="77">
        <f>SUM('Summary COS Rev'!K18,'Summary COS Rev'!K16)</f>
        <v>2693840.9750884986</v>
      </c>
      <c r="F17" s="77">
        <f>+E17-D18</f>
        <v>2693840.9750884986</v>
      </c>
      <c r="G17" s="77">
        <f>+F17</f>
        <v>2693840.9750884986</v>
      </c>
      <c r="H17" s="79">
        <f t="shared" ref="H17" si="3">+G17-E17</f>
        <v>0</v>
      </c>
    </row>
    <row r="18" spans="1:8" ht="13.2" x14ac:dyDescent="0.25">
      <c r="A18" s="73">
        <f t="shared" si="0"/>
        <v>7</v>
      </c>
      <c r="B18" s="81" t="s">
        <v>44</v>
      </c>
      <c r="D18" s="82">
        <f>SUM(D13:D17)</f>
        <v>0</v>
      </c>
      <c r="E18" s="82">
        <f>SUM(E13:E17)</f>
        <v>-45678173.786802821</v>
      </c>
      <c r="F18" s="82">
        <f>SUM(F13:F17)</f>
        <v>-45678173.786802821</v>
      </c>
      <c r="G18" s="82">
        <f>SUM(G13:G17)</f>
        <v>-45627202.50680282</v>
      </c>
      <c r="H18" s="82">
        <f>SUM(H13:H17)</f>
        <v>50971.28</v>
      </c>
    </row>
    <row r="19" spans="1:8" ht="13.2" x14ac:dyDescent="0.25">
      <c r="A19" s="73">
        <f t="shared" si="0"/>
        <v>8</v>
      </c>
      <c r="B19" s="74"/>
      <c r="C19" s="74"/>
      <c r="D19" s="77"/>
      <c r="E19" s="77"/>
      <c r="F19" s="79"/>
      <c r="G19" s="79"/>
      <c r="H19" s="79"/>
    </row>
    <row r="20" spans="1:8" ht="13.2" x14ac:dyDescent="0.25">
      <c r="A20" s="73">
        <f t="shared" si="0"/>
        <v>9</v>
      </c>
      <c r="B20" s="56" t="s">
        <v>10</v>
      </c>
      <c r="C20" s="56"/>
      <c r="E20" s="77"/>
      <c r="F20" s="79"/>
      <c r="G20" s="79"/>
      <c r="H20" s="79"/>
    </row>
    <row r="21" spans="1:8" ht="13.2" x14ac:dyDescent="0.25">
      <c r="A21" s="73">
        <f t="shared" si="0"/>
        <v>10</v>
      </c>
      <c r="B21" s="74" t="s">
        <v>108</v>
      </c>
      <c r="C21" s="74"/>
      <c r="D21" s="77"/>
      <c r="E21" s="76">
        <f>'Summary COS Rev'!$L$12</f>
        <v>48508.420000000006</v>
      </c>
      <c r="F21" s="79">
        <f t="shared" ref="F21:F26" si="4">E21-D21</f>
        <v>48508.420000000006</v>
      </c>
      <c r="G21" s="79">
        <f>'Summary COS Rev'!$L$26</f>
        <v>56793.379999998608</v>
      </c>
      <c r="H21" s="79">
        <f t="shared" ref="H21:H26" si="5">+G21-E21</f>
        <v>8284.9599999986021</v>
      </c>
    </row>
    <row r="22" spans="1:8" ht="13.2" x14ac:dyDescent="0.25">
      <c r="A22" s="73">
        <f t="shared" si="0"/>
        <v>11</v>
      </c>
      <c r="B22" s="74" t="s">
        <v>26</v>
      </c>
      <c r="C22" s="74"/>
      <c r="D22" s="77"/>
      <c r="E22" s="77">
        <f>'Summary COS Rev'!$F$39+'Summary COS Rev'!$F$47</f>
        <v>-6899336.8599999994</v>
      </c>
      <c r="F22" s="79">
        <f t="shared" si="4"/>
        <v>-6899336.8599999994</v>
      </c>
      <c r="G22" s="79">
        <f>'Summary COS Rev'!$F$39+'Summary COS Rev'!$F$47</f>
        <v>-6899336.8599999994</v>
      </c>
      <c r="H22" s="79">
        <f t="shared" si="5"/>
        <v>0</v>
      </c>
    </row>
    <row r="23" spans="1:8" ht="13.2" x14ac:dyDescent="0.25">
      <c r="A23" s="73">
        <f t="shared" si="0"/>
        <v>12</v>
      </c>
      <c r="B23" s="74" t="s">
        <v>9</v>
      </c>
      <c r="C23" s="74"/>
      <c r="D23" s="77"/>
      <c r="E23" s="77"/>
      <c r="F23" s="79">
        <f t="shared" si="4"/>
        <v>0</v>
      </c>
      <c r="G23" s="79">
        <f>'Summary COS Rev'!$P$48</f>
        <v>-6115339.9499999993</v>
      </c>
      <c r="H23" s="79">
        <f t="shared" si="5"/>
        <v>-6115339.9499999993</v>
      </c>
    </row>
    <row r="24" spans="1:8" ht="13.2" x14ac:dyDescent="0.25">
      <c r="A24" s="73">
        <f t="shared" si="0"/>
        <v>13</v>
      </c>
      <c r="B24" s="81" t="s">
        <v>8</v>
      </c>
      <c r="C24" s="74"/>
      <c r="D24" s="77"/>
      <c r="E24" s="77">
        <f>'Summary COS Rev'!$N$20</f>
        <v>10523931</v>
      </c>
      <c r="F24" s="79">
        <f t="shared" si="4"/>
        <v>10523931</v>
      </c>
      <c r="G24" s="79">
        <f>'Summary COS Rev'!$N$20</f>
        <v>10523931</v>
      </c>
      <c r="H24" s="79">
        <f t="shared" si="5"/>
        <v>0</v>
      </c>
    </row>
    <row r="25" spans="1:8" ht="13.2" x14ac:dyDescent="0.25">
      <c r="A25" s="73">
        <f t="shared" si="0"/>
        <v>14</v>
      </c>
      <c r="B25" s="81" t="s">
        <v>38</v>
      </c>
      <c r="C25" s="81"/>
      <c r="D25" s="77"/>
      <c r="E25" s="77"/>
      <c r="F25" s="79">
        <f t="shared" si="4"/>
        <v>0</v>
      </c>
      <c r="G25" s="79">
        <f>'Summary COS Rev'!$N$21</f>
        <v>-3747914.02</v>
      </c>
      <c r="H25" s="79">
        <f t="shared" si="5"/>
        <v>-3747914.02</v>
      </c>
    </row>
    <row r="26" spans="1:8" ht="13.2" x14ac:dyDescent="0.25">
      <c r="A26" s="73">
        <f t="shared" si="0"/>
        <v>15</v>
      </c>
      <c r="B26" s="81" t="s">
        <v>39</v>
      </c>
      <c r="C26" s="81"/>
      <c r="D26" s="77"/>
      <c r="E26" s="77">
        <f>'Summary COS Rev'!$N$22</f>
        <v>-981624</v>
      </c>
      <c r="F26" s="79">
        <f t="shared" si="4"/>
        <v>-981624</v>
      </c>
      <c r="G26" s="79">
        <f>'Summary COS Rev'!$N$22</f>
        <v>-981624</v>
      </c>
      <c r="H26" s="79">
        <f t="shared" si="5"/>
        <v>0</v>
      </c>
    </row>
    <row r="27" spans="1:8" ht="13.2" x14ac:dyDescent="0.25">
      <c r="A27" s="73">
        <f t="shared" si="0"/>
        <v>16</v>
      </c>
      <c r="B27" s="81" t="s">
        <v>43</v>
      </c>
      <c r="C27" s="81"/>
      <c r="D27" s="82">
        <f>SUM(D21:D26)</f>
        <v>0</v>
      </c>
      <c r="E27" s="82">
        <f>SUM(E21:E26)</f>
        <v>2691478.5600000005</v>
      </c>
      <c r="F27" s="82">
        <f>SUM(F21:F26)</f>
        <v>2691478.5600000005</v>
      </c>
      <c r="G27" s="82">
        <f t="shared" ref="G27:H27" si="6">SUM(G21:G26)</f>
        <v>-7163490.4499999993</v>
      </c>
      <c r="H27" s="82">
        <f t="shared" si="6"/>
        <v>-9854969.0099999998</v>
      </c>
    </row>
    <row r="28" spans="1:8" ht="13.2" x14ac:dyDescent="0.25">
      <c r="A28" s="73">
        <f t="shared" si="0"/>
        <v>17</v>
      </c>
      <c r="B28" s="51"/>
      <c r="C28" s="51"/>
      <c r="D28" s="51"/>
      <c r="E28" s="77"/>
      <c r="F28" s="83"/>
      <c r="G28" s="83"/>
      <c r="H28" s="83"/>
    </row>
    <row r="29" spans="1:8" ht="13.2" x14ac:dyDescent="0.25">
      <c r="A29" s="73">
        <f t="shared" si="0"/>
        <v>18</v>
      </c>
      <c r="B29" s="51" t="s">
        <v>7</v>
      </c>
      <c r="C29" s="51"/>
      <c r="D29" s="82">
        <f>+D18+D27</f>
        <v>0</v>
      </c>
      <c r="E29" s="82">
        <f t="shared" ref="E29:H29" si="7">+E18+E27</f>
        <v>-42986695.226802818</v>
      </c>
      <c r="F29" s="82">
        <f t="shared" si="7"/>
        <v>-42986695.226802818</v>
      </c>
      <c r="G29" s="82">
        <f t="shared" si="7"/>
        <v>-52790692.956802815</v>
      </c>
      <c r="H29" s="82">
        <f t="shared" si="7"/>
        <v>-9803997.7300000004</v>
      </c>
    </row>
    <row r="30" spans="1:8" ht="13.2" x14ac:dyDescent="0.25">
      <c r="A30" s="73">
        <f t="shared" si="0"/>
        <v>19</v>
      </c>
      <c r="B30" s="51"/>
      <c r="C30" s="51"/>
      <c r="D30" s="83"/>
      <c r="E30" s="83"/>
      <c r="F30" s="83"/>
      <c r="G30" s="83"/>
      <c r="H30" s="83"/>
    </row>
    <row r="31" spans="1:8" ht="13.2" x14ac:dyDescent="0.25">
      <c r="A31" s="73">
        <f t="shared" si="0"/>
        <v>20</v>
      </c>
      <c r="B31" s="56" t="s">
        <v>6</v>
      </c>
      <c r="C31" s="56"/>
      <c r="D31" s="83"/>
      <c r="E31" s="83"/>
      <c r="F31" s="83"/>
      <c r="G31" s="83"/>
      <c r="H31" s="83"/>
    </row>
    <row r="32" spans="1:8" ht="13.2" x14ac:dyDescent="0.25">
      <c r="A32" s="73">
        <f t="shared" si="0"/>
        <v>21</v>
      </c>
      <c r="B32" s="74" t="s">
        <v>109</v>
      </c>
      <c r="C32" s="56"/>
      <c r="D32" s="83"/>
      <c r="E32" s="83">
        <v>-4375430.6744962931</v>
      </c>
      <c r="F32" s="83">
        <f>+E32-D32</f>
        <v>-4375430.6744962931</v>
      </c>
      <c r="G32" s="78">
        <f>+F32</f>
        <v>-4375430.6744962931</v>
      </c>
      <c r="H32" s="79">
        <f t="shared" ref="H32:H33" si="8">+G32-E32</f>
        <v>0</v>
      </c>
    </row>
    <row r="33" spans="1:14" ht="13.2" x14ac:dyDescent="0.25">
      <c r="A33" s="73">
        <f t="shared" si="0"/>
        <v>22</v>
      </c>
      <c r="B33" s="74" t="s">
        <v>110</v>
      </c>
      <c r="C33" s="74"/>
      <c r="D33" s="83"/>
      <c r="E33" s="77">
        <v>-38484066.606061637</v>
      </c>
      <c r="F33" s="77">
        <f>+E33-D33</f>
        <v>-38484066.606061637</v>
      </c>
      <c r="G33" s="77">
        <f>+F33</f>
        <v>-38484066.606061637</v>
      </c>
      <c r="H33" s="79">
        <f t="shared" si="8"/>
        <v>0</v>
      </c>
    </row>
    <row r="34" spans="1:14" ht="13.2" x14ac:dyDescent="0.25">
      <c r="A34" s="73">
        <f t="shared" si="0"/>
        <v>23</v>
      </c>
      <c r="B34" s="51" t="s">
        <v>45</v>
      </c>
      <c r="C34" s="51"/>
      <c r="D34" s="82">
        <f>SUM(D32:D33)</f>
        <v>0</v>
      </c>
      <c r="E34" s="82">
        <f>SUM(E32:E33)</f>
        <v>-42859497.28055793</v>
      </c>
      <c r="F34" s="82">
        <f t="shared" ref="F34:H34" si="9">SUM(F32:F33)</f>
        <v>-42859497.28055793</v>
      </c>
      <c r="G34" s="82">
        <f t="shared" si="9"/>
        <v>-42859497.28055793</v>
      </c>
      <c r="H34" s="82">
        <f t="shared" si="9"/>
        <v>0</v>
      </c>
    </row>
    <row r="35" spans="1:14" ht="15.75" customHeight="1" x14ac:dyDescent="0.25">
      <c r="A35" s="73">
        <f t="shared" si="0"/>
        <v>24</v>
      </c>
      <c r="H35" s="79">
        <v>-12916465.693796374</v>
      </c>
    </row>
    <row r="36" spans="1:14" ht="13.2" x14ac:dyDescent="0.25">
      <c r="A36" s="73">
        <f t="shared" si="0"/>
        <v>25</v>
      </c>
      <c r="B36" s="84" t="s">
        <v>5</v>
      </c>
      <c r="C36" s="85">
        <v>5.1240000000000001E-3</v>
      </c>
      <c r="E36" s="86">
        <f>E29*$C36</f>
        <v>-220263.82634213765</v>
      </c>
      <c r="F36" s="86">
        <f>F29*$C36</f>
        <v>-220263.82634213765</v>
      </c>
      <c r="G36" s="86">
        <f>G29*$C36</f>
        <v>-270499.51071065763</v>
      </c>
      <c r="H36" s="86">
        <f>H29*$C36</f>
        <v>-50235.68436852</v>
      </c>
    </row>
    <row r="37" spans="1:14" ht="13.2" x14ac:dyDescent="0.25">
      <c r="A37" s="73">
        <f t="shared" si="0"/>
        <v>26</v>
      </c>
      <c r="B37" s="84" t="s">
        <v>4</v>
      </c>
      <c r="C37" s="85">
        <v>2E-3</v>
      </c>
      <c r="E37" s="86">
        <f>E29*$C37</f>
        <v>-85973.390453605636</v>
      </c>
      <c r="F37" s="86">
        <f>F29*$C37</f>
        <v>-85973.390453605636</v>
      </c>
      <c r="G37" s="86">
        <f>G29*$C37</f>
        <v>-105581.38591360563</v>
      </c>
      <c r="H37" s="86">
        <f>H29*$C37</f>
        <v>-19607.995460000002</v>
      </c>
    </row>
    <row r="38" spans="1:14" ht="13.2" x14ac:dyDescent="0.25">
      <c r="A38" s="73">
        <f t="shared" si="0"/>
        <v>27</v>
      </c>
      <c r="B38" s="84" t="s">
        <v>3</v>
      </c>
      <c r="C38" s="85">
        <v>3.8323000000000003E-2</v>
      </c>
      <c r="E38" s="76">
        <f>E29*$C38</f>
        <v>-1647379.1211767646</v>
      </c>
      <c r="F38" s="76">
        <f>F29*$C38</f>
        <v>-1647379.1211767646</v>
      </c>
      <c r="G38" s="76">
        <f>G29*$C38</f>
        <v>-2023097.7261835544</v>
      </c>
      <c r="H38" s="76">
        <f>H29*$C38</f>
        <v>-375718.60500679002</v>
      </c>
    </row>
    <row r="39" spans="1:14" ht="13.2" x14ac:dyDescent="0.25">
      <c r="A39" s="73">
        <f t="shared" si="0"/>
        <v>28</v>
      </c>
      <c r="B39" s="87" t="s">
        <v>46</v>
      </c>
      <c r="C39" s="87"/>
      <c r="D39" s="88"/>
      <c r="E39" s="89">
        <f>SUM(E36:E38)</f>
        <v>-1953616.3379725078</v>
      </c>
      <c r="F39" s="89">
        <f t="shared" ref="F39:H39" si="10">SUM(F36:F38)</f>
        <v>-1953616.3379725078</v>
      </c>
      <c r="G39" s="89">
        <f t="shared" si="10"/>
        <v>-2399178.6228078175</v>
      </c>
      <c r="H39" s="89">
        <f t="shared" si="10"/>
        <v>-445562.28483531001</v>
      </c>
    </row>
    <row r="40" spans="1:14" ht="13.2" x14ac:dyDescent="0.25">
      <c r="A40" s="73">
        <f t="shared" si="0"/>
        <v>29</v>
      </c>
      <c r="B40" s="84"/>
      <c r="C40" s="84"/>
      <c r="D40" s="88"/>
      <c r="E40" s="90"/>
      <c r="F40" s="90"/>
      <c r="G40" s="90"/>
      <c r="H40" s="90"/>
    </row>
    <row r="41" spans="1:14" ht="13.2" x14ac:dyDescent="0.25">
      <c r="A41" s="73">
        <f t="shared" si="0"/>
        <v>30</v>
      </c>
      <c r="B41" s="84" t="s">
        <v>2</v>
      </c>
      <c r="C41" s="84"/>
      <c r="D41" s="51"/>
      <c r="E41" s="77">
        <f>+E29-E34-E39</f>
        <v>1826418.3917276198</v>
      </c>
      <c r="F41" s="77">
        <f>+F29-F34-F39</f>
        <v>1826418.3917276198</v>
      </c>
      <c r="G41" s="77">
        <f>+G29-G34-G39</f>
        <v>-7532017.0534370672</v>
      </c>
      <c r="H41" s="77">
        <f>+H29-H34-H39</f>
        <v>-9358435.4451646898</v>
      </c>
    </row>
    <row r="42" spans="1:14" ht="13.2" x14ac:dyDescent="0.25">
      <c r="A42" s="73">
        <f t="shared" si="0"/>
        <v>31</v>
      </c>
      <c r="B42" s="84" t="s">
        <v>1</v>
      </c>
      <c r="C42" s="91">
        <v>0.21</v>
      </c>
      <c r="E42" s="92">
        <f>E41*$C$42</f>
        <v>383547.86226280016</v>
      </c>
      <c r="F42" s="92">
        <f>F41*$C$42</f>
        <v>383547.86226280016</v>
      </c>
      <c r="G42" s="92">
        <f>G41*$C$42</f>
        <v>-1581723.581221784</v>
      </c>
      <c r="H42" s="92">
        <f>H41*$C$42</f>
        <v>-1965271.4434845848</v>
      </c>
    </row>
    <row r="43" spans="1:14" ht="13.8" thickBot="1" x14ac:dyDescent="0.3">
      <c r="A43" s="73">
        <f t="shared" si="0"/>
        <v>32</v>
      </c>
      <c r="B43" s="84" t="s">
        <v>0</v>
      </c>
      <c r="C43" s="84"/>
      <c r="D43" s="51"/>
      <c r="E43" s="93">
        <f>E41-E42</f>
        <v>1442870.5294648197</v>
      </c>
      <c r="F43" s="93">
        <f t="shared" ref="F43:H43" si="11">F41-F42</f>
        <v>1442870.5294648197</v>
      </c>
      <c r="G43" s="93">
        <f t="shared" si="11"/>
        <v>-5950293.4722152837</v>
      </c>
      <c r="H43" s="93">
        <f t="shared" si="11"/>
        <v>-7393164.001680105</v>
      </c>
    </row>
    <row r="44" spans="1:14" ht="10.8" thickTop="1" x14ac:dyDescent="0.2"/>
    <row r="45" spans="1:14" ht="13.2" x14ac:dyDescent="0.25">
      <c r="A45" s="73"/>
      <c r="B45" s="56" t="s">
        <v>37</v>
      </c>
      <c r="C45" s="56"/>
      <c r="D45" s="51"/>
      <c r="E45" s="51"/>
      <c r="F45" s="51"/>
      <c r="G45" s="51"/>
      <c r="H45" s="51"/>
      <c r="I45" s="54"/>
      <c r="J45" s="54"/>
      <c r="K45" s="54"/>
      <c r="L45" s="54"/>
      <c r="M45" s="54"/>
      <c r="N45" s="54"/>
    </row>
    <row r="46" spans="1:14" ht="13.2" x14ac:dyDescent="0.25">
      <c r="A46" s="73"/>
      <c r="B46" s="74" t="s">
        <v>40</v>
      </c>
      <c r="C46" s="75"/>
      <c r="D46" s="76"/>
      <c r="E46" s="76"/>
      <c r="F46" s="77">
        <v>0</v>
      </c>
      <c r="G46" s="78">
        <v>50971.28</v>
      </c>
      <c r="H46" s="79">
        <v>50971.28</v>
      </c>
      <c r="I46" s="54"/>
      <c r="J46" s="54"/>
      <c r="K46" s="54"/>
      <c r="L46" s="54"/>
      <c r="M46" s="54"/>
      <c r="N46" s="54"/>
    </row>
    <row r="47" spans="1:14" ht="13.2" x14ac:dyDescent="0.25">
      <c r="B47" s="74" t="s">
        <v>41</v>
      </c>
      <c r="C47" s="75"/>
      <c r="D47" s="76"/>
      <c r="E47" s="77">
        <v>-39957602.53799925</v>
      </c>
      <c r="F47" s="77">
        <v>-39957602.53799925</v>
      </c>
      <c r="G47" s="77">
        <v>-39957602.53799925</v>
      </c>
      <c r="H47" s="79">
        <v>0</v>
      </c>
      <c r="I47" s="54"/>
      <c r="J47" s="54"/>
      <c r="K47" s="54"/>
      <c r="L47" s="54"/>
      <c r="M47" s="54"/>
      <c r="N47" s="54"/>
    </row>
    <row r="48" spans="1:14" ht="13.2" x14ac:dyDescent="0.25">
      <c r="B48" s="74" t="s">
        <v>42</v>
      </c>
      <c r="C48" s="80"/>
      <c r="D48" s="77"/>
      <c r="E48" s="77">
        <v>2929656.4452484697</v>
      </c>
      <c r="F48" s="77">
        <v>2929656.4452484697</v>
      </c>
      <c r="G48" s="77">
        <v>2929656.4452484697</v>
      </c>
      <c r="H48" s="79">
        <v>0</v>
      </c>
      <c r="I48" s="54"/>
      <c r="J48" s="54"/>
      <c r="K48" s="54"/>
      <c r="L48" s="54"/>
      <c r="M48" s="54"/>
      <c r="N48" s="54"/>
    </row>
    <row r="49" spans="2:14" ht="13.2" x14ac:dyDescent="0.25">
      <c r="B49" s="74" t="s">
        <v>111</v>
      </c>
      <c r="C49" s="80"/>
      <c r="D49" s="77"/>
      <c r="E49" s="77">
        <v>-11344068.669140538</v>
      </c>
      <c r="F49" s="77">
        <v>-11344068.669140538</v>
      </c>
      <c r="G49" s="77">
        <v>-11344068.669140538</v>
      </c>
      <c r="H49" s="79">
        <v>0</v>
      </c>
      <c r="I49" s="54"/>
      <c r="J49" s="54"/>
      <c r="K49" s="54"/>
      <c r="L49" s="54"/>
      <c r="M49" s="54"/>
      <c r="N49" s="54"/>
    </row>
    <row r="50" spans="2:14" ht="13.2" x14ac:dyDescent="0.25">
      <c r="B50" s="74" t="s">
        <v>47</v>
      </c>
      <c r="E50" s="77">
        <v>2693840.9750884986</v>
      </c>
      <c r="F50" s="77">
        <v>2693840.9750884986</v>
      </c>
      <c r="G50" s="77">
        <v>2693840.9750884986</v>
      </c>
      <c r="H50" s="79">
        <v>0</v>
      </c>
      <c r="I50" s="54"/>
      <c r="J50" s="54"/>
      <c r="K50" s="54"/>
      <c r="L50" s="54"/>
      <c r="M50" s="54"/>
      <c r="N50" s="54"/>
    </row>
    <row r="51" spans="2:14" ht="13.2" x14ac:dyDescent="0.25">
      <c r="B51" s="81" t="s">
        <v>44</v>
      </c>
      <c r="D51" s="82">
        <v>0</v>
      </c>
      <c r="E51" s="82">
        <v>-45678173.786802821</v>
      </c>
      <c r="F51" s="82">
        <v>-45678173.786802821</v>
      </c>
      <c r="G51" s="82">
        <v>-45627202.50680282</v>
      </c>
      <c r="H51" s="82">
        <v>50971.28</v>
      </c>
      <c r="I51" s="54"/>
      <c r="J51" s="54"/>
      <c r="K51" s="54"/>
      <c r="L51" s="54"/>
      <c r="M51" s="54"/>
      <c r="N51" s="54"/>
    </row>
    <row r="52" spans="2:14" ht="13.2" x14ac:dyDescent="0.25">
      <c r="B52" s="74"/>
      <c r="C52" s="74"/>
      <c r="D52" s="77"/>
      <c r="E52" s="77"/>
      <c r="F52" s="79"/>
      <c r="G52" s="79"/>
      <c r="H52" s="79"/>
      <c r="I52" s="54"/>
      <c r="J52" s="54"/>
      <c r="K52" s="54"/>
      <c r="L52" s="54"/>
      <c r="M52" s="54"/>
      <c r="N52" s="54"/>
    </row>
    <row r="53" spans="2:14" ht="13.2" x14ac:dyDescent="0.25">
      <c r="B53" s="56" t="s">
        <v>10</v>
      </c>
      <c r="C53" s="56"/>
      <c r="E53" s="77"/>
      <c r="F53" s="79"/>
      <c r="G53" s="79"/>
      <c r="H53" s="79"/>
      <c r="I53" s="54"/>
      <c r="J53" s="54"/>
      <c r="K53" s="54"/>
      <c r="L53" s="54"/>
      <c r="M53" s="54"/>
      <c r="N53" s="54"/>
    </row>
    <row r="54" spans="2:14" ht="13.2" x14ac:dyDescent="0.25">
      <c r="B54" s="74" t="s">
        <v>108</v>
      </c>
      <c r="C54" s="74"/>
      <c r="D54" s="77"/>
      <c r="E54" s="76">
        <v>48508.420000000006</v>
      </c>
      <c r="F54" s="79">
        <v>48508.420000000006</v>
      </c>
      <c r="G54" s="79">
        <v>56793.379999998608</v>
      </c>
      <c r="H54" s="79">
        <v>8284.9599999986021</v>
      </c>
      <c r="I54" s="54"/>
      <c r="J54" s="54"/>
      <c r="K54" s="54"/>
      <c r="L54" s="54"/>
      <c r="M54" s="54"/>
      <c r="N54" s="54"/>
    </row>
    <row r="55" spans="2:14" ht="13.2" x14ac:dyDescent="0.25">
      <c r="B55" s="74" t="s">
        <v>26</v>
      </c>
      <c r="C55" s="74"/>
      <c r="D55" s="77"/>
      <c r="E55" s="77">
        <v>-6899336.8599999994</v>
      </c>
      <c r="F55" s="79">
        <v>-6899336.8599999994</v>
      </c>
      <c r="G55" s="79">
        <v>-6899336.8599999994</v>
      </c>
      <c r="H55" s="79">
        <v>0</v>
      </c>
      <c r="I55" s="54"/>
      <c r="J55" s="54"/>
      <c r="K55" s="54"/>
      <c r="L55" s="54"/>
      <c r="M55" s="54"/>
      <c r="N55" s="54"/>
    </row>
    <row r="56" spans="2:14" ht="13.2" x14ac:dyDescent="0.25">
      <c r="B56" s="74" t="s">
        <v>9</v>
      </c>
      <c r="C56" s="74"/>
      <c r="D56" s="77"/>
      <c r="E56" s="77"/>
      <c r="F56" s="79">
        <v>0</v>
      </c>
      <c r="G56" s="79">
        <v>-6115339.9499999993</v>
      </c>
      <c r="H56" s="79">
        <v>-6115339.9499999993</v>
      </c>
      <c r="I56" s="54"/>
      <c r="J56" s="54"/>
      <c r="K56" s="54"/>
      <c r="L56" s="54"/>
      <c r="M56" s="54"/>
      <c r="N56" s="54"/>
    </row>
    <row r="57" spans="2:14" ht="13.2" x14ac:dyDescent="0.25">
      <c r="B57" s="81" t="s">
        <v>8</v>
      </c>
      <c r="C57" s="74"/>
      <c r="D57" s="77"/>
      <c r="E57" s="77">
        <v>10523931</v>
      </c>
      <c r="F57" s="79">
        <v>10523931</v>
      </c>
      <c r="G57" s="79">
        <v>10523931</v>
      </c>
      <c r="H57" s="79">
        <v>0</v>
      </c>
      <c r="I57" s="54"/>
      <c r="J57" s="54"/>
      <c r="K57" s="54"/>
      <c r="L57" s="54"/>
      <c r="M57" s="54"/>
      <c r="N57" s="54"/>
    </row>
    <row r="58" spans="2:14" ht="13.2" x14ac:dyDescent="0.25">
      <c r="B58" s="81" t="s">
        <v>38</v>
      </c>
      <c r="C58" s="81"/>
      <c r="D58" s="77"/>
      <c r="E58" s="77"/>
      <c r="F58" s="79">
        <v>0</v>
      </c>
      <c r="G58" s="79">
        <v>-3747914.02</v>
      </c>
      <c r="H58" s="79">
        <v>-3747914.02</v>
      </c>
      <c r="I58" s="54"/>
      <c r="J58" s="54"/>
      <c r="K58" s="54"/>
      <c r="L58" s="54"/>
      <c r="M58" s="54"/>
      <c r="N58" s="54"/>
    </row>
    <row r="59" spans="2:14" ht="13.2" x14ac:dyDescent="0.25">
      <c r="B59" s="81" t="s">
        <v>39</v>
      </c>
      <c r="C59" s="81"/>
      <c r="D59" s="77"/>
      <c r="E59" s="77">
        <v>-981624</v>
      </c>
      <c r="F59" s="79">
        <v>-981624</v>
      </c>
      <c r="G59" s="79">
        <v>-981624</v>
      </c>
      <c r="H59" s="79">
        <v>0</v>
      </c>
      <c r="I59" s="54"/>
      <c r="J59" s="54"/>
      <c r="K59" s="54"/>
      <c r="L59" s="54"/>
      <c r="M59" s="54"/>
      <c r="N59" s="54"/>
    </row>
    <row r="60" spans="2:14" ht="13.2" x14ac:dyDescent="0.25">
      <c r="B60" s="81" t="s">
        <v>43</v>
      </c>
      <c r="C60" s="81"/>
      <c r="D60" s="82">
        <v>0</v>
      </c>
      <c r="E60" s="82">
        <v>2691478.5600000005</v>
      </c>
      <c r="F60" s="82">
        <v>2691478.5600000005</v>
      </c>
      <c r="G60" s="82">
        <v>-7163490.4499999993</v>
      </c>
      <c r="H60" s="82">
        <v>-9854969.0099999998</v>
      </c>
      <c r="I60" s="54"/>
      <c r="J60" s="54"/>
      <c r="K60" s="54"/>
      <c r="L60" s="54"/>
      <c r="M60" s="54"/>
      <c r="N60" s="54"/>
    </row>
    <row r="61" spans="2:14" ht="13.2" x14ac:dyDescent="0.25">
      <c r="B61" s="51"/>
      <c r="C61" s="51"/>
      <c r="D61" s="51"/>
      <c r="E61" s="77"/>
      <c r="F61" s="83"/>
      <c r="G61" s="83"/>
      <c r="H61" s="83"/>
      <c r="I61" s="54"/>
      <c r="J61" s="54"/>
      <c r="K61" s="54"/>
      <c r="L61" s="54"/>
      <c r="M61" s="54"/>
      <c r="N61" s="54"/>
    </row>
    <row r="62" spans="2:14" ht="13.2" x14ac:dyDescent="0.25">
      <c r="B62" s="51" t="s">
        <v>7</v>
      </c>
      <c r="C62" s="51"/>
      <c r="D62" s="82">
        <v>0</v>
      </c>
      <c r="E62" s="82">
        <v>-42986695.226802818</v>
      </c>
      <c r="F62" s="82">
        <v>-42986695.226802818</v>
      </c>
      <c r="G62" s="82">
        <v>-52790692.956802815</v>
      </c>
      <c r="H62" s="82">
        <v>-9803997.7300000004</v>
      </c>
      <c r="I62" s="54"/>
      <c r="J62" s="54"/>
      <c r="K62" s="54"/>
      <c r="L62" s="54"/>
      <c r="M62" s="54"/>
      <c r="N62" s="54"/>
    </row>
    <row r="63" spans="2:14" ht="13.2" x14ac:dyDescent="0.25">
      <c r="B63" s="51"/>
      <c r="C63" s="51"/>
      <c r="D63" s="83"/>
      <c r="E63" s="83"/>
      <c r="F63" s="83"/>
      <c r="G63" s="83"/>
      <c r="H63" s="83"/>
      <c r="I63" s="54"/>
      <c r="J63" s="54"/>
      <c r="K63" s="54"/>
      <c r="L63" s="54"/>
      <c r="M63" s="54"/>
      <c r="N63" s="54"/>
    </row>
    <row r="64" spans="2:14" ht="13.2" x14ac:dyDescent="0.25">
      <c r="B64" s="56" t="s">
        <v>6</v>
      </c>
      <c r="C64" s="56"/>
      <c r="D64" s="83"/>
      <c r="E64" s="83"/>
      <c r="F64" s="83"/>
      <c r="G64" s="83"/>
      <c r="H64" s="83"/>
      <c r="I64" s="54"/>
      <c r="J64" s="54"/>
      <c r="K64" s="54"/>
      <c r="L64" s="54"/>
      <c r="M64" s="54"/>
      <c r="N64" s="54"/>
    </row>
    <row r="65" spans="2:14" ht="13.2" x14ac:dyDescent="0.25">
      <c r="B65" s="74" t="s">
        <v>109</v>
      </c>
      <c r="C65" s="56"/>
      <c r="D65" s="83"/>
      <c r="E65" s="83">
        <v>-4375430.6744962931</v>
      </c>
      <c r="F65" s="83">
        <v>-4375430.6744962931</v>
      </c>
      <c r="G65" s="78">
        <v>-4375430.6744962931</v>
      </c>
      <c r="H65" s="79">
        <v>0</v>
      </c>
      <c r="I65" s="54"/>
      <c r="J65" s="54"/>
      <c r="K65" s="54"/>
      <c r="L65" s="54"/>
      <c r="M65" s="54"/>
      <c r="N65" s="54"/>
    </row>
    <row r="66" spans="2:14" ht="13.2" x14ac:dyDescent="0.25">
      <c r="B66" s="74" t="s">
        <v>110</v>
      </c>
      <c r="C66" s="74"/>
      <c r="D66" s="83"/>
      <c r="E66" s="77">
        <v>-38484066.606061637</v>
      </c>
      <c r="F66" s="77">
        <v>-38484066.606061637</v>
      </c>
      <c r="G66" s="77">
        <v>-38484066.606061637</v>
      </c>
      <c r="H66" s="79">
        <v>0</v>
      </c>
      <c r="I66" s="54"/>
      <c r="J66" s="54"/>
      <c r="K66" s="54"/>
      <c r="L66" s="54"/>
      <c r="M66" s="54"/>
      <c r="N66" s="54"/>
    </row>
    <row r="67" spans="2:14" ht="13.2" x14ac:dyDescent="0.25">
      <c r="B67" s="51" t="s">
        <v>45</v>
      </c>
      <c r="C67" s="51"/>
      <c r="D67" s="82">
        <v>0</v>
      </c>
      <c r="E67" s="82">
        <v>-42859497.28055793</v>
      </c>
      <c r="F67" s="82">
        <v>-42859497.28055793</v>
      </c>
      <c r="G67" s="82">
        <v>-42859497.28055793</v>
      </c>
      <c r="H67" s="82">
        <v>0</v>
      </c>
      <c r="I67" s="54"/>
      <c r="J67" s="54"/>
      <c r="K67" s="54"/>
      <c r="L67" s="54"/>
      <c r="M67" s="54"/>
      <c r="N67" s="54"/>
    </row>
    <row r="68" spans="2:14" ht="13.2" x14ac:dyDescent="0.25">
      <c r="H68" s="79">
        <v>-12921873.95908682</v>
      </c>
      <c r="I68" s="54"/>
      <c r="J68" s="54"/>
      <c r="K68" s="54"/>
      <c r="L68" s="54"/>
      <c r="M68" s="54"/>
      <c r="N68" s="54"/>
    </row>
    <row r="69" spans="2:14" ht="13.2" x14ac:dyDescent="0.25">
      <c r="B69" s="84" t="s">
        <v>5</v>
      </c>
      <c r="C69" s="85">
        <v>5.1240000000000001E-3</v>
      </c>
      <c r="E69" s="86">
        <v>-220263.82634213765</v>
      </c>
      <c r="F69" s="86">
        <v>-220263.82634213765</v>
      </c>
      <c r="G69" s="86">
        <v>-270499.51071065763</v>
      </c>
      <c r="H69" s="86">
        <v>-50235.68436852</v>
      </c>
      <c r="I69" s="54"/>
      <c r="J69" s="54"/>
      <c r="K69" s="54"/>
      <c r="L69" s="54"/>
      <c r="M69" s="54"/>
      <c r="N69" s="54"/>
    </row>
    <row r="70" spans="2:14" ht="13.2" x14ac:dyDescent="0.25">
      <c r="B70" s="84" t="s">
        <v>4</v>
      </c>
      <c r="C70" s="85">
        <v>2E-3</v>
      </c>
      <c r="E70" s="86">
        <v>-85973.390453605636</v>
      </c>
      <c r="F70" s="86">
        <v>-85973.390453605636</v>
      </c>
      <c r="G70" s="86">
        <v>-105581.38591360563</v>
      </c>
      <c r="H70" s="86">
        <v>-19607.995460000002</v>
      </c>
      <c r="I70" s="54"/>
      <c r="J70" s="54"/>
      <c r="K70" s="54"/>
      <c r="L70" s="54"/>
      <c r="M70" s="54"/>
      <c r="N70" s="54"/>
    </row>
    <row r="71" spans="2:14" ht="13.2" x14ac:dyDescent="0.25">
      <c r="B71" s="84" t="s">
        <v>3</v>
      </c>
      <c r="C71" s="85">
        <v>3.8323000000000003E-2</v>
      </c>
      <c r="E71" s="76">
        <v>-1647379.1211767646</v>
      </c>
      <c r="F71" s="76">
        <v>-1647379.1211767646</v>
      </c>
      <c r="G71" s="76">
        <v>-2023097.7261835544</v>
      </c>
      <c r="H71" s="76">
        <v>-375718.60500679002</v>
      </c>
      <c r="I71" s="54"/>
      <c r="J71" s="54"/>
      <c r="K71" s="54"/>
      <c r="L71" s="54"/>
      <c r="M71" s="54"/>
      <c r="N71" s="54"/>
    </row>
    <row r="72" spans="2:14" ht="13.2" x14ac:dyDescent="0.25">
      <c r="B72" s="87" t="s">
        <v>46</v>
      </c>
      <c r="C72" s="87"/>
      <c r="D72" s="88"/>
      <c r="E72" s="89">
        <v>-1953616.3379725078</v>
      </c>
      <c r="F72" s="89">
        <v>-1953616.3379725078</v>
      </c>
      <c r="G72" s="89">
        <v>-2399178.6228078175</v>
      </c>
      <c r="H72" s="89">
        <v>-445562.28483531001</v>
      </c>
      <c r="I72" s="54"/>
      <c r="J72" s="54"/>
      <c r="K72" s="54"/>
      <c r="L72" s="54"/>
      <c r="M72" s="54"/>
      <c r="N72" s="54"/>
    </row>
    <row r="73" spans="2:14" ht="13.2" x14ac:dyDescent="0.25">
      <c r="B73" s="84"/>
      <c r="C73" s="84"/>
      <c r="D73" s="88"/>
      <c r="E73" s="90"/>
      <c r="F73" s="90"/>
      <c r="G73" s="90"/>
      <c r="H73" s="90"/>
      <c r="I73" s="54"/>
      <c r="J73" s="54"/>
      <c r="K73" s="54"/>
      <c r="L73" s="54"/>
      <c r="M73" s="54"/>
      <c r="N73" s="54"/>
    </row>
    <row r="74" spans="2:14" ht="13.2" x14ac:dyDescent="0.25">
      <c r="B74" s="84" t="s">
        <v>2</v>
      </c>
      <c r="C74" s="84"/>
      <c r="D74" s="51"/>
      <c r="E74" s="77">
        <v>1826418.3917276198</v>
      </c>
      <c r="F74" s="77">
        <v>1826418.3917276198</v>
      </c>
      <c r="G74" s="77">
        <v>-7532017.0534370672</v>
      </c>
      <c r="H74" s="77">
        <v>-9358435.4451646898</v>
      </c>
      <c r="I74" s="54"/>
      <c r="J74" s="54"/>
      <c r="K74" s="54"/>
      <c r="L74" s="54"/>
      <c r="M74" s="54"/>
      <c r="N74" s="54"/>
    </row>
    <row r="75" spans="2:14" ht="13.2" x14ac:dyDescent="0.25">
      <c r="B75" s="84" t="s">
        <v>1</v>
      </c>
      <c r="C75" s="91">
        <v>0.21</v>
      </c>
      <c r="E75" s="92">
        <v>383547.86226280016</v>
      </c>
      <c r="F75" s="92">
        <v>383547.86226280016</v>
      </c>
      <c r="G75" s="92">
        <v>-1581723.581221784</v>
      </c>
      <c r="H75" s="92">
        <v>-1965271.4434845848</v>
      </c>
      <c r="I75" s="54"/>
      <c r="J75" s="54"/>
      <c r="K75" s="54"/>
      <c r="L75" s="54"/>
      <c r="M75" s="54"/>
      <c r="N75" s="54"/>
    </row>
    <row r="76" spans="2:14" ht="13.8" thickBot="1" x14ac:dyDescent="0.3">
      <c r="B76" s="84" t="s">
        <v>0</v>
      </c>
      <c r="C76" s="84"/>
      <c r="D76" s="51"/>
      <c r="E76" s="93">
        <v>1442870.5294648197</v>
      </c>
      <c r="F76" s="93">
        <v>1442870.5294648197</v>
      </c>
      <c r="G76" s="93">
        <v>-5950293.4722152837</v>
      </c>
      <c r="H76" s="93">
        <v>-7393164.001680105</v>
      </c>
      <c r="I76" s="54"/>
      <c r="J76" s="54"/>
      <c r="K76" s="54"/>
      <c r="L76" s="54"/>
      <c r="M76" s="54"/>
      <c r="N76" s="54"/>
    </row>
    <row r="77" spans="2:14" ht="13.8" thickTop="1" x14ac:dyDescent="0.2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2:14" ht="13.2" x14ac:dyDescent="0.25">
      <c r="B78" s="56" t="s">
        <v>37</v>
      </c>
      <c r="C78" s="56"/>
      <c r="D78" s="51"/>
      <c r="E78" s="51"/>
      <c r="F78" s="51"/>
      <c r="G78" s="51"/>
      <c r="H78" s="51"/>
      <c r="I78" s="54"/>
      <c r="J78" s="54"/>
      <c r="K78" s="54"/>
      <c r="L78" s="54"/>
      <c r="M78" s="54"/>
      <c r="N78" s="54"/>
    </row>
    <row r="79" spans="2:14" ht="13.2" x14ac:dyDescent="0.25">
      <c r="B79" s="74" t="s">
        <v>40</v>
      </c>
      <c r="C79" s="75"/>
      <c r="D79" s="76"/>
      <c r="E79" s="77">
        <f>+E13-E46</f>
        <v>0</v>
      </c>
      <c r="F79" s="77">
        <f t="shared" ref="F79:H80" si="12">+F13-F46</f>
        <v>0</v>
      </c>
      <c r="G79" s="77">
        <f t="shared" si="12"/>
        <v>0</v>
      </c>
      <c r="H79" s="77">
        <f t="shared" si="12"/>
        <v>0</v>
      </c>
    </row>
    <row r="80" spans="2:14" ht="13.2" x14ac:dyDescent="0.25">
      <c r="B80" s="74" t="s">
        <v>41</v>
      </c>
      <c r="C80" s="75"/>
      <c r="D80" s="76"/>
      <c r="E80" s="77">
        <f>+E14-E47</f>
        <v>0</v>
      </c>
      <c r="F80" s="77">
        <f t="shared" si="12"/>
        <v>0</v>
      </c>
      <c r="G80" s="77">
        <f t="shared" si="12"/>
        <v>0</v>
      </c>
      <c r="H80" s="77">
        <f t="shared" si="12"/>
        <v>0</v>
      </c>
    </row>
    <row r="81" spans="2:8" ht="13.2" x14ac:dyDescent="0.25">
      <c r="B81" s="74" t="s">
        <v>42</v>
      </c>
      <c r="C81" s="80"/>
      <c r="D81" s="77"/>
      <c r="E81" s="77">
        <f t="shared" ref="E81:H81" si="13">+E15-E48</f>
        <v>0</v>
      </c>
      <c r="F81" s="77">
        <f t="shared" si="13"/>
        <v>0</v>
      </c>
      <c r="G81" s="77">
        <f t="shared" si="13"/>
        <v>0</v>
      </c>
      <c r="H81" s="79">
        <f t="shared" si="13"/>
        <v>0</v>
      </c>
    </row>
    <row r="82" spans="2:8" ht="13.2" x14ac:dyDescent="0.25">
      <c r="B82" s="74" t="s">
        <v>111</v>
      </c>
      <c r="C82" s="80"/>
      <c r="D82" s="77"/>
      <c r="E82" s="77">
        <f t="shared" ref="E82:H82" si="14">+E16-E49</f>
        <v>0</v>
      </c>
      <c r="F82" s="77">
        <f t="shared" si="14"/>
        <v>0</v>
      </c>
      <c r="G82" s="77">
        <f t="shared" si="14"/>
        <v>0</v>
      </c>
      <c r="H82" s="79">
        <f t="shared" si="14"/>
        <v>0</v>
      </c>
    </row>
    <row r="83" spans="2:8" ht="13.2" x14ac:dyDescent="0.25">
      <c r="B83" s="74" t="s">
        <v>47</v>
      </c>
      <c r="E83" s="77">
        <f t="shared" ref="E83:H83" si="15">+E17-E50</f>
        <v>0</v>
      </c>
      <c r="F83" s="77">
        <f t="shared" si="15"/>
        <v>0</v>
      </c>
      <c r="G83" s="77">
        <f t="shared" si="15"/>
        <v>0</v>
      </c>
      <c r="H83" s="79">
        <f t="shared" si="15"/>
        <v>0</v>
      </c>
    </row>
    <row r="84" spans="2:8" ht="13.2" x14ac:dyDescent="0.25">
      <c r="B84" s="81" t="s">
        <v>44</v>
      </c>
      <c r="D84" s="82">
        <v>0</v>
      </c>
      <c r="E84" s="82">
        <f t="shared" ref="E84:H84" si="16">+E18-E51</f>
        <v>0</v>
      </c>
      <c r="F84" s="82">
        <f t="shared" si="16"/>
        <v>0</v>
      </c>
      <c r="G84" s="82">
        <f t="shared" si="16"/>
        <v>0</v>
      </c>
      <c r="H84" s="82">
        <f t="shared" si="16"/>
        <v>0</v>
      </c>
    </row>
    <row r="85" spans="2:8" ht="13.2" x14ac:dyDescent="0.25">
      <c r="B85" s="74"/>
      <c r="C85" s="74"/>
      <c r="D85" s="77"/>
      <c r="E85" s="77">
        <f t="shared" ref="E85:H85" si="17">+E19-E52</f>
        <v>0</v>
      </c>
      <c r="F85" s="79">
        <f t="shared" si="17"/>
        <v>0</v>
      </c>
      <c r="G85" s="79">
        <f t="shared" si="17"/>
        <v>0</v>
      </c>
      <c r="H85" s="79">
        <f t="shared" si="17"/>
        <v>0</v>
      </c>
    </row>
    <row r="86" spans="2:8" ht="13.2" x14ac:dyDescent="0.25">
      <c r="B86" s="56" t="s">
        <v>10</v>
      </c>
      <c r="C86" s="56"/>
      <c r="E86" s="77">
        <f t="shared" ref="E86:H86" si="18">+E20-E53</f>
        <v>0</v>
      </c>
      <c r="F86" s="79">
        <f t="shared" si="18"/>
        <v>0</v>
      </c>
      <c r="G86" s="79">
        <f t="shared" si="18"/>
        <v>0</v>
      </c>
      <c r="H86" s="79">
        <f t="shared" si="18"/>
        <v>0</v>
      </c>
    </row>
    <row r="87" spans="2:8" ht="13.2" x14ac:dyDescent="0.25">
      <c r="B87" s="74" t="s">
        <v>108</v>
      </c>
      <c r="C87" s="74"/>
      <c r="D87" s="77"/>
      <c r="E87" s="76">
        <f t="shared" ref="E87:H87" si="19">+E21-E54</f>
        <v>0</v>
      </c>
      <c r="F87" s="79">
        <f t="shared" si="19"/>
        <v>0</v>
      </c>
      <c r="G87" s="79">
        <f t="shared" si="19"/>
        <v>0</v>
      </c>
      <c r="H87" s="79">
        <f t="shared" si="19"/>
        <v>0</v>
      </c>
    </row>
    <row r="88" spans="2:8" ht="13.2" x14ac:dyDescent="0.25">
      <c r="B88" s="74" t="s">
        <v>26</v>
      </c>
      <c r="C88" s="74"/>
      <c r="D88" s="77"/>
      <c r="E88" s="77">
        <f t="shared" ref="E88:H88" si="20">+E22-E55</f>
        <v>0</v>
      </c>
      <c r="F88" s="79">
        <f t="shared" si="20"/>
        <v>0</v>
      </c>
      <c r="G88" s="79">
        <f t="shared" si="20"/>
        <v>0</v>
      </c>
      <c r="H88" s="79">
        <f t="shared" si="20"/>
        <v>0</v>
      </c>
    </row>
    <row r="89" spans="2:8" ht="13.2" x14ac:dyDescent="0.25">
      <c r="B89" s="74" t="s">
        <v>9</v>
      </c>
      <c r="C89" s="74"/>
      <c r="D89" s="77"/>
      <c r="E89" s="77">
        <f t="shared" ref="E89:H89" si="21">+E23-E56</f>
        <v>0</v>
      </c>
      <c r="F89" s="79">
        <f t="shared" si="21"/>
        <v>0</v>
      </c>
      <c r="G89" s="79">
        <f t="shared" si="21"/>
        <v>0</v>
      </c>
      <c r="H89" s="79">
        <f t="shared" si="21"/>
        <v>0</v>
      </c>
    </row>
    <row r="90" spans="2:8" ht="13.2" x14ac:dyDescent="0.25">
      <c r="B90" s="81" t="s">
        <v>8</v>
      </c>
      <c r="C90" s="74"/>
      <c r="D90" s="77"/>
      <c r="E90" s="77">
        <f t="shared" ref="E90:H90" si="22">+E24-E57</f>
        <v>0</v>
      </c>
      <c r="F90" s="79">
        <f t="shared" si="22"/>
        <v>0</v>
      </c>
      <c r="G90" s="79">
        <f t="shared" si="22"/>
        <v>0</v>
      </c>
      <c r="H90" s="79">
        <f t="shared" si="22"/>
        <v>0</v>
      </c>
    </row>
    <row r="91" spans="2:8" ht="13.2" x14ac:dyDescent="0.25">
      <c r="B91" s="81" t="s">
        <v>38</v>
      </c>
      <c r="C91" s="81"/>
      <c r="D91" s="77"/>
      <c r="E91" s="77">
        <f t="shared" ref="E91:H91" si="23">+E25-E58</f>
        <v>0</v>
      </c>
      <c r="F91" s="79">
        <f t="shared" si="23"/>
        <v>0</v>
      </c>
      <c r="G91" s="79">
        <f t="shared" si="23"/>
        <v>0</v>
      </c>
      <c r="H91" s="79">
        <f t="shared" si="23"/>
        <v>0</v>
      </c>
    </row>
    <row r="92" spans="2:8" ht="13.2" x14ac:dyDescent="0.25">
      <c r="B92" s="81" t="s">
        <v>39</v>
      </c>
      <c r="C92" s="81"/>
      <c r="D92" s="77"/>
      <c r="E92" s="77">
        <f t="shared" ref="E92:H92" si="24">+E26-E59</f>
        <v>0</v>
      </c>
      <c r="F92" s="79">
        <f t="shared" si="24"/>
        <v>0</v>
      </c>
      <c r="G92" s="79">
        <f t="shared" si="24"/>
        <v>0</v>
      </c>
      <c r="H92" s="79">
        <f t="shared" si="24"/>
        <v>0</v>
      </c>
    </row>
    <row r="93" spans="2:8" ht="13.2" x14ac:dyDescent="0.25">
      <c r="B93" s="81" t="s">
        <v>43</v>
      </c>
      <c r="C93" s="81"/>
      <c r="D93" s="82">
        <v>0</v>
      </c>
      <c r="E93" s="82">
        <f t="shared" ref="E93:H93" si="25">+E27-E60</f>
        <v>0</v>
      </c>
      <c r="F93" s="82">
        <f t="shared" si="25"/>
        <v>0</v>
      </c>
      <c r="G93" s="82">
        <f t="shared" si="25"/>
        <v>0</v>
      </c>
      <c r="H93" s="82">
        <f t="shared" si="25"/>
        <v>0</v>
      </c>
    </row>
    <row r="94" spans="2:8" ht="13.2" x14ac:dyDescent="0.25">
      <c r="B94" s="51"/>
      <c r="C94" s="51"/>
      <c r="D94" s="51"/>
      <c r="E94" s="77">
        <f t="shared" ref="E94:H94" si="26">+E28-E61</f>
        <v>0</v>
      </c>
      <c r="F94" s="83">
        <f t="shared" si="26"/>
        <v>0</v>
      </c>
      <c r="G94" s="83">
        <f t="shared" si="26"/>
        <v>0</v>
      </c>
      <c r="H94" s="83">
        <f t="shared" si="26"/>
        <v>0</v>
      </c>
    </row>
    <row r="95" spans="2:8" ht="13.2" x14ac:dyDescent="0.25">
      <c r="B95" s="51" t="s">
        <v>7</v>
      </c>
      <c r="C95" s="51"/>
      <c r="D95" s="82">
        <v>0</v>
      </c>
      <c r="E95" s="82">
        <f t="shared" ref="E95:H95" si="27">+E29-E62</f>
        <v>0</v>
      </c>
      <c r="F95" s="82">
        <f t="shared" si="27"/>
        <v>0</v>
      </c>
      <c r="G95" s="82">
        <f t="shared" si="27"/>
        <v>0</v>
      </c>
      <c r="H95" s="82">
        <f t="shared" si="27"/>
        <v>0</v>
      </c>
    </row>
    <row r="96" spans="2:8" ht="13.2" x14ac:dyDescent="0.25">
      <c r="B96" s="51"/>
      <c r="C96" s="51"/>
      <c r="D96" s="83"/>
      <c r="E96" s="83">
        <f t="shared" ref="E96:H96" si="28">+E30-E63</f>
        <v>0</v>
      </c>
      <c r="F96" s="83">
        <f t="shared" si="28"/>
        <v>0</v>
      </c>
      <c r="G96" s="83">
        <f t="shared" si="28"/>
        <v>0</v>
      </c>
      <c r="H96" s="83">
        <f t="shared" si="28"/>
        <v>0</v>
      </c>
    </row>
    <row r="97" spans="2:8" ht="13.2" x14ac:dyDescent="0.25">
      <c r="B97" s="56" t="s">
        <v>6</v>
      </c>
      <c r="C97" s="56"/>
      <c r="D97" s="83"/>
      <c r="E97" s="83">
        <f t="shared" ref="E97:H97" si="29">+E31-E64</f>
        <v>0</v>
      </c>
      <c r="F97" s="83">
        <f t="shared" si="29"/>
        <v>0</v>
      </c>
      <c r="G97" s="83">
        <f t="shared" si="29"/>
        <v>0</v>
      </c>
      <c r="H97" s="83">
        <f t="shared" si="29"/>
        <v>0</v>
      </c>
    </row>
    <row r="98" spans="2:8" ht="13.2" x14ac:dyDescent="0.25">
      <c r="B98" s="74" t="s">
        <v>109</v>
      </c>
      <c r="C98" s="56"/>
      <c r="D98" s="83"/>
      <c r="E98" s="83">
        <f t="shared" ref="E98:H98" si="30">+E32-E65</f>
        <v>0</v>
      </c>
      <c r="F98" s="83">
        <f t="shared" si="30"/>
        <v>0</v>
      </c>
      <c r="G98" s="78">
        <f t="shared" si="30"/>
        <v>0</v>
      </c>
      <c r="H98" s="79">
        <f t="shared" si="30"/>
        <v>0</v>
      </c>
    </row>
    <row r="99" spans="2:8" ht="13.2" x14ac:dyDescent="0.25">
      <c r="B99" s="74" t="s">
        <v>110</v>
      </c>
      <c r="C99" s="74"/>
      <c r="D99" s="83"/>
      <c r="E99" s="77">
        <f t="shared" ref="E99:H99" si="31">+E33-E66</f>
        <v>0</v>
      </c>
      <c r="F99" s="77">
        <f t="shared" si="31"/>
        <v>0</v>
      </c>
      <c r="G99" s="77">
        <f t="shared" si="31"/>
        <v>0</v>
      </c>
      <c r="H99" s="79">
        <f t="shared" si="31"/>
        <v>0</v>
      </c>
    </row>
    <row r="100" spans="2:8" ht="13.2" x14ac:dyDescent="0.25">
      <c r="B100" s="51" t="s">
        <v>45</v>
      </c>
      <c r="C100" s="51"/>
      <c r="D100" s="82">
        <v>0</v>
      </c>
      <c r="E100" s="82">
        <f t="shared" ref="E100:H100" si="32">+E34-E67</f>
        <v>0</v>
      </c>
      <c r="F100" s="82">
        <f t="shared" si="32"/>
        <v>0</v>
      </c>
      <c r="G100" s="82">
        <f t="shared" si="32"/>
        <v>0</v>
      </c>
      <c r="H100" s="82">
        <f t="shared" si="32"/>
        <v>0</v>
      </c>
    </row>
    <row r="101" spans="2:8" ht="13.2" x14ac:dyDescent="0.25">
      <c r="E101" s="53">
        <f t="shared" ref="E101:H101" si="33">+E35-E68</f>
        <v>0</v>
      </c>
      <c r="F101" s="53">
        <f t="shared" si="33"/>
        <v>0</v>
      </c>
      <c r="G101" s="53">
        <f t="shared" si="33"/>
        <v>0</v>
      </c>
      <c r="H101" s="79">
        <f t="shared" si="33"/>
        <v>5408.2652904465795</v>
      </c>
    </row>
    <row r="102" spans="2:8" ht="13.2" x14ac:dyDescent="0.25">
      <c r="B102" s="84" t="s">
        <v>5</v>
      </c>
      <c r="C102" s="77">
        <f t="shared" ref="C102:C108" si="34">+C36-C69</f>
        <v>0</v>
      </c>
      <c r="E102" s="86">
        <f t="shared" ref="E102:H102" si="35">+E36-E69</f>
        <v>0</v>
      </c>
      <c r="F102" s="86">
        <f t="shared" si="35"/>
        <v>0</v>
      </c>
      <c r="G102" s="86">
        <f t="shared" si="35"/>
        <v>0</v>
      </c>
      <c r="H102" s="86">
        <f t="shared" si="35"/>
        <v>0</v>
      </c>
    </row>
    <row r="103" spans="2:8" ht="13.2" x14ac:dyDescent="0.25">
      <c r="B103" s="84" t="s">
        <v>4</v>
      </c>
      <c r="C103" s="77">
        <f t="shared" si="34"/>
        <v>0</v>
      </c>
      <c r="E103" s="86">
        <f t="shared" ref="E103:H103" si="36">+E37-E70</f>
        <v>0</v>
      </c>
      <c r="F103" s="86">
        <f t="shared" si="36"/>
        <v>0</v>
      </c>
      <c r="G103" s="86">
        <f t="shared" si="36"/>
        <v>0</v>
      </c>
      <c r="H103" s="86">
        <f t="shared" si="36"/>
        <v>0</v>
      </c>
    </row>
    <row r="104" spans="2:8" ht="13.2" x14ac:dyDescent="0.25">
      <c r="B104" s="84" t="s">
        <v>3</v>
      </c>
      <c r="C104" s="77">
        <f t="shared" si="34"/>
        <v>0</v>
      </c>
      <c r="E104" s="76">
        <f t="shared" ref="E104:H104" si="37">+E38-E71</f>
        <v>0</v>
      </c>
      <c r="F104" s="76">
        <f t="shared" si="37"/>
        <v>0</v>
      </c>
      <c r="G104" s="76">
        <f t="shared" si="37"/>
        <v>0</v>
      </c>
      <c r="H104" s="76">
        <f t="shared" si="37"/>
        <v>0</v>
      </c>
    </row>
    <row r="105" spans="2:8" ht="13.2" x14ac:dyDescent="0.25">
      <c r="B105" s="87" t="s">
        <v>46</v>
      </c>
      <c r="C105" s="77">
        <f t="shared" si="34"/>
        <v>0</v>
      </c>
      <c r="D105" s="88"/>
      <c r="E105" s="89">
        <f t="shared" ref="E105:H105" si="38">+E39-E72</f>
        <v>0</v>
      </c>
      <c r="F105" s="89">
        <f t="shared" si="38"/>
        <v>0</v>
      </c>
      <c r="G105" s="89">
        <f t="shared" si="38"/>
        <v>0</v>
      </c>
      <c r="H105" s="89">
        <f t="shared" si="38"/>
        <v>0</v>
      </c>
    </row>
    <row r="106" spans="2:8" ht="13.2" x14ac:dyDescent="0.25">
      <c r="B106" s="84"/>
      <c r="C106" s="77">
        <f t="shared" si="34"/>
        <v>0</v>
      </c>
      <c r="D106" s="88"/>
      <c r="E106" s="90">
        <f t="shared" ref="E106:H106" si="39">+E40-E73</f>
        <v>0</v>
      </c>
      <c r="F106" s="90">
        <f t="shared" si="39"/>
        <v>0</v>
      </c>
      <c r="G106" s="90">
        <f t="shared" si="39"/>
        <v>0</v>
      </c>
      <c r="H106" s="90">
        <f t="shared" si="39"/>
        <v>0</v>
      </c>
    </row>
    <row r="107" spans="2:8" ht="13.2" x14ac:dyDescent="0.25">
      <c r="B107" s="84" t="s">
        <v>2</v>
      </c>
      <c r="C107" s="77">
        <f t="shared" si="34"/>
        <v>0</v>
      </c>
      <c r="D107" s="51"/>
      <c r="E107" s="77">
        <f t="shared" ref="E107:H107" si="40">+E41-E74</f>
        <v>0</v>
      </c>
      <c r="F107" s="77">
        <f t="shared" si="40"/>
        <v>0</v>
      </c>
      <c r="G107" s="77">
        <f t="shared" si="40"/>
        <v>0</v>
      </c>
      <c r="H107" s="77">
        <f t="shared" si="40"/>
        <v>0</v>
      </c>
    </row>
    <row r="108" spans="2:8" ht="13.2" x14ac:dyDescent="0.25">
      <c r="B108" s="84" t="s">
        <v>1</v>
      </c>
      <c r="C108" s="77">
        <f t="shared" si="34"/>
        <v>0</v>
      </c>
      <c r="E108" s="92">
        <f t="shared" ref="E108:H108" si="41">+E42-E75</f>
        <v>0</v>
      </c>
      <c r="F108" s="92">
        <f t="shared" si="41"/>
        <v>0</v>
      </c>
      <c r="G108" s="92">
        <f t="shared" si="41"/>
        <v>0</v>
      </c>
      <c r="H108" s="92">
        <f t="shared" si="41"/>
        <v>0</v>
      </c>
    </row>
    <row r="109" spans="2:8" ht="13.8" thickBot="1" x14ac:dyDescent="0.3">
      <c r="B109" s="84" t="s">
        <v>0</v>
      </c>
      <c r="C109" s="84"/>
      <c r="D109" s="51"/>
      <c r="E109" s="93">
        <f t="shared" ref="E109:H109" si="42">+E43-E76</f>
        <v>0</v>
      </c>
      <c r="F109" s="93">
        <f t="shared" si="42"/>
        <v>0</v>
      </c>
      <c r="G109" s="93">
        <f t="shared" si="42"/>
        <v>0</v>
      </c>
      <c r="H109" s="93">
        <f t="shared" si="42"/>
        <v>0</v>
      </c>
    </row>
    <row r="110" spans="2:8" ht="10.8" thickTop="1" x14ac:dyDescent="0.2"/>
  </sheetData>
  <pageMargins left="0.45" right="0.45" top="0.5" bottom="0.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Normal="100" workbookViewId="0">
      <pane xSplit="1" ySplit="4" topLeftCell="B5" activePane="bottomRight" state="frozen"/>
      <selection activeCell="F34" sqref="F34"/>
      <selection pane="topRight" activeCell="F34" sqref="F34"/>
      <selection pane="bottomLeft" activeCell="F34" sqref="F34"/>
      <selection pane="bottomRight" activeCell="B12" sqref="B12"/>
    </sheetView>
  </sheetViews>
  <sheetFormatPr defaultColWidth="9.109375" defaultRowHeight="14.4" outlineLevelRow="1" x14ac:dyDescent="0.3"/>
  <cols>
    <col min="1" max="1" width="35.44140625" style="9" bestFit="1" customWidth="1"/>
    <col min="2" max="2" width="14.44140625" style="9" customWidth="1"/>
    <col min="3" max="6" width="13.6640625" style="9" bestFit="1" customWidth="1"/>
    <col min="7" max="7" width="13.6640625" style="9" customWidth="1"/>
    <col min="8" max="8" width="13.6640625" style="9" bestFit="1" customWidth="1"/>
    <col min="9" max="10" width="14.6640625" style="9" customWidth="1"/>
    <col min="11" max="11" width="13.6640625" style="9" bestFit="1" customWidth="1"/>
    <col min="12" max="14" width="13.6640625" style="9" customWidth="1"/>
    <col min="15" max="18" width="13.6640625" style="9" bestFit="1" customWidth="1"/>
    <col min="19" max="19" width="8.33203125" style="9" bestFit="1" customWidth="1"/>
    <col min="20" max="23" width="11.5546875" style="9" bestFit="1" customWidth="1"/>
    <col min="24" max="16384" width="9.109375" style="9"/>
  </cols>
  <sheetData>
    <row r="1" spans="1:23" x14ac:dyDescent="0.3">
      <c r="A1" s="8">
        <f>F29</f>
        <v>0</v>
      </c>
    </row>
    <row r="2" spans="1:23" x14ac:dyDescent="0.3">
      <c r="B2" s="10"/>
      <c r="C2" s="11"/>
      <c r="D2" s="11"/>
      <c r="E2" s="11"/>
      <c r="F2" s="11"/>
      <c r="G2" s="11"/>
      <c r="H2" s="12"/>
      <c r="I2" s="10"/>
      <c r="J2" s="11"/>
      <c r="K2" s="11"/>
      <c r="L2" s="11"/>
      <c r="M2" s="11"/>
      <c r="N2" s="11"/>
      <c r="O2" s="11"/>
      <c r="P2" s="11"/>
      <c r="Q2" s="11"/>
      <c r="R2" s="12"/>
    </row>
    <row r="3" spans="1:23" x14ac:dyDescent="0.3">
      <c r="B3" s="1" t="s">
        <v>107</v>
      </c>
      <c r="C3" s="2"/>
      <c r="D3" s="2"/>
      <c r="E3" s="2"/>
      <c r="F3" s="2"/>
      <c r="G3" s="2"/>
      <c r="H3" s="3"/>
      <c r="I3" s="1" t="s">
        <v>106</v>
      </c>
      <c r="J3" s="2"/>
      <c r="K3" s="2"/>
      <c r="L3" s="2"/>
      <c r="M3" s="2"/>
      <c r="N3" s="2"/>
      <c r="O3" s="2"/>
      <c r="P3" s="2"/>
      <c r="Q3" s="2"/>
      <c r="R3" s="3"/>
    </row>
    <row r="4" spans="1:23" x14ac:dyDescent="0.3">
      <c r="A4" s="4" t="s">
        <v>105</v>
      </c>
      <c r="B4" s="5" t="s">
        <v>87</v>
      </c>
      <c r="C4" s="4" t="s">
        <v>104</v>
      </c>
      <c r="D4" s="4" t="s">
        <v>88</v>
      </c>
      <c r="E4" s="4" t="s">
        <v>103</v>
      </c>
      <c r="F4" s="4" t="s">
        <v>102</v>
      </c>
      <c r="G4" s="6" t="s">
        <v>101</v>
      </c>
      <c r="H4" s="7" t="s">
        <v>100</v>
      </c>
      <c r="I4" s="5" t="s">
        <v>99</v>
      </c>
      <c r="J4" s="4" t="s">
        <v>98</v>
      </c>
      <c r="K4" s="4" t="s">
        <v>97</v>
      </c>
      <c r="L4" s="4" t="s">
        <v>96</v>
      </c>
      <c r="M4" s="4" t="s">
        <v>95</v>
      </c>
      <c r="N4" s="4" t="s">
        <v>94</v>
      </c>
      <c r="O4" s="4" t="s">
        <v>93</v>
      </c>
      <c r="P4" s="4" t="s">
        <v>92</v>
      </c>
      <c r="Q4" s="4" t="s">
        <v>91</v>
      </c>
      <c r="R4" s="7" t="s">
        <v>90</v>
      </c>
      <c r="S4" s="13" t="s">
        <v>89</v>
      </c>
    </row>
    <row r="5" spans="1:23" x14ac:dyDescent="0.3">
      <c r="B5" s="14"/>
      <c r="C5" s="15"/>
      <c r="D5" s="15"/>
      <c r="E5" s="15"/>
      <c r="F5" s="15"/>
      <c r="G5" s="15"/>
      <c r="H5" s="16"/>
      <c r="I5" s="17" t="s">
        <v>87</v>
      </c>
      <c r="J5" s="18"/>
      <c r="K5" s="18" t="s">
        <v>87</v>
      </c>
      <c r="L5" s="18"/>
      <c r="M5" s="18" t="s">
        <v>88</v>
      </c>
      <c r="N5" s="18" t="s">
        <v>88</v>
      </c>
      <c r="O5" s="18" t="s">
        <v>87</v>
      </c>
      <c r="P5" s="18" t="s">
        <v>88</v>
      </c>
      <c r="Q5" s="18" t="s">
        <v>87</v>
      </c>
      <c r="R5" s="16"/>
    </row>
    <row r="6" spans="1:23" outlineLevel="1" x14ac:dyDescent="0.3">
      <c r="A6" s="9" t="s">
        <v>86</v>
      </c>
      <c r="B6" s="19">
        <v>876657675.66999996</v>
      </c>
      <c r="C6" s="20">
        <v>5803926.3700000001</v>
      </c>
      <c r="D6" s="20">
        <v>-31713924.949999992</v>
      </c>
      <c r="E6" s="20">
        <f>SUM(C6:D6)</f>
        <v>-25909998.579999991</v>
      </c>
      <c r="F6" s="20">
        <f>B6+E6</f>
        <v>850747677.08999991</v>
      </c>
      <c r="G6" s="20">
        <v>335451650.97670281</v>
      </c>
      <c r="H6" s="21">
        <v>320201348.01999992</v>
      </c>
      <c r="I6" s="19"/>
      <c r="J6" s="20"/>
      <c r="K6" s="20"/>
      <c r="L6" s="20"/>
      <c r="M6" s="20"/>
      <c r="N6" s="20"/>
      <c r="O6" s="20"/>
      <c r="P6" s="20"/>
      <c r="Q6" s="20"/>
      <c r="R6" s="21"/>
    </row>
    <row r="7" spans="1:23" outlineLevel="1" x14ac:dyDescent="0.3">
      <c r="B7" s="22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3"/>
      <c r="Q7" s="23"/>
      <c r="R7" s="24"/>
    </row>
    <row r="8" spans="1:23" x14ac:dyDescent="0.3">
      <c r="A8" s="9" t="s">
        <v>85</v>
      </c>
      <c r="B8" s="19">
        <v>-41329081.230000004</v>
      </c>
      <c r="C8" s="20">
        <v>-308145.35000000003</v>
      </c>
      <c r="D8" s="20"/>
      <c r="E8" s="20">
        <f t="shared" ref="E8:E25" si="0">SUM(C8:D8)</f>
        <v>-308145.35000000003</v>
      </c>
      <c r="F8" s="20">
        <f t="shared" ref="F8:F25" si="1">B8+E8</f>
        <v>-41637226.580000006</v>
      </c>
      <c r="G8" s="20"/>
      <c r="H8" s="21"/>
      <c r="I8" s="19">
        <f>B8</f>
        <v>-41329081.230000004</v>
      </c>
      <c r="J8" s="20">
        <f>C8</f>
        <v>-308145.35000000003</v>
      </c>
      <c r="K8" s="20"/>
      <c r="L8" s="20"/>
      <c r="M8" s="20"/>
      <c r="N8" s="20"/>
      <c r="O8" s="20"/>
      <c r="P8" s="20"/>
      <c r="Q8" s="20"/>
      <c r="R8" s="21">
        <f t="shared" ref="R8:R25" si="2">SUM(I8:Q8)</f>
        <v>-41637226.580000006</v>
      </c>
      <c r="S8" s="25">
        <f t="shared" ref="S8:S26" si="3">F8-R8</f>
        <v>0</v>
      </c>
    </row>
    <row r="9" spans="1:23" x14ac:dyDescent="0.3">
      <c r="A9" s="9" t="s">
        <v>84</v>
      </c>
      <c r="B9" s="26">
        <v>24621258.285291649</v>
      </c>
      <c r="C9" s="27"/>
      <c r="D9" s="27"/>
      <c r="E9" s="27">
        <f t="shared" si="0"/>
        <v>0</v>
      </c>
      <c r="F9" s="27">
        <f t="shared" si="1"/>
        <v>24621258.285291649</v>
      </c>
      <c r="G9" s="27"/>
      <c r="H9" s="28"/>
      <c r="I9" s="26">
        <f>F9</f>
        <v>24621258.285291649</v>
      </c>
      <c r="J9" s="27"/>
      <c r="K9" s="27"/>
      <c r="L9" s="27"/>
      <c r="M9" s="27"/>
      <c r="N9" s="27"/>
      <c r="O9" s="27"/>
      <c r="P9" s="27"/>
      <c r="Q9" s="27"/>
      <c r="R9" s="28">
        <f t="shared" si="2"/>
        <v>24621258.285291649</v>
      </c>
      <c r="S9" s="25">
        <f t="shared" si="3"/>
        <v>0</v>
      </c>
    </row>
    <row r="10" spans="1:23" x14ac:dyDescent="0.3">
      <c r="A10" s="9" t="s">
        <v>83</v>
      </c>
      <c r="B10" s="26">
        <v>-15312447.357404472</v>
      </c>
      <c r="C10" s="27"/>
      <c r="D10" s="27"/>
      <c r="E10" s="27">
        <f t="shared" si="0"/>
        <v>0</v>
      </c>
      <c r="F10" s="27">
        <f t="shared" si="1"/>
        <v>-15312447.357404472</v>
      </c>
      <c r="G10" s="27"/>
      <c r="H10" s="28"/>
      <c r="I10" s="26">
        <f>F10</f>
        <v>-15312447.357404472</v>
      </c>
      <c r="J10" s="27"/>
      <c r="K10" s="27"/>
      <c r="L10" s="27"/>
      <c r="M10" s="27"/>
      <c r="N10" s="27"/>
      <c r="O10" s="27"/>
      <c r="P10" s="27"/>
      <c r="Q10" s="27"/>
      <c r="R10" s="28">
        <f t="shared" si="2"/>
        <v>-15312447.357404472</v>
      </c>
      <c r="S10" s="25">
        <f t="shared" si="3"/>
        <v>0</v>
      </c>
      <c r="T10" s="29"/>
      <c r="U10" s="29"/>
      <c r="V10" s="29"/>
      <c r="W10" s="29"/>
    </row>
    <row r="11" spans="1:23" x14ac:dyDescent="0.3">
      <c r="A11" s="9" t="s">
        <v>82</v>
      </c>
      <c r="B11" s="26">
        <v>-5022860.7894830378</v>
      </c>
      <c r="C11" s="27"/>
      <c r="D11" s="27"/>
      <c r="E11" s="27">
        <f t="shared" si="0"/>
        <v>0</v>
      </c>
      <c r="F11" s="27">
        <f t="shared" si="1"/>
        <v>-5022860.7894830378</v>
      </c>
      <c r="G11" s="27"/>
      <c r="H11" s="28"/>
      <c r="I11" s="26">
        <f>F11</f>
        <v>-5022860.7894830378</v>
      </c>
      <c r="J11" s="27"/>
      <c r="K11" s="27"/>
      <c r="L11" s="27"/>
      <c r="M11" s="27"/>
      <c r="N11" s="27"/>
      <c r="O11" s="27"/>
      <c r="P11" s="27"/>
      <c r="Q11" s="27"/>
      <c r="R11" s="28">
        <f t="shared" si="2"/>
        <v>-5022860.7894830378</v>
      </c>
      <c r="S11" s="25">
        <f t="shared" si="3"/>
        <v>0</v>
      </c>
    </row>
    <row r="12" spans="1:23" x14ac:dyDescent="0.3">
      <c r="A12" s="9" t="s">
        <v>81</v>
      </c>
      <c r="B12" s="26">
        <v>2929656.4452484697</v>
      </c>
      <c r="C12" s="27">
        <v>48508.420000000006</v>
      </c>
      <c r="D12" s="27"/>
      <c r="E12" s="27">
        <f t="shared" si="0"/>
        <v>48508.420000000006</v>
      </c>
      <c r="F12" s="27">
        <f t="shared" si="1"/>
        <v>2978164.8652484696</v>
      </c>
      <c r="G12" s="27"/>
      <c r="H12" s="28"/>
      <c r="I12" s="26"/>
      <c r="J12" s="27"/>
      <c r="K12" s="27">
        <f>B12</f>
        <v>2929656.4452484697</v>
      </c>
      <c r="L12" s="27">
        <f>C12</f>
        <v>48508.420000000006</v>
      </c>
      <c r="M12" s="27"/>
      <c r="N12" s="27"/>
      <c r="O12" s="27"/>
      <c r="P12" s="27"/>
      <c r="Q12" s="27"/>
      <c r="R12" s="28">
        <f t="shared" si="2"/>
        <v>2978164.8652484696</v>
      </c>
      <c r="S12" s="25">
        <f t="shared" si="3"/>
        <v>0</v>
      </c>
    </row>
    <row r="13" spans="1:23" x14ac:dyDescent="0.3">
      <c r="A13" s="9" t="s">
        <v>80</v>
      </c>
      <c r="B13" s="26">
        <v>-154860.41999999998</v>
      </c>
      <c r="C13" s="27"/>
      <c r="D13" s="27">
        <v>52671.83</v>
      </c>
      <c r="E13" s="27">
        <f t="shared" si="0"/>
        <v>52671.83</v>
      </c>
      <c r="F13" s="27">
        <f t="shared" si="1"/>
        <v>-102188.58999999998</v>
      </c>
      <c r="G13" s="27"/>
      <c r="H13" s="28"/>
      <c r="I13" s="26">
        <f>B13</f>
        <v>-154860.41999999998</v>
      </c>
      <c r="J13" s="27"/>
      <c r="K13" s="27"/>
      <c r="L13" s="27"/>
      <c r="M13" s="27">
        <f>D13</f>
        <v>52671.83</v>
      </c>
      <c r="N13" s="27"/>
      <c r="O13" s="27"/>
      <c r="P13" s="27"/>
      <c r="Q13" s="27"/>
      <c r="R13" s="28">
        <f t="shared" si="2"/>
        <v>-102188.58999999998</v>
      </c>
      <c r="S13" s="25">
        <f t="shared" si="3"/>
        <v>0</v>
      </c>
    </row>
    <row r="14" spans="1:23" x14ac:dyDescent="0.3">
      <c r="A14" s="9" t="s">
        <v>79</v>
      </c>
      <c r="B14" s="26">
        <v>-22625480.126507826</v>
      </c>
      <c r="C14" s="27">
        <v>-242193.71000000005</v>
      </c>
      <c r="D14" s="27"/>
      <c r="E14" s="27">
        <f t="shared" si="0"/>
        <v>-242193.71000000005</v>
      </c>
      <c r="F14" s="27">
        <f t="shared" si="1"/>
        <v>-22867673.836507827</v>
      </c>
      <c r="G14" s="27"/>
      <c r="H14" s="28"/>
      <c r="I14" s="26">
        <f>B14</f>
        <v>-22625480.126507826</v>
      </c>
      <c r="J14" s="27">
        <f>C14</f>
        <v>-242193.71000000005</v>
      </c>
      <c r="K14" s="27"/>
      <c r="L14" s="27"/>
      <c r="M14" s="27"/>
      <c r="N14" s="27"/>
      <c r="O14" s="27"/>
      <c r="P14" s="27"/>
      <c r="Q14" s="27"/>
      <c r="R14" s="28">
        <f t="shared" si="2"/>
        <v>-22867673.836507827</v>
      </c>
      <c r="S14" s="25">
        <f t="shared" si="3"/>
        <v>0</v>
      </c>
    </row>
    <row r="15" spans="1:23" x14ac:dyDescent="0.3">
      <c r="A15" s="9" t="s">
        <v>78</v>
      </c>
      <c r="B15" s="26">
        <v>50971.28</v>
      </c>
      <c r="C15" s="27">
        <v>311.2299999999999</v>
      </c>
      <c r="D15" s="27"/>
      <c r="E15" s="27">
        <f t="shared" si="0"/>
        <v>311.2299999999999</v>
      </c>
      <c r="F15" s="27">
        <f t="shared" si="1"/>
        <v>51282.51</v>
      </c>
      <c r="G15" s="27"/>
      <c r="H15" s="28"/>
      <c r="I15" s="26"/>
      <c r="J15" s="27"/>
      <c r="K15" s="27">
        <f>B15</f>
        <v>50971.28</v>
      </c>
      <c r="L15" s="27">
        <f>C15</f>
        <v>311.2299999999999</v>
      </c>
      <c r="M15" s="27"/>
      <c r="N15" s="27"/>
      <c r="O15" s="27"/>
      <c r="P15" s="27"/>
      <c r="Q15" s="27"/>
      <c r="R15" s="28">
        <f t="shared" si="2"/>
        <v>51282.51</v>
      </c>
      <c r="S15" s="25">
        <f t="shared" si="3"/>
        <v>0</v>
      </c>
    </row>
    <row r="16" spans="1:23" x14ac:dyDescent="0.3">
      <c r="A16" s="9" t="s">
        <v>77</v>
      </c>
      <c r="B16" s="26">
        <v>-42361751.418104276</v>
      </c>
      <c r="C16" s="27"/>
      <c r="D16" s="27">
        <v>40460165.059999995</v>
      </c>
      <c r="E16" s="27">
        <f t="shared" si="0"/>
        <v>40460165.059999995</v>
      </c>
      <c r="F16" s="27">
        <f t="shared" si="1"/>
        <v>-1901586.3581042811</v>
      </c>
      <c r="G16" s="27"/>
      <c r="H16" s="28"/>
      <c r="I16" s="26">
        <f>P41</f>
        <v>-46012584.141477734</v>
      </c>
      <c r="J16" s="27"/>
      <c r="K16" s="27">
        <f>B16-I16</f>
        <v>3650832.7233734578</v>
      </c>
      <c r="L16" s="27"/>
      <c r="M16" s="27">
        <f>P39</f>
        <v>43921450.229999997</v>
      </c>
      <c r="N16" s="27">
        <f>+F39</f>
        <v>-3461285.17</v>
      </c>
      <c r="O16" s="27"/>
      <c r="P16" s="27"/>
      <c r="Q16" s="27"/>
      <c r="R16" s="28">
        <f t="shared" si="2"/>
        <v>-1901586.3581042793</v>
      </c>
      <c r="S16" s="25">
        <f t="shared" si="3"/>
        <v>-1.862645149230957E-9</v>
      </c>
    </row>
    <row r="17" spans="1:19" x14ac:dyDescent="0.3">
      <c r="A17" s="9" t="s">
        <v>76</v>
      </c>
      <c r="B17" s="26">
        <v>-6980521.1700718822</v>
      </c>
      <c r="C17" s="27"/>
      <c r="D17" s="27"/>
      <c r="E17" s="27">
        <f t="shared" si="0"/>
        <v>0</v>
      </c>
      <c r="F17" s="27">
        <f t="shared" si="1"/>
        <v>-6980521.1700718822</v>
      </c>
      <c r="G17" s="27"/>
      <c r="H17" s="28"/>
      <c r="I17" s="26"/>
      <c r="J17" s="27"/>
      <c r="K17" s="27"/>
      <c r="L17" s="27"/>
      <c r="M17" s="27"/>
      <c r="N17" s="27"/>
      <c r="O17" s="27"/>
      <c r="P17" s="27"/>
      <c r="Q17" s="27">
        <f>F17</f>
        <v>-6980521.1700718822</v>
      </c>
      <c r="R17" s="28">
        <f t="shared" si="2"/>
        <v>-6980521.1700718822</v>
      </c>
      <c r="S17" s="25">
        <f t="shared" si="3"/>
        <v>0</v>
      </c>
    </row>
    <row r="18" spans="1:19" x14ac:dyDescent="0.3">
      <c r="A18" s="9" t="s">
        <v>75</v>
      </c>
      <c r="B18" s="26">
        <v>-956991.74828495935</v>
      </c>
      <c r="C18" s="27">
        <v>107413.1799999997</v>
      </c>
      <c r="D18" s="27"/>
      <c r="E18" s="27">
        <f t="shared" si="0"/>
        <v>107413.1799999997</v>
      </c>
      <c r="F18" s="27">
        <f t="shared" si="1"/>
        <v>-849578.56828495965</v>
      </c>
      <c r="G18" s="27">
        <v>-4951876.7716756463</v>
      </c>
      <c r="H18" s="28">
        <v>-4375430.6744962931</v>
      </c>
      <c r="I18" s="26"/>
      <c r="J18" s="27"/>
      <c r="K18" s="27">
        <f>B18</f>
        <v>-956991.74828495935</v>
      </c>
      <c r="L18" s="27">
        <f>C18</f>
        <v>107413.1799999997</v>
      </c>
      <c r="M18" s="27"/>
      <c r="N18" s="27"/>
      <c r="O18" s="27"/>
      <c r="P18" s="27"/>
      <c r="Q18" s="27"/>
      <c r="R18" s="28">
        <f t="shared" si="2"/>
        <v>-849578.56828495965</v>
      </c>
      <c r="S18" s="25">
        <f t="shared" si="3"/>
        <v>0</v>
      </c>
    </row>
    <row r="19" spans="1:19" x14ac:dyDescent="0.3">
      <c r="A19" s="9" t="s">
        <v>74</v>
      </c>
      <c r="B19" s="26">
        <v>0</v>
      </c>
      <c r="C19" s="27"/>
      <c r="D19" s="27">
        <v>-9553391.6400000006</v>
      </c>
      <c r="E19" s="27">
        <f t="shared" si="0"/>
        <v>-9553391.6400000006</v>
      </c>
      <c r="F19" s="27">
        <f t="shared" si="1"/>
        <v>-9553391.6400000006</v>
      </c>
      <c r="G19" s="27"/>
      <c r="H19" s="28"/>
      <c r="I19" s="26"/>
      <c r="J19" s="27"/>
      <c r="K19" s="27"/>
      <c r="L19" s="27"/>
      <c r="M19" s="27"/>
      <c r="N19" s="27">
        <f>F19</f>
        <v>-9553391.6400000006</v>
      </c>
      <c r="O19" s="27"/>
      <c r="P19" s="27"/>
      <c r="Q19" s="27"/>
      <c r="R19" s="28">
        <f t="shared" si="2"/>
        <v>-9553391.6400000006</v>
      </c>
      <c r="S19" s="25">
        <f t="shared" si="3"/>
        <v>0</v>
      </c>
    </row>
    <row r="20" spans="1:19" x14ac:dyDescent="0.3">
      <c r="A20" s="9" t="s">
        <v>73</v>
      </c>
      <c r="B20" s="26">
        <v>0</v>
      </c>
      <c r="C20" s="27"/>
      <c r="D20" s="27">
        <v>10523931</v>
      </c>
      <c r="E20" s="27">
        <f t="shared" si="0"/>
        <v>10523931</v>
      </c>
      <c r="F20" s="27">
        <f t="shared" si="1"/>
        <v>10523931</v>
      </c>
      <c r="G20" s="27"/>
      <c r="H20" s="28"/>
      <c r="I20" s="26"/>
      <c r="J20" s="27"/>
      <c r="K20" s="27"/>
      <c r="L20" s="27"/>
      <c r="M20" s="27"/>
      <c r="N20" s="27">
        <f>E20</f>
        <v>10523931</v>
      </c>
      <c r="O20" s="27"/>
      <c r="P20" s="27"/>
      <c r="Q20" s="27"/>
      <c r="R20" s="28">
        <f t="shared" si="2"/>
        <v>10523931</v>
      </c>
      <c r="S20" s="25">
        <f t="shared" si="3"/>
        <v>0</v>
      </c>
    </row>
    <row r="21" spans="1:19" x14ac:dyDescent="0.3">
      <c r="A21" s="9" t="s">
        <v>72</v>
      </c>
      <c r="B21" s="26">
        <v>0</v>
      </c>
      <c r="C21" s="27"/>
      <c r="D21" s="27">
        <v>-3747914.02</v>
      </c>
      <c r="E21" s="27">
        <f t="shared" si="0"/>
        <v>-3747914.02</v>
      </c>
      <c r="F21" s="27">
        <f t="shared" si="1"/>
        <v>-3747914.02</v>
      </c>
      <c r="G21" s="27"/>
      <c r="H21" s="28"/>
      <c r="I21" s="26"/>
      <c r="J21" s="27"/>
      <c r="K21" s="27"/>
      <c r="L21" s="27"/>
      <c r="M21" s="27"/>
      <c r="N21" s="27">
        <f>F21</f>
        <v>-3747914.02</v>
      </c>
      <c r="O21" s="27"/>
      <c r="P21" s="27"/>
      <c r="Q21" s="27"/>
      <c r="R21" s="28">
        <f t="shared" si="2"/>
        <v>-3747914.02</v>
      </c>
      <c r="S21" s="25">
        <f t="shared" si="3"/>
        <v>0</v>
      </c>
    </row>
    <row r="22" spans="1:19" x14ac:dyDescent="0.3">
      <c r="A22" s="9" t="s">
        <v>71</v>
      </c>
      <c r="B22" s="26">
        <v>0</v>
      </c>
      <c r="C22" s="27"/>
      <c r="D22" s="27">
        <v>-981624</v>
      </c>
      <c r="E22" s="27">
        <f t="shared" si="0"/>
        <v>-981624</v>
      </c>
      <c r="F22" s="27">
        <f t="shared" si="1"/>
        <v>-981624</v>
      </c>
      <c r="G22" s="27"/>
      <c r="H22" s="28"/>
      <c r="I22" s="26"/>
      <c r="J22" s="27"/>
      <c r="K22" s="27"/>
      <c r="L22" s="27"/>
      <c r="M22" s="27"/>
      <c r="N22" s="27">
        <f>F22</f>
        <v>-981624</v>
      </c>
      <c r="O22" s="27"/>
      <c r="P22" s="27"/>
      <c r="Q22" s="27"/>
      <c r="R22" s="28">
        <f t="shared" si="2"/>
        <v>-981624</v>
      </c>
      <c r="S22" s="25">
        <f t="shared" si="3"/>
        <v>0</v>
      </c>
    </row>
    <row r="23" spans="1:19" x14ac:dyDescent="0.3">
      <c r="A23" s="9" t="s">
        <v>70</v>
      </c>
      <c r="B23" s="26">
        <v>-11344068.669140538</v>
      </c>
      <c r="C23" s="27">
        <v>-99439.450000001118</v>
      </c>
      <c r="D23" s="27"/>
      <c r="E23" s="27">
        <f t="shared" si="0"/>
        <v>-99439.450000001118</v>
      </c>
      <c r="F23" s="27">
        <f t="shared" si="1"/>
        <v>-11443508.119140539</v>
      </c>
      <c r="G23" s="27"/>
      <c r="H23" s="28"/>
      <c r="I23" s="26"/>
      <c r="J23" s="27"/>
      <c r="K23" s="27">
        <f>B23</f>
        <v>-11344068.669140538</v>
      </c>
      <c r="L23" s="27">
        <f>C23</f>
        <v>-99439.450000001118</v>
      </c>
      <c r="M23" s="27"/>
      <c r="N23" s="27"/>
      <c r="O23" s="27"/>
      <c r="P23" s="27"/>
      <c r="Q23" s="27"/>
      <c r="R23" s="28">
        <f t="shared" si="2"/>
        <v>-11443508.119140539</v>
      </c>
      <c r="S23" s="25">
        <f t="shared" si="3"/>
        <v>0</v>
      </c>
    </row>
    <row r="24" spans="1:19" x14ac:dyDescent="0.3">
      <c r="A24" s="9" t="s">
        <v>69</v>
      </c>
      <c r="B24" s="26">
        <v>-39957602.53799925</v>
      </c>
      <c r="C24" s="27">
        <v>0</v>
      </c>
      <c r="D24" s="27"/>
      <c r="E24" s="27">
        <f t="shared" si="0"/>
        <v>0</v>
      </c>
      <c r="F24" s="27">
        <f t="shared" si="1"/>
        <v>-39957602.53799925</v>
      </c>
      <c r="G24" s="27">
        <v>-39957602.537999332</v>
      </c>
      <c r="H24" s="28">
        <v>-38484066.606061637</v>
      </c>
      <c r="I24" s="26"/>
      <c r="J24" s="27"/>
      <c r="K24" s="27">
        <f>F24</f>
        <v>-39957602.53799925</v>
      </c>
      <c r="L24" s="27"/>
      <c r="M24" s="27"/>
      <c r="N24" s="27"/>
      <c r="O24" s="27"/>
      <c r="P24" s="27"/>
      <c r="Q24" s="27"/>
      <c r="R24" s="28">
        <f t="shared" si="2"/>
        <v>-39957602.53799925</v>
      </c>
      <c r="S24" s="25">
        <f t="shared" si="3"/>
        <v>0</v>
      </c>
    </row>
    <row r="25" spans="1:19" x14ac:dyDescent="0.3">
      <c r="A25" s="9" t="s">
        <v>68</v>
      </c>
      <c r="B25" s="26">
        <v>32588028.245155949</v>
      </c>
      <c r="C25" s="27">
        <v>0</v>
      </c>
      <c r="D25" s="27"/>
      <c r="E25" s="27">
        <f t="shared" si="0"/>
        <v>0</v>
      </c>
      <c r="F25" s="27">
        <f t="shared" si="1"/>
        <v>32588028.245155949</v>
      </c>
      <c r="G25" s="27">
        <v>16257866.401850641</v>
      </c>
      <c r="H25" s="28">
        <v>15518806.039205611</v>
      </c>
      <c r="I25" s="26"/>
      <c r="J25" s="27"/>
      <c r="K25" s="27"/>
      <c r="L25" s="27"/>
      <c r="M25" s="27"/>
      <c r="N25" s="27"/>
      <c r="O25" s="27">
        <f>F25</f>
        <v>32588028.245155949</v>
      </c>
      <c r="P25" s="27"/>
      <c r="Q25" s="27"/>
      <c r="R25" s="28">
        <f t="shared" si="2"/>
        <v>32588028.245155949</v>
      </c>
      <c r="S25" s="25">
        <f t="shared" si="3"/>
        <v>0</v>
      </c>
    </row>
    <row r="26" spans="1:19" x14ac:dyDescent="0.3">
      <c r="A26" s="9" t="s">
        <v>67</v>
      </c>
      <c r="B26" s="30">
        <f t="shared" ref="B26:R26" si="4">SUM(B8:B25)</f>
        <v>-125855751.21130018</v>
      </c>
      <c r="C26" s="31">
        <f t="shared" si="4"/>
        <v>-493545.68000000151</v>
      </c>
      <c r="D26" s="31">
        <f t="shared" si="4"/>
        <v>36753838.229999989</v>
      </c>
      <c r="E26" s="31">
        <f t="shared" si="4"/>
        <v>36260292.54999999</v>
      </c>
      <c r="F26" s="31">
        <f t="shared" si="4"/>
        <v>-89595458.661300197</v>
      </c>
      <c r="G26" s="31">
        <f t="shared" si="4"/>
        <v>-28651612.907824337</v>
      </c>
      <c r="H26" s="32">
        <f t="shared" si="4"/>
        <v>-27340691.24135232</v>
      </c>
      <c r="I26" s="30">
        <f t="shared" si="4"/>
        <v>-105836055.77958143</v>
      </c>
      <c r="J26" s="31">
        <f t="shared" si="4"/>
        <v>-550339.06000000006</v>
      </c>
      <c r="K26" s="31">
        <f t="shared" si="4"/>
        <v>-45627202.50680282</v>
      </c>
      <c r="L26" s="31">
        <f t="shared" si="4"/>
        <v>56793.379999998608</v>
      </c>
      <c r="M26" s="31">
        <f t="shared" si="4"/>
        <v>43974122.059999995</v>
      </c>
      <c r="N26" s="31">
        <f t="shared" si="4"/>
        <v>-7220283.8300000001</v>
      </c>
      <c r="O26" s="31">
        <f t="shared" si="4"/>
        <v>32588028.245155949</v>
      </c>
      <c r="P26" s="31">
        <f t="shared" si="4"/>
        <v>0</v>
      </c>
      <c r="Q26" s="31">
        <f t="shared" si="4"/>
        <v>-6980521.1700718822</v>
      </c>
      <c r="R26" s="32">
        <f t="shared" si="4"/>
        <v>-89595458.661300197</v>
      </c>
      <c r="S26" s="25">
        <f t="shared" si="3"/>
        <v>0</v>
      </c>
    </row>
    <row r="27" spans="1:19" outlineLevel="1" x14ac:dyDescent="0.3">
      <c r="B27" s="33"/>
      <c r="C27" s="34"/>
      <c r="D27" s="34"/>
      <c r="E27" s="34"/>
      <c r="F27" s="34"/>
      <c r="G27" s="34"/>
      <c r="H27" s="35"/>
      <c r="I27" s="33"/>
      <c r="J27" s="34"/>
      <c r="K27" s="34"/>
      <c r="L27" s="34"/>
      <c r="M27" s="34"/>
      <c r="N27" s="34"/>
      <c r="O27" s="34"/>
      <c r="P27" s="34"/>
      <c r="Q27" s="34"/>
      <c r="R27" s="35"/>
    </row>
    <row r="28" spans="1:19" ht="15" outlineLevel="1" thickBot="1" x14ac:dyDescent="0.35">
      <c r="A28" s="9" t="s">
        <v>66</v>
      </c>
      <c r="B28" s="36">
        <f t="shared" ref="B28:I28" si="5">B6+B26</f>
        <v>750801924.45869982</v>
      </c>
      <c r="C28" s="37">
        <f t="shared" si="5"/>
        <v>5310380.6899999985</v>
      </c>
      <c r="D28" s="37">
        <f t="shared" si="5"/>
        <v>5039913.2799999975</v>
      </c>
      <c r="E28" s="37">
        <f t="shared" si="5"/>
        <v>10350293.969999999</v>
      </c>
      <c r="F28" s="37">
        <f t="shared" si="5"/>
        <v>761152218.42869973</v>
      </c>
      <c r="G28" s="37">
        <f t="shared" si="5"/>
        <v>306800038.06887847</v>
      </c>
      <c r="H28" s="38">
        <f t="shared" si="5"/>
        <v>292860656.7786476</v>
      </c>
      <c r="I28" s="36">
        <f t="shared" si="5"/>
        <v>-105836055.77958143</v>
      </c>
      <c r="J28" s="37"/>
      <c r="K28" s="37">
        <f>K6+K26</f>
        <v>-45627202.50680282</v>
      </c>
      <c r="L28" s="37"/>
      <c r="M28" s="37">
        <f>M6+M26</f>
        <v>43974122.059999995</v>
      </c>
      <c r="N28" s="37"/>
      <c r="O28" s="37">
        <f>O6+O26</f>
        <v>32588028.245155949</v>
      </c>
      <c r="P28" s="37">
        <f>P6+P26</f>
        <v>0</v>
      </c>
      <c r="Q28" s="37">
        <f>Q6+Q26</f>
        <v>-6980521.1700718822</v>
      </c>
      <c r="R28" s="38">
        <f>R6+R26</f>
        <v>-89595458.661300197</v>
      </c>
    </row>
    <row r="29" spans="1:19" ht="15" thickTop="1" x14ac:dyDescent="0.3">
      <c r="B29" s="39"/>
      <c r="C29" s="40"/>
      <c r="D29" s="40"/>
      <c r="E29" s="40"/>
      <c r="F29" s="41">
        <v>0</v>
      </c>
      <c r="G29" s="40"/>
      <c r="H29" s="42"/>
      <c r="I29" s="39"/>
      <c r="J29" s="40"/>
      <c r="K29" s="40"/>
      <c r="L29" s="40"/>
      <c r="M29" s="40"/>
      <c r="N29" s="40"/>
      <c r="O29" s="40"/>
      <c r="P29" s="40"/>
      <c r="Q29" s="40"/>
      <c r="R29" s="42"/>
    </row>
    <row r="30" spans="1:19" x14ac:dyDescent="0.3">
      <c r="F30" s="43"/>
    </row>
    <row r="33" spans="2:16" x14ac:dyDescent="0.3">
      <c r="F33" s="44" t="s">
        <v>112</v>
      </c>
      <c r="P33" s="44" t="s">
        <v>112</v>
      </c>
    </row>
    <row r="34" spans="2:16" x14ac:dyDescent="0.3">
      <c r="B34" s="45" t="s">
        <v>65</v>
      </c>
      <c r="C34" s="45"/>
      <c r="D34" s="45"/>
      <c r="E34" s="45"/>
      <c r="F34" s="46" t="s">
        <v>113</v>
      </c>
      <c r="I34" s="45" t="s">
        <v>64</v>
      </c>
      <c r="J34" s="45"/>
      <c r="K34" s="45"/>
      <c r="L34" s="45"/>
      <c r="M34" s="45"/>
      <c r="N34" s="45"/>
      <c r="O34" s="45"/>
      <c r="P34" s="46" t="s">
        <v>113</v>
      </c>
    </row>
    <row r="35" spans="2:16" x14ac:dyDescent="0.3">
      <c r="F35" s="47"/>
      <c r="I35" s="9" t="s">
        <v>63</v>
      </c>
      <c r="P35" s="20">
        <v>35545775.869999997</v>
      </c>
    </row>
    <row r="36" spans="2:16" x14ac:dyDescent="0.3">
      <c r="B36" s="9" t="s">
        <v>62</v>
      </c>
      <c r="F36" s="20">
        <v>-1174050.31</v>
      </c>
      <c r="I36" s="9" t="s">
        <v>61</v>
      </c>
      <c r="K36" s="29"/>
      <c r="L36" s="29"/>
      <c r="N36" s="29"/>
      <c r="P36" s="29">
        <v>1274251.07</v>
      </c>
    </row>
    <row r="37" spans="2:16" x14ac:dyDescent="0.3">
      <c r="B37" s="9" t="s">
        <v>60</v>
      </c>
      <c r="F37" s="29">
        <v>-100200.76</v>
      </c>
      <c r="I37" s="9" t="s">
        <v>59</v>
      </c>
      <c r="K37" s="29"/>
      <c r="L37" s="29"/>
      <c r="N37" s="29"/>
      <c r="P37" s="29">
        <v>5208830.6900000004</v>
      </c>
    </row>
    <row r="38" spans="2:16" x14ac:dyDescent="0.3">
      <c r="B38" s="9" t="s">
        <v>58</v>
      </c>
      <c r="F38" s="29">
        <v>-2187034.1</v>
      </c>
      <c r="I38" s="9" t="s">
        <v>57</v>
      </c>
      <c r="K38" s="29"/>
      <c r="L38" s="29"/>
      <c r="N38" s="29"/>
      <c r="P38" s="29">
        <v>1892592.6</v>
      </c>
    </row>
    <row r="39" spans="2:16" x14ac:dyDescent="0.3">
      <c r="B39" s="9" t="s">
        <v>56</v>
      </c>
      <c r="F39" s="34">
        <f>SUM(F36:F38)</f>
        <v>-3461285.17</v>
      </c>
      <c r="I39" s="9" t="s">
        <v>55</v>
      </c>
      <c r="P39" s="34">
        <f>SUM(P35:P38)</f>
        <v>43921450.229999997</v>
      </c>
    </row>
    <row r="40" spans="2:16" x14ac:dyDescent="0.3">
      <c r="B40" s="9" t="s">
        <v>54</v>
      </c>
      <c r="F40" s="48">
        <v>0.95455299999999998</v>
      </c>
      <c r="I40" s="9" t="s">
        <v>54</v>
      </c>
      <c r="P40" s="48">
        <v>0.95455299999999998</v>
      </c>
    </row>
    <row r="41" spans="2:16" ht="15" thickBot="1" x14ac:dyDescent="0.35">
      <c r="B41" s="9" t="s">
        <v>53</v>
      </c>
      <c r="F41" s="49">
        <f>-F39/F40</f>
        <v>3626079.6100373683</v>
      </c>
      <c r="I41" s="9" t="s">
        <v>52</v>
      </c>
      <c r="P41" s="49">
        <f>-P39/P40</f>
        <v>-46012584.141477734</v>
      </c>
    </row>
    <row r="42" spans="2:16" ht="15" thickTop="1" x14ac:dyDescent="0.3">
      <c r="F42" s="44" t="s">
        <v>112</v>
      </c>
      <c r="P42" s="44" t="s">
        <v>112</v>
      </c>
    </row>
    <row r="43" spans="2:16" x14ac:dyDescent="0.3">
      <c r="B43" s="45" t="s">
        <v>51</v>
      </c>
      <c r="C43" s="45"/>
      <c r="D43" s="45"/>
      <c r="E43" s="45"/>
      <c r="F43" s="46" t="s">
        <v>113</v>
      </c>
      <c r="I43" s="45" t="s">
        <v>50</v>
      </c>
      <c r="J43" s="45"/>
      <c r="K43" s="45"/>
      <c r="L43" s="45"/>
      <c r="M43" s="45"/>
      <c r="N43" s="45"/>
      <c r="O43" s="45"/>
      <c r="P43" s="46" t="s">
        <v>113</v>
      </c>
    </row>
    <row r="44" spans="2:16" x14ac:dyDescent="0.3">
      <c r="B44" s="9" t="s">
        <v>23</v>
      </c>
      <c r="F44" s="20">
        <v>-2308486.7999999998</v>
      </c>
      <c r="I44" s="9" t="s">
        <v>21</v>
      </c>
      <c r="P44" s="20">
        <v>-8679562.2799999993</v>
      </c>
    </row>
    <row r="45" spans="2:16" x14ac:dyDescent="0.3">
      <c r="B45" s="9" t="s">
        <v>24</v>
      </c>
      <c r="F45" s="29">
        <v>-1047509.88</v>
      </c>
      <c r="I45" s="9" t="s">
        <v>20</v>
      </c>
      <c r="P45" s="29">
        <v>0</v>
      </c>
    </row>
    <row r="46" spans="2:16" x14ac:dyDescent="0.3">
      <c r="B46" s="9" t="s">
        <v>25</v>
      </c>
      <c r="F46" s="29">
        <v>-82055.009999999995</v>
      </c>
      <c r="I46" s="9" t="s">
        <v>19</v>
      </c>
      <c r="P46" s="29">
        <v>2236606.29</v>
      </c>
    </row>
    <row r="47" spans="2:16" ht="15" thickBot="1" x14ac:dyDescent="0.35">
      <c r="B47" s="9" t="s">
        <v>49</v>
      </c>
      <c r="F47" s="49">
        <f>SUM(F44:F46)</f>
        <v>-3438051.6899999995</v>
      </c>
      <c r="I47" s="9" t="s">
        <v>18</v>
      </c>
      <c r="P47" s="29">
        <v>327616.03999999998</v>
      </c>
    </row>
    <row r="48" spans="2:16" ht="15.6" thickTop="1" thickBot="1" x14ac:dyDescent="0.35">
      <c r="I48" s="9" t="s">
        <v>48</v>
      </c>
      <c r="P48" s="49">
        <f>SUM(P44:P47)</f>
        <v>-6115339.9499999993</v>
      </c>
    </row>
    <row r="49" ht="15" thickTop="1" x14ac:dyDescent="0.3"/>
  </sheetData>
  <pageMargins left="0.7" right="0.7" top="0.75" bottom="0.75" header="0.3" footer="0.3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A6ACF04-6469-400C-A0AB-ACC023DB2DC2}"/>
</file>

<file path=customXml/itemProps2.xml><?xml version="1.0" encoding="utf-8"?>
<ds:datastoreItem xmlns:ds="http://schemas.openxmlformats.org/officeDocument/2006/customXml" ds:itemID="{A73E4AB3-E813-4262-827E-8B4C8E3FA9D1}"/>
</file>

<file path=customXml/itemProps3.xml><?xml version="1.0" encoding="utf-8"?>
<ds:datastoreItem xmlns:ds="http://schemas.openxmlformats.org/officeDocument/2006/customXml" ds:itemID="{CC8F6B75-1A99-438D-84E0-E0399A044211}"/>
</file>

<file path=customXml/itemProps4.xml><?xml version="1.0" encoding="utf-8"?>
<ds:datastoreItem xmlns:ds="http://schemas.openxmlformats.org/officeDocument/2006/customXml" ds:itemID="{3CD38D4F-D8E8-4BD4-98A3-8F856D0EE8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Gas Lead</vt:lpstr>
      <vt:lpstr>Summary COS Rev</vt:lpstr>
      <vt:lpstr>'Summary COS Rev'!Print_Area</vt:lpstr>
      <vt:lpstr>'Summary COS Rev'!Print_Titles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Phelps</dc:creator>
  <cp:lastModifiedBy>Peterson, Pete</cp:lastModifiedBy>
  <cp:lastPrinted>2019-05-31T17:17:07Z</cp:lastPrinted>
  <dcterms:created xsi:type="dcterms:W3CDTF">2005-10-10T18:21:10Z</dcterms:created>
  <dcterms:modified xsi:type="dcterms:W3CDTF">2020-02-28T19:47:13Z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