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-12" windowWidth="20208" windowHeight="4368"/>
  </bookViews>
  <sheets>
    <sheet name="GAS 19 Adj Detail" sheetId="2" r:id="rId1"/>
    <sheet name="6.28" sheetId="3" r:id="rId2"/>
  </sheets>
  <calcPr calcId="162913"/>
</workbook>
</file>

<file path=xl/calcChain.xml><?xml version="1.0" encoding="utf-8"?>
<calcChain xmlns="http://schemas.openxmlformats.org/spreadsheetml/2006/main">
  <c r="F275" i="2" l="1"/>
  <c r="AU276" i="2" l="1"/>
  <c r="AU274" i="2"/>
  <c r="AU270" i="2"/>
  <c r="AU269" i="2"/>
  <c r="AU261" i="2"/>
  <c r="AU260" i="2"/>
  <c r="AU257" i="2"/>
  <c r="AU256" i="2"/>
  <c r="AU253" i="2"/>
  <c r="AU249" i="2"/>
  <c r="AU246" i="2"/>
  <c r="AU245" i="2"/>
  <c r="AU241" i="2"/>
  <c r="AU230" i="2"/>
  <c r="AU224" i="2"/>
  <c r="AU219" i="2"/>
  <c r="AU216" i="2"/>
  <c r="AU215" i="2"/>
  <c r="AU214" i="2"/>
  <c r="AU213" i="2"/>
  <c r="AU212" i="2"/>
  <c r="AU207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2" i="2"/>
  <c r="AU161" i="2"/>
  <c r="AU160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2" i="2"/>
  <c r="AU131" i="2"/>
  <c r="AU130" i="2"/>
  <c r="AU129" i="2"/>
  <c r="AU128" i="2"/>
  <c r="AU127" i="2"/>
  <c r="AU125" i="2"/>
  <c r="AU124" i="2"/>
  <c r="AU123" i="2"/>
  <c r="AU122" i="2"/>
  <c r="AU121" i="2"/>
  <c r="AU120" i="2"/>
  <c r="AU119" i="2"/>
  <c r="AU118" i="2"/>
  <c r="AU117" i="2"/>
  <c r="AU116" i="2"/>
  <c r="AU114" i="2"/>
  <c r="AU113" i="2"/>
  <c r="AU112" i="2"/>
  <c r="AU111" i="2"/>
  <c r="AU110" i="2"/>
  <c r="AU109" i="2"/>
  <c r="AU108" i="2"/>
  <c r="AU107" i="2"/>
  <c r="AU106" i="2"/>
  <c r="AU104" i="2"/>
  <c r="AU102" i="2"/>
  <c r="AU101" i="2"/>
  <c r="AU100" i="2"/>
  <c r="AU99" i="2"/>
  <c r="AU98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57" i="2"/>
  <c r="AU54" i="2"/>
  <c r="AU51" i="2"/>
  <c r="AU50" i="2"/>
  <c r="AU49" i="2"/>
  <c r="AU48" i="2"/>
  <c r="AU46" i="2"/>
  <c r="AU45" i="2"/>
  <c r="AU42" i="2"/>
  <c r="AU41" i="2"/>
  <c r="AU31" i="2"/>
  <c r="AU30" i="2"/>
  <c r="AU29" i="2"/>
  <c r="AU28" i="2"/>
  <c r="AU27" i="2"/>
  <c r="AU26" i="2"/>
  <c r="AU25" i="2"/>
  <c r="AU24" i="2"/>
  <c r="AU23" i="2"/>
  <c r="AU20" i="2"/>
  <c r="AU19" i="2"/>
  <c r="AU16" i="2"/>
  <c r="AU13" i="2"/>
  <c r="AU12" i="2"/>
  <c r="AU10" i="2"/>
  <c r="AU9" i="2"/>
  <c r="AU8" i="2"/>
  <c r="AT277" i="2"/>
  <c r="AT262" i="2"/>
  <c r="AT258" i="2"/>
  <c r="AT250" i="2"/>
  <c r="AT247" i="2"/>
  <c r="AT220" i="2"/>
  <c r="AT217" i="2"/>
  <c r="AT201" i="2"/>
  <c r="AT163" i="2"/>
  <c r="AT133" i="2"/>
  <c r="AT58" i="2"/>
  <c r="AT55" i="2"/>
  <c r="AT52" i="2"/>
  <c r="AT43" i="2"/>
  <c r="AT36" i="2"/>
  <c r="AT21" i="2"/>
  <c r="AT17" i="2"/>
  <c r="AT59" i="2" l="1"/>
  <c r="AB267" i="2" l="1"/>
  <c r="AD267" i="2"/>
  <c r="AE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O272" i="2"/>
  <c r="Z17" i="2"/>
  <c r="Z21" i="2"/>
  <c r="Z43" i="2"/>
  <c r="Z55" i="2"/>
  <c r="Z58" i="2"/>
  <c r="Z133" i="2"/>
  <c r="Z163" i="2"/>
  <c r="Z201" i="2"/>
  <c r="Z217" i="2"/>
  <c r="Z220" i="2"/>
  <c r="Z242" i="2"/>
  <c r="Z247" i="2"/>
  <c r="Z250" i="2"/>
  <c r="Z258" i="2"/>
  <c r="Z262" i="2"/>
  <c r="Z263" i="2" s="1"/>
  <c r="Z277" i="2"/>
  <c r="W14" i="2" l="1"/>
  <c r="W17" i="2"/>
  <c r="W21" i="2"/>
  <c r="W36" i="2"/>
  <c r="W43" i="2"/>
  <c r="W52" i="2"/>
  <c r="W55" i="2"/>
  <c r="W58" i="2"/>
  <c r="W133" i="2"/>
  <c r="W163" i="2"/>
  <c r="W201" i="2"/>
  <c r="W208" i="2"/>
  <c r="W217" i="2"/>
  <c r="W220" i="2"/>
  <c r="W242" i="2"/>
  <c r="W247" i="2"/>
  <c r="W250" i="2"/>
  <c r="W258" i="2"/>
  <c r="W262" i="2"/>
  <c r="W267" i="2"/>
  <c r="W277" i="2"/>
  <c r="X276" i="2"/>
  <c r="X270" i="2"/>
  <c r="X269" i="2"/>
  <c r="X261" i="2"/>
  <c r="X260" i="2"/>
  <c r="X257" i="2"/>
  <c r="X256" i="2"/>
  <c r="X255" i="2"/>
  <c r="X254" i="2"/>
  <c r="X253" i="2"/>
  <c r="X252" i="2"/>
  <c r="X249" i="2"/>
  <c r="X245" i="2"/>
  <c r="X216" i="2"/>
  <c r="X215" i="2"/>
  <c r="X213" i="2"/>
  <c r="X207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02" i="2"/>
  <c r="X101" i="2"/>
  <c r="X100" i="2"/>
  <c r="X99" i="2"/>
  <c r="X98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57" i="2"/>
  <c r="X54" i="2"/>
  <c r="X51" i="2"/>
  <c r="X50" i="2"/>
  <c r="X46" i="2"/>
  <c r="X45" i="2"/>
  <c r="X42" i="2"/>
  <c r="X41" i="2"/>
  <c r="X31" i="2"/>
  <c r="X30" i="2"/>
  <c r="X29" i="2"/>
  <c r="X28" i="2"/>
  <c r="X27" i="2"/>
  <c r="X26" i="2"/>
  <c r="X25" i="2"/>
  <c r="X24" i="2"/>
  <c r="X23" i="2"/>
  <c r="X20" i="2"/>
  <c r="X19" i="2"/>
  <c r="X16" i="2"/>
  <c r="X13" i="2"/>
  <c r="X12" i="2"/>
  <c r="W37" i="2" l="1"/>
  <c r="W59" i="2"/>
  <c r="W263" i="2"/>
  <c r="W61" i="2" l="1"/>
  <c r="X48" i="2" l="1"/>
  <c r="AU200" i="2" l="1"/>
  <c r="AU197" i="2"/>
  <c r="AU193" i="2"/>
  <c r="AU192" i="2"/>
  <c r="AU190" i="2"/>
  <c r="AU188" i="2"/>
  <c r="AU187" i="2"/>
  <c r="AU185" i="2"/>
  <c r="AU184" i="2"/>
  <c r="AU115" i="2"/>
  <c r="AU105" i="2"/>
  <c r="AU103" i="2"/>
  <c r="AF277" i="2"/>
  <c r="AF262" i="2"/>
  <c r="AF258" i="2"/>
  <c r="AF250" i="2"/>
  <c r="AF247" i="2"/>
  <c r="AF242" i="2"/>
  <c r="AF220" i="2"/>
  <c r="AF163" i="2"/>
  <c r="AF58" i="2"/>
  <c r="AF55" i="2"/>
  <c r="AF52" i="2"/>
  <c r="AF43" i="2"/>
  <c r="AF36" i="2"/>
  <c r="AF21" i="2"/>
  <c r="AF17" i="2"/>
  <c r="AF14" i="2"/>
  <c r="AF37" i="2" l="1"/>
  <c r="AF59" i="2"/>
  <c r="AF61" i="2" s="1"/>
  <c r="AF263" i="2"/>
  <c r="AF201" i="2"/>
  <c r="AF133" i="2"/>
  <c r="AQ234" i="2" l="1"/>
  <c r="C58" i="3"/>
  <c r="AQ233" i="2" s="1"/>
  <c r="AU233" i="2" s="1"/>
  <c r="C60" i="3"/>
  <c r="C56" i="3"/>
  <c r="AQ225" i="2" s="1"/>
  <c r="AU225" i="2" s="1"/>
  <c r="C54" i="3"/>
  <c r="AQ222" i="2" s="1"/>
  <c r="C49" i="3"/>
  <c r="AQ204" i="2" s="1"/>
  <c r="C46" i="3"/>
  <c r="AQ199" i="2" s="1"/>
  <c r="AU199" i="2" s="1"/>
  <c r="C45" i="3"/>
  <c r="AQ198" i="2" s="1"/>
  <c r="AU198" i="2" s="1"/>
  <c r="C44" i="3"/>
  <c r="AQ196" i="2" s="1"/>
  <c r="AU196" i="2" s="1"/>
  <c r="C43" i="3"/>
  <c r="AQ195" i="2" s="1"/>
  <c r="AU195" i="2" s="1"/>
  <c r="C42" i="3"/>
  <c r="AQ194" i="2" s="1"/>
  <c r="AU194" i="2" s="1"/>
  <c r="C39" i="3"/>
  <c r="AQ189" i="2" s="1"/>
  <c r="AU189" i="2" s="1"/>
  <c r="C40" i="3"/>
  <c r="AQ191" i="2" s="1"/>
  <c r="AU191" i="2" s="1"/>
  <c r="C38" i="3"/>
  <c r="AQ186" i="2" s="1"/>
  <c r="AU186" i="2" s="1"/>
  <c r="C36" i="3"/>
  <c r="AQ159" i="2" s="1"/>
  <c r="AU159" i="2" s="1"/>
  <c r="C34" i="3"/>
  <c r="AQ126" i="2" s="1"/>
  <c r="AU126" i="2" s="1"/>
  <c r="C32" i="3"/>
  <c r="AQ97" i="2" s="1"/>
  <c r="AU97" i="2" s="1"/>
  <c r="X10" i="2" l="1"/>
  <c r="X9" i="2"/>
  <c r="AU254" i="2"/>
  <c r="AU255" i="2"/>
  <c r="AB235" i="2" l="1"/>
  <c r="AI235" i="2"/>
  <c r="AJ235" i="2"/>
  <c r="AK235" i="2"/>
  <c r="AM235" i="2"/>
  <c r="AN235" i="2"/>
  <c r="AO235" i="2"/>
  <c r="AP235" i="2"/>
  <c r="AQ235" i="2"/>
  <c r="AR235" i="2"/>
  <c r="AA242" i="2"/>
  <c r="AB242" i="2"/>
  <c r="AC242" i="2"/>
  <c r="AD242" i="2"/>
  <c r="AE242" i="2"/>
  <c r="AG242" i="2"/>
  <c r="AH242" i="2"/>
  <c r="AI242" i="2"/>
  <c r="AJ242" i="2"/>
  <c r="AL242" i="2"/>
  <c r="AN242" i="2"/>
  <c r="AO242" i="2"/>
  <c r="AQ242" i="2"/>
  <c r="AA247" i="2"/>
  <c r="AB247" i="2"/>
  <c r="AC247" i="2"/>
  <c r="AD247" i="2"/>
  <c r="AE247" i="2"/>
  <c r="AG247" i="2"/>
  <c r="AH247" i="2"/>
  <c r="AI247" i="2"/>
  <c r="AJ247" i="2"/>
  <c r="AK247" i="2"/>
  <c r="AL247" i="2"/>
  <c r="AN247" i="2"/>
  <c r="AO247" i="2"/>
  <c r="AP247" i="2"/>
  <c r="AQ247" i="2"/>
  <c r="AS247" i="2"/>
  <c r="AA250" i="2"/>
  <c r="AB250" i="2"/>
  <c r="AC250" i="2"/>
  <c r="AD250" i="2"/>
  <c r="AE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U250" i="2"/>
  <c r="AA258" i="2"/>
  <c r="AB258" i="2"/>
  <c r="AC258" i="2"/>
  <c r="AD258" i="2"/>
  <c r="AE258" i="2"/>
  <c r="AG258" i="2"/>
  <c r="AH258" i="2"/>
  <c r="AI258" i="2"/>
  <c r="AL258" i="2"/>
  <c r="AN258" i="2"/>
  <c r="AO258" i="2"/>
  <c r="AP258" i="2"/>
  <c r="AQ258" i="2"/>
  <c r="AR258" i="2"/>
  <c r="AS258" i="2"/>
  <c r="AA262" i="2"/>
  <c r="AB262" i="2"/>
  <c r="AC262" i="2"/>
  <c r="AD262" i="2"/>
  <c r="AE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U262" i="2"/>
  <c r="AA277" i="2"/>
  <c r="AB277" i="2"/>
  <c r="AC277" i="2"/>
  <c r="AD277" i="2"/>
  <c r="AE277" i="2"/>
  <c r="AG277" i="2"/>
  <c r="AH277" i="2"/>
  <c r="AI277" i="2"/>
  <c r="AJ277" i="2"/>
  <c r="AK277" i="2"/>
  <c r="AL277" i="2"/>
  <c r="AM277" i="2"/>
  <c r="AN277" i="2"/>
  <c r="AP277" i="2"/>
  <c r="AQ277" i="2"/>
  <c r="AR277" i="2"/>
  <c r="AS277" i="2"/>
  <c r="AA58" i="2"/>
  <c r="AB58" i="2"/>
  <c r="AC58" i="2"/>
  <c r="AD58" i="2"/>
  <c r="AE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U58" i="2"/>
  <c r="AA133" i="2"/>
  <c r="AB133" i="2"/>
  <c r="AC133" i="2"/>
  <c r="AD133" i="2"/>
  <c r="AE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U133" i="2"/>
  <c r="AA163" i="2"/>
  <c r="AB163" i="2"/>
  <c r="AC163" i="2"/>
  <c r="AD163" i="2"/>
  <c r="AE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U163" i="2"/>
  <c r="AA201" i="2"/>
  <c r="AB201" i="2"/>
  <c r="AC201" i="2"/>
  <c r="AD201" i="2"/>
  <c r="AE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U201" i="2"/>
  <c r="AB208" i="2"/>
  <c r="AC208" i="2"/>
  <c r="AD208" i="2"/>
  <c r="AE208" i="2"/>
  <c r="AG208" i="2"/>
  <c r="AH208" i="2"/>
  <c r="AI208" i="2"/>
  <c r="AJ208" i="2"/>
  <c r="AK208" i="2"/>
  <c r="AL208" i="2"/>
  <c r="AM208" i="2"/>
  <c r="AO208" i="2"/>
  <c r="AP208" i="2"/>
  <c r="AQ208" i="2"/>
  <c r="AR208" i="2"/>
  <c r="AA217" i="2"/>
  <c r="AB217" i="2"/>
  <c r="AC217" i="2"/>
  <c r="AD217" i="2"/>
  <c r="AE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A220" i="2"/>
  <c r="AB220" i="2"/>
  <c r="AC220" i="2"/>
  <c r="AD220" i="2"/>
  <c r="AE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U220" i="2"/>
  <c r="E58" i="2"/>
  <c r="D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AA43" i="2"/>
  <c r="AB43" i="2"/>
  <c r="AC43" i="2"/>
  <c r="AD43" i="2"/>
  <c r="AE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U43" i="2"/>
  <c r="AB52" i="2"/>
  <c r="AC52" i="2"/>
  <c r="AD52" i="2"/>
  <c r="AE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A55" i="2"/>
  <c r="AB55" i="2"/>
  <c r="AC55" i="2"/>
  <c r="AD55" i="2"/>
  <c r="AE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U55" i="2"/>
  <c r="AN59" i="2" l="1"/>
  <c r="AJ59" i="2"/>
  <c r="AE59" i="2"/>
  <c r="AR59" i="2"/>
  <c r="AQ59" i="2"/>
  <c r="AM59" i="2"/>
  <c r="AI59" i="2"/>
  <c r="AJ236" i="2"/>
  <c r="AB236" i="2"/>
  <c r="AE263" i="2"/>
  <c r="AB59" i="2"/>
  <c r="AR236" i="2"/>
  <c r="AN263" i="2"/>
  <c r="AM236" i="2"/>
  <c r="AQ263" i="2"/>
  <c r="AA263" i="2"/>
  <c r="AO263" i="2"/>
  <c r="AG263" i="2"/>
  <c r="AB263" i="2"/>
  <c r="AO59" i="2"/>
  <c r="AG59" i="2"/>
  <c r="AP236" i="2"/>
  <c r="AK236" i="2"/>
  <c r="AD263" i="2"/>
  <c r="AS59" i="2"/>
  <c r="AK59" i="2"/>
  <c r="AC59" i="2"/>
  <c r="AI263" i="2"/>
  <c r="AO236" i="2"/>
  <c r="AP59" i="2"/>
  <c r="AL59" i="2"/>
  <c r="AH59" i="2"/>
  <c r="AD59" i="2"/>
  <c r="AL263" i="2"/>
  <c r="AH263" i="2"/>
  <c r="AC263" i="2"/>
  <c r="AI236" i="2"/>
  <c r="AQ236" i="2"/>
  <c r="E250" i="2"/>
  <c r="D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X250" i="2" l="1"/>
  <c r="X58" i="2"/>
  <c r="X8" i="2"/>
  <c r="J43" i="2"/>
  <c r="J52" i="2"/>
  <c r="J55" i="2"/>
  <c r="J133" i="2"/>
  <c r="J163" i="2"/>
  <c r="J201" i="2"/>
  <c r="J217" i="2"/>
  <c r="J220" i="2"/>
  <c r="J235" i="2"/>
  <c r="J242" i="2"/>
  <c r="J277" i="2"/>
  <c r="J258" i="2"/>
  <c r="J262" i="2"/>
  <c r="J267" i="2"/>
  <c r="J247" i="2"/>
  <c r="J263" i="2" l="1"/>
  <c r="J59" i="2"/>
  <c r="I36" i="2" l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B36" i="2"/>
  <c r="AC36" i="2"/>
  <c r="AD36" i="2"/>
  <c r="AE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F36" i="2"/>
  <c r="G36" i="2"/>
  <c r="E36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B14" i="2"/>
  <c r="AC14" i="2"/>
  <c r="AD14" i="2"/>
  <c r="AE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X17" i="2"/>
  <c r="AA17" i="2"/>
  <c r="AB17" i="2"/>
  <c r="AC17" i="2"/>
  <c r="AD17" i="2"/>
  <c r="AE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X21" i="2"/>
  <c r="AA21" i="2"/>
  <c r="AB21" i="2"/>
  <c r="AC21" i="2"/>
  <c r="AD21" i="2"/>
  <c r="AE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L37" i="2" l="1"/>
  <c r="AL61" i="2" s="1"/>
  <c r="AD37" i="2"/>
  <c r="AD61" i="2" s="1"/>
  <c r="U37" i="2"/>
  <c r="M37" i="2"/>
  <c r="J37" i="2"/>
  <c r="J61" i="2" s="1"/>
  <c r="AM37" i="2"/>
  <c r="AM61" i="2" s="1"/>
  <c r="AE37" i="2"/>
  <c r="AE61" i="2" s="1"/>
  <c r="V37" i="2"/>
  <c r="R37" i="2"/>
  <c r="N37" i="2"/>
  <c r="AP37" i="2"/>
  <c r="AP61" i="2" s="1"/>
  <c r="AH37" i="2"/>
  <c r="AH61" i="2" s="1"/>
  <c r="Q37" i="2"/>
  <c r="AQ37" i="2"/>
  <c r="AQ61" i="2" s="1"/>
  <c r="AI37" i="2"/>
  <c r="AI61" i="2" s="1"/>
  <c r="AK37" i="2"/>
  <c r="AK61" i="2" s="1"/>
  <c r="AC37" i="2"/>
  <c r="AC61" i="2" s="1"/>
  <c r="T37" i="2"/>
  <c r="L37" i="2"/>
  <c r="AR37" i="2"/>
  <c r="AR61" i="2" s="1"/>
  <c r="K37" i="2"/>
  <c r="AO37" i="2"/>
  <c r="AO61" i="2" s="1"/>
  <c r="AG37" i="2"/>
  <c r="AG61" i="2" s="1"/>
  <c r="P37" i="2"/>
  <c r="AN37" i="2"/>
  <c r="AN61" i="2" s="1"/>
  <c r="AJ37" i="2"/>
  <c r="AJ61" i="2" s="1"/>
  <c r="AB37" i="2"/>
  <c r="AB61" i="2" s="1"/>
  <c r="S37" i="2"/>
  <c r="O37" i="2"/>
  <c r="AE235" i="2" l="1"/>
  <c r="AE236" i="2" s="1"/>
  <c r="Y269" i="2" l="1"/>
  <c r="AV269" i="2" s="1"/>
  <c r="Y270" i="2" l="1"/>
  <c r="AV270" i="2" l="1"/>
  <c r="Y10" i="2"/>
  <c r="AV10" i="2" s="1"/>
  <c r="Y141" i="2"/>
  <c r="AV141" i="2" s="1"/>
  <c r="Y157" i="2"/>
  <c r="AV157" i="2" s="1"/>
  <c r="Y175" i="2"/>
  <c r="AV175" i="2" s="1"/>
  <c r="Y179" i="2" l="1"/>
  <c r="AV179" i="2" s="1"/>
  <c r="Y145" i="2"/>
  <c r="AV145" i="2" s="1"/>
  <c r="Y71" i="2"/>
  <c r="AV71" i="2" s="1"/>
  <c r="Y183" i="2"/>
  <c r="AV183" i="2" s="1"/>
  <c r="Y167" i="2"/>
  <c r="AV167" i="2" s="1"/>
  <c r="Y137" i="2"/>
  <c r="AV137" i="2" s="1"/>
  <c r="Y178" i="2"/>
  <c r="AV178" i="2" s="1"/>
  <c r="Y50" i="2"/>
  <c r="AV50" i="2" s="1"/>
  <c r="Y181" i="2"/>
  <c r="AV181" i="2" s="1"/>
  <c r="Y89" i="2"/>
  <c r="AV89" i="2" s="1"/>
  <c r="Y81" i="2"/>
  <c r="AV81" i="2" s="1"/>
  <c r="Y74" i="2"/>
  <c r="AV74" i="2" s="1"/>
  <c r="Y99" i="2"/>
  <c r="AV99" i="2" s="1"/>
  <c r="Y91" i="2"/>
  <c r="AV91" i="2" s="1"/>
  <c r="Y83" i="2"/>
  <c r="AV83" i="2" s="1"/>
  <c r="Y75" i="2"/>
  <c r="AV75" i="2" s="1"/>
  <c r="Y67" i="2"/>
  <c r="AV67" i="2" s="1"/>
  <c r="Y24" i="2"/>
  <c r="AV24" i="2" s="1"/>
  <c r="Y276" i="2"/>
  <c r="AV276" i="2" s="1"/>
  <c r="Y254" i="2"/>
  <c r="AV254" i="2" s="1"/>
  <c r="Y51" i="2"/>
  <c r="AV51" i="2" s="1"/>
  <c r="Y28" i="2"/>
  <c r="AV28" i="2" s="1"/>
  <c r="Y169" i="2"/>
  <c r="AV169" i="2" s="1"/>
  <c r="Y42" i="2"/>
  <c r="AV42" i="2" s="1"/>
  <c r="Y166" i="2"/>
  <c r="AV166" i="2" s="1"/>
  <c r="Y159" i="2"/>
  <c r="AV159" i="2" s="1"/>
  <c r="Y151" i="2"/>
  <c r="AV151" i="2" s="1"/>
  <c r="Y143" i="2"/>
  <c r="AV143" i="2" s="1"/>
  <c r="Y77" i="2"/>
  <c r="AV77" i="2" s="1"/>
  <c r="Y69" i="2"/>
  <c r="AV69" i="2" s="1"/>
  <c r="Y26" i="2"/>
  <c r="AV26" i="2" s="1"/>
  <c r="Y95" i="2"/>
  <c r="AV95" i="2" s="1"/>
  <c r="Y87" i="2"/>
  <c r="AV87" i="2" s="1"/>
  <c r="Y79" i="2"/>
  <c r="AV79" i="2" s="1"/>
  <c r="Y256" i="2"/>
  <c r="AV256" i="2" s="1"/>
  <c r="Y174" i="2"/>
  <c r="AV174" i="2" s="1"/>
  <c r="Y156" i="2"/>
  <c r="AV156" i="2" s="1"/>
  <c r="Y261" i="2"/>
  <c r="AV261" i="2" s="1"/>
  <c r="Y252" i="2"/>
  <c r="Y260" i="2"/>
  <c r="Y257" i="2"/>
  <c r="AV257" i="2" s="1"/>
  <c r="Y158" i="2"/>
  <c r="AV158" i="2" s="1"/>
  <c r="Y150" i="2"/>
  <c r="AV150" i="2" s="1"/>
  <c r="Y100" i="2"/>
  <c r="AV100" i="2" s="1"/>
  <c r="Y92" i="2"/>
  <c r="AV92" i="2" s="1"/>
  <c r="Y84" i="2"/>
  <c r="AV84" i="2" s="1"/>
  <c r="Y76" i="2"/>
  <c r="AV76" i="2" s="1"/>
  <c r="Y68" i="2"/>
  <c r="AV68" i="2" s="1"/>
  <c r="Y48" i="2"/>
  <c r="AV48" i="2" s="1"/>
  <c r="Y25" i="2"/>
  <c r="AV25" i="2" s="1"/>
  <c r="Y136" i="2"/>
  <c r="AV136" i="2" s="1"/>
  <c r="Y90" i="2"/>
  <c r="AV90" i="2" s="1"/>
  <c r="Y78" i="2"/>
  <c r="AV78" i="2" s="1"/>
  <c r="Y27" i="2"/>
  <c r="AV27" i="2" s="1"/>
  <c r="Y177" i="2"/>
  <c r="AV177" i="2" s="1"/>
  <c r="Y165" i="2"/>
  <c r="AV165" i="2" s="1"/>
  <c r="Y147" i="2"/>
  <c r="AV147" i="2" s="1"/>
  <c r="Y101" i="2"/>
  <c r="AV101" i="2" s="1"/>
  <c r="Y85" i="2"/>
  <c r="AV85" i="2" s="1"/>
  <c r="Y73" i="2"/>
  <c r="AV73" i="2" s="1"/>
  <c r="Y20" i="2"/>
  <c r="AV20" i="2" s="1"/>
  <c r="Y12" i="2"/>
  <c r="AV12" i="2" s="1"/>
  <c r="Y160" i="2"/>
  <c r="AV160" i="2" s="1"/>
  <c r="Y148" i="2"/>
  <c r="AV148" i="2" s="1"/>
  <c r="Y144" i="2"/>
  <c r="AV144" i="2" s="1"/>
  <c r="Y94" i="2"/>
  <c r="AV94" i="2" s="1"/>
  <c r="Y70" i="2"/>
  <c r="AV70" i="2" s="1"/>
  <c r="Y66" i="2"/>
  <c r="AV66" i="2" s="1"/>
  <c r="Y41" i="2"/>
  <c r="AV41" i="2" s="1"/>
  <c r="Y135" i="2"/>
  <c r="AV135" i="2" s="1"/>
  <c r="Y45" i="2"/>
  <c r="AV45" i="2" s="1"/>
  <c r="Y253" i="2"/>
  <c r="AV253" i="2" s="1"/>
  <c r="Y180" i="2"/>
  <c r="AV180" i="2" s="1"/>
  <c r="Y172" i="2"/>
  <c r="AV172" i="2" s="1"/>
  <c r="Y162" i="2"/>
  <c r="AV162" i="2" s="1"/>
  <c r="Y146" i="2"/>
  <c r="AV146" i="2" s="1"/>
  <c r="Y96" i="2"/>
  <c r="AV96" i="2" s="1"/>
  <c r="Y88" i="2"/>
  <c r="AV88" i="2" s="1"/>
  <c r="Y80" i="2"/>
  <c r="AV80" i="2" s="1"/>
  <c r="Y72" i="2"/>
  <c r="AV72" i="2" s="1"/>
  <c r="Y29" i="2"/>
  <c r="AV29" i="2" s="1"/>
  <c r="Y255" i="2"/>
  <c r="AV255" i="2" s="1"/>
  <c r="Y182" i="2"/>
  <c r="AV182" i="2" s="1"/>
  <c r="Y98" i="2"/>
  <c r="AV98" i="2" s="1"/>
  <c r="Y82" i="2"/>
  <c r="AV82" i="2" s="1"/>
  <c r="Y23" i="2"/>
  <c r="AV23" i="2" s="1"/>
  <c r="Y9" i="2"/>
  <c r="AV9" i="2" s="1"/>
  <c r="Y173" i="2"/>
  <c r="AV173" i="2" s="1"/>
  <c r="Y155" i="2"/>
  <c r="AV155" i="2" s="1"/>
  <c r="Y139" i="2"/>
  <c r="AV139" i="2" s="1"/>
  <c r="Y93" i="2"/>
  <c r="AV93" i="2" s="1"/>
  <c r="Y30" i="2"/>
  <c r="AV30" i="2" s="1"/>
  <c r="Y170" i="2"/>
  <c r="AV170" i="2" s="1"/>
  <c r="Y152" i="2"/>
  <c r="AV152" i="2" s="1"/>
  <c r="Y140" i="2"/>
  <c r="AV140" i="2" s="1"/>
  <c r="Y102" i="2"/>
  <c r="AV102" i="2" s="1"/>
  <c r="Y86" i="2"/>
  <c r="AV86" i="2" s="1"/>
  <c r="Y46" i="2"/>
  <c r="AV46" i="2" s="1"/>
  <c r="Y31" i="2"/>
  <c r="AV31" i="2" s="1"/>
  <c r="Y13" i="2"/>
  <c r="AV13" i="2" s="1"/>
  <c r="Y8" i="2"/>
  <c r="AV8" i="2" s="1"/>
  <c r="AV260" i="2" l="1"/>
  <c r="AV262" i="2" s="1"/>
  <c r="AV43" i="2"/>
  <c r="Y19" i="2"/>
  <c r="Y249" i="2"/>
  <c r="AV249" i="2" s="1"/>
  <c r="Y171" i="2"/>
  <c r="AV171" i="2" s="1"/>
  <c r="Y161" i="2"/>
  <c r="Y54" i="2"/>
  <c r="Y138" i="2"/>
  <c r="AV138" i="2" s="1"/>
  <c r="Y154" i="2"/>
  <c r="AV154" i="2" s="1"/>
  <c r="Y168" i="2"/>
  <c r="AV168" i="2" s="1"/>
  <c r="Y149" i="2"/>
  <c r="AV149" i="2" s="1"/>
  <c r="Y153" i="2"/>
  <c r="AV153" i="2" s="1"/>
  <c r="Y142" i="2"/>
  <c r="AV142" i="2" s="1"/>
  <c r="Y176" i="2"/>
  <c r="AV176" i="2" s="1"/>
  <c r="Y207" i="2"/>
  <c r="AV207" i="2" s="1"/>
  <c r="Y215" i="2"/>
  <c r="AV215" i="2" s="1"/>
  <c r="Y216" i="2"/>
  <c r="AV216" i="2" s="1"/>
  <c r="Y213" i="2"/>
  <c r="AV213" i="2" s="1"/>
  <c r="AV54" i="2" l="1"/>
  <c r="AV55" i="2" s="1"/>
  <c r="AV19" i="2"/>
  <c r="AV21" i="2" s="1"/>
  <c r="AV161" i="2"/>
  <c r="AV163" i="2" s="1"/>
  <c r="Y250" i="2"/>
  <c r="AV250" i="2"/>
  <c r="Y57" i="2"/>
  <c r="AV57" i="2" s="1"/>
  <c r="C58" i="2"/>
  <c r="Y16" i="2"/>
  <c r="AV16" i="2" s="1"/>
  <c r="AV17" i="2" s="1"/>
  <c r="Y21" i="2"/>
  <c r="Y17" i="2" l="1"/>
  <c r="AV58" i="2"/>
  <c r="Y58" i="2"/>
  <c r="Y245" i="2" l="1"/>
  <c r="AV245" i="2" s="1"/>
  <c r="Y55" i="2" l="1"/>
  <c r="X55" i="2"/>
  <c r="V55" i="2"/>
  <c r="U55" i="2"/>
  <c r="T55" i="2"/>
  <c r="S55" i="2"/>
  <c r="R55" i="2"/>
  <c r="Q55" i="2"/>
  <c r="P55" i="2"/>
  <c r="O55" i="2"/>
  <c r="N55" i="2"/>
  <c r="M55" i="2"/>
  <c r="L55" i="2"/>
  <c r="K55" i="2"/>
  <c r="I55" i="2"/>
  <c r="H55" i="2"/>
  <c r="G55" i="2"/>
  <c r="F55" i="2"/>
  <c r="D55" i="2"/>
  <c r="E55" i="2"/>
  <c r="Y43" i="2"/>
  <c r="X43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G43" i="2"/>
  <c r="F43" i="2"/>
  <c r="D43" i="2"/>
  <c r="E43" i="2"/>
  <c r="T52" i="2" l="1"/>
  <c r="T59" i="2" s="1"/>
  <c r="T133" i="2"/>
  <c r="T163" i="2"/>
  <c r="U52" i="2"/>
  <c r="U59" i="2" s="1"/>
  <c r="U133" i="2"/>
  <c r="U163" i="2"/>
  <c r="U61" i="2" l="1"/>
  <c r="T61" i="2"/>
  <c r="I21" i="2" l="1"/>
  <c r="H21" i="2"/>
  <c r="G21" i="2"/>
  <c r="F21" i="2"/>
  <c r="D21" i="2"/>
  <c r="E21" i="2"/>
  <c r="I17" i="2"/>
  <c r="H17" i="2"/>
  <c r="G17" i="2"/>
  <c r="F17" i="2"/>
  <c r="D17" i="2"/>
  <c r="E17" i="2"/>
  <c r="E277" i="2" l="1"/>
  <c r="E262" i="2"/>
  <c r="E258" i="2"/>
  <c r="E247" i="2"/>
  <c r="E242" i="2"/>
  <c r="E220" i="2"/>
  <c r="E217" i="2"/>
  <c r="E201" i="2"/>
  <c r="E163" i="2"/>
  <c r="E133" i="2"/>
  <c r="E263" i="2" l="1"/>
  <c r="C14" i="2" l="1"/>
  <c r="C267" i="2"/>
  <c r="C21" i="2"/>
  <c r="C250" i="2"/>
  <c r="C220" i="2"/>
  <c r="C17" i="2"/>
  <c r="C242" i="2"/>
  <c r="C55" i="2"/>
  <c r="C52" i="2" l="1"/>
  <c r="C36" i="2"/>
  <c r="C37" i="2" s="1"/>
  <c r="C247" i="2"/>
  <c r="C201" i="2"/>
  <c r="C272" i="2"/>
  <c r="C217" i="2"/>
  <c r="C277" i="2"/>
  <c r="C235" i="2"/>
  <c r="C262" i="2"/>
  <c r="C208" i="2"/>
  <c r="C163" i="2"/>
  <c r="C43" i="2"/>
  <c r="C258" i="2"/>
  <c r="C133" i="2"/>
  <c r="C59" i="2" l="1"/>
  <c r="C61" i="2" s="1"/>
  <c r="C236" i="2"/>
  <c r="C263" i="2"/>
  <c r="C279" i="2" l="1"/>
  <c r="V277" i="2" l="1"/>
  <c r="U277" i="2"/>
  <c r="T277" i="2"/>
  <c r="S277" i="2"/>
  <c r="R277" i="2"/>
  <c r="Q277" i="2"/>
  <c r="P277" i="2"/>
  <c r="O277" i="2"/>
  <c r="N277" i="2"/>
  <c r="M277" i="2"/>
  <c r="L277" i="2"/>
  <c r="K277" i="2"/>
  <c r="I277" i="2"/>
  <c r="D277" i="2"/>
  <c r="V267" i="2"/>
  <c r="T267" i="2"/>
  <c r="Q267" i="2"/>
  <c r="P267" i="2"/>
  <c r="O267" i="2"/>
  <c r="M267" i="2"/>
  <c r="I267" i="2"/>
  <c r="X258" i="2"/>
  <c r="U258" i="2"/>
  <c r="T258" i="2"/>
  <c r="S258" i="2"/>
  <c r="Q258" i="2"/>
  <c r="O258" i="2"/>
  <c r="N258" i="2"/>
  <c r="M258" i="2"/>
  <c r="L258" i="2"/>
  <c r="K258" i="2"/>
  <c r="I258" i="2"/>
  <c r="H258" i="2"/>
  <c r="G258" i="2"/>
  <c r="F258" i="2"/>
  <c r="D258" i="2"/>
  <c r="U247" i="2"/>
  <c r="T247" i="2"/>
  <c r="S247" i="2"/>
  <c r="R247" i="2"/>
  <c r="Q247" i="2"/>
  <c r="P247" i="2"/>
  <c r="O247" i="2"/>
  <c r="N247" i="2"/>
  <c r="M247" i="2"/>
  <c r="L247" i="2"/>
  <c r="K247" i="2"/>
  <c r="H247" i="2"/>
  <c r="G247" i="2"/>
  <c r="F247" i="2"/>
  <c r="D247" i="2"/>
  <c r="U242" i="2"/>
  <c r="T242" i="2"/>
  <c r="S242" i="2"/>
  <c r="R242" i="2"/>
  <c r="Q242" i="2"/>
  <c r="P242" i="2"/>
  <c r="O242" i="2"/>
  <c r="N242" i="2"/>
  <c r="M242" i="2"/>
  <c r="L242" i="2"/>
  <c r="H242" i="2"/>
  <c r="G242" i="2"/>
  <c r="F242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I220" i="2"/>
  <c r="F220" i="2"/>
  <c r="V217" i="2"/>
  <c r="T217" i="2"/>
  <c r="S217" i="2"/>
  <c r="Q217" i="2"/>
  <c r="P217" i="2"/>
  <c r="O217" i="2"/>
  <c r="M217" i="2"/>
  <c r="I217" i="2"/>
  <c r="V208" i="2"/>
  <c r="T208" i="2"/>
  <c r="S208" i="2"/>
  <c r="Q208" i="2"/>
  <c r="O208" i="2"/>
  <c r="I208" i="2"/>
  <c r="V201" i="2"/>
  <c r="T201" i="2"/>
  <c r="S201" i="2"/>
  <c r="R201" i="2"/>
  <c r="Q201" i="2"/>
  <c r="P201" i="2"/>
  <c r="O201" i="2"/>
  <c r="M201" i="2"/>
  <c r="I201" i="2"/>
  <c r="H201" i="2"/>
  <c r="G201" i="2"/>
  <c r="F201" i="2"/>
  <c r="Y163" i="2"/>
  <c r="X163" i="2"/>
  <c r="V163" i="2"/>
  <c r="S163" i="2"/>
  <c r="R163" i="2"/>
  <c r="Q163" i="2"/>
  <c r="P163" i="2"/>
  <c r="O163" i="2"/>
  <c r="N163" i="2"/>
  <c r="M163" i="2"/>
  <c r="L163" i="2"/>
  <c r="K163" i="2"/>
  <c r="I163" i="2"/>
  <c r="H163" i="2"/>
  <c r="G163" i="2"/>
  <c r="F163" i="2"/>
  <c r="V133" i="2"/>
  <c r="Q133" i="2"/>
  <c r="P133" i="2"/>
  <c r="O133" i="2"/>
  <c r="M133" i="2"/>
  <c r="I133" i="2"/>
  <c r="H133" i="2"/>
  <c r="G133" i="2"/>
  <c r="F133" i="2"/>
  <c r="V52" i="2"/>
  <c r="V59" i="2" s="1"/>
  <c r="S52" i="2"/>
  <c r="S59" i="2" s="1"/>
  <c r="R52" i="2"/>
  <c r="R59" i="2" s="1"/>
  <c r="Q52" i="2"/>
  <c r="Q59" i="2" s="1"/>
  <c r="P52" i="2"/>
  <c r="P59" i="2" s="1"/>
  <c r="O52" i="2"/>
  <c r="O59" i="2" s="1"/>
  <c r="N52" i="2"/>
  <c r="N59" i="2" s="1"/>
  <c r="M52" i="2"/>
  <c r="M59" i="2" s="1"/>
  <c r="L52" i="2"/>
  <c r="L59" i="2" s="1"/>
  <c r="K52" i="2"/>
  <c r="K59" i="2" s="1"/>
  <c r="I52" i="2"/>
  <c r="I59" i="2" s="1"/>
  <c r="I14" i="2"/>
  <c r="I37" i="2" s="1"/>
  <c r="Y262" i="2"/>
  <c r="X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I262" i="2"/>
  <c r="H262" i="2"/>
  <c r="G262" i="2"/>
  <c r="F262" i="2"/>
  <c r="G263" i="2" l="1"/>
  <c r="T263" i="2"/>
  <c r="Q263" i="2"/>
  <c r="U263" i="2"/>
  <c r="O263" i="2"/>
  <c r="S263" i="2"/>
  <c r="L61" i="2"/>
  <c r="P61" i="2"/>
  <c r="H263" i="2"/>
  <c r="M263" i="2"/>
  <c r="M61" i="2"/>
  <c r="L263" i="2"/>
  <c r="N263" i="2"/>
  <c r="R61" i="2"/>
  <c r="V61" i="2"/>
  <c r="I61" i="2"/>
  <c r="K61" i="2"/>
  <c r="O61" i="2"/>
  <c r="Q61" i="2"/>
  <c r="S61" i="2"/>
  <c r="F263" i="2"/>
  <c r="N61" i="2"/>
  <c r="D262" i="2" l="1"/>
  <c r="D242" i="2"/>
  <c r="D220" i="2"/>
  <c r="D217" i="2"/>
  <c r="D201" i="2"/>
  <c r="D163" i="2"/>
  <c r="D133" i="2"/>
  <c r="D263" i="2" l="1"/>
  <c r="P208" i="2" l="1"/>
  <c r="Y258" i="2" l="1"/>
  <c r="U267" i="2" l="1"/>
  <c r="U201" i="2" l="1"/>
  <c r="U217" i="2"/>
  <c r="U208" i="2"/>
  <c r="M208" i="2" l="1"/>
  <c r="N133" i="2" l="1"/>
  <c r="N217" i="2" l="1"/>
  <c r="N201" i="2"/>
  <c r="N267" i="2"/>
  <c r="N235" i="2" l="1"/>
  <c r="N272" i="2" l="1"/>
  <c r="H277" i="2" l="1"/>
  <c r="V235" i="2" l="1"/>
  <c r="V236" i="2" s="1"/>
  <c r="K242" i="2" l="1"/>
  <c r="K263" i="2" l="1"/>
  <c r="R258" i="2" l="1"/>
  <c r="R263" i="2" s="1"/>
  <c r="G220" i="2" l="1"/>
  <c r="G52" i="2"/>
  <c r="G59" i="2" s="1"/>
  <c r="G217" i="2"/>
  <c r="G14" i="2" l="1"/>
  <c r="G37" i="2" l="1"/>
  <c r="G61" i="2" s="1"/>
  <c r="G235" i="2"/>
  <c r="G208" i="2"/>
  <c r="G267" i="2"/>
  <c r="G236" i="2" l="1"/>
  <c r="Q235" i="2" l="1"/>
  <c r="Q236" i="2" s="1"/>
  <c r="F217" i="2" l="1"/>
  <c r="P258" i="2"/>
  <c r="P263" i="2" s="1"/>
  <c r="F52" i="2"/>
  <c r="F59" i="2" s="1"/>
  <c r="G277" i="2" l="1"/>
  <c r="V258" i="2" l="1"/>
  <c r="E52" i="2" l="1"/>
  <c r="E59" i="2" s="1"/>
  <c r="F14" i="2" l="1"/>
  <c r="F37" i="2" s="1"/>
  <c r="F235" i="2"/>
  <c r="F208" i="2"/>
  <c r="F267" i="2"/>
  <c r="F236" i="2" l="1"/>
  <c r="F61" i="2"/>
  <c r="S133" i="2" l="1"/>
  <c r="R133" i="2" l="1"/>
  <c r="S267" i="2"/>
  <c r="U235" i="2" l="1"/>
  <c r="U236" i="2" s="1"/>
  <c r="U272" i="2" l="1"/>
  <c r="U279" i="2" s="1"/>
  <c r="L133" i="2" l="1"/>
  <c r="L208" i="2" l="1"/>
  <c r="L201" i="2"/>
  <c r="L217" i="2" l="1"/>
  <c r="I247" i="2" l="1"/>
  <c r="I242" i="2" l="1"/>
  <c r="I263" i="2" s="1"/>
  <c r="AR242" i="2" l="1"/>
  <c r="AM242" i="2" l="1"/>
  <c r="Z52" i="2" l="1"/>
  <c r="Z59" i="2" s="1"/>
  <c r="Z14" i="2" l="1"/>
  <c r="AS14" i="2" l="1"/>
  <c r="AS37" i="2" s="1"/>
  <c r="AS61" i="2" s="1"/>
  <c r="AS235" i="2" l="1"/>
  <c r="AS208" i="2" l="1"/>
  <c r="AS236" i="2" s="1"/>
  <c r="AS267" i="2" l="1"/>
  <c r="R208" i="2" l="1"/>
  <c r="R217" i="2" l="1"/>
  <c r="AU204" i="2"/>
  <c r="AU211" i="2"/>
  <c r="AU203" i="2" l="1"/>
  <c r="AU210" i="2"/>
  <c r="AF208" i="2" l="1"/>
  <c r="AF217" i="2"/>
  <c r="AU217" i="2" l="1"/>
  <c r="R235" i="2" l="1"/>
  <c r="AU223" i="2"/>
  <c r="R236" i="2" l="1"/>
  <c r="AU231" i="2"/>
  <c r="AU222" i="2" l="1"/>
  <c r="AU234" i="2" l="1"/>
  <c r="AU226" i="2"/>
  <c r="AF235" i="2"/>
  <c r="AF236" i="2" s="1"/>
  <c r="X275" i="2" l="1"/>
  <c r="Y275" i="2" s="1"/>
  <c r="X274" i="2" l="1"/>
  <c r="F277" i="2"/>
  <c r="Y274" i="2" l="1"/>
  <c r="X277" i="2"/>
  <c r="AV274" i="2" l="1"/>
  <c r="Y277" i="2"/>
  <c r="AU35" i="2" l="1"/>
  <c r="AA36" i="2" l="1"/>
  <c r="AU32" i="2" l="1"/>
  <c r="U281" i="2" l="1"/>
  <c r="U1" i="2" s="1"/>
  <c r="X35" i="2" l="1"/>
  <c r="Y35" i="2" s="1"/>
  <c r="AV35" i="2" s="1"/>
  <c r="H217" i="2" l="1"/>
  <c r="AP242" i="2" l="1"/>
  <c r="AP263" i="2" s="1"/>
  <c r="AP279" i="2" s="1"/>
  <c r="AP272" i="2"/>
  <c r="AU275" i="2" l="1"/>
  <c r="AO277" i="2"/>
  <c r="AO279" i="2" s="1"/>
  <c r="AU277" i="2" l="1"/>
  <c r="AV275" i="2"/>
  <c r="AV277" i="2" s="1"/>
  <c r="H220" i="2" l="1"/>
  <c r="X219" i="2"/>
  <c r="H52" i="2"/>
  <c r="H59" i="2" s="1"/>
  <c r="X49" i="2"/>
  <c r="Y49" i="2" s="1"/>
  <c r="AV49" i="2" s="1"/>
  <c r="X220" i="2" l="1"/>
  <c r="Y219" i="2"/>
  <c r="Y220" i="2" l="1"/>
  <c r="AV219" i="2"/>
  <c r="AV220" i="2" s="1"/>
  <c r="AJ258" i="2" l="1"/>
  <c r="AJ263" i="2" s="1"/>
  <c r="AJ272" i="2" l="1"/>
  <c r="AJ279" i="2" s="1"/>
  <c r="AI272" i="2" l="1"/>
  <c r="AI279" i="2" s="1"/>
  <c r="AP281" i="2" l="1"/>
  <c r="AP1" i="2" s="1"/>
  <c r="AO281" i="2"/>
  <c r="AO1" i="2" s="1"/>
  <c r="AJ281" i="2" l="1"/>
  <c r="AJ1" i="2" s="1"/>
  <c r="AI281" i="2"/>
  <c r="AI1" i="2" s="1"/>
  <c r="Q272" i="2" l="1"/>
  <c r="Q279" i="2" s="1"/>
  <c r="AE272" i="2" l="1"/>
  <c r="AE279" i="2" s="1"/>
  <c r="Q281" i="2" l="1"/>
  <c r="Q1" i="2" s="1"/>
  <c r="AE281" i="2" l="1"/>
  <c r="AE1" i="2" s="1"/>
  <c r="AC235" i="2" l="1"/>
  <c r="AC236" i="2" s="1"/>
  <c r="L235" i="2"/>
  <c r="L236" i="2" s="1"/>
  <c r="AN208" i="2" l="1"/>
  <c r="AN236" i="2" s="1"/>
  <c r="AU205" i="2"/>
  <c r="AN272" i="2"/>
  <c r="AN279" i="2" l="1"/>
  <c r="AN281" i="2" l="1"/>
  <c r="AN1" i="2" s="1"/>
  <c r="AT242" i="2" l="1"/>
  <c r="AT263" i="2" s="1"/>
  <c r="N208" i="2" l="1"/>
  <c r="N236" i="2" s="1"/>
  <c r="N279" i="2" s="1"/>
  <c r="N281" i="2" l="1"/>
  <c r="N1" i="2" s="1"/>
  <c r="X246" i="2" l="1"/>
  <c r="Y246" i="2" s="1"/>
  <c r="AV246" i="2" s="1"/>
  <c r="AH235" i="2" l="1"/>
  <c r="AH236" i="2" s="1"/>
  <c r="T235" i="2"/>
  <c r="T236" i="2" s="1"/>
  <c r="T279" i="2" s="1"/>
  <c r="T272" i="2"/>
  <c r="AH272" i="2" l="1"/>
  <c r="AH279" i="2" s="1"/>
  <c r="T281" i="2" l="1"/>
  <c r="T1" i="2" s="1"/>
  <c r="AH281" i="2" l="1"/>
  <c r="AH1" i="2" s="1"/>
  <c r="S235" i="2" l="1"/>
  <c r="S236" i="2" s="1"/>
  <c r="S272" i="2" l="1"/>
  <c r="S279" i="2" s="1"/>
  <c r="AU228" i="2" l="1"/>
  <c r="AG235" i="2"/>
  <c r="AG236" i="2" s="1"/>
  <c r="S281" i="2" l="1"/>
  <c r="S1" i="2" s="1"/>
  <c r="AG272" i="2"/>
  <c r="AG279" i="2" s="1"/>
  <c r="AG281" i="2" l="1"/>
  <c r="AG1" i="2" s="1"/>
  <c r="P235" i="2" l="1"/>
  <c r="P236" i="2" s="1"/>
  <c r="P279" i="2" s="1"/>
  <c r="P272" i="2"/>
  <c r="P281" i="2" l="1"/>
  <c r="P1" i="2" s="1"/>
  <c r="AD272" i="2" l="1"/>
  <c r="M272" i="2"/>
  <c r="M235" i="2"/>
  <c r="M236" i="2" s="1"/>
  <c r="M279" i="2" s="1"/>
  <c r="AD235" i="2" l="1"/>
  <c r="AD236" i="2" s="1"/>
  <c r="AD279" i="2" s="1"/>
  <c r="AU227" i="2"/>
  <c r="M281" i="2" l="1"/>
  <c r="M1" i="2" s="1"/>
  <c r="AD281" i="2"/>
  <c r="AD1" i="2" s="1"/>
  <c r="F272" i="2" l="1"/>
  <c r="F279" i="2" s="1"/>
  <c r="F281" i="2" l="1"/>
  <c r="F1" i="2" s="1"/>
  <c r="AK242" i="2" l="1"/>
  <c r="AK258" i="2" l="1"/>
  <c r="AK263" i="2" s="1"/>
  <c r="X34" i="2"/>
  <c r="Y34" i="2" s="1"/>
  <c r="H36" i="2"/>
  <c r="AK272" i="2"/>
  <c r="AK279" i="2" l="1"/>
  <c r="AK281" i="2" l="1"/>
  <c r="AK1" i="2" s="1"/>
  <c r="I235" i="2" l="1"/>
  <c r="I236" i="2" s="1"/>
  <c r="I272" i="2" l="1"/>
  <c r="I279" i="2" s="1"/>
  <c r="I281" i="2" l="1"/>
  <c r="I1" i="2" s="1"/>
  <c r="AS242" i="2" l="1"/>
  <c r="AS263" i="2" s="1"/>
  <c r="AU240" i="2"/>
  <c r="AU242" i="2" s="1"/>
  <c r="AS272" i="2"/>
  <c r="AS279" i="2" s="1"/>
  <c r="AS281" i="2" l="1"/>
  <c r="AS1" i="2" s="1"/>
  <c r="X47" i="2" l="1"/>
  <c r="D52" i="2"/>
  <c r="D59" i="2" s="1"/>
  <c r="Y47" i="2" l="1"/>
  <c r="X52" i="2"/>
  <c r="X59" i="2" s="1"/>
  <c r="Y52" i="2" l="1"/>
  <c r="Y59" i="2" s="1"/>
  <c r="X241" i="2" l="1"/>
  <c r="Y241" i="2" s="1"/>
  <c r="AV241" i="2" s="1"/>
  <c r="X244" i="2" l="1"/>
  <c r="V247" i="2"/>
  <c r="Y244" i="2" l="1"/>
  <c r="Y247" i="2" s="1"/>
  <c r="X247" i="2"/>
  <c r="V242" i="2" l="1"/>
  <c r="V263" i="2" s="1"/>
  <c r="X240" i="2"/>
  <c r="X242" i="2" l="1"/>
  <c r="X263" i="2" s="1"/>
  <c r="Y240" i="2"/>
  <c r="Y242" i="2" l="1"/>
  <c r="Y263" i="2" s="1"/>
  <c r="AV240" i="2"/>
  <c r="AV242" i="2" s="1"/>
  <c r="V272" i="2" l="1"/>
  <c r="V279" i="2" s="1"/>
  <c r="V281" i="2" l="1"/>
  <c r="V1" i="2" s="1"/>
  <c r="O272" i="2" l="1"/>
  <c r="O235" i="2"/>
  <c r="O236" i="2" s="1"/>
  <c r="O279" i="2" s="1"/>
  <c r="C281" i="2" l="1"/>
  <c r="C1" i="2" s="1"/>
  <c r="L267" i="2"/>
  <c r="AC267" i="2"/>
  <c r="O281" i="2" l="1"/>
  <c r="O1" i="2" s="1"/>
  <c r="AQ272" i="2"/>
  <c r="AQ279" i="2" s="1"/>
  <c r="L272" i="2"/>
  <c r="L279" i="2" s="1"/>
  <c r="AC272" i="2"/>
  <c r="AC279" i="2" s="1"/>
  <c r="AQ281" i="2" l="1"/>
  <c r="AQ1" i="2" s="1"/>
  <c r="AC281" i="2"/>
  <c r="AC1" i="2" s="1"/>
  <c r="L281" i="2"/>
  <c r="L1" i="2" s="1"/>
  <c r="J208" i="2" l="1"/>
  <c r="J236" i="2" s="1"/>
  <c r="J272" i="2" l="1"/>
  <c r="J279" i="2" s="1"/>
  <c r="H14" i="2" l="1"/>
  <c r="H37" i="2" s="1"/>
  <c r="H61" i="2" s="1"/>
  <c r="J281" i="2" l="1"/>
  <c r="J1" i="2" s="1"/>
  <c r="AF267" i="2"/>
  <c r="X212" i="2" l="1"/>
  <c r="Y212" i="2" s="1"/>
  <c r="AV212" i="2" s="1"/>
  <c r="X214" i="2"/>
  <c r="Y214" i="2" s="1"/>
  <c r="AV214" i="2" s="1"/>
  <c r="X211" i="2"/>
  <c r="Y211" i="2" s="1"/>
  <c r="AV211" i="2" s="1"/>
  <c r="X204" i="2"/>
  <c r="Y204" i="2" s="1"/>
  <c r="AV204" i="2" s="1"/>
  <c r="X205" i="2"/>
  <c r="Y205" i="2" s="1"/>
  <c r="AV205" i="2" s="1"/>
  <c r="X193" i="2"/>
  <c r="Y193" i="2" s="1"/>
  <c r="AV193" i="2" s="1"/>
  <c r="X190" i="2"/>
  <c r="Y190" i="2" s="1"/>
  <c r="AV190" i="2" s="1"/>
  <c r="X187" i="2"/>
  <c r="Y187" i="2" s="1"/>
  <c r="AV187" i="2" s="1"/>
  <c r="X196" i="2"/>
  <c r="Y196" i="2" s="1"/>
  <c r="AV196" i="2" s="1"/>
  <c r="X195" i="2"/>
  <c r="Y195" i="2" s="1"/>
  <c r="AV195" i="2" s="1"/>
  <c r="X197" i="2"/>
  <c r="Y197" i="2" s="1"/>
  <c r="AV197" i="2" s="1"/>
  <c r="X188" i="2"/>
  <c r="Y188" i="2" s="1"/>
  <c r="AV188" i="2" s="1"/>
  <c r="X186" i="2"/>
  <c r="Y186" i="2" s="1"/>
  <c r="AV186" i="2" s="1"/>
  <c r="X191" i="2"/>
  <c r="Y191" i="2" s="1"/>
  <c r="AV191" i="2" s="1"/>
  <c r="X199" i="2"/>
  <c r="Y199" i="2" s="1"/>
  <c r="AV199" i="2" s="1"/>
  <c r="X200" i="2"/>
  <c r="Y200" i="2" s="1"/>
  <c r="AV200" i="2" s="1"/>
  <c r="X185" i="2"/>
  <c r="Y185" i="2" s="1"/>
  <c r="AV185" i="2" s="1"/>
  <c r="X192" i="2"/>
  <c r="Y192" i="2" s="1"/>
  <c r="AV192" i="2" s="1"/>
  <c r="X189" i="2"/>
  <c r="Y189" i="2" s="1"/>
  <c r="AV189" i="2" s="1"/>
  <c r="X198" i="2"/>
  <c r="Y198" i="2" s="1"/>
  <c r="AV198" i="2" s="1"/>
  <c r="X194" i="2"/>
  <c r="Y194" i="2" s="1"/>
  <c r="AV194" i="2" s="1"/>
  <c r="X226" i="2"/>
  <c r="Y226" i="2" s="1"/>
  <c r="AV226" i="2" s="1"/>
  <c r="X225" i="2"/>
  <c r="Y225" i="2" s="1"/>
  <c r="AV225" i="2" s="1"/>
  <c r="X223" i="2"/>
  <c r="Y223" i="2" s="1"/>
  <c r="AV223" i="2" s="1"/>
  <c r="X228" i="2"/>
  <c r="Y228" i="2" s="1"/>
  <c r="AV228" i="2" s="1"/>
  <c r="X224" i="2"/>
  <c r="Y224" i="2" s="1"/>
  <c r="AV224" i="2" s="1"/>
  <c r="X234" i="2"/>
  <c r="Y234" i="2" s="1"/>
  <c r="AV234" i="2" s="1"/>
  <c r="X233" i="2"/>
  <c r="Y233" i="2" s="1"/>
  <c r="AV233" i="2" s="1"/>
  <c r="X227" i="2"/>
  <c r="Y227" i="2" s="1"/>
  <c r="AV227" i="2" s="1"/>
  <c r="X230" i="2"/>
  <c r="Y230" i="2" s="1"/>
  <c r="AV230" i="2" s="1"/>
  <c r="X231" i="2"/>
  <c r="Y231" i="2" s="1"/>
  <c r="AV231" i="2" s="1"/>
  <c r="R267" i="2"/>
  <c r="H235" i="2"/>
  <c r="H208" i="2"/>
  <c r="H267" i="2"/>
  <c r="H236" i="2" l="1"/>
  <c r="K208" i="2"/>
  <c r="X203" i="2"/>
  <c r="Y203" i="2" s="1"/>
  <c r="AV203" i="2" s="1"/>
  <c r="K201" i="2"/>
  <c r="X184" i="2"/>
  <c r="K217" i="2"/>
  <c r="X210" i="2"/>
  <c r="X222" i="2"/>
  <c r="Y222" i="2" s="1"/>
  <c r="AV222" i="2" s="1"/>
  <c r="K235" i="2"/>
  <c r="R272" i="2"/>
  <c r="R279" i="2" s="1"/>
  <c r="X217" i="2" l="1"/>
  <c r="Y210" i="2"/>
  <c r="X201" i="2"/>
  <c r="Y184" i="2"/>
  <c r="AF272" i="2"/>
  <c r="AF279" i="2" s="1"/>
  <c r="H272" i="2"/>
  <c r="H279" i="2" s="1"/>
  <c r="R281" i="2" l="1"/>
  <c r="R1" i="2" s="1"/>
  <c r="Y201" i="2"/>
  <c r="AV184" i="2"/>
  <c r="AV201" i="2" s="1"/>
  <c r="AV210" i="2"/>
  <c r="AV217" i="2" s="1"/>
  <c r="Y217" i="2"/>
  <c r="K267" i="2"/>
  <c r="AF281" i="2" l="1"/>
  <c r="AF1" i="2" s="1"/>
  <c r="X124" i="2"/>
  <c r="Y124" i="2" s="1"/>
  <c r="AV124" i="2" s="1"/>
  <c r="X116" i="2"/>
  <c r="Y116" i="2" s="1"/>
  <c r="AV116" i="2" s="1"/>
  <c r="X131" i="2"/>
  <c r="Y131" i="2" s="1"/>
  <c r="AV131" i="2" s="1"/>
  <c r="X122" i="2"/>
  <c r="Y122" i="2" s="1"/>
  <c r="AV122" i="2" s="1"/>
  <c r="X120" i="2"/>
  <c r="Y120" i="2" s="1"/>
  <c r="AV120" i="2" s="1"/>
  <c r="X127" i="2"/>
  <c r="Y127" i="2" s="1"/>
  <c r="AV127" i="2" s="1"/>
  <c r="X118" i="2"/>
  <c r="Y118" i="2" s="1"/>
  <c r="AV118" i="2" s="1"/>
  <c r="X107" i="2"/>
  <c r="Y107" i="2" s="1"/>
  <c r="AV107" i="2" s="1"/>
  <c r="X121" i="2"/>
  <c r="Y121" i="2" s="1"/>
  <c r="AV121" i="2" s="1"/>
  <c r="X104" i="2"/>
  <c r="Y104" i="2" s="1"/>
  <c r="AV104" i="2" s="1"/>
  <c r="X125" i="2"/>
  <c r="Y125" i="2" s="1"/>
  <c r="AV125" i="2" s="1"/>
  <c r="X111" i="2"/>
  <c r="Y111" i="2" s="1"/>
  <c r="AV111" i="2" s="1"/>
  <c r="X130" i="2"/>
  <c r="Y130" i="2" s="1"/>
  <c r="AV130" i="2" s="1"/>
  <c r="X132" i="2"/>
  <c r="Y132" i="2" s="1"/>
  <c r="AV132" i="2" s="1"/>
  <c r="X114" i="2"/>
  <c r="Y114" i="2" s="1"/>
  <c r="AV114" i="2" s="1"/>
  <c r="X108" i="2"/>
  <c r="Y108" i="2" s="1"/>
  <c r="AV108" i="2" s="1"/>
  <c r="X117" i="2"/>
  <c r="Y117" i="2" s="1"/>
  <c r="AV117" i="2" s="1"/>
  <c r="X129" i="2"/>
  <c r="Y129" i="2" s="1"/>
  <c r="AV129" i="2" s="1"/>
  <c r="X113" i="2"/>
  <c r="Y113" i="2" s="1"/>
  <c r="AV113" i="2" s="1"/>
  <c r="X128" i="2"/>
  <c r="Y128" i="2" s="1"/>
  <c r="AV128" i="2" s="1"/>
  <c r="X110" i="2"/>
  <c r="Y110" i="2" s="1"/>
  <c r="AV110" i="2" s="1"/>
  <c r="X123" i="2"/>
  <c r="Y123" i="2" s="1"/>
  <c r="AV123" i="2" s="1"/>
  <c r="X112" i="2"/>
  <c r="Y112" i="2" s="1"/>
  <c r="AV112" i="2" s="1"/>
  <c r="X106" i="2"/>
  <c r="Y106" i="2" s="1"/>
  <c r="AV106" i="2" s="1"/>
  <c r="X103" i="2"/>
  <c r="Y103" i="2" s="1"/>
  <c r="AV103" i="2" s="1"/>
  <c r="X126" i="2"/>
  <c r="Y126" i="2" s="1"/>
  <c r="AV126" i="2" s="1"/>
  <c r="X115" i="2"/>
  <c r="Y115" i="2" s="1"/>
  <c r="AV115" i="2" s="1"/>
  <c r="X105" i="2"/>
  <c r="Y105" i="2" s="1"/>
  <c r="AV105" i="2" s="1"/>
  <c r="X119" i="2"/>
  <c r="Y119" i="2" s="1"/>
  <c r="AV119" i="2" s="1"/>
  <c r="X109" i="2"/>
  <c r="Y109" i="2" s="1"/>
  <c r="AV109" i="2" s="1"/>
  <c r="H281" i="2"/>
  <c r="H1" i="2" s="1"/>
  <c r="K272" i="2"/>
  <c r="X97" i="2" l="1"/>
  <c r="K133" i="2"/>
  <c r="K236" i="2" s="1"/>
  <c r="K279" i="2" s="1"/>
  <c r="K281" i="2" l="1"/>
  <c r="K1" i="2" s="1"/>
  <c r="Y97" i="2"/>
  <c r="X133" i="2"/>
  <c r="AV97" i="2" l="1"/>
  <c r="AV133" i="2" s="1"/>
  <c r="Y133" i="2"/>
  <c r="AM258" i="2" l="1"/>
  <c r="AU252" i="2"/>
  <c r="AU258" i="2" l="1"/>
  <c r="AV252" i="2"/>
  <c r="AV258" i="2" s="1"/>
  <c r="AM272" i="2"/>
  <c r="AM247" i="2" l="1"/>
  <c r="AM263" i="2" s="1"/>
  <c r="AM279" i="2" s="1"/>
  <c r="AM281" i="2" l="1"/>
  <c r="AM1" i="2" s="1"/>
  <c r="W272" i="2" l="1"/>
  <c r="AL272" i="2"/>
  <c r="W235" i="2" l="1"/>
  <c r="W236" i="2" s="1"/>
  <c r="W279" i="2" s="1"/>
  <c r="X232" i="2"/>
  <c r="Y232" i="2" s="1"/>
  <c r="AU232" i="2"/>
  <c r="AL235" i="2"/>
  <c r="AL236" i="2" s="1"/>
  <c r="AL279" i="2" s="1"/>
  <c r="AV232" i="2" l="1"/>
  <c r="AL281" i="2"/>
  <c r="AL1" i="2" s="1"/>
  <c r="W281" i="2"/>
  <c r="W1" i="2" s="1"/>
  <c r="X32" i="2" l="1"/>
  <c r="AT267" i="2"/>
  <c r="AT235" i="2"/>
  <c r="AT14" i="2" l="1"/>
  <c r="AT37" i="2" s="1"/>
  <c r="AT61" i="2" s="1"/>
  <c r="Y32" i="2"/>
  <c r="AV32" i="2" s="1"/>
  <c r="AU34" i="2"/>
  <c r="AV34" i="2" s="1"/>
  <c r="AT208" i="2" l="1"/>
  <c r="AT236" i="2" s="1"/>
  <c r="X33" i="2" l="1"/>
  <c r="D36" i="2"/>
  <c r="AT272" i="2"/>
  <c r="AT279" i="2" s="1"/>
  <c r="AU33" i="2" l="1"/>
  <c r="Z36" i="2"/>
  <c r="Z37" i="2" s="1"/>
  <c r="Z61" i="2" s="1"/>
  <c r="Y33" i="2"/>
  <c r="Y36" i="2" s="1"/>
  <c r="X36" i="2"/>
  <c r="AT281" i="2" l="1"/>
  <c r="AT1" i="2" s="1"/>
  <c r="AU36" i="2"/>
  <c r="AV33" i="2"/>
  <c r="AV36" i="2" s="1"/>
  <c r="Z235" i="2" l="1"/>
  <c r="Z267" i="2" l="1"/>
  <c r="Z272" i="2" l="1"/>
  <c r="Z208" i="2"/>
  <c r="Z236" i="2" s="1"/>
  <c r="Z279" i="2" l="1"/>
  <c r="Z281" i="2" s="1"/>
  <c r="Z1" i="2" s="1"/>
  <c r="D14" i="2" l="1"/>
  <c r="D37" i="2" s="1"/>
  <c r="D61" i="2" s="1"/>
  <c r="D267" i="2" l="1"/>
  <c r="D235" i="2"/>
  <c r="D208" i="2" l="1"/>
  <c r="D236" i="2"/>
  <c r="D272" i="2" l="1"/>
  <c r="D279" i="2" s="1"/>
  <c r="D281" i="2" l="1"/>
  <c r="D1" i="2" s="1"/>
  <c r="G272" i="2" l="1"/>
  <c r="G279" i="2" s="1"/>
  <c r="G281" i="2" l="1"/>
  <c r="G1" i="2" s="1"/>
  <c r="AR272" i="2" l="1"/>
  <c r="AR247" i="2" l="1"/>
  <c r="AR263" i="2" s="1"/>
  <c r="AR279" i="2" s="1"/>
  <c r="AU244" i="2"/>
  <c r="AR281" i="2" l="1"/>
  <c r="AR1" i="2" s="1"/>
  <c r="AU247" i="2"/>
  <c r="AU263" i="2" s="1"/>
  <c r="AV244" i="2"/>
  <c r="AV247" i="2" s="1"/>
  <c r="AV263" i="2" s="1"/>
  <c r="AB272" i="2" l="1"/>
  <c r="AB279" i="2" s="1"/>
  <c r="AB281" i="2" l="1"/>
  <c r="AB1" i="2" s="1"/>
  <c r="E14" i="2" l="1"/>
  <c r="E37" i="2" s="1"/>
  <c r="E61" i="2" s="1"/>
  <c r="X11" i="2"/>
  <c r="X14" i="2" l="1"/>
  <c r="X37" i="2" s="1"/>
  <c r="X61" i="2" s="1"/>
  <c r="Y11" i="2"/>
  <c r="Y14" i="2" s="1"/>
  <c r="Y37" i="2" s="1"/>
  <c r="Y61" i="2" s="1"/>
  <c r="AA14" i="2"/>
  <c r="AA37" i="2" s="1"/>
  <c r="AU11" i="2"/>
  <c r="AU14" i="2" l="1"/>
  <c r="AU37" i="2" s="1"/>
  <c r="AV11" i="2"/>
  <c r="AV14" i="2" s="1"/>
  <c r="AV37" i="2" s="1"/>
  <c r="AU47" i="2" l="1"/>
  <c r="AA52" i="2"/>
  <c r="AA59" i="2" s="1"/>
  <c r="AA61" i="2" s="1"/>
  <c r="AU52" i="2" l="1"/>
  <c r="AU59" i="2" s="1"/>
  <c r="AU61" i="2" s="1"/>
  <c r="AV47" i="2"/>
  <c r="AV52" i="2" s="1"/>
  <c r="AV59" i="2" s="1"/>
  <c r="AV61" i="2" s="1"/>
  <c r="E208" i="2" l="1"/>
  <c r="X206" i="2"/>
  <c r="E235" i="2"/>
  <c r="E236" i="2" s="1"/>
  <c r="X229" i="2"/>
  <c r="X208" i="2" l="1"/>
  <c r="Y206" i="2"/>
  <c r="Y208" i="2" s="1"/>
  <c r="AA235" i="2"/>
  <c r="AU229" i="2"/>
  <c r="X235" i="2"/>
  <c r="X236" i="2" s="1"/>
  <c r="Y229" i="2"/>
  <c r="Y235" i="2" s="1"/>
  <c r="Y236" i="2" s="1"/>
  <c r="E267" i="2"/>
  <c r="X266" i="2"/>
  <c r="E272" i="2" l="1"/>
  <c r="E279" i="2" s="1"/>
  <c r="X271" i="2"/>
  <c r="AU235" i="2"/>
  <c r="AV229" i="2"/>
  <c r="AV235" i="2" s="1"/>
  <c r="X267" i="2"/>
  <c r="Y266" i="2"/>
  <c r="Y267" i="2" s="1"/>
  <c r="AA208" i="2" l="1"/>
  <c r="AA236" i="2" s="1"/>
  <c r="AU206" i="2"/>
  <c r="AA267" i="2"/>
  <c r="AU266" i="2"/>
  <c r="Y271" i="2"/>
  <c r="Y272" i="2" s="1"/>
  <c r="Y279" i="2" s="1"/>
  <c r="X272" i="2"/>
  <c r="X279" i="2" s="1"/>
  <c r="E281" i="2"/>
  <c r="E1" i="2" s="1"/>
  <c r="AU208" i="2" l="1"/>
  <c r="AU236" i="2" s="1"/>
  <c r="AV206" i="2"/>
  <c r="AV208" i="2" s="1"/>
  <c r="AV236" i="2" s="1"/>
  <c r="AU267" i="2"/>
  <c r="AV266" i="2"/>
  <c r="AV267" i="2" s="1"/>
  <c r="X281" i="2"/>
  <c r="X1" i="2" s="1"/>
  <c r="Y281" i="2"/>
  <c r="Y1" i="2" s="1"/>
  <c r="AA272" i="2" l="1"/>
  <c r="AA279" i="2" s="1"/>
  <c r="AU271" i="2"/>
  <c r="AU272" i="2" l="1"/>
  <c r="AU279" i="2" s="1"/>
  <c r="AU281" i="2" s="1"/>
  <c r="AU1" i="2" s="1"/>
  <c r="AV271" i="2"/>
  <c r="AV272" i="2" s="1"/>
  <c r="AV279" i="2" s="1"/>
  <c r="AV281" i="2" s="1"/>
  <c r="AV1" i="2" s="1"/>
  <c r="A1" i="2" s="1"/>
  <c r="AA281" i="2"/>
  <c r="AA1" i="2" s="1"/>
</calcChain>
</file>

<file path=xl/sharedStrings.xml><?xml version="1.0" encoding="utf-8"?>
<sst xmlns="http://schemas.openxmlformats.org/spreadsheetml/2006/main" count="472" uniqueCount="450">
  <si>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</si>
  <si>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</si>
  <si>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</si>
  <si>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</si>
  <si>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</si>
  <si>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</si>
  <si>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</si>
  <si>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</si>
  <si>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</si>
  <si>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</si>
  <si>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</si>
  <si>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</si>
  <si>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</si>
  <si>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</si>
  <si>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</si>
  <si>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</si>
  <si>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</si>
  <si>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</si>
  <si>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</si>
  <si>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</si>
  <si>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</si>
  <si>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</si>
  <si>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</si>
  <si>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</si>
  <si>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</si>
  <si>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</si>
  <si>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</si>
  <si>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</si>
  <si>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</si>
  <si>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</si>
  <si>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</si>
  <si>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</si>
  <si>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</si>
  <si>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</si>
  <si>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</si>
  <si>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</si>
  <si>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</si>
  <si>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</si>
  <si>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</si>
  <si>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</si>
  <si>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</si>
  <si>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</si>
  <si>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</si>
  <si>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</si>
  <si>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</si>
  <si>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</si>
  <si>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</si>
  <si>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</si>
  <si>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</si>
  <si>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</si>
  <si>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</si>
  <si>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</si>
  <si>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</si>
  <si>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</si>
  <si>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</si>
  <si>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</si>
  <si>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</si>
  <si>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</si>
  <si>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</si>
  <si>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</si>
  <si>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</si>
  <si>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</si>
  <si>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</si>
  <si>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</si>
  <si>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</si>
  <si>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</si>
  <si>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</si>
  <si>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</si>
  <si>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</si>
  <si>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</si>
  <si>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</si>
  <si>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</si>
  <si>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</si>
  <si>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</si>
  <si>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</si>
  <si>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</si>
  <si>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</si>
  <si>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</si>
  <si>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</si>
  <si>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</si>
  <si>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</si>
  <si>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</si>
  <si>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</si>
  <si>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</si>
  <si>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</si>
  <si>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</si>
  <si>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</si>
  <si>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</si>
  <si>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</si>
  <si>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</si>
  <si>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</si>
  <si>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</si>
  <si>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</si>
  <si>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</si>
  <si>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</si>
  <si>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</si>
  <si>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</si>
  <si>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</si>
  <si>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</si>
  <si>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</si>
  <si>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</si>
  <si>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</si>
  <si>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</si>
  <si>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</si>
  <si>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</si>
  <si>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</si>
  <si>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</si>
  <si>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</si>
  <si>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</si>
  <si>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</si>
  <si>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</si>
  <si>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</si>
  <si>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</si>
  <si>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</si>
  <si>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</si>
  <si>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</si>
  <si>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</si>
  <si>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</si>
  <si>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</si>
  <si>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</si>
  <si>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</si>
  <si>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</si>
  <si>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</si>
  <si>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</si>
  <si>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</si>
  <si>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</si>
  <si>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</si>
  <si>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</si>
  <si>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</si>
  <si>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</si>
  <si>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</si>
  <si>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</si>
  <si>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</si>
  <si>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</si>
  <si>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</si>
  <si>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</si>
  <si>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</si>
  <si>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</si>
  <si>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</si>
  <si>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</si>
  <si>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</si>
  <si>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</si>
  <si>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</si>
  <si>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</si>
  <si>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</si>
  <si>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</si>
  <si>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</si>
  <si>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</si>
  <si>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</si>
  <si>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</si>
  <si>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</si>
  <si>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</si>
  <si>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</si>
  <si>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</si>
  <si>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</si>
  <si>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</si>
  <si>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</si>
  <si>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</si>
  <si>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</si>
  <si>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</si>
  <si>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</si>
  <si>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</si>
  <si>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</si>
  <si>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</si>
  <si>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</si>
  <si>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</si>
  <si>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</si>
  <si>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</si>
  <si>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</si>
  <si>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</si>
  <si>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</si>
  <si>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</si>
  <si>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</si>
  <si>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</si>
  <si>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</si>
  <si>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</si>
  <si>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</si>
  <si>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</si>
  <si>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</si>
  <si>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</si>
  <si>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</si>
  <si>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</si>
  <si>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</si>
  <si>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</si>
  <si>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</si>
  <si>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</si>
  <si>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</si>
  <si>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</si>
  <si>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</si>
  <si>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</si>
  <si>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</si>
  <si>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</si>
  <si>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</si>
  <si>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</si>
  <si>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</si>
  <si>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</si>
  <si>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</si>
  <si>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</si>
  <si>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</si>
  <si>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</si>
  <si>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</si>
  <si>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</si>
  <si>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</si>
  <si>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</si>
  <si>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</si>
  <si>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</si>
  <si>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</si>
  <si>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</si>
  <si>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</si>
  <si>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</si>
  <si>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</si>
  <si>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</si>
  <si>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</si>
  <si>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</si>
  <si>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</si>
  <si>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</si>
  <si>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</si>
  <si>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</si>
  <si>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</si>
  <si>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</si>
  <si>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</si>
  <si>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</si>
  <si>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</si>
  <si>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</si>
  <si>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</si>
  <si>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</si>
  <si>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</si>
  <si>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</si>
  <si>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</si>
  <si>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</si>
  <si>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</si>
  <si>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</si>
  <si>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</si>
  <si>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</si>
  <si>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</si>
  <si>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</si>
  <si>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</si>
  <si>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</si>
  <si>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</si>
  <si>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</si>
  <si>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</si>
  <si>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</si>
  <si>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</si>
  <si>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</si>
  <si>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</si>
  <si>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</si>
  <si>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</si>
  <si>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</si>
  <si>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</si>
  <si>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</si>
  <si>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</si>
  <si>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</si>
  <si>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</si>
  <si>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</si>
  <si>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</si>
  <si>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</si>
  <si>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</si>
  <si>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</si>
  <si>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</si>
  <si>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</si>
  <si>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</si>
  <si>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</si>
  <si>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</si>
  <si>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</si>
  <si>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(5) 449.1 - Provision for rate refunds E</t>
  </si>
  <si>
    <t xml:space="preserve">          (5) 456.1 - Other Electric Revenues - Transmission</t>
  </si>
  <si>
    <t>(5)  496 - Provision for rate refunds G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</si>
  <si>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</si>
  <si>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</si>
  <si>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</si>
  <si>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</si>
  <si>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model summary=&gt;</t>
  </si>
  <si>
    <t>FOR THE 12 MONTHS ENDED DECEMBER 31, 2018</t>
  </si>
  <si>
    <t>CO Order</t>
  </si>
  <si>
    <t>ASPLUNDH TREE EXPERTS</t>
  </si>
  <si>
    <t>AA ASPHALTING LLC</t>
  </si>
  <si>
    <t>POTELCO INC</t>
  </si>
  <si>
    <t>QUANTA SERVICES INC</t>
  </si>
  <si>
    <t>INFRASOURCE SERVICES LLC</t>
  </si>
  <si>
    <t>ELM LOCATING &amp; UTILITY SERVICES</t>
  </si>
  <si>
    <t>LANDIS + GYR TECHNOLOGY INC</t>
  </si>
  <si>
    <t>RPT_CHK</t>
  </si>
  <si>
    <t>Above RPT_ALL For Completness</t>
  </si>
  <si>
    <t>RPT_ALL</t>
  </si>
  <si>
    <t>FERC ALL Orders (Hier RPT_ALL)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</si>
  <si>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</si>
  <si>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</si>
  <si>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</si>
  <si>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</si>
  <si>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</si>
  <si>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</si>
  <si>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</si>
  <si>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</si>
  <si>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</si>
  <si>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</si>
  <si>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</si>
  <si>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</si>
  <si>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Transm Oper Station Expense</t>
  </si>
  <si>
    <t>Transm Oper Overhead Line Exp</t>
  </si>
  <si>
    <t>ETRANMAINT</t>
  </si>
  <si>
    <t>Elec Transmission Maintenance</t>
  </si>
  <si>
    <t>Transm Maint Station Equipment</t>
  </si>
  <si>
    <t>Transm Maint Overhead Lines</t>
  </si>
  <si>
    <t>EDISTOPER</t>
  </si>
  <si>
    <t>Elec Distribution Operation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</si>
  <si>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</si>
  <si>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</si>
  <si>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</si>
  <si>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</si>
  <si>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</si>
  <si>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</si>
  <si>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</si>
  <si>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EDISTMAINT</t>
  </si>
  <si>
    <t>Elec Distribution Maintenance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</si>
  <si>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</si>
  <si>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</si>
  <si>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</si>
  <si>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</si>
  <si>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</si>
  <si>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GASOM</t>
  </si>
  <si>
    <t>Gas O&amp;M</t>
  </si>
  <si>
    <t>GASOM1</t>
  </si>
  <si>
    <t>Gas O&amp;M (rpt node)</t>
  </si>
  <si>
    <t>GPRODOPER</t>
  </si>
  <si>
    <t>Mfd Gas Production Oper Exp</t>
  </si>
  <si>
    <t>Liquefied Petroleum Gas Exp</t>
  </si>
  <si>
    <t>OTHRSOPER</t>
  </si>
  <si>
    <t>Other Gas Storage Oper</t>
  </si>
  <si>
    <t>OS-Oper Labor &amp; Expenses</t>
  </si>
  <si>
    <t>GTRANMAINT</t>
  </si>
  <si>
    <t>Gas Transmission Maint Expense</t>
  </si>
  <si>
    <t>Transm Maint Structures</t>
  </si>
  <si>
    <t>GDISTOPER</t>
  </si>
  <si>
    <t>Gas Distribution Oper Expense</t>
  </si>
  <si>
    <t>Dist Oper Mains &amp; Services Exp</t>
  </si>
  <si>
    <t>Dist Oper Meter &amp; House Reg</t>
  </si>
  <si>
    <t>Dist Oper Other Expense</t>
  </si>
  <si>
    <t>GDISTMAINT</t>
  </si>
  <si>
    <t>Gas Distribution Maint Expense</t>
  </si>
  <si>
    <t>Dist Maint Structures</t>
  </si>
  <si>
    <t>Dist Maint Mains</t>
  </si>
  <si>
    <t>Dist Maint Meas &amp; Reg Sta Gen</t>
  </si>
  <si>
    <t>Dist Maint Services</t>
  </si>
  <si>
    <t>Dist Maint Meters &amp; House Reg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</si>
  <si>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</si>
  <si>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</si>
  <si>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</si>
  <si>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</si>
  <si>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</si>
  <si>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</si>
  <si>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</si>
  <si>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</si>
  <si>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</si>
  <si>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902C</t>
  </si>
  <si>
    <t>Common Meter Reading Expense</t>
  </si>
  <si>
    <t>ADMINGEN</t>
  </si>
  <si>
    <t>Administrative &amp; General Exp</t>
  </si>
  <si>
    <t>Adminstrative &amp; General Salary</t>
  </si>
  <si>
    <t>920C</t>
  </si>
  <si>
    <t>Common A &amp; G Salaries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</si>
  <si>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</si>
  <si>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</si>
  <si>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</si>
  <si>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</si>
  <si>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</si>
  <si>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</si>
  <si>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</si>
  <si>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</si>
  <si>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</si>
  <si>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</si>
  <si>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</si>
  <si>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</si>
  <si>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>LINE</t>
  </si>
  <si>
    <t>NO.</t>
  </si>
  <si>
    <t>ACTUAL</t>
  </si>
  <si>
    <t>10 - ENERGY COST</t>
  </si>
  <si>
    <t>TOTAL</t>
  </si>
  <si>
    <t>RESTATED</t>
  </si>
  <si>
    <t>8.01 GP</t>
  </si>
  <si>
    <t>8.02 GP</t>
  </si>
  <si>
    <t>PROFORMA'D</t>
  </si>
  <si>
    <t>RESULTS OF</t>
  </si>
  <si>
    <t>REVENUES</t>
  </si>
  <si>
    <t>TEMPERATURE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</si>
  <si>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</si>
  <si>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</si>
  <si>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</si>
  <si>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</si>
  <si>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</si>
  <si>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</si>
  <si>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</si>
  <si>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</si>
  <si>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>CUST</t>
  </si>
  <si>
    <t>RATE CASE</t>
  </si>
  <si>
    <t>PENSION</t>
  </si>
  <si>
    <t>PROP &amp; LIAB</t>
  </si>
  <si>
    <t>WAGE &amp;</t>
  </si>
  <si>
    <t>INVESTMENT</t>
  </si>
  <si>
    <t xml:space="preserve">EMPLOYEE </t>
  </si>
  <si>
    <t>AMA TO EOP</t>
  </si>
  <si>
    <t>ANNUALIZE</t>
  </si>
  <si>
    <t>RESTATING</t>
  </si>
  <si>
    <t>TAX BENEFIT</t>
  </si>
  <si>
    <t>PROPERTY &amp;</t>
  </si>
  <si>
    <t>WAGE</t>
  </si>
  <si>
    <t>EMPLOYEE</t>
  </si>
  <si>
    <t>DEFERRED G/L</t>
  </si>
  <si>
    <t>ENVIRON</t>
  </si>
  <si>
    <t>CREDIT  CARD</t>
  </si>
  <si>
    <t>REMOVE UNPRO-</t>
  </si>
  <si>
    <t>PUBLIC</t>
  </si>
  <si>
    <t>CONTRACT</t>
  </si>
  <si>
    <t>REMOVE</t>
  </si>
  <si>
    <t>SCH. 149</t>
  </si>
  <si>
    <t>PROFORMING</t>
  </si>
  <si>
    <t xml:space="preserve">OPERATIONS </t>
  </si>
  <si>
    <t>&amp; EXPENSES</t>
  </si>
  <si>
    <t>NORMALIZATION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</si>
  <si>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</si>
  <si>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</si>
  <si>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</si>
  <si>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</si>
  <si>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</si>
  <si>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</si>
  <si>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</si>
  <si>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</si>
  <si>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DEP INT</t>
  </si>
  <si>
    <t>EXPENSE</t>
  </si>
  <si>
    <t>PLAN</t>
  </si>
  <si>
    <t>INS</t>
  </si>
  <si>
    <t>PAYROLL TAX</t>
  </si>
  <si>
    <t>RATE BASE</t>
  </si>
  <si>
    <t>DEPRECIATION</t>
  </si>
  <si>
    <t>RENT EXP</t>
  </si>
  <si>
    <t>ADJUSTMENTS</t>
  </si>
  <si>
    <t>OPERATIONS</t>
  </si>
  <si>
    <t>OF INTEREST</t>
  </si>
  <si>
    <t>LIABILITY INS</t>
  </si>
  <si>
    <t>INCREASE</t>
  </si>
  <si>
    <t>PROPERTY SALES</t>
  </si>
  <si>
    <t>REMEDIATION</t>
  </si>
  <si>
    <t>AMI</t>
  </si>
  <si>
    <t>GTZ</t>
  </si>
  <si>
    <t>AMORT</t>
  </si>
  <si>
    <t>TECTED DFIT</t>
  </si>
  <si>
    <t>IMPROVEMENT</t>
  </si>
  <si>
    <t>ESCALATIONS</t>
  </si>
  <si>
    <t>HR TOP</t>
  </si>
  <si>
    <t>2018 CRM</t>
  </si>
  <si>
    <t>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</si>
</sst>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\ &quot;GR&quot;"/>
    <numFmt numFmtId="168" formatCode="0.00\ &quot;GP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38" fontId="4" fillId="0" borderId="0" xfId="0" applyNumberFormat="1" applyFont="1" applyFill="1" applyAlignment="1">
      <alignment horizontal="right"/>
    </xf>
    <xf numFmtId="38" fontId="4" fillId="0" borderId="0" xfId="0" applyNumberFormat="1" applyFont="1" applyFill="1"/>
    <xf numFmtId="38" fontId="4" fillId="0" borderId="1" xfId="0" applyNumberFormat="1" applyFont="1" applyFill="1" applyBorder="1" applyAlignment="1">
      <alignment horizontal="right"/>
    </xf>
    <xf numFmtId="38" fontId="2" fillId="0" borderId="0" xfId="0" applyNumberFormat="1" applyFont="1" applyFill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38" fontId="4" fillId="0" borderId="6" xfId="0" applyNumberFormat="1" applyFont="1" applyFill="1" applyBorder="1" applyAlignment="1">
      <alignment horizontal="right"/>
    </xf>
    <xf numFmtId="38" fontId="3" fillId="0" borderId="0" xfId="0" applyNumberFormat="1" applyFont="1" applyFill="1" applyAlignment="1">
      <alignment horizontal="center"/>
    </xf>
    <xf numFmtId="38" fontId="3" fillId="0" borderId="0" xfId="0" applyNumberFormat="1" applyFont="1" applyFill="1"/>
    <xf numFmtId="165" fontId="0" fillId="0" borderId="0" xfId="0" applyNumberFormat="1" applyFont="1" applyFill="1"/>
    <xf numFmtId="165" fontId="1" fillId="0" borderId="0" xfId="0" applyNumberFormat="1" applyFont="1" applyFill="1"/>
    <xf numFmtId="43" fontId="0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3" fillId="0" borderId="0" xfId="0" applyFont="1" applyFill="1"/>
    <xf numFmtId="38" fontId="2" fillId="0" borderId="2" xfId="0" applyNumberFormat="1" applyFont="1" applyFill="1" applyBorder="1" applyAlignment="1">
      <alignment horizontal="right"/>
    </xf>
    <xf numFmtId="38" fontId="2" fillId="0" borderId="6" xfId="0" applyNumberFormat="1" applyFont="1" applyFill="1" applyBorder="1" applyAlignment="1">
      <alignment horizontal="right"/>
    </xf>
    <xf numFmtId="38" fontId="1" fillId="0" borderId="3" xfId="0" applyNumberFormat="1" applyFont="1" applyFill="1" applyBorder="1"/>
    <xf numFmtId="0" fontId="5" fillId="0" borderId="0" xfId="0" applyFont="1" applyFill="1"/>
    <xf numFmtId="0" fontId="0" fillId="0" borderId="0" xfId="0" applyFont="1" applyFill="1"/>
    <xf numFmtId="6" fontId="0" fillId="0" borderId="0" xfId="0" applyNumberFormat="1" applyFont="1" applyFill="1"/>
    <xf numFmtId="165" fontId="6" fillId="0" borderId="0" xfId="0" applyNumberFormat="1" applyFont="1" applyFill="1" applyBorder="1"/>
    <xf numFmtId="0" fontId="7" fillId="0" borderId="0" xfId="0" applyFont="1" applyFill="1" applyAlignment="1">
      <alignment horizontal="centerContinuous"/>
    </xf>
    <xf numFmtId="0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 applyProtection="1">
      <alignment horizontal="center"/>
      <protection locked="0"/>
    </xf>
    <xf numFmtId="0" fontId="1" fillId="0" borderId="7" xfId="0" applyNumberFormat="1" applyFont="1" applyFill="1" applyBorder="1" applyAlignment="1">
      <alignment horizontal="center"/>
    </xf>
    <xf numFmtId="168" fontId="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43" fontId="9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166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left" indent="3"/>
    </xf>
    <xf numFmtId="164" fontId="10" fillId="0" borderId="1" xfId="0" applyNumberFormat="1" applyFont="1" applyFill="1" applyBorder="1" applyAlignment="1">
      <alignment horizontal="left" indent="3"/>
    </xf>
    <xf numFmtId="164" fontId="10" fillId="0" borderId="2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38" fontId="7" fillId="0" borderId="3" xfId="0" applyNumberFormat="1" applyFont="1" applyFill="1" applyBorder="1" applyAlignment="1">
      <alignment horizontal="right"/>
    </xf>
    <xf numFmtId="0" fontId="10" fillId="0" borderId="0" xfId="0" applyFont="1" applyFill="1"/>
    <xf numFmtId="38" fontId="2" fillId="0" borderId="4" xfId="0" applyNumberFormat="1" applyFont="1" applyFill="1" applyBorder="1" applyAlignment="1">
      <alignment horizontal="right"/>
    </xf>
    <xf numFmtId="38" fontId="7" fillId="0" borderId="4" xfId="0" applyNumberFormat="1" applyFont="1" applyFill="1" applyBorder="1" applyAlignment="1">
      <alignment horizontal="right"/>
    </xf>
    <xf numFmtId="38" fontId="7" fillId="0" borderId="5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 indent="5"/>
    </xf>
    <xf numFmtId="41" fontId="0" fillId="0" borderId="0" xfId="0" applyNumberFormat="1" applyFont="1" applyFill="1"/>
    <xf numFmtId="164" fontId="10" fillId="0" borderId="3" xfId="0" applyNumberFormat="1" applyFont="1" applyFill="1" applyBorder="1" applyAlignment="1">
      <alignment horizontal="left"/>
    </xf>
    <xf numFmtId="164" fontId="1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4" fillId="0" borderId="0" xfId="0" applyFont="1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0"/>
  <sheetViews>
    <sheetView tabSelected="1" zoomScale="85" zoomScaleNormal="85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0" sqref="B40"/>
    </sheetView>
  </sheetViews>
  <sheetFormatPr defaultColWidth="9.109375" defaultRowHeight="14.4" outlineLevelRow="1" x14ac:dyDescent="0.3"/>
  <cols>
    <col min="1" max="1" width="5.109375" style="21" bestFit="1" customWidth="1"/>
    <col min="2" max="2" width="51" style="39" customWidth="1"/>
    <col min="3" max="3" width="19.88671875" style="21" bestFit="1" customWidth="1"/>
    <col min="4" max="9" width="19.88671875" style="21" customWidth="1"/>
    <col min="10" max="10" width="12.5546875" style="20" customWidth="1"/>
    <col min="11" max="29" width="19.88671875" style="21" customWidth="1"/>
    <col min="30" max="30" width="11.5546875" style="21" customWidth="1"/>
    <col min="31" max="31" width="14.109375" style="21" customWidth="1"/>
    <col min="32" max="32" width="13.44140625" style="21" customWidth="1"/>
    <col min="33" max="33" width="13.109375" style="21" customWidth="1"/>
    <col min="34" max="34" width="11.5546875" style="21" customWidth="1"/>
    <col min="35" max="35" width="18.44140625" style="21" customWidth="1"/>
    <col min="36" max="36" width="14.44140625" style="21" customWidth="1"/>
    <col min="37" max="37" width="13.44140625" style="21" bestFit="1" customWidth="1"/>
    <col min="38" max="38" width="11.5546875" style="21" bestFit="1" customWidth="1"/>
    <col min="39" max="39" width="13.44140625" style="21" bestFit="1" customWidth="1"/>
    <col min="40" max="40" width="14.44140625" style="21" customWidth="1"/>
    <col min="41" max="41" width="17.44140625" style="21" bestFit="1" customWidth="1"/>
    <col min="42" max="42" width="15.44140625" style="21" bestFit="1" customWidth="1"/>
    <col min="43" max="43" width="13.88671875" style="21" bestFit="1" customWidth="1"/>
    <col min="44" max="44" width="11.5546875" style="21" bestFit="1" customWidth="1"/>
    <col min="45" max="46" width="13.44140625" style="21" bestFit="1" customWidth="1"/>
    <col min="47" max="47" width="16.109375" style="21" bestFit="1" customWidth="1"/>
    <col min="48" max="48" width="15" style="21" bestFit="1" customWidth="1"/>
    <col min="49" max="49" width="13.44140625" style="21" bestFit="1" customWidth="1"/>
    <col min="50" max="16384" width="9.109375" style="21"/>
  </cols>
  <sheetData>
    <row r="1" spans="1:48" x14ac:dyDescent="0.3">
      <c r="A1" s="12">
        <f>ROUND(SUM($C$1:$AV$1),0)</f>
        <v>0</v>
      </c>
      <c r="B1" s="24" t="s">
        <v>0</v>
      </c>
      <c r="C1" s="12">
        <f>ROUND(C281,0)</f>
        <v>0</v>
      </c>
      <c r="D1" s="12">
        <f t="shared" ref="D1:V1" si="0">ROUND(D281,0)</f>
        <v>0</v>
      </c>
      <c r="E1" s="12">
        <f>ROUND(E281,0)</f>
        <v>0</v>
      </c>
      <c r="F1" s="12">
        <f t="shared" si="0"/>
        <v>0</v>
      </c>
      <c r="G1" s="12">
        <f t="shared" si="0"/>
        <v>0</v>
      </c>
      <c r="H1" s="12">
        <f t="shared" si="0"/>
        <v>0</v>
      </c>
      <c r="I1" s="12">
        <f t="shared" si="0"/>
        <v>0</v>
      </c>
      <c r="J1" s="12">
        <f t="shared" si="0"/>
        <v>0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ref="W1" si="1">ROUND(W281,0)</f>
        <v>0</v>
      </c>
      <c r="X1" s="12">
        <f t="shared" ref="X1:AR1" si="2">ROUND(X281,0)</f>
        <v>0</v>
      </c>
      <c r="Y1" s="12">
        <f t="shared" si="2"/>
        <v>0</v>
      </c>
      <c r="Z1" s="12">
        <f t="shared" si="2"/>
        <v>0</v>
      </c>
      <c r="AA1" s="12">
        <f t="shared" si="2"/>
        <v>0</v>
      </c>
      <c r="AB1" s="12">
        <f t="shared" si="2"/>
        <v>0</v>
      </c>
      <c r="AC1" s="12">
        <f t="shared" si="2"/>
        <v>0</v>
      </c>
      <c r="AD1" s="12">
        <f t="shared" si="2"/>
        <v>0</v>
      </c>
      <c r="AE1" s="12">
        <f t="shared" si="2"/>
        <v>0</v>
      </c>
      <c r="AF1" s="12">
        <f t="shared" si="2"/>
        <v>0</v>
      </c>
      <c r="AG1" s="12">
        <f t="shared" si="2"/>
        <v>0</v>
      </c>
      <c r="AH1" s="12">
        <f t="shared" si="2"/>
        <v>0</v>
      </c>
      <c r="AI1" s="12">
        <f t="shared" si="2"/>
        <v>0</v>
      </c>
      <c r="AJ1" s="12">
        <f t="shared" si="2"/>
        <v>0</v>
      </c>
      <c r="AK1" s="12">
        <f t="shared" si="2"/>
        <v>0</v>
      </c>
      <c r="AL1" s="12">
        <f t="shared" si="2"/>
        <v>0</v>
      </c>
      <c r="AM1" s="12">
        <f t="shared" si="2"/>
        <v>0</v>
      </c>
      <c r="AN1" s="12">
        <f t="shared" si="2"/>
        <v>0</v>
      </c>
      <c r="AO1" s="12">
        <f t="shared" si="2"/>
        <v>0</v>
      </c>
      <c r="AP1" s="12">
        <f t="shared" si="2"/>
        <v>0</v>
      </c>
      <c r="AQ1" s="12">
        <f t="shared" si="2"/>
        <v>0</v>
      </c>
      <c r="AR1" s="12">
        <f t="shared" si="2"/>
        <v>0</v>
      </c>
      <c r="AS1" s="12">
        <f t="shared" ref="AS1:AV1" si="3">ROUND(AS281,0)</f>
        <v>0</v>
      </c>
      <c r="AT1" s="12">
        <f t="shared" si="3"/>
        <v>0</v>
      </c>
      <c r="AU1" s="12">
        <f t="shared" si="3"/>
        <v>0</v>
      </c>
      <c r="AV1" s="12">
        <f t="shared" si="3"/>
        <v>0</v>
      </c>
    </row>
    <row r="2" spans="1:48" x14ac:dyDescent="0.3">
      <c r="B2" s="24" t="s">
        <v>1</v>
      </c>
      <c r="C2" s="25" t="s">
        <v>374</v>
      </c>
      <c r="D2" s="26">
        <v>20.010000000000002</v>
      </c>
      <c r="E2" s="26">
        <v>20.020000000000003</v>
      </c>
      <c r="F2" s="26">
        <v>20.030000000000005</v>
      </c>
      <c r="G2" s="26">
        <v>20.040000000000006</v>
      </c>
      <c r="H2" s="26">
        <v>20.050000000000008</v>
      </c>
      <c r="I2" s="26">
        <v>20.060000000000009</v>
      </c>
      <c r="J2" s="26">
        <v>20.070000000000011</v>
      </c>
      <c r="K2" s="26">
        <v>20.080000000000013</v>
      </c>
      <c r="L2" s="26">
        <v>20.090000000000014</v>
      </c>
      <c r="M2" s="26">
        <v>20.100000000000016</v>
      </c>
      <c r="N2" s="26">
        <v>20.110000000000017</v>
      </c>
      <c r="O2" s="26">
        <v>20.120000000000019</v>
      </c>
      <c r="P2" s="26">
        <v>20.13000000000002</v>
      </c>
      <c r="Q2" s="26">
        <v>20.14</v>
      </c>
      <c r="R2" s="26">
        <v>20.149999999999999</v>
      </c>
      <c r="S2" s="26">
        <v>20.16</v>
      </c>
      <c r="T2" s="26">
        <v>20.170000000000002</v>
      </c>
      <c r="U2" s="26">
        <v>20.18</v>
      </c>
      <c r="V2" s="26">
        <v>20.190000000000001</v>
      </c>
      <c r="W2" s="26">
        <v>20.23</v>
      </c>
      <c r="X2" s="27" t="s">
        <v>376</v>
      </c>
      <c r="Y2" s="27" t="s">
        <v>377</v>
      </c>
      <c r="Z2" s="28">
        <v>20.010000000000002</v>
      </c>
      <c r="AA2" s="28">
        <v>20.020000000000003</v>
      </c>
      <c r="AB2" s="28">
        <v>20.040000000000006</v>
      </c>
      <c r="AC2" s="28">
        <v>20.090000000000014</v>
      </c>
      <c r="AD2" s="28">
        <v>20.100000000000016</v>
      </c>
      <c r="AE2" s="28">
        <v>20.14</v>
      </c>
      <c r="AF2" s="28">
        <v>20.150000000000002</v>
      </c>
      <c r="AG2" s="28">
        <v>20.160000000000004</v>
      </c>
      <c r="AH2" s="28">
        <v>20.170000000000005</v>
      </c>
      <c r="AI2" s="28">
        <v>20.2</v>
      </c>
      <c r="AJ2" s="28">
        <v>20.21</v>
      </c>
      <c r="AK2" s="28">
        <v>20.220000000000002</v>
      </c>
      <c r="AL2" s="28">
        <v>20.230000000000004</v>
      </c>
      <c r="AM2" s="28">
        <v>20.240000000000006</v>
      </c>
      <c r="AN2" s="28">
        <v>20.250000000000007</v>
      </c>
      <c r="AO2" s="28">
        <v>20.260000000000009</v>
      </c>
      <c r="AP2" s="28">
        <v>20.27000000000001</v>
      </c>
      <c r="AQ2" s="28">
        <v>20.280000000000012</v>
      </c>
      <c r="AR2" s="28">
        <v>20.290000000000013</v>
      </c>
      <c r="AS2" s="28" t="s">
        <v>378</v>
      </c>
      <c r="AT2" s="28" t="s">
        <v>379</v>
      </c>
      <c r="AU2" s="28" t="s">
        <v>376</v>
      </c>
      <c r="AV2" s="28" t="s">
        <v>380</v>
      </c>
    </row>
    <row r="3" spans="1:48" x14ac:dyDescent="0.3">
      <c r="B3" s="24" t="s">
        <v>272</v>
      </c>
      <c r="C3" s="29" t="s">
        <v>381</v>
      </c>
      <c r="D3" s="29" t="s">
        <v>382</v>
      </c>
      <c r="E3" s="29" t="s">
        <v>383</v>
      </c>
      <c r="F3" s="29" t="s">
        <v>384</v>
      </c>
      <c r="G3" s="29" t="s">
        <v>385</v>
      </c>
      <c r="H3" s="29" t="s">
        <v>386</v>
      </c>
      <c r="I3" s="29" t="s">
        <v>387</v>
      </c>
      <c r="J3" s="29" t="s">
        <v>388</v>
      </c>
      <c r="K3" s="29" t="s">
        <v>389</v>
      </c>
      <c r="L3" s="29" t="s">
        <v>390</v>
      </c>
      <c r="M3" s="29" t="s">
        <v>391</v>
      </c>
      <c r="N3" s="29" t="s">
        <v>392</v>
      </c>
      <c r="O3" s="29" t="s">
        <v>393</v>
      </c>
      <c r="P3" s="29" t="s">
        <v>394</v>
      </c>
      <c r="Q3" s="29" t="s">
        <v>395</v>
      </c>
      <c r="R3" s="29" t="s">
        <v>396</v>
      </c>
      <c r="S3" s="29" t="s">
        <v>397</v>
      </c>
      <c r="T3" s="29" t="s">
        <v>398</v>
      </c>
      <c r="U3" s="29" t="s">
        <v>399</v>
      </c>
      <c r="V3" s="29" t="s">
        <v>399</v>
      </c>
      <c r="W3" s="29" t="s">
        <v>400</v>
      </c>
      <c r="X3" s="29" t="s">
        <v>401</v>
      </c>
      <c r="Y3" s="29" t="s">
        <v>381</v>
      </c>
      <c r="Z3" s="29" t="s">
        <v>382</v>
      </c>
      <c r="AA3" s="29" t="s">
        <v>383</v>
      </c>
      <c r="AB3" s="29" t="s">
        <v>402</v>
      </c>
      <c r="AC3" s="29" t="s">
        <v>390</v>
      </c>
      <c r="AD3" s="29" t="s">
        <v>391</v>
      </c>
      <c r="AE3" s="29" t="s">
        <v>403</v>
      </c>
      <c r="AF3" s="29" t="s">
        <v>404</v>
      </c>
      <c r="AG3" s="29" t="s">
        <v>397</v>
      </c>
      <c r="AH3" s="29" t="s">
        <v>405</v>
      </c>
      <c r="AI3" s="29" t="s">
        <v>406</v>
      </c>
      <c r="AJ3" s="29" t="s">
        <v>407</v>
      </c>
      <c r="AK3" s="29"/>
      <c r="AL3" s="29" t="s">
        <v>400</v>
      </c>
      <c r="AM3" s="29"/>
      <c r="AN3" s="29" t="s">
        <v>408</v>
      </c>
      <c r="AO3" s="29" t="s">
        <v>409</v>
      </c>
      <c r="AP3" s="29" t="s">
        <v>410</v>
      </c>
      <c r="AQ3" s="29" t="s">
        <v>411</v>
      </c>
      <c r="AR3" s="29"/>
      <c r="AS3" s="29" t="s">
        <v>412</v>
      </c>
      <c r="AT3" s="29" t="s">
        <v>413</v>
      </c>
      <c r="AU3" s="29" t="s">
        <v>414</v>
      </c>
      <c r="AV3" s="29" t="s">
        <v>381</v>
      </c>
    </row>
    <row r="4" spans="1:48" x14ac:dyDescent="0.3">
      <c r="A4" s="25" t="s">
        <v>372</v>
      </c>
      <c r="B4" s="30" t="s">
        <v>2</v>
      </c>
      <c r="C4" s="29" t="s">
        <v>415</v>
      </c>
      <c r="D4" s="29" t="s">
        <v>416</v>
      </c>
      <c r="E4" s="29" t="s">
        <v>417</v>
      </c>
      <c r="F4" s="29" t="s">
        <v>418</v>
      </c>
      <c r="G4" s="29" t="s">
        <v>419</v>
      </c>
      <c r="H4" s="29" t="s">
        <v>420</v>
      </c>
      <c r="I4" s="29" t="s">
        <v>421</v>
      </c>
      <c r="J4" s="29" t="s">
        <v>422</v>
      </c>
      <c r="K4" s="29" t="s">
        <v>423</v>
      </c>
      <c r="L4" s="29" t="s">
        <v>424</v>
      </c>
      <c r="M4" s="29" t="s">
        <v>425</v>
      </c>
      <c r="N4" s="29" t="s">
        <v>426</v>
      </c>
      <c r="O4" s="29" t="s">
        <v>427</v>
      </c>
      <c r="P4" s="29" t="s">
        <v>428</v>
      </c>
      <c r="Q4" s="29" t="s">
        <v>429</v>
      </c>
      <c r="R4" s="29" t="s">
        <v>430</v>
      </c>
      <c r="S4" s="29" t="s">
        <v>428</v>
      </c>
      <c r="T4" s="29" t="s">
        <v>425</v>
      </c>
      <c r="U4" s="29" t="s">
        <v>431</v>
      </c>
      <c r="V4" s="29" t="s">
        <v>432</v>
      </c>
      <c r="W4" s="29" t="s">
        <v>433</v>
      </c>
      <c r="X4" s="29" t="s">
        <v>434</v>
      </c>
      <c r="Y4" s="29" t="s">
        <v>435</v>
      </c>
      <c r="Z4" s="29" t="s">
        <v>416</v>
      </c>
      <c r="AA4" s="29" t="s">
        <v>417</v>
      </c>
      <c r="AB4" s="29" t="s">
        <v>436</v>
      </c>
      <c r="AC4" s="29" t="s">
        <v>424</v>
      </c>
      <c r="AD4" s="29" t="s">
        <v>425</v>
      </c>
      <c r="AE4" s="29" t="s">
        <v>437</v>
      </c>
      <c r="AF4" s="29" t="s">
        <v>438</v>
      </c>
      <c r="AG4" s="29" t="s">
        <v>428</v>
      </c>
      <c r="AH4" s="29" t="s">
        <v>425</v>
      </c>
      <c r="AI4" s="29" t="s">
        <v>439</v>
      </c>
      <c r="AJ4" s="29" t="s">
        <v>440</v>
      </c>
      <c r="AK4" s="29" t="s">
        <v>441</v>
      </c>
      <c r="AL4" s="29" t="s">
        <v>433</v>
      </c>
      <c r="AM4" s="29" t="s">
        <v>442</v>
      </c>
      <c r="AN4" s="29" t="s">
        <v>443</v>
      </c>
      <c r="AO4" s="29" t="s">
        <v>444</v>
      </c>
      <c r="AP4" s="29" t="s">
        <v>445</v>
      </c>
      <c r="AQ4" s="29" t="s">
        <v>446</v>
      </c>
      <c r="AR4" s="29" t="s">
        <v>447</v>
      </c>
      <c r="AS4" s="29" t="s">
        <v>448</v>
      </c>
      <c r="AT4" s="29" t="s">
        <v>449</v>
      </c>
      <c r="AU4" s="29" t="s">
        <v>434</v>
      </c>
      <c r="AV4" s="29" t="s">
        <v>435</v>
      </c>
    </row>
    <row r="5" spans="1:48" x14ac:dyDescent="0.3">
      <c r="A5" s="25" t="s">
        <v>373</v>
      </c>
      <c r="B5" s="31"/>
      <c r="C5" s="29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U5" s="32"/>
      <c r="AV5" s="32"/>
    </row>
    <row r="6" spans="1:48" outlineLevel="1" x14ac:dyDescent="0.3">
      <c r="A6" s="34">
        <v>1</v>
      </c>
      <c r="B6" s="35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7"/>
    </row>
    <row r="7" spans="1:48" outlineLevel="1" x14ac:dyDescent="0.3">
      <c r="A7" s="34">
        <v>2</v>
      </c>
      <c r="B7" s="38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7"/>
      <c r="AV7" s="37"/>
    </row>
    <row r="8" spans="1:48" outlineLevel="1" x14ac:dyDescent="0.3">
      <c r="A8" s="34">
        <v>3</v>
      </c>
      <c r="B8" s="39" t="s">
        <v>5</v>
      </c>
      <c r="C8" s="13"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>
        <f>SUM(D8:V8)</f>
        <v>0</v>
      </c>
      <c r="Y8" s="14">
        <f t="shared" ref="Y8:Y13" si="4">+C8+X8</f>
        <v>0</v>
      </c>
      <c r="Z8" s="36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37">
        <f t="shared" ref="AU8:AU13" si="5">SUM(Z8:AT8)</f>
        <v>0</v>
      </c>
      <c r="AV8" s="37">
        <f t="shared" ref="AV8:AV13" si="6">+AU8+Y8</f>
        <v>0</v>
      </c>
    </row>
    <row r="9" spans="1:48" outlineLevel="1" x14ac:dyDescent="0.3">
      <c r="A9" s="34">
        <v>4</v>
      </c>
      <c r="B9" s="39" t="s">
        <v>6</v>
      </c>
      <c r="C9" s="13"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>
        <f>SUM(D9:V9)</f>
        <v>0</v>
      </c>
      <c r="Y9" s="14">
        <f t="shared" si="4"/>
        <v>0</v>
      </c>
      <c r="Z9" s="36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37">
        <f t="shared" si="5"/>
        <v>0</v>
      </c>
      <c r="AV9" s="37">
        <f t="shared" si="6"/>
        <v>0</v>
      </c>
    </row>
    <row r="10" spans="1:48" outlineLevel="1" x14ac:dyDescent="0.3">
      <c r="A10" s="34">
        <v>5</v>
      </c>
      <c r="B10" s="39" t="s">
        <v>7</v>
      </c>
      <c r="C10" s="13">
        <v>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f>SUM(D10:V10)</f>
        <v>0</v>
      </c>
      <c r="Y10" s="14">
        <f t="shared" si="4"/>
        <v>0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37">
        <f t="shared" si="5"/>
        <v>0</v>
      </c>
      <c r="AV10" s="37">
        <f t="shared" si="6"/>
        <v>0</v>
      </c>
    </row>
    <row r="11" spans="1:48" outlineLevel="1" x14ac:dyDescent="0.3">
      <c r="A11" s="34">
        <v>6</v>
      </c>
      <c r="B11" s="39" t="s">
        <v>8</v>
      </c>
      <c r="C11" s="13">
        <v>598922744.48000002</v>
      </c>
      <c r="D11" s="14">
        <v>-45678173.786802821</v>
      </c>
      <c r="E11" s="14">
        <v>71805.349049671087</v>
      </c>
      <c r="F11" s="14"/>
      <c r="G11" s="14"/>
      <c r="H11" s="14">
        <v>-105836055.77958143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f>SUM(D11:W11)</f>
        <v>-151442424.21733457</v>
      </c>
      <c r="Y11" s="14">
        <f t="shared" si="4"/>
        <v>447480320.26266545</v>
      </c>
      <c r="Z11" s="14">
        <v>32096.929999999997</v>
      </c>
      <c r="AA11" s="14">
        <v>25485295.461989477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>
        <v>0</v>
      </c>
      <c r="AT11" s="14">
        <v>-6980521.1700718822</v>
      </c>
      <c r="AU11" s="37">
        <f>SUM(Z11:AT11)</f>
        <v>18536871.221917596</v>
      </c>
      <c r="AV11" s="37">
        <f t="shared" si="6"/>
        <v>466017191.48458302</v>
      </c>
    </row>
    <row r="12" spans="1:48" outlineLevel="1" x14ac:dyDescent="0.3">
      <c r="A12" s="34">
        <v>7</v>
      </c>
      <c r="B12" s="39" t="s">
        <v>9</v>
      </c>
      <c r="C12" s="13">
        <v>257751314.78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f>SUM(D12:W12)</f>
        <v>0</v>
      </c>
      <c r="Y12" s="14">
        <f t="shared" si="4"/>
        <v>257751314.78</v>
      </c>
      <c r="Z12" s="14">
        <v>15032.730000000005</v>
      </c>
      <c r="AA12" s="14">
        <v>6988792.0076558338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37">
        <f>SUM(Z12:AT12)</f>
        <v>7003824.7376558343</v>
      </c>
      <c r="AV12" s="37">
        <f t="shared" si="6"/>
        <v>264755139.51765585</v>
      </c>
    </row>
    <row r="13" spans="1:48" outlineLevel="1" x14ac:dyDescent="0.3">
      <c r="A13" s="34">
        <v>8</v>
      </c>
      <c r="B13" s="40" t="s">
        <v>10</v>
      </c>
      <c r="C13" s="13">
        <v>19983616.4099999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f>SUM(D13:W13)</f>
        <v>0</v>
      </c>
      <c r="Y13" s="14">
        <f t="shared" si="4"/>
        <v>19983616.4099999</v>
      </c>
      <c r="Z13" s="14">
        <v>3841.42</v>
      </c>
      <c r="AA13" s="14">
        <v>42135.426460969655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37">
        <f t="shared" si="5"/>
        <v>45976.846460969653</v>
      </c>
      <c r="AV13" s="37">
        <f t="shared" si="6"/>
        <v>20029593.256460868</v>
      </c>
    </row>
    <row r="14" spans="1:48" outlineLevel="1" x14ac:dyDescent="0.3">
      <c r="A14" s="34">
        <v>9</v>
      </c>
      <c r="B14" s="39" t="s">
        <v>11</v>
      </c>
      <c r="C14" s="41">
        <f t="shared" ref="C14" si="7">SUM(C8:C13)</f>
        <v>876657675.66999984</v>
      </c>
      <c r="D14" s="42">
        <f>SUM(D11:D13)</f>
        <v>-45678173.786802821</v>
      </c>
      <c r="E14" s="42">
        <f t="shared" ref="E14" si="8">SUM(E11:E13)</f>
        <v>71805.349049671087</v>
      </c>
      <c r="F14" s="42">
        <f t="shared" ref="F14:I14" si="9">SUM(F11:F13)</f>
        <v>0</v>
      </c>
      <c r="G14" s="42">
        <f t="shared" si="9"/>
        <v>0</v>
      </c>
      <c r="H14" s="42">
        <f t="shared" si="9"/>
        <v>-105836055.77958143</v>
      </c>
      <c r="I14" s="42">
        <f t="shared" si="9"/>
        <v>0</v>
      </c>
      <c r="J14" s="42">
        <f t="shared" ref="J14:AV14" si="10">SUM(J11:J13)</f>
        <v>0</v>
      </c>
      <c r="K14" s="42">
        <f t="shared" si="10"/>
        <v>0</v>
      </c>
      <c r="L14" s="42">
        <f t="shared" si="10"/>
        <v>0</v>
      </c>
      <c r="M14" s="42">
        <f t="shared" si="10"/>
        <v>0</v>
      </c>
      <c r="N14" s="42">
        <f t="shared" si="10"/>
        <v>0</v>
      </c>
      <c r="O14" s="42">
        <f t="shared" si="10"/>
        <v>0</v>
      </c>
      <c r="P14" s="42">
        <f t="shared" si="10"/>
        <v>0</v>
      </c>
      <c r="Q14" s="42">
        <f t="shared" si="10"/>
        <v>0</v>
      </c>
      <c r="R14" s="42">
        <f t="shared" si="10"/>
        <v>0</v>
      </c>
      <c r="S14" s="42">
        <f t="shared" si="10"/>
        <v>0</v>
      </c>
      <c r="T14" s="42">
        <f t="shared" si="10"/>
        <v>0</v>
      </c>
      <c r="U14" s="42">
        <f t="shared" si="10"/>
        <v>0</v>
      </c>
      <c r="V14" s="42">
        <f t="shared" si="10"/>
        <v>0</v>
      </c>
      <c r="W14" s="42">
        <f t="shared" ref="W14" si="11">SUM(W11:W13)</f>
        <v>0</v>
      </c>
      <c r="X14" s="42">
        <f t="shared" si="10"/>
        <v>-151442424.21733457</v>
      </c>
      <c r="Y14" s="42">
        <f t="shared" si="10"/>
        <v>725215251.45266533</v>
      </c>
      <c r="Z14" s="42">
        <f>SUM(Z11:Z13)</f>
        <v>50971.08</v>
      </c>
      <c r="AA14" s="42">
        <f t="shared" si="10"/>
        <v>32516222.89610628</v>
      </c>
      <c r="AB14" s="42">
        <f t="shared" si="10"/>
        <v>0</v>
      </c>
      <c r="AC14" s="42">
        <f t="shared" si="10"/>
        <v>0</v>
      </c>
      <c r="AD14" s="42">
        <f t="shared" si="10"/>
        <v>0</v>
      </c>
      <c r="AE14" s="42">
        <f t="shared" si="10"/>
        <v>0</v>
      </c>
      <c r="AF14" s="42">
        <f t="shared" ref="AF14" si="12">SUM(AF11:AF13)</f>
        <v>0</v>
      </c>
      <c r="AG14" s="42">
        <f t="shared" si="10"/>
        <v>0</v>
      </c>
      <c r="AH14" s="42">
        <f t="shared" si="10"/>
        <v>0</v>
      </c>
      <c r="AI14" s="42">
        <f t="shared" si="10"/>
        <v>0</v>
      </c>
      <c r="AJ14" s="42">
        <f t="shared" si="10"/>
        <v>0</v>
      </c>
      <c r="AK14" s="42">
        <f t="shared" si="10"/>
        <v>0</v>
      </c>
      <c r="AL14" s="42">
        <f t="shared" si="10"/>
        <v>0</v>
      </c>
      <c r="AM14" s="42">
        <f t="shared" si="10"/>
        <v>0</v>
      </c>
      <c r="AN14" s="42">
        <f t="shared" si="10"/>
        <v>0</v>
      </c>
      <c r="AO14" s="42">
        <f t="shared" si="10"/>
        <v>0</v>
      </c>
      <c r="AP14" s="42">
        <f t="shared" si="10"/>
        <v>0</v>
      </c>
      <c r="AQ14" s="42">
        <f t="shared" si="10"/>
        <v>0</v>
      </c>
      <c r="AR14" s="42">
        <f t="shared" si="10"/>
        <v>0</v>
      </c>
      <c r="AS14" s="42">
        <f t="shared" si="10"/>
        <v>0</v>
      </c>
      <c r="AT14" s="42">
        <f t="shared" ref="AT14" si="13">SUM(AT11:AT13)</f>
        <v>-6980521.1700718822</v>
      </c>
      <c r="AU14" s="42">
        <f t="shared" si="10"/>
        <v>25586672.806034397</v>
      </c>
      <c r="AV14" s="42">
        <f t="shared" si="10"/>
        <v>750801924.25869977</v>
      </c>
    </row>
    <row r="15" spans="1:48" outlineLevel="1" x14ac:dyDescent="0.3">
      <c r="A15" s="34">
        <v>10</v>
      </c>
      <c r="B15" s="38" t="s">
        <v>12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outlineLevel="1" x14ac:dyDescent="0.3">
      <c r="A16" s="34">
        <v>11</v>
      </c>
      <c r="B16" s="40" t="s">
        <v>13</v>
      </c>
      <c r="C16" s="13"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f>SUM(D16:W16)</f>
        <v>0</v>
      </c>
      <c r="Y16" s="14">
        <f>+C16+X16</f>
        <v>0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37">
        <f>SUM(Z16:AT16)</f>
        <v>0</v>
      </c>
      <c r="AV16" s="37">
        <f>+AU16+Y16</f>
        <v>0</v>
      </c>
    </row>
    <row r="17" spans="1:48" outlineLevel="1" x14ac:dyDescent="0.3">
      <c r="A17" s="34">
        <v>12</v>
      </c>
      <c r="B17" s="39" t="s">
        <v>14</v>
      </c>
      <c r="C17" s="41">
        <f t="shared" ref="C17:I17" si="14">SUM(C16)</f>
        <v>0</v>
      </c>
      <c r="D17" s="42">
        <f t="shared" si="14"/>
        <v>0</v>
      </c>
      <c r="E17" s="42">
        <f>SUM(E16)</f>
        <v>0</v>
      </c>
      <c r="F17" s="42">
        <f t="shared" si="14"/>
        <v>0</v>
      </c>
      <c r="G17" s="42">
        <f t="shared" si="14"/>
        <v>0</v>
      </c>
      <c r="H17" s="42">
        <f t="shared" si="14"/>
        <v>0</v>
      </c>
      <c r="I17" s="42">
        <f t="shared" si="14"/>
        <v>0</v>
      </c>
      <c r="J17" s="42">
        <f t="shared" ref="J17:AV17" si="15">SUM(J16)</f>
        <v>0</v>
      </c>
      <c r="K17" s="42">
        <f t="shared" si="15"/>
        <v>0</v>
      </c>
      <c r="L17" s="42">
        <f t="shared" si="15"/>
        <v>0</v>
      </c>
      <c r="M17" s="42">
        <f t="shared" si="15"/>
        <v>0</v>
      </c>
      <c r="N17" s="42">
        <f t="shared" si="15"/>
        <v>0</v>
      </c>
      <c r="O17" s="42">
        <f t="shared" si="15"/>
        <v>0</v>
      </c>
      <c r="P17" s="42">
        <f t="shared" si="15"/>
        <v>0</v>
      </c>
      <c r="Q17" s="42">
        <f t="shared" si="15"/>
        <v>0</v>
      </c>
      <c r="R17" s="42">
        <f t="shared" si="15"/>
        <v>0</v>
      </c>
      <c r="S17" s="42">
        <f t="shared" si="15"/>
        <v>0</v>
      </c>
      <c r="T17" s="42">
        <f t="shared" si="15"/>
        <v>0</v>
      </c>
      <c r="U17" s="42">
        <f t="shared" si="15"/>
        <v>0</v>
      </c>
      <c r="V17" s="42">
        <f t="shared" si="15"/>
        <v>0</v>
      </c>
      <c r="W17" s="42">
        <f t="shared" ref="W17" si="16">SUM(W16)</f>
        <v>0</v>
      </c>
      <c r="X17" s="42">
        <f t="shared" si="15"/>
        <v>0</v>
      </c>
      <c r="Y17" s="42">
        <f t="shared" si="15"/>
        <v>0</v>
      </c>
      <c r="Z17" s="42">
        <f t="shared" si="15"/>
        <v>0</v>
      </c>
      <c r="AA17" s="42">
        <f t="shared" si="15"/>
        <v>0</v>
      </c>
      <c r="AB17" s="42">
        <f t="shared" si="15"/>
        <v>0</v>
      </c>
      <c r="AC17" s="42">
        <f t="shared" si="15"/>
        <v>0</v>
      </c>
      <c r="AD17" s="42">
        <f t="shared" si="15"/>
        <v>0</v>
      </c>
      <c r="AE17" s="42">
        <f t="shared" si="15"/>
        <v>0</v>
      </c>
      <c r="AF17" s="42">
        <f t="shared" ref="AF17" si="17">SUM(AF16)</f>
        <v>0</v>
      </c>
      <c r="AG17" s="42">
        <f t="shared" si="15"/>
        <v>0</v>
      </c>
      <c r="AH17" s="42">
        <f t="shared" si="15"/>
        <v>0</v>
      </c>
      <c r="AI17" s="42">
        <f t="shared" si="15"/>
        <v>0</v>
      </c>
      <c r="AJ17" s="42">
        <f t="shared" si="15"/>
        <v>0</v>
      </c>
      <c r="AK17" s="42">
        <f t="shared" si="15"/>
        <v>0</v>
      </c>
      <c r="AL17" s="42">
        <f t="shared" si="15"/>
        <v>0</v>
      </c>
      <c r="AM17" s="42">
        <f t="shared" si="15"/>
        <v>0</v>
      </c>
      <c r="AN17" s="42">
        <f t="shared" si="15"/>
        <v>0</v>
      </c>
      <c r="AO17" s="42">
        <f t="shared" si="15"/>
        <v>0</v>
      </c>
      <c r="AP17" s="42">
        <f t="shared" si="15"/>
        <v>0</v>
      </c>
      <c r="AQ17" s="42">
        <f t="shared" si="15"/>
        <v>0</v>
      </c>
      <c r="AR17" s="42">
        <f t="shared" si="15"/>
        <v>0</v>
      </c>
      <c r="AS17" s="42">
        <f t="shared" si="15"/>
        <v>0</v>
      </c>
      <c r="AT17" s="42">
        <f t="shared" ref="AT17" si="18">SUM(AT16)</f>
        <v>0</v>
      </c>
      <c r="AU17" s="42">
        <f t="shared" si="15"/>
        <v>0</v>
      </c>
      <c r="AV17" s="42">
        <f t="shared" si="15"/>
        <v>0</v>
      </c>
    </row>
    <row r="18" spans="1:48" outlineLevel="1" x14ac:dyDescent="0.3">
      <c r="A18" s="34">
        <v>13</v>
      </c>
      <c r="B18" s="38" t="s">
        <v>15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outlineLevel="1" x14ac:dyDescent="0.3">
      <c r="A19" s="34">
        <v>14</v>
      </c>
      <c r="B19" s="39" t="s">
        <v>16</v>
      </c>
      <c r="C19" s="13"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>
        <f>SUM(D19:W19)</f>
        <v>0</v>
      </c>
      <c r="Y19" s="14">
        <f>+C19+X19</f>
        <v>0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37">
        <f>SUM(Z19:AT19)</f>
        <v>0</v>
      </c>
      <c r="AV19" s="37">
        <f>+AU19+Y19</f>
        <v>0</v>
      </c>
    </row>
    <row r="20" spans="1:48" outlineLevel="1" x14ac:dyDescent="0.3">
      <c r="A20" s="34">
        <v>15</v>
      </c>
      <c r="B20" s="40" t="s">
        <v>17</v>
      </c>
      <c r="C20" s="13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f>SUM(D20:W20)</f>
        <v>0</v>
      </c>
      <c r="Y20" s="14">
        <f>+C20+X20</f>
        <v>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37">
        <f>SUM(Z20:AT20)</f>
        <v>0</v>
      </c>
      <c r="AV20" s="37">
        <f>+AU20+Y20</f>
        <v>0</v>
      </c>
    </row>
    <row r="21" spans="1:48" outlineLevel="1" x14ac:dyDescent="0.3">
      <c r="A21" s="34">
        <v>16</v>
      </c>
      <c r="B21" s="39" t="s">
        <v>18</v>
      </c>
      <c r="C21" s="41">
        <f t="shared" ref="C21:I21" si="19">SUM(C19:C20)</f>
        <v>0</v>
      </c>
      <c r="D21" s="42">
        <f t="shared" si="19"/>
        <v>0</v>
      </c>
      <c r="E21" s="42">
        <f>SUM(E19:E20)</f>
        <v>0</v>
      </c>
      <c r="F21" s="42">
        <f t="shared" si="19"/>
        <v>0</v>
      </c>
      <c r="G21" s="42">
        <f t="shared" si="19"/>
        <v>0</v>
      </c>
      <c r="H21" s="42">
        <f t="shared" si="19"/>
        <v>0</v>
      </c>
      <c r="I21" s="42">
        <f t="shared" si="19"/>
        <v>0</v>
      </c>
      <c r="J21" s="42">
        <f t="shared" ref="J21:AV21" si="20">SUM(J19:J20)</f>
        <v>0</v>
      </c>
      <c r="K21" s="42">
        <f t="shared" si="20"/>
        <v>0</v>
      </c>
      <c r="L21" s="42">
        <f t="shared" si="20"/>
        <v>0</v>
      </c>
      <c r="M21" s="42">
        <f t="shared" si="20"/>
        <v>0</v>
      </c>
      <c r="N21" s="42">
        <f t="shared" si="20"/>
        <v>0</v>
      </c>
      <c r="O21" s="42">
        <f t="shared" si="20"/>
        <v>0</v>
      </c>
      <c r="P21" s="42">
        <f t="shared" si="20"/>
        <v>0</v>
      </c>
      <c r="Q21" s="42">
        <f t="shared" si="20"/>
        <v>0</v>
      </c>
      <c r="R21" s="42">
        <f t="shared" si="20"/>
        <v>0</v>
      </c>
      <c r="S21" s="42">
        <f t="shared" si="20"/>
        <v>0</v>
      </c>
      <c r="T21" s="42">
        <f t="shared" si="20"/>
        <v>0</v>
      </c>
      <c r="U21" s="42">
        <f t="shared" si="20"/>
        <v>0</v>
      </c>
      <c r="V21" s="42">
        <f t="shared" si="20"/>
        <v>0</v>
      </c>
      <c r="W21" s="42">
        <f t="shared" ref="W21" si="21">SUM(W19:W20)</f>
        <v>0</v>
      </c>
      <c r="X21" s="42">
        <f t="shared" si="20"/>
        <v>0</v>
      </c>
      <c r="Y21" s="42">
        <f t="shared" si="20"/>
        <v>0</v>
      </c>
      <c r="Z21" s="42">
        <f t="shared" si="20"/>
        <v>0</v>
      </c>
      <c r="AA21" s="42">
        <f t="shared" si="20"/>
        <v>0</v>
      </c>
      <c r="AB21" s="42">
        <f t="shared" si="20"/>
        <v>0</v>
      </c>
      <c r="AC21" s="42">
        <f t="shared" si="20"/>
        <v>0</v>
      </c>
      <c r="AD21" s="42">
        <f t="shared" si="20"/>
        <v>0</v>
      </c>
      <c r="AE21" s="42">
        <f t="shared" si="20"/>
        <v>0</v>
      </c>
      <c r="AF21" s="42">
        <f t="shared" ref="AF21" si="22">SUM(AF19:AF20)</f>
        <v>0</v>
      </c>
      <c r="AG21" s="42">
        <f t="shared" si="20"/>
        <v>0</v>
      </c>
      <c r="AH21" s="42">
        <f t="shared" si="20"/>
        <v>0</v>
      </c>
      <c r="AI21" s="42">
        <f t="shared" si="20"/>
        <v>0</v>
      </c>
      <c r="AJ21" s="42">
        <f t="shared" si="20"/>
        <v>0</v>
      </c>
      <c r="AK21" s="42">
        <f t="shared" si="20"/>
        <v>0</v>
      </c>
      <c r="AL21" s="42">
        <f t="shared" si="20"/>
        <v>0</v>
      </c>
      <c r="AM21" s="42">
        <f t="shared" si="20"/>
        <v>0</v>
      </c>
      <c r="AN21" s="42">
        <f t="shared" si="20"/>
        <v>0</v>
      </c>
      <c r="AO21" s="42">
        <f t="shared" si="20"/>
        <v>0</v>
      </c>
      <c r="AP21" s="42">
        <f t="shared" si="20"/>
        <v>0</v>
      </c>
      <c r="AQ21" s="42">
        <f t="shared" si="20"/>
        <v>0</v>
      </c>
      <c r="AR21" s="42">
        <f t="shared" si="20"/>
        <v>0</v>
      </c>
      <c r="AS21" s="42">
        <f t="shared" si="20"/>
        <v>0</v>
      </c>
      <c r="AT21" s="42">
        <f t="shared" ref="AT21" si="23">SUM(AT19:AT20)</f>
        <v>0</v>
      </c>
      <c r="AU21" s="42">
        <f t="shared" si="20"/>
        <v>0</v>
      </c>
      <c r="AV21" s="42">
        <f t="shared" si="20"/>
        <v>0</v>
      </c>
    </row>
    <row r="22" spans="1:48" outlineLevel="1" x14ac:dyDescent="0.3">
      <c r="A22" s="34">
        <v>17</v>
      </c>
      <c r="B22" s="38" t="s">
        <v>19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outlineLevel="1" x14ac:dyDescent="0.3">
      <c r="A23" s="34">
        <v>18</v>
      </c>
      <c r="B23" s="39" t="s">
        <v>20</v>
      </c>
      <c r="C23" s="13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>
        <f t="shared" ref="X23:X35" si="24">SUM(D23:W23)</f>
        <v>0</v>
      </c>
      <c r="Y23" s="14">
        <f t="shared" ref="Y23:Y35" si="25">+C23+X23</f>
        <v>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>
        <f t="shared" ref="AU23:AU35" si="26">SUM(Z23:AT23)</f>
        <v>0</v>
      </c>
      <c r="AV23" s="14">
        <f t="shared" ref="AV23:AV35" si="27">+AU23+Y23</f>
        <v>0</v>
      </c>
    </row>
    <row r="24" spans="1:48" outlineLevel="1" x14ac:dyDescent="0.3">
      <c r="A24" s="34">
        <v>19</v>
      </c>
      <c r="B24" s="43" t="s">
        <v>264</v>
      </c>
      <c r="C24" s="13"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f t="shared" si="24"/>
        <v>0</v>
      </c>
      <c r="Y24" s="14">
        <f t="shared" si="25"/>
        <v>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37">
        <f t="shared" si="26"/>
        <v>0</v>
      </c>
      <c r="AV24" s="37">
        <f t="shared" si="27"/>
        <v>0</v>
      </c>
    </row>
    <row r="25" spans="1:48" outlineLevel="1" x14ac:dyDescent="0.3">
      <c r="A25" s="34">
        <v>20</v>
      </c>
      <c r="B25" s="39" t="s">
        <v>21</v>
      </c>
      <c r="C25" s="13"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>
        <f t="shared" si="24"/>
        <v>0</v>
      </c>
      <c r="Y25" s="14">
        <f t="shared" si="25"/>
        <v>0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37">
        <f t="shared" si="26"/>
        <v>0</v>
      </c>
      <c r="AV25" s="37">
        <f t="shared" si="27"/>
        <v>0</v>
      </c>
    </row>
    <row r="26" spans="1:48" outlineLevel="1" x14ac:dyDescent="0.3">
      <c r="A26" s="34">
        <v>21</v>
      </c>
      <c r="B26" s="39" t="s">
        <v>22</v>
      </c>
      <c r="C26" s="13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>
        <f t="shared" si="24"/>
        <v>0</v>
      </c>
      <c r="Y26" s="14">
        <f t="shared" si="25"/>
        <v>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37">
        <f t="shared" si="26"/>
        <v>0</v>
      </c>
      <c r="AV26" s="37">
        <f t="shared" si="27"/>
        <v>0</v>
      </c>
    </row>
    <row r="27" spans="1:48" outlineLevel="1" x14ac:dyDescent="0.3">
      <c r="A27" s="34">
        <v>22</v>
      </c>
      <c r="B27" s="39" t="s">
        <v>23</v>
      </c>
      <c r="C27" s="13">
        <v>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>
        <v>0</v>
      </c>
      <c r="X27" s="14">
        <f t="shared" si="24"/>
        <v>0</v>
      </c>
      <c r="Y27" s="14">
        <f t="shared" si="25"/>
        <v>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37">
        <f t="shared" si="26"/>
        <v>0</v>
      </c>
      <c r="AV27" s="37">
        <f t="shared" si="27"/>
        <v>0</v>
      </c>
    </row>
    <row r="28" spans="1:48" outlineLevel="1" x14ac:dyDescent="0.3">
      <c r="A28" s="34">
        <v>23</v>
      </c>
      <c r="B28" s="39" t="s">
        <v>24</v>
      </c>
      <c r="C28" s="13"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>
        <f t="shared" si="24"/>
        <v>0</v>
      </c>
      <c r="Y28" s="14">
        <f t="shared" si="25"/>
        <v>0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37">
        <f t="shared" si="26"/>
        <v>0</v>
      </c>
      <c r="AV28" s="37">
        <f t="shared" si="27"/>
        <v>0</v>
      </c>
    </row>
    <row r="29" spans="1:48" outlineLevel="1" x14ac:dyDescent="0.3">
      <c r="A29" s="34">
        <v>24</v>
      </c>
      <c r="B29" s="39" t="s">
        <v>265</v>
      </c>
      <c r="C29" s="13"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si="24"/>
        <v>0</v>
      </c>
      <c r="Y29" s="14">
        <f t="shared" si="25"/>
        <v>0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37">
        <f t="shared" si="26"/>
        <v>0</v>
      </c>
      <c r="AV29" s="37">
        <f t="shared" si="27"/>
        <v>0</v>
      </c>
    </row>
    <row r="30" spans="1:48" outlineLevel="1" x14ac:dyDescent="0.3">
      <c r="A30" s="34">
        <v>25</v>
      </c>
      <c r="B30" s="39" t="s">
        <v>25</v>
      </c>
      <c r="C30" s="13">
        <v>909870.97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24"/>
        <v>0</v>
      </c>
      <c r="Y30" s="14">
        <f t="shared" si="25"/>
        <v>909870.97</v>
      </c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37">
        <f t="shared" si="26"/>
        <v>0</v>
      </c>
      <c r="AV30" s="37">
        <f t="shared" si="27"/>
        <v>909870.97</v>
      </c>
    </row>
    <row r="31" spans="1:48" outlineLevel="1" x14ac:dyDescent="0.3">
      <c r="A31" s="34">
        <v>26</v>
      </c>
      <c r="B31" s="39" t="s">
        <v>26</v>
      </c>
      <c r="C31" s="13">
        <v>3456834.2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>
        <f t="shared" si="24"/>
        <v>0</v>
      </c>
      <c r="Y31" s="14">
        <f t="shared" si="25"/>
        <v>3456834.2</v>
      </c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37">
        <f t="shared" si="26"/>
        <v>0</v>
      </c>
      <c r="AV31" s="37">
        <f t="shared" si="27"/>
        <v>3456834.2</v>
      </c>
    </row>
    <row r="32" spans="1:48" outlineLevel="1" x14ac:dyDescent="0.3">
      <c r="A32" s="34">
        <v>27</v>
      </c>
      <c r="B32" s="39" t="s">
        <v>27</v>
      </c>
      <c r="C32" s="13">
        <v>981624</v>
      </c>
      <c r="D32" s="14">
        <v>2642970.1400000006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f t="shared" si="24"/>
        <v>2642970.1400000006</v>
      </c>
      <c r="Y32" s="14">
        <f t="shared" si="25"/>
        <v>3624594.1400000006</v>
      </c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37">
        <f t="shared" si="26"/>
        <v>0</v>
      </c>
      <c r="AV32" s="37">
        <f t="shared" si="27"/>
        <v>3624594.1400000006</v>
      </c>
    </row>
    <row r="33" spans="1:48" outlineLevel="1" x14ac:dyDescent="0.3">
      <c r="A33" s="34">
        <v>28</v>
      </c>
      <c r="B33" s="39" t="s">
        <v>28</v>
      </c>
      <c r="C33" s="13">
        <v>5860023.4800000004</v>
      </c>
      <c r="D33" s="14">
        <v>48508.420000000006</v>
      </c>
      <c r="E33" s="14"/>
      <c r="F33" s="14"/>
      <c r="G33" s="14"/>
      <c r="H33" s="14">
        <v>-550339.06000000006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f t="shared" si="24"/>
        <v>-501830.64000000007</v>
      </c>
      <c r="Y33" s="14">
        <f t="shared" si="25"/>
        <v>5358192.8400000008</v>
      </c>
      <c r="Z33" s="14">
        <v>8284.9599999986021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37">
        <f t="shared" si="26"/>
        <v>8284.9599999986021</v>
      </c>
      <c r="AV33" s="37">
        <f t="shared" si="27"/>
        <v>5366477.8</v>
      </c>
    </row>
    <row r="34" spans="1:48" outlineLevel="1" x14ac:dyDescent="0.3">
      <c r="A34" s="34">
        <v>29</v>
      </c>
      <c r="B34" s="39" t="s">
        <v>29</v>
      </c>
      <c r="C34" s="13">
        <v>-26594420.23</v>
      </c>
      <c r="D34" s="14">
        <v>0</v>
      </c>
      <c r="E34" s="14"/>
      <c r="F34" s="14"/>
      <c r="G34" s="14"/>
      <c r="H34" s="14">
        <v>43974122.059999995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>
        <f t="shared" si="24"/>
        <v>43974122.059999995</v>
      </c>
      <c r="Y34" s="14">
        <f t="shared" si="25"/>
        <v>17379701.829999994</v>
      </c>
      <c r="Z34" s="14">
        <v>-9863253.9699999988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37">
        <f t="shared" si="26"/>
        <v>-9863253.9699999988</v>
      </c>
      <c r="AV34" s="37">
        <f t="shared" si="27"/>
        <v>7516447.8599999957</v>
      </c>
    </row>
    <row r="35" spans="1:48" outlineLevel="1" x14ac:dyDescent="0.3">
      <c r="A35" s="34">
        <v>30</v>
      </c>
      <c r="B35" s="44" t="s">
        <v>266</v>
      </c>
      <c r="C35" s="13">
        <v>-10523931</v>
      </c>
      <c r="D35" s="14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>
        <f t="shared" si="24"/>
        <v>0</v>
      </c>
      <c r="Y35" s="14">
        <f t="shared" si="25"/>
        <v>-10523931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37">
        <f t="shared" si="26"/>
        <v>0</v>
      </c>
      <c r="AV35" s="37">
        <f t="shared" si="27"/>
        <v>-10523931</v>
      </c>
    </row>
    <row r="36" spans="1:48" outlineLevel="1" x14ac:dyDescent="0.3">
      <c r="A36" s="34">
        <v>31</v>
      </c>
      <c r="B36" s="45" t="s">
        <v>30</v>
      </c>
      <c r="C36" s="41">
        <f t="shared" ref="C36" si="28">SUM(C23:C35)</f>
        <v>-25909998.579999998</v>
      </c>
      <c r="D36" s="41">
        <f t="shared" ref="D36" si="29">SUM(D23:D35)</f>
        <v>2691478.5600000005</v>
      </c>
      <c r="E36" s="41">
        <f>SUM(E23:E35)</f>
        <v>0</v>
      </c>
      <c r="F36" s="41">
        <f t="shared" ref="F36:AV36" si="30">SUM(F23:F35)</f>
        <v>0</v>
      </c>
      <c r="G36" s="41">
        <f t="shared" si="30"/>
        <v>0</v>
      </c>
      <c r="H36" s="41">
        <f t="shared" si="30"/>
        <v>43423782.999999993</v>
      </c>
      <c r="I36" s="41">
        <f t="shared" si="30"/>
        <v>0</v>
      </c>
      <c r="J36" s="41">
        <f t="shared" si="30"/>
        <v>0</v>
      </c>
      <c r="K36" s="41">
        <f t="shared" si="30"/>
        <v>0</v>
      </c>
      <c r="L36" s="41">
        <f t="shared" si="30"/>
        <v>0</v>
      </c>
      <c r="M36" s="41">
        <f t="shared" si="30"/>
        <v>0</v>
      </c>
      <c r="N36" s="41">
        <f t="shared" si="30"/>
        <v>0</v>
      </c>
      <c r="O36" s="41">
        <f t="shared" si="30"/>
        <v>0</v>
      </c>
      <c r="P36" s="41">
        <f t="shared" si="30"/>
        <v>0</v>
      </c>
      <c r="Q36" s="41">
        <f t="shared" si="30"/>
        <v>0</v>
      </c>
      <c r="R36" s="41">
        <f t="shared" si="30"/>
        <v>0</v>
      </c>
      <c r="S36" s="41">
        <f t="shared" si="30"/>
        <v>0</v>
      </c>
      <c r="T36" s="41">
        <f t="shared" si="30"/>
        <v>0</v>
      </c>
      <c r="U36" s="41">
        <f t="shared" si="30"/>
        <v>0</v>
      </c>
      <c r="V36" s="41">
        <f t="shared" si="30"/>
        <v>0</v>
      </c>
      <c r="W36" s="41">
        <f t="shared" ref="W36" si="31">SUM(W23:W35)</f>
        <v>0</v>
      </c>
      <c r="X36" s="41">
        <f t="shared" si="30"/>
        <v>46115261.559999995</v>
      </c>
      <c r="Y36" s="41">
        <f t="shared" si="30"/>
        <v>20205262.979999997</v>
      </c>
      <c r="Z36" s="41">
        <f t="shared" si="30"/>
        <v>-9854969.0099999998</v>
      </c>
      <c r="AA36" s="41">
        <f t="shared" si="30"/>
        <v>0</v>
      </c>
      <c r="AB36" s="41">
        <f t="shared" si="30"/>
        <v>0</v>
      </c>
      <c r="AC36" s="41">
        <f t="shared" si="30"/>
        <v>0</v>
      </c>
      <c r="AD36" s="41">
        <f t="shared" si="30"/>
        <v>0</v>
      </c>
      <c r="AE36" s="41">
        <f t="shared" si="30"/>
        <v>0</v>
      </c>
      <c r="AF36" s="41">
        <f t="shared" ref="AF36" si="32">SUM(AF23:AF35)</f>
        <v>0</v>
      </c>
      <c r="AG36" s="41">
        <f t="shared" si="30"/>
        <v>0</v>
      </c>
      <c r="AH36" s="41">
        <f t="shared" si="30"/>
        <v>0</v>
      </c>
      <c r="AI36" s="41">
        <f t="shared" si="30"/>
        <v>0</v>
      </c>
      <c r="AJ36" s="41">
        <f t="shared" si="30"/>
        <v>0</v>
      </c>
      <c r="AK36" s="41">
        <f t="shared" si="30"/>
        <v>0</v>
      </c>
      <c r="AL36" s="41">
        <f t="shared" si="30"/>
        <v>0</v>
      </c>
      <c r="AM36" s="41">
        <f t="shared" si="30"/>
        <v>0</v>
      </c>
      <c r="AN36" s="41">
        <f t="shared" si="30"/>
        <v>0</v>
      </c>
      <c r="AO36" s="41">
        <f t="shared" si="30"/>
        <v>0</v>
      </c>
      <c r="AP36" s="41">
        <f t="shared" si="30"/>
        <v>0</v>
      </c>
      <c r="AQ36" s="41">
        <f t="shared" si="30"/>
        <v>0</v>
      </c>
      <c r="AR36" s="41">
        <f t="shared" si="30"/>
        <v>0</v>
      </c>
      <c r="AS36" s="41">
        <f t="shared" si="30"/>
        <v>0</v>
      </c>
      <c r="AT36" s="41">
        <f t="shared" ref="AT36" si="33">SUM(AT23:AT35)</f>
        <v>0</v>
      </c>
      <c r="AU36" s="41">
        <f t="shared" si="30"/>
        <v>-9854969.0099999998</v>
      </c>
      <c r="AV36" s="41">
        <f t="shared" si="30"/>
        <v>10350293.969999995</v>
      </c>
    </row>
    <row r="37" spans="1:48" ht="15" thickBot="1" x14ac:dyDescent="0.35">
      <c r="A37" s="34">
        <v>32</v>
      </c>
      <c r="B37" s="46" t="s">
        <v>31</v>
      </c>
      <c r="C37" s="47">
        <f t="shared" ref="C37" si="34">C36+C14+C21+C17</f>
        <v>850747677.08999979</v>
      </c>
      <c r="D37" s="47">
        <f t="shared" ref="D37" si="35">D36+D14+D21+D17</f>
        <v>-42986695.226802818</v>
      </c>
      <c r="E37" s="47">
        <f>E36+E14+E21+E17</f>
        <v>71805.349049671087</v>
      </c>
      <c r="F37" s="47">
        <f t="shared" ref="F37:AV37" si="36">F36+F14+F21+F17</f>
        <v>0</v>
      </c>
      <c r="G37" s="47">
        <f t="shared" si="36"/>
        <v>0</v>
      </c>
      <c r="H37" s="47">
        <f t="shared" si="36"/>
        <v>-62412272.779581435</v>
      </c>
      <c r="I37" s="47">
        <f t="shared" si="36"/>
        <v>0</v>
      </c>
      <c r="J37" s="47">
        <f t="shared" ref="J37" si="37">J36+J14+J21+J17</f>
        <v>0</v>
      </c>
      <c r="K37" s="47">
        <f t="shared" si="36"/>
        <v>0</v>
      </c>
      <c r="L37" s="47">
        <f t="shared" si="36"/>
        <v>0</v>
      </c>
      <c r="M37" s="47">
        <f t="shared" si="36"/>
        <v>0</v>
      </c>
      <c r="N37" s="47">
        <f t="shared" si="36"/>
        <v>0</v>
      </c>
      <c r="O37" s="47">
        <f t="shared" si="36"/>
        <v>0</v>
      </c>
      <c r="P37" s="47">
        <f t="shared" si="36"/>
        <v>0</v>
      </c>
      <c r="Q37" s="47">
        <f t="shared" si="36"/>
        <v>0</v>
      </c>
      <c r="R37" s="47">
        <f t="shared" si="36"/>
        <v>0</v>
      </c>
      <c r="S37" s="47">
        <f t="shared" si="36"/>
        <v>0</v>
      </c>
      <c r="T37" s="47">
        <f t="shared" si="36"/>
        <v>0</v>
      </c>
      <c r="U37" s="47">
        <f t="shared" si="36"/>
        <v>0</v>
      </c>
      <c r="V37" s="47">
        <f t="shared" si="36"/>
        <v>0</v>
      </c>
      <c r="W37" s="47">
        <f t="shared" ref="W37" si="38">W36+W14+W21+W17</f>
        <v>0</v>
      </c>
      <c r="X37" s="47">
        <f t="shared" si="36"/>
        <v>-105327162.65733457</v>
      </c>
      <c r="Y37" s="47">
        <f t="shared" si="36"/>
        <v>745420514.43266535</v>
      </c>
      <c r="Z37" s="47">
        <f t="shared" si="36"/>
        <v>-9803997.9299999997</v>
      </c>
      <c r="AA37" s="47">
        <f t="shared" si="36"/>
        <v>32516222.89610628</v>
      </c>
      <c r="AB37" s="47">
        <f t="shared" si="36"/>
        <v>0</v>
      </c>
      <c r="AC37" s="47">
        <f t="shared" si="36"/>
        <v>0</v>
      </c>
      <c r="AD37" s="47">
        <f t="shared" si="36"/>
        <v>0</v>
      </c>
      <c r="AE37" s="47">
        <f t="shared" si="36"/>
        <v>0</v>
      </c>
      <c r="AF37" s="47">
        <f t="shared" ref="AF37" si="39">AF36+AF14+AF21+AF17</f>
        <v>0</v>
      </c>
      <c r="AG37" s="47">
        <f t="shared" si="36"/>
        <v>0</v>
      </c>
      <c r="AH37" s="47">
        <f t="shared" si="36"/>
        <v>0</v>
      </c>
      <c r="AI37" s="47">
        <f t="shared" si="36"/>
        <v>0</v>
      </c>
      <c r="AJ37" s="47">
        <f t="shared" si="36"/>
        <v>0</v>
      </c>
      <c r="AK37" s="47">
        <f t="shared" si="36"/>
        <v>0</v>
      </c>
      <c r="AL37" s="47">
        <f t="shared" si="36"/>
        <v>0</v>
      </c>
      <c r="AM37" s="47">
        <f t="shared" si="36"/>
        <v>0</v>
      </c>
      <c r="AN37" s="47">
        <f t="shared" si="36"/>
        <v>0</v>
      </c>
      <c r="AO37" s="47">
        <f t="shared" si="36"/>
        <v>0</v>
      </c>
      <c r="AP37" s="47">
        <f t="shared" si="36"/>
        <v>0</v>
      </c>
      <c r="AQ37" s="47">
        <f t="shared" si="36"/>
        <v>0</v>
      </c>
      <c r="AR37" s="47">
        <f t="shared" si="36"/>
        <v>0</v>
      </c>
      <c r="AS37" s="47">
        <f t="shared" si="36"/>
        <v>0</v>
      </c>
      <c r="AT37" s="47">
        <f t="shared" ref="AT37" si="40">AT36+AT14+AT21+AT17</f>
        <v>-6980521.1700718822</v>
      </c>
      <c r="AU37" s="47">
        <f t="shared" si="36"/>
        <v>15731703.796034398</v>
      </c>
      <c r="AV37" s="47">
        <f t="shared" si="36"/>
        <v>761152218.2286998</v>
      </c>
    </row>
    <row r="38" spans="1:48" ht="15" thickTop="1" x14ac:dyDescent="0.3">
      <c r="B38" s="4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</row>
    <row r="39" spans="1:48" x14ac:dyDescent="0.3">
      <c r="B39" s="35" t="s">
        <v>375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3">
      <c r="B40" s="38" t="s">
        <v>32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3">
      <c r="B41" s="39" t="s">
        <v>33</v>
      </c>
      <c r="C41" s="4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>
        <f>SUM(D41:W41)</f>
        <v>0</v>
      </c>
      <c r="Y41" s="4">
        <f>+C41+X41</f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37">
        <f>SUM(Z41:AT41)</f>
        <v>0</v>
      </c>
      <c r="AV41" s="37">
        <f>+AU41+Y41</f>
        <v>0</v>
      </c>
    </row>
    <row r="42" spans="1:48" x14ac:dyDescent="0.3">
      <c r="B42" s="40" t="s">
        <v>34</v>
      </c>
      <c r="C42" s="4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f>SUM(D42:W42)</f>
        <v>0</v>
      </c>
      <c r="Y42" s="4">
        <f>+C42+X42</f>
        <v>0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37">
        <f>SUM(Z42:AT42)</f>
        <v>0</v>
      </c>
      <c r="AV42" s="37">
        <f>+AU42+Y42</f>
        <v>0</v>
      </c>
    </row>
    <row r="43" spans="1:48" x14ac:dyDescent="0.3">
      <c r="B43" s="39" t="s">
        <v>35</v>
      </c>
      <c r="C43" s="49">
        <f t="shared" ref="C43:Z43" si="41">SUM(C41:C42)</f>
        <v>0</v>
      </c>
      <c r="D43" s="49">
        <f t="shared" si="41"/>
        <v>0</v>
      </c>
      <c r="E43" s="49">
        <f>SUM(E41:E42)</f>
        <v>0</v>
      </c>
      <c r="F43" s="49">
        <f t="shared" si="41"/>
        <v>0</v>
      </c>
      <c r="G43" s="49">
        <f t="shared" si="41"/>
        <v>0</v>
      </c>
      <c r="H43" s="49">
        <f t="shared" si="41"/>
        <v>0</v>
      </c>
      <c r="I43" s="49">
        <f t="shared" si="41"/>
        <v>0</v>
      </c>
      <c r="J43" s="49">
        <f t="shared" ref="J43" si="42">SUM(J41:J42)</f>
        <v>0</v>
      </c>
      <c r="K43" s="49">
        <f t="shared" si="41"/>
        <v>0</v>
      </c>
      <c r="L43" s="49">
        <f t="shared" si="41"/>
        <v>0</v>
      </c>
      <c r="M43" s="49">
        <f t="shared" si="41"/>
        <v>0</v>
      </c>
      <c r="N43" s="49">
        <f t="shared" si="41"/>
        <v>0</v>
      </c>
      <c r="O43" s="49">
        <f t="shared" si="41"/>
        <v>0</v>
      </c>
      <c r="P43" s="49">
        <f t="shared" si="41"/>
        <v>0</v>
      </c>
      <c r="Q43" s="49">
        <f t="shared" si="41"/>
        <v>0</v>
      </c>
      <c r="R43" s="49">
        <f t="shared" si="41"/>
        <v>0</v>
      </c>
      <c r="S43" s="49">
        <f t="shared" si="41"/>
        <v>0</v>
      </c>
      <c r="T43" s="49">
        <f t="shared" si="41"/>
        <v>0</v>
      </c>
      <c r="U43" s="49">
        <f t="shared" si="41"/>
        <v>0</v>
      </c>
      <c r="V43" s="49">
        <f t="shared" si="41"/>
        <v>0</v>
      </c>
      <c r="W43" s="49">
        <f t="shared" ref="W43" si="43">SUM(W41:W42)</f>
        <v>0</v>
      </c>
      <c r="X43" s="49">
        <f t="shared" si="41"/>
        <v>0</v>
      </c>
      <c r="Y43" s="49">
        <f t="shared" si="41"/>
        <v>0</v>
      </c>
      <c r="Z43" s="49">
        <f t="shared" si="41"/>
        <v>0</v>
      </c>
      <c r="AA43" s="49">
        <f t="shared" ref="AA43:AV43" si="44">SUM(AA41:AA42)</f>
        <v>0</v>
      </c>
      <c r="AB43" s="49">
        <f t="shared" si="44"/>
        <v>0</v>
      </c>
      <c r="AC43" s="49">
        <f t="shared" si="44"/>
        <v>0</v>
      </c>
      <c r="AD43" s="49">
        <f t="shared" si="44"/>
        <v>0</v>
      </c>
      <c r="AE43" s="49">
        <f t="shared" si="44"/>
        <v>0</v>
      </c>
      <c r="AF43" s="49">
        <f t="shared" si="44"/>
        <v>0</v>
      </c>
      <c r="AG43" s="49">
        <f t="shared" si="44"/>
        <v>0</v>
      </c>
      <c r="AH43" s="49">
        <f t="shared" si="44"/>
        <v>0</v>
      </c>
      <c r="AI43" s="49">
        <f t="shared" si="44"/>
        <v>0</v>
      </c>
      <c r="AJ43" s="49">
        <f t="shared" si="44"/>
        <v>0</v>
      </c>
      <c r="AK43" s="49">
        <f t="shared" si="44"/>
        <v>0</v>
      </c>
      <c r="AL43" s="49">
        <f t="shared" si="44"/>
        <v>0</v>
      </c>
      <c r="AM43" s="49">
        <f t="shared" si="44"/>
        <v>0</v>
      </c>
      <c r="AN43" s="49">
        <f t="shared" si="44"/>
        <v>0</v>
      </c>
      <c r="AO43" s="49">
        <f t="shared" si="44"/>
        <v>0</v>
      </c>
      <c r="AP43" s="49">
        <f t="shared" si="44"/>
        <v>0</v>
      </c>
      <c r="AQ43" s="49">
        <f t="shared" si="44"/>
        <v>0</v>
      </c>
      <c r="AR43" s="49">
        <f t="shared" si="44"/>
        <v>0</v>
      </c>
      <c r="AS43" s="49">
        <f t="shared" si="44"/>
        <v>0</v>
      </c>
      <c r="AT43" s="49">
        <f t="shared" ref="AT43" si="45">SUM(AT41:AT42)</f>
        <v>0</v>
      </c>
      <c r="AU43" s="49">
        <f t="shared" si="44"/>
        <v>0</v>
      </c>
      <c r="AV43" s="49">
        <f t="shared" si="44"/>
        <v>0</v>
      </c>
    </row>
    <row r="44" spans="1:48" x14ac:dyDescent="0.3">
      <c r="B44" s="38" t="s">
        <v>36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3">
      <c r="B45" s="39" t="s">
        <v>37</v>
      </c>
      <c r="C45" s="4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>
        <f t="shared" ref="X45:X51" si="46">SUM(D45:W45)</f>
        <v>0</v>
      </c>
      <c r="Y45" s="4">
        <f t="shared" ref="Y45:Y51" si="47">+C45+X45</f>
        <v>0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37">
        <f t="shared" ref="AU45:AU51" si="48">SUM(Z45:AT45)</f>
        <v>0</v>
      </c>
      <c r="AV45" s="37">
        <f t="shared" ref="AV45:AV51" si="49">+AU45+Y45</f>
        <v>0</v>
      </c>
    </row>
    <row r="46" spans="1:48" x14ac:dyDescent="0.3">
      <c r="B46" s="39" t="s">
        <v>38</v>
      </c>
      <c r="C46" s="4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>
        <f t="shared" si="46"/>
        <v>0</v>
      </c>
      <c r="Y46" s="4">
        <f t="shared" si="47"/>
        <v>0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37">
        <f t="shared" si="48"/>
        <v>0</v>
      </c>
      <c r="AV46" s="37">
        <f t="shared" si="49"/>
        <v>0</v>
      </c>
    </row>
    <row r="47" spans="1:48" x14ac:dyDescent="0.3">
      <c r="B47" s="39" t="s">
        <v>39</v>
      </c>
      <c r="C47" s="4">
        <v>320916250.37999898</v>
      </c>
      <c r="D47" s="4">
        <v>-42859497.28055793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>
        <f t="shared" si="46"/>
        <v>-42859497.28055793</v>
      </c>
      <c r="Y47" s="4">
        <f t="shared" si="47"/>
        <v>278056753.09944105</v>
      </c>
      <c r="Z47" s="4">
        <v>0</v>
      </c>
      <c r="AA47" s="4">
        <v>15518806.039205611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37">
        <f t="shared" si="48"/>
        <v>15518806.039205611</v>
      </c>
      <c r="AV47" s="37">
        <f t="shared" si="49"/>
        <v>293575559.13864666</v>
      </c>
    </row>
    <row r="48" spans="1:48" x14ac:dyDescent="0.3">
      <c r="B48" s="39" t="s">
        <v>40</v>
      </c>
      <c r="C48" s="4">
        <v>12060.45</v>
      </c>
      <c r="D48" s="4"/>
      <c r="E48" s="4"/>
      <c r="F48" s="4"/>
      <c r="G48" s="4"/>
      <c r="H48" s="4">
        <v>-12000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f t="shared" si="46"/>
        <v>-12000</v>
      </c>
      <c r="Y48" s="4">
        <f t="shared" si="47"/>
        <v>60.450000000000728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37">
        <f t="shared" si="48"/>
        <v>0</v>
      </c>
      <c r="AV48" s="37">
        <f t="shared" si="49"/>
        <v>60.450000000000728</v>
      </c>
    </row>
    <row r="49" spans="2:48" x14ac:dyDescent="0.3">
      <c r="B49" s="39" t="s">
        <v>41</v>
      </c>
      <c r="C49" s="4">
        <v>-23472409.660000097</v>
      </c>
      <c r="D49" s="4"/>
      <c r="E49" s="4"/>
      <c r="F49" s="4"/>
      <c r="G49" s="4"/>
      <c r="H49" s="4">
        <v>23502295.960000001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>
        <f t="shared" si="46"/>
        <v>23502295.960000001</v>
      </c>
      <c r="Y49" s="4">
        <f t="shared" si="47"/>
        <v>29886.299999903888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37">
        <f t="shared" si="48"/>
        <v>0</v>
      </c>
      <c r="AV49" s="37">
        <f t="shared" si="49"/>
        <v>29886.299999903888</v>
      </c>
    </row>
    <row r="50" spans="2:48" x14ac:dyDescent="0.3">
      <c r="B50" s="39" t="s">
        <v>42</v>
      </c>
      <c r="C50" s="4">
        <v>40421801.980000004</v>
      </c>
      <c r="D50" s="4"/>
      <c r="E50" s="4"/>
      <c r="F50" s="4"/>
      <c r="G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>
        <f t="shared" si="46"/>
        <v>0</v>
      </c>
      <c r="Y50" s="4">
        <f t="shared" si="47"/>
        <v>40421801.980000004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37">
        <f t="shared" si="48"/>
        <v>0</v>
      </c>
      <c r="AV50" s="37">
        <f t="shared" si="49"/>
        <v>40421801.980000004</v>
      </c>
    </row>
    <row r="51" spans="2:48" x14ac:dyDescent="0.3">
      <c r="B51" s="40" t="s">
        <v>43</v>
      </c>
      <c r="C51" s="4">
        <v>-41178651.090000004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>
        <f t="shared" si="46"/>
        <v>0</v>
      </c>
      <c r="Y51" s="4">
        <f t="shared" si="47"/>
        <v>-41178651.090000004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37">
        <f t="shared" si="48"/>
        <v>0</v>
      </c>
      <c r="AV51" s="37">
        <f t="shared" si="49"/>
        <v>-41178651.090000004</v>
      </c>
    </row>
    <row r="52" spans="2:48" x14ac:dyDescent="0.3">
      <c r="B52" s="39" t="s">
        <v>44</v>
      </c>
      <c r="C52" s="49">
        <f t="shared" ref="C52" si="50">SUM(C45:C51)</f>
        <v>296699052.05999887</v>
      </c>
      <c r="D52" s="49">
        <f>SUM(D47:D51)</f>
        <v>-42859497.28055793</v>
      </c>
      <c r="E52" s="49">
        <f t="shared" ref="E52" si="51">SUM(E47:E51)</f>
        <v>0</v>
      </c>
      <c r="F52" s="49">
        <f t="shared" ref="F52:Y52" si="52">SUM(F47:F51)</f>
        <v>0</v>
      </c>
      <c r="G52" s="49">
        <f t="shared" si="52"/>
        <v>0</v>
      </c>
      <c r="H52" s="49">
        <f t="shared" si="52"/>
        <v>23490295.960000001</v>
      </c>
      <c r="I52" s="49">
        <f t="shared" si="52"/>
        <v>0</v>
      </c>
      <c r="J52" s="49">
        <f t="shared" ref="J52" si="53">SUM(J47:J51)</f>
        <v>0</v>
      </c>
      <c r="K52" s="49">
        <f t="shared" si="52"/>
        <v>0</v>
      </c>
      <c r="L52" s="49">
        <f t="shared" si="52"/>
        <v>0</v>
      </c>
      <c r="M52" s="49">
        <f t="shared" si="52"/>
        <v>0</v>
      </c>
      <c r="N52" s="49">
        <f t="shared" si="52"/>
        <v>0</v>
      </c>
      <c r="O52" s="49">
        <f t="shared" si="52"/>
        <v>0</v>
      </c>
      <c r="P52" s="49">
        <f t="shared" si="52"/>
        <v>0</v>
      </c>
      <c r="Q52" s="49">
        <f t="shared" si="52"/>
        <v>0</v>
      </c>
      <c r="R52" s="49">
        <f t="shared" si="52"/>
        <v>0</v>
      </c>
      <c r="S52" s="49">
        <f t="shared" si="52"/>
        <v>0</v>
      </c>
      <c r="T52" s="49">
        <f t="shared" si="52"/>
        <v>0</v>
      </c>
      <c r="U52" s="49">
        <f t="shared" si="52"/>
        <v>0</v>
      </c>
      <c r="V52" s="49">
        <f t="shared" si="52"/>
        <v>0</v>
      </c>
      <c r="W52" s="49">
        <f t="shared" ref="W52" si="54">SUM(W47:W51)</f>
        <v>0</v>
      </c>
      <c r="X52" s="49">
        <f t="shared" si="52"/>
        <v>-19369201.32055793</v>
      </c>
      <c r="Y52" s="49">
        <f t="shared" si="52"/>
        <v>277329850.73944092</v>
      </c>
      <c r="Z52" s="49">
        <f t="shared" ref="Z52" si="55">SUM(Z47:Z51)</f>
        <v>0</v>
      </c>
      <c r="AA52" s="49">
        <f t="shared" ref="AA52:AV52" si="56">SUM(AA47:AA51)</f>
        <v>15518806.039205611</v>
      </c>
      <c r="AB52" s="49">
        <f t="shared" si="56"/>
        <v>0</v>
      </c>
      <c r="AC52" s="49">
        <f t="shared" si="56"/>
        <v>0</v>
      </c>
      <c r="AD52" s="49">
        <f t="shared" si="56"/>
        <v>0</v>
      </c>
      <c r="AE52" s="49">
        <f t="shared" si="56"/>
        <v>0</v>
      </c>
      <c r="AF52" s="49">
        <f t="shared" si="56"/>
        <v>0</v>
      </c>
      <c r="AG52" s="49">
        <f t="shared" si="56"/>
        <v>0</v>
      </c>
      <c r="AH52" s="49">
        <f t="shared" si="56"/>
        <v>0</v>
      </c>
      <c r="AI52" s="49">
        <f t="shared" si="56"/>
        <v>0</v>
      </c>
      <c r="AJ52" s="49">
        <f t="shared" si="56"/>
        <v>0</v>
      </c>
      <c r="AK52" s="49">
        <f t="shared" si="56"/>
        <v>0</v>
      </c>
      <c r="AL52" s="49">
        <f t="shared" si="56"/>
        <v>0</v>
      </c>
      <c r="AM52" s="49">
        <f t="shared" si="56"/>
        <v>0</v>
      </c>
      <c r="AN52" s="49">
        <f t="shared" si="56"/>
        <v>0</v>
      </c>
      <c r="AO52" s="49">
        <f t="shared" si="56"/>
        <v>0</v>
      </c>
      <c r="AP52" s="49">
        <f t="shared" si="56"/>
        <v>0</v>
      </c>
      <c r="AQ52" s="49">
        <f t="shared" si="56"/>
        <v>0</v>
      </c>
      <c r="AR52" s="49">
        <f t="shared" si="56"/>
        <v>0</v>
      </c>
      <c r="AS52" s="49">
        <f t="shared" si="56"/>
        <v>0</v>
      </c>
      <c r="AT52" s="49">
        <f t="shared" ref="AT52" si="57">SUM(AT47:AT51)</f>
        <v>0</v>
      </c>
      <c r="AU52" s="49">
        <f t="shared" si="56"/>
        <v>15518806.039205611</v>
      </c>
      <c r="AV52" s="49">
        <f t="shared" si="56"/>
        <v>292848656.77864659</v>
      </c>
    </row>
    <row r="53" spans="2:48" x14ac:dyDescent="0.3">
      <c r="B53" s="38" t="s">
        <v>45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2:48" x14ac:dyDescent="0.3">
      <c r="B54" s="40" t="s">
        <v>46</v>
      </c>
      <c r="C54" s="4"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>
        <f>SUM(D54:W54)</f>
        <v>0</v>
      </c>
      <c r="Y54" s="4">
        <f>+C54+X54</f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37">
        <f>SUM(Z54:AT54)</f>
        <v>0</v>
      </c>
      <c r="AV54" s="37">
        <f>+AU54+Y54</f>
        <v>0</v>
      </c>
    </row>
    <row r="55" spans="2:48" x14ac:dyDescent="0.3">
      <c r="B55" s="39" t="s">
        <v>47</v>
      </c>
      <c r="C55" s="49">
        <f t="shared" ref="C55:Z55" si="58">SUM(C54)</f>
        <v>0</v>
      </c>
      <c r="D55" s="49">
        <f t="shared" si="58"/>
        <v>0</v>
      </c>
      <c r="E55" s="49">
        <f>SUM(E54)</f>
        <v>0</v>
      </c>
      <c r="F55" s="49">
        <f t="shared" si="58"/>
        <v>0</v>
      </c>
      <c r="G55" s="49">
        <f t="shared" si="58"/>
        <v>0</v>
      </c>
      <c r="H55" s="49">
        <f t="shared" si="58"/>
        <v>0</v>
      </c>
      <c r="I55" s="49">
        <f t="shared" si="58"/>
        <v>0</v>
      </c>
      <c r="J55" s="49">
        <f t="shared" ref="J55" si="59">SUM(J54)</f>
        <v>0</v>
      </c>
      <c r="K55" s="49">
        <f t="shared" si="58"/>
        <v>0</v>
      </c>
      <c r="L55" s="49">
        <f t="shared" si="58"/>
        <v>0</v>
      </c>
      <c r="M55" s="49">
        <f t="shared" si="58"/>
        <v>0</v>
      </c>
      <c r="N55" s="49">
        <f t="shared" si="58"/>
        <v>0</v>
      </c>
      <c r="O55" s="49">
        <f t="shared" si="58"/>
        <v>0</v>
      </c>
      <c r="P55" s="49">
        <f t="shared" si="58"/>
        <v>0</v>
      </c>
      <c r="Q55" s="49">
        <f t="shared" si="58"/>
        <v>0</v>
      </c>
      <c r="R55" s="49">
        <f t="shared" si="58"/>
        <v>0</v>
      </c>
      <c r="S55" s="49">
        <f t="shared" si="58"/>
        <v>0</v>
      </c>
      <c r="T55" s="49">
        <f t="shared" si="58"/>
        <v>0</v>
      </c>
      <c r="U55" s="49">
        <f t="shared" si="58"/>
        <v>0</v>
      </c>
      <c r="V55" s="49">
        <f t="shared" si="58"/>
        <v>0</v>
      </c>
      <c r="W55" s="49">
        <f t="shared" ref="W55" si="60">SUM(W54)</f>
        <v>0</v>
      </c>
      <c r="X55" s="49">
        <f t="shared" si="58"/>
        <v>0</v>
      </c>
      <c r="Y55" s="49">
        <f t="shared" si="58"/>
        <v>0</v>
      </c>
      <c r="Z55" s="49">
        <f t="shared" si="58"/>
        <v>0</v>
      </c>
      <c r="AA55" s="49">
        <f t="shared" ref="AA55:AV55" si="61">SUM(AA54)</f>
        <v>0</v>
      </c>
      <c r="AB55" s="49">
        <f t="shared" si="61"/>
        <v>0</v>
      </c>
      <c r="AC55" s="49">
        <f t="shared" si="61"/>
        <v>0</v>
      </c>
      <c r="AD55" s="49">
        <f t="shared" si="61"/>
        <v>0</v>
      </c>
      <c r="AE55" s="49">
        <f t="shared" si="61"/>
        <v>0</v>
      </c>
      <c r="AF55" s="49">
        <f t="shared" si="61"/>
        <v>0</v>
      </c>
      <c r="AG55" s="49">
        <f t="shared" si="61"/>
        <v>0</v>
      </c>
      <c r="AH55" s="49">
        <f t="shared" si="61"/>
        <v>0</v>
      </c>
      <c r="AI55" s="49">
        <f t="shared" si="61"/>
        <v>0</v>
      </c>
      <c r="AJ55" s="49">
        <f t="shared" si="61"/>
        <v>0</v>
      </c>
      <c r="AK55" s="49">
        <f t="shared" si="61"/>
        <v>0</v>
      </c>
      <c r="AL55" s="49">
        <f t="shared" si="61"/>
        <v>0</v>
      </c>
      <c r="AM55" s="49">
        <f t="shared" si="61"/>
        <v>0</v>
      </c>
      <c r="AN55" s="49">
        <f t="shared" si="61"/>
        <v>0</v>
      </c>
      <c r="AO55" s="49">
        <f t="shared" si="61"/>
        <v>0</v>
      </c>
      <c r="AP55" s="49">
        <f t="shared" si="61"/>
        <v>0</v>
      </c>
      <c r="AQ55" s="49">
        <f t="shared" si="61"/>
        <v>0</v>
      </c>
      <c r="AR55" s="49">
        <f t="shared" si="61"/>
        <v>0</v>
      </c>
      <c r="AS55" s="49">
        <f t="shared" si="61"/>
        <v>0</v>
      </c>
      <c r="AT55" s="49">
        <f t="shared" ref="AT55" si="62">SUM(AT54)</f>
        <v>0</v>
      </c>
      <c r="AU55" s="49">
        <f t="shared" si="61"/>
        <v>0</v>
      </c>
      <c r="AV55" s="49">
        <f t="shared" si="61"/>
        <v>0</v>
      </c>
    </row>
    <row r="56" spans="2:48" x14ac:dyDescent="0.3">
      <c r="B56" s="38" t="s">
        <v>48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2:48" x14ac:dyDescent="0.3">
      <c r="B57" s="40" t="s">
        <v>49</v>
      </c>
      <c r="C57" s="4"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>
        <f>SUM(D57:W57)</f>
        <v>0</v>
      </c>
      <c r="Y57" s="4">
        <f>+C57+X57</f>
        <v>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37">
        <f>SUM(Z57:AT57)</f>
        <v>0</v>
      </c>
      <c r="AV57" s="37">
        <f>+AU57+Y57</f>
        <v>0</v>
      </c>
    </row>
    <row r="58" spans="2:48" x14ac:dyDescent="0.3">
      <c r="B58" s="40" t="s">
        <v>50</v>
      </c>
      <c r="C58" s="17">
        <f t="shared" ref="C58:Z58" si="63">SUM(C57)</f>
        <v>0</v>
      </c>
      <c r="D58" s="17">
        <f t="shared" si="63"/>
        <v>0</v>
      </c>
      <c r="E58" s="17">
        <f>SUM(E57)</f>
        <v>0</v>
      </c>
      <c r="F58" s="17">
        <f t="shared" si="63"/>
        <v>0</v>
      </c>
      <c r="G58" s="17">
        <f t="shared" si="63"/>
        <v>0</v>
      </c>
      <c r="H58" s="17">
        <f t="shared" si="63"/>
        <v>0</v>
      </c>
      <c r="I58" s="17">
        <f t="shared" si="63"/>
        <v>0</v>
      </c>
      <c r="J58" s="17">
        <f t="shared" si="63"/>
        <v>0</v>
      </c>
      <c r="K58" s="17">
        <f t="shared" si="63"/>
        <v>0</v>
      </c>
      <c r="L58" s="17">
        <f t="shared" si="63"/>
        <v>0</v>
      </c>
      <c r="M58" s="17">
        <f t="shared" si="63"/>
        <v>0</v>
      </c>
      <c r="N58" s="17">
        <f t="shared" si="63"/>
        <v>0</v>
      </c>
      <c r="O58" s="17">
        <f t="shared" si="63"/>
        <v>0</v>
      </c>
      <c r="P58" s="17">
        <f t="shared" si="63"/>
        <v>0</v>
      </c>
      <c r="Q58" s="17">
        <f t="shared" si="63"/>
        <v>0</v>
      </c>
      <c r="R58" s="17">
        <f t="shared" si="63"/>
        <v>0</v>
      </c>
      <c r="S58" s="17">
        <f t="shared" si="63"/>
        <v>0</v>
      </c>
      <c r="T58" s="17">
        <f t="shared" si="63"/>
        <v>0</v>
      </c>
      <c r="U58" s="17">
        <f t="shared" si="63"/>
        <v>0</v>
      </c>
      <c r="V58" s="17">
        <f t="shared" si="63"/>
        <v>0</v>
      </c>
      <c r="W58" s="17">
        <f t="shared" ref="W58" si="64">SUM(W57)</f>
        <v>0</v>
      </c>
      <c r="X58" s="17">
        <f t="shared" si="63"/>
        <v>0</v>
      </c>
      <c r="Y58" s="17">
        <f t="shared" si="63"/>
        <v>0</v>
      </c>
      <c r="Z58" s="17">
        <f t="shared" si="63"/>
        <v>0</v>
      </c>
      <c r="AA58" s="17">
        <f t="shared" ref="AA58:AV58" si="65">SUM(AA57)</f>
        <v>0</v>
      </c>
      <c r="AB58" s="17">
        <f t="shared" si="65"/>
        <v>0</v>
      </c>
      <c r="AC58" s="17">
        <f t="shared" si="65"/>
        <v>0</v>
      </c>
      <c r="AD58" s="17">
        <f t="shared" si="65"/>
        <v>0</v>
      </c>
      <c r="AE58" s="17">
        <f t="shared" si="65"/>
        <v>0</v>
      </c>
      <c r="AF58" s="17">
        <f t="shared" si="65"/>
        <v>0</v>
      </c>
      <c r="AG58" s="17">
        <f t="shared" si="65"/>
        <v>0</v>
      </c>
      <c r="AH58" s="17">
        <f t="shared" si="65"/>
        <v>0</v>
      </c>
      <c r="AI58" s="17">
        <f t="shared" si="65"/>
        <v>0</v>
      </c>
      <c r="AJ58" s="17">
        <f t="shared" si="65"/>
        <v>0</v>
      </c>
      <c r="AK58" s="17">
        <f t="shared" si="65"/>
        <v>0</v>
      </c>
      <c r="AL58" s="17">
        <f t="shared" si="65"/>
        <v>0</v>
      </c>
      <c r="AM58" s="17">
        <f t="shared" si="65"/>
        <v>0</v>
      </c>
      <c r="AN58" s="17">
        <f t="shared" si="65"/>
        <v>0</v>
      </c>
      <c r="AO58" s="17">
        <f t="shared" si="65"/>
        <v>0</v>
      </c>
      <c r="AP58" s="17">
        <f t="shared" si="65"/>
        <v>0</v>
      </c>
      <c r="AQ58" s="17">
        <f t="shared" si="65"/>
        <v>0</v>
      </c>
      <c r="AR58" s="17">
        <f t="shared" si="65"/>
        <v>0</v>
      </c>
      <c r="AS58" s="17">
        <f t="shared" si="65"/>
        <v>0</v>
      </c>
      <c r="AT58" s="17">
        <f t="shared" ref="AT58" si="66">SUM(AT57)</f>
        <v>0</v>
      </c>
      <c r="AU58" s="17">
        <f t="shared" si="65"/>
        <v>0</v>
      </c>
      <c r="AV58" s="17">
        <f t="shared" si="65"/>
        <v>0</v>
      </c>
    </row>
    <row r="59" spans="2:48" x14ac:dyDescent="0.3">
      <c r="B59" s="35" t="s">
        <v>51</v>
      </c>
      <c r="C59" s="50">
        <f t="shared" ref="C59" si="67">C58+C55+C52+C43</f>
        <v>296699052.05999887</v>
      </c>
      <c r="D59" s="50">
        <f>D55+D58+D52+D43</f>
        <v>-42859497.28055793</v>
      </c>
      <c r="E59" s="50">
        <f t="shared" ref="E59" si="68">E55+E58+E52+E43</f>
        <v>0</v>
      </c>
      <c r="F59" s="50">
        <f t="shared" ref="F59:Y59" si="69">F55+F58+F52+F43</f>
        <v>0</v>
      </c>
      <c r="G59" s="50">
        <f t="shared" si="69"/>
        <v>0</v>
      </c>
      <c r="H59" s="50">
        <f t="shared" si="69"/>
        <v>23490295.960000001</v>
      </c>
      <c r="I59" s="50">
        <f t="shared" si="69"/>
        <v>0</v>
      </c>
      <c r="J59" s="50">
        <f t="shared" ref="J59" si="70">J55+J58+J52+J43</f>
        <v>0</v>
      </c>
      <c r="K59" s="50">
        <f t="shared" si="69"/>
        <v>0</v>
      </c>
      <c r="L59" s="50">
        <f t="shared" si="69"/>
        <v>0</v>
      </c>
      <c r="M59" s="50">
        <f t="shared" si="69"/>
        <v>0</v>
      </c>
      <c r="N59" s="50">
        <f t="shared" si="69"/>
        <v>0</v>
      </c>
      <c r="O59" s="50">
        <f t="shared" si="69"/>
        <v>0</v>
      </c>
      <c r="P59" s="50">
        <f t="shared" si="69"/>
        <v>0</v>
      </c>
      <c r="Q59" s="50">
        <f t="shared" si="69"/>
        <v>0</v>
      </c>
      <c r="R59" s="50">
        <f t="shared" si="69"/>
        <v>0</v>
      </c>
      <c r="S59" s="50">
        <f t="shared" si="69"/>
        <v>0</v>
      </c>
      <c r="T59" s="50">
        <f t="shared" si="69"/>
        <v>0</v>
      </c>
      <c r="U59" s="50">
        <f t="shared" si="69"/>
        <v>0</v>
      </c>
      <c r="V59" s="50">
        <f t="shared" si="69"/>
        <v>0</v>
      </c>
      <c r="W59" s="50">
        <f t="shared" ref="W59" si="71">W55+W58+W52+W43</f>
        <v>0</v>
      </c>
      <c r="X59" s="50">
        <f t="shared" si="69"/>
        <v>-19369201.32055793</v>
      </c>
      <c r="Y59" s="50">
        <f t="shared" si="69"/>
        <v>277329850.73944092</v>
      </c>
      <c r="Z59" s="50">
        <f t="shared" ref="Z59" si="72">Z55+Z58+Z52+Z43</f>
        <v>0</v>
      </c>
      <c r="AA59" s="50">
        <f t="shared" ref="AA59:AV59" si="73">AA55+AA58+AA52+AA43</f>
        <v>15518806.039205611</v>
      </c>
      <c r="AB59" s="50">
        <f t="shared" si="73"/>
        <v>0</v>
      </c>
      <c r="AC59" s="50">
        <f t="shared" si="73"/>
        <v>0</v>
      </c>
      <c r="AD59" s="50">
        <f t="shared" si="73"/>
        <v>0</v>
      </c>
      <c r="AE59" s="50">
        <f t="shared" si="73"/>
        <v>0</v>
      </c>
      <c r="AF59" s="50">
        <f t="shared" si="73"/>
        <v>0</v>
      </c>
      <c r="AG59" s="50">
        <f t="shared" si="73"/>
        <v>0</v>
      </c>
      <c r="AH59" s="50">
        <f t="shared" si="73"/>
        <v>0</v>
      </c>
      <c r="AI59" s="50">
        <f t="shared" si="73"/>
        <v>0</v>
      </c>
      <c r="AJ59" s="50">
        <f t="shared" si="73"/>
        <v>0</v>
      </c>
      <c r="AK59" s="50">
        <f t="shared" si="73"/>
        <v>0</v>
      </c>
      <c r="AL59" s="50">
        <f t="shared" si="73"/>
        <v>0</v>
      </c>
      <c r="AM59" s="50">
        <f t="shared" si="73"/>
        <v>0</v>
      </c>
      <c r="AN59" s="50">
        <f t="shared" si="73"/>
        <v>0</v>
      </c>
      <c r="AO59" s="50">
        <f t="shared" si="73"/>
        <v>0</v>
      </c>
      <c r="AP59" s="50">
        <f t="shared" si="73"/>
        <v>0</v>
      </c>
      <c r="AQ59" s="50">
        <f t="shared" si="73"/>
        <v>0</v>
      </c>
      <c r="AR59" s="50">
        <f t="shared" si="73"/>
        <v>0</v>
      </c>
      <c r="AS59" s="50">
        <f t="shared" si="73"/>
        <v>0</v>
      </c>
      <c r="AT59" s="50">
        <f t="shared" ref="AT59" si="74">AT55+AT58+AT52+AT43</f>
        <v>0</v>
      </c>
      <c r="AU59" s="50">
        <f t="shared" si="73"/>
        <v>15518806.039205611</v>
      </c>
      <c r="AV59" s="50">
        <f t="shared" si="73"/>
        <v>292848656.77864659</v>
      </c>
    </row>
    <row r="60" spans="2:48" x14ac:dyDescent="0.3">
      <c r="B60" s="4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2:48" ht="15" thickBot="1" x14ac:dyDescent="0.35">
      <c r="B61" s="46" t="s">
        <v>52</v>
      </c>
      <c r="C61" s="51">
        <f t="shared" ref="C61:Z61" si="75">C37-C59</f>
        <v>554048625.03000093</v>
      </c>
      <c r="D61" s="51">
        <f t="shared" si="75"/>
        <v>-127197.94624488801</v>
      </c>
      <c r="E61" s="51">
        <f>E37-E59</f>
        <v>71805.349049671087</v>
      </c>
      <c r="F61" s="51">
        <f t="shared" si="75"/>
        <v>0</v>
      </c>
      <c r="G61" s="51">
        <f t="shared" si="75"/>
        <v>0</v>
      </c>
      <c r="H61" s="51">
        <f t="shared" si="75"/>
        <v>-85902568.739581436</v>
      </c>
      <c r="I61" s="51">
        <f t="shared" si="75"/>
        <v>0</v>
      </c>
      <c r="J61" s="51">
        <f t="shared" ref="J61" si="76">J37-J59</f>
        <v>0</v>
      </c>
      <c r="K61" s="51">
        <f t="shared" si="75"/>
        <v>0</v>
      </c>
      <c r="L61" s="51">
        <f t="shared" si="75"/>
        <v>0</v>
      </c>
      <c r="M61" s="51">
        <f t="shared" si="75"/>
        <v>0</v>
      </c>
      <c r="N61" s="51">
        <f t="shared" si="75"/>
        <v>0</v>
      </c>
      <c r="O61" s="51">
        <f t="shared" si="75"/>
        <v>0</v>
      </c>
      <c r="P61" s="51">
        <f t="shared" si="75"/>
        <v>0</v>
      </c>
      <c r="Q61" s="51">
        <f t="shared" si="75"/>
        <v>0</v>
      </c>
      <c r="R61" s="51">
        <f t="shared" si="75"/>
        <v>0</v>
      </c>
      <c r="S61" s="51">
        <f t="shared" si="75"/>
        <v>0</v>
      </c>
      <c r="T61" s="51">
        <f t="shared" si="75"/>
        <v>0</v>
      </c>
      <c r="U61" s="51">
        <f t="shared" si="75"/>
        <v>0</v>
      </c>
      <c r="V61" s="51">
        <f t="shared" si="75"/>
        <v>0</v>
      </c>
      <c r="W61" s="51">
        <f t="shared" ref="W61" si="77">W37-W59</f>
        <v>0</v>
      </c>
      <c r="X61" s="51">
        <f t="shared" si="75"/>
        <v>-85957961.336776644</v>
      </c>
      <c r="Y61" s="51">
        <f t="shared" si="75"/>
        <v>468090663.69322443</v>
      </c>
      <c r="Z61" s="51">
        <f t="shared" si="75"/>
        <v>-9803997.9299999997</v>
      </c>
      <c r="AA61" s="51">
        <f t="shared" ref="AA61:AV61" si="78">AA37-AA59</f>
        <v>16997416.85690067</v>
      </c>
      <c r="AB61" s="51">
        <f t="shared" si="78"/>
        <v>0</v>
      </c>
      <c r="AC61" s="51">
        <f t="shared" si="78"/>
        <v>0</v>
      </c>
      <c r="AD61" s="51">
        <f t="shared" si="78"/>
        <v>0</v>
      </c>
      <c r="AE61" s="51">
        <f t="shared" si="78"/>
        <v>0</v>
      </c>
      <c r="AF61" s="51">
        <f t="shared" si="78"/>
        <v>0</v>
      </c>
      <c r="AG61" s="51">
        <f t="shared" si="78"/>
        <v>0</v>
      </c>
      <c r="AH61" s="51">
        <f t="shared" si="78"/>
        <v>0</v>
      </c>
      <c r="AI61" s="51">
        <f t="shared" si="78"/>
        <v>0</v>
      </c>
      <c r="AJ61" s="51">
        <f t="shared" si="78"/>
        <v>0</v>
      </c>
      <c r="AK61" s="51">
        <f t="shared" si="78"/>
        <v>0</v>
      </c>
      <c r="AL61" s="51">
        <f t="shared" si="78"/>
        <v>0</v>
      </c>
      <c r="AM61" s="51">
        <f t="shared" si="78"/>
        <v>0</v>
      </c>
      <c r="AN61" s="51">
        <f t="shared" si="78"/>
        <v>0</v>
      </c>
      <c r="AO61" s="51">
        <f t="shared" si="78"/>
        <v>0</v>
      </c>
      <c r="AP61" s="51">
        <f t="shared" si="78"/>
        <v>0</v>
      </c>
      <c r="AQ61" s="51">
        <f t="shared" si="78"/>
        <v>0</v>
      </c>
      <c r="AR61" s="51">
        <f t="shared" si="78"/>
        <v>0</v>
      </c>
      <c r="AS61" s="51">
        <f t="shared" si="78"/>
        <v>0</v>
      </c>
      <c r="AT61" s="51">
        <f t="shared" ref="AT61" si="79">AT37-AT59</f>
        <v>-6980521.1700718822</v>
      </c>
      <c r="AU61" s="51">
        <f t="shared" si="78"/>
        <v>212897.75682878681</v>
      </c>
      <c r="AV61" s="51">
        <f t="shared" si="78"/>
        <v>468303561.45005322</v>
      </c>
    </row>
    <row r="62" spans="2:48" ht="15" thickTop="1" x14ac:dyDescent="0.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2:48" x14ac:dyDescent="0.3">
      <c r="B63" s="35" t="s">
        <v>53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2:48" x14ac:dyDescent="0.3">
      <c r="B64" s="39" t="s">
        <v>54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2:48" x14ac:dyDescent="0.3">
      <c r="B65" s="38" t="s">
        <v>55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2:48" x14ac:dyDescent="0.3">
      <c r="B66" s="39" t="s">
        <v>56</v>
      </c>
      <c r="C66" s="4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>
        <f t="shared" ref="X66:X97" si="80">SUM(D66:W66)</f>
        <v>0</v>
      </c>
      <c r="Y66" s="4">
        <f t="shared" ref="Y66:Y97" si="81">+C66+X66</f>
        <v>0</v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37">
        <f t="shared" ref="AU66:AU97" si="82">SUM(Z66:AT66)</f>
        <v>0</v>
      </c>
      <c r="AV66" s="37">
        <f t="shared" ref="AV66:AV97" si="83">+AU66+Y66</f>
        <v>0</v>
      </c>
    </row>
    <row r="67" spans="2:48" x14ac:dyDescent="0.3">
      <c r="B67" s="39" t="s">
        <v>57</v>
      </c>
      <c r="C67" s="4"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f t="shared" si="80"/>
        <v>0</v>
      </c>
      <c r="Y67" s="4">
        <f t="shared" si="81"/>
        <v>0</v>
      </c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37">
        <f t="shared" si="82"/>
        <v>0</v>
      </c>
      <c r="AV67" s="37">
        <f t="shared" si="83"/>
        <v>0</v>
      </c>
    </row>
    <row r="68" spans="2:48" x14ac:dyDescent="0.3">
      <c r="B68" s="39" t="s">
        <v>58</v>
      </c>
      <c r="C68" s="4"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>
        <f t="shared" si="80"/>
        <v>0</v>
      </c>
      <c r="Y68" s="4">
        <f t="shared" si="81"/>
        <v>0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37">
        <f t="shared" si="82"/>
        <v>0</v>
      </c>
      <c r="AV68" s="37">
        <f t="shared" si="83"/>
        <v>0</v>
      </c>
    </row>
    <row r="69" spans="2:48" x14ac:dyDescent="0.3">
      <c r="B69" s="39" t="s">
        <v>59</v>
      </c>
      <c r="C69" s="4"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>
        <f t="shared" si="80"/>
        <v>0</v>
      </c>
      <c r="Y69" s="4">
        <f t="shared" si="81"/>
        <v>0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37">
        <f t="shared" si="82"/>
        <v>0</v>
      </c>
      <c r="AV69" s="37">
        <f t="shared" si="83"/>
        <v>0</v>
      </c>
    </row>
    <row r="70" spans="2:48" x14ac:dyDescent="0.3">
      <c r="B70" s="39" t="s">
        <v>60</v>
      </c>
      <c r="C70" s="4"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>
        <f t="shared" si="80"/>
        <v>0</v>
      </c>
      <c r="Y70" s="4">
        <f t="shared" si="81"/>
        <v>0</v>
      </c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37">
        <f t="shared" si="82"/>
        <v>0</v>
      </c>
      <c r="AV70" s="37">
        <f t="shared" si="83"/>
        <v>0</v>
      </c>
    </row>
    <row r="71" spans="2:48" x14ac:dyDescent="0.3">
      <c r="B71" s="39" t="s">
        <v>61</v>
      </c>
      <c r="C71" s="4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>
        <f t="shared" si="80"/>
        <v>0</v>
      </c>
      <c r="Y71" s="4">
        <f t="shared" si="81"/>
        <v>0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37">
        <f t="shared" si="82"/>
        <v>0</v>
      </c>
      <c r="AV71" s="37">
        <f t="shared" si="83"/>
        <v>0</v>
      </c>
    </row>
    <row r="72" spans="2:48" x14ac:dyDescent="0.3">
      <c r="B72" s="39" t="s">
        <v>62</v>
      </c>
      <c r="C72" s="4">
        <v>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f t="shared" si="80"/>
        <v>0</v>
      </c>
      <c r="Y72" s="4">
        <f t="shared" si="81"/>
        <v>0</v>
      </c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37">
        <f t="shared" si="82"/>
        <v>0</v>
      </c>
      <c r="AV72" s="37">
        <f t="shared" si="83"/>
        <v>0</v>
      </c>
    </row>
    <row r="73" spans="2:48" x14ac:dyDescent="0.3">
      <c r="B73" s="39" t="s">
        <v>63</v>
      </c>
      <c r="C73" s="4">
        <v>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f t="shared" si="80"/>
        <v>0</v>
      </c>
      <c r="Y73" s="4">
        <f t="shared" si="81"/>
        <v>0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37">
        <f t="shared" si="82"/>
        <v>0</v>
      </c>
      <c r="AV73" s="37">
        <f t="shared" si="83"/>
        <v>0</v>
      </c>
    </row>
    <row r="74" spans="2:48" x14ac:dyDescent="0.3">
      <c r="B74" s="39" t="s">
        <v>64</v>
      </c>
      <c r="C74" s="4">
        <v>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>
        <f t="shared" si="80"/>
        <v>0</v>
      </c>
      <c r="Y74" s="4">
        <f t="shared" si="81"/>
        <v>0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37">
        <f t="shared" si="82"/>
        <v>0</v>
      </c>
      <c r="AV74" s="37">
        <f t="shared" si="83"/>
        <v>0</v>
      </c>
    </row>
    <row r="75" spans="2:48" x14ac:dyDescent="0.3">
      <c r="B75" s="39" t="s">
        <v>65</v>
      </c>
      <c r="C75" s="4">
        <v>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f t="shared" si="80"/>
        <v>0</v>
      </c>
      <c r="Y75" s="4">
        <f t="shared" si="81"/>
        <v>0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37">
        <f t="shared" si="82"/>
        <v>0</v>
      </c>
      <c r="AV75" s="37">
        <f t="shared" si="83"/>
        <v>0</v>
      </c>
    </row>
    <row r="76" spans="2:48" x14ac:dyDescent="0.3">
      <c r="B76" s="39" t="s">
        <v>66</v>
      </c>
      <c r="C76" s="4">
        <v>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>
        <f t="shared" si="80"/>
        <v>0</v>
      </c>
      <c r="Y76" s="4">
        <f t="shared" si="81"/>
        <v>0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37">
        <f t="shared" si="82"/>
        <v>0</v>
      </c>
      <c r="AV76" s="37">
        <f t="shared" si="83"/>
        <v>0</v>
      </c>
    </row>
    <row r="77" spans="2:48" x14ac:dyDescent="0.3">
      <c r="B77" s="39" t="s">
        <v>67</v>
      </c>
      <c r="C77" s="4">
        <v>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>
        <f t="shared" si="80"/>
        <v>0</v>
      </c>
      <c r="Y77" s="4">
        <f t="shared" si="81"/>
        <v>0</v>
      </c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37">
        <f t="shared" si="82"/>
        <v>0</v>
      </c>
      <c r="AV77" s="37">
        <f t="shared" si="83"/>
        <v>0</v>
      </c>
    </row>
    <row r="78" spans="2:48" x14ac:dyDescent="0.3">
      <c r="B78" s="39" t="s">
        <v>68</v>
      </c>
      <c r="C78" s="4">
        <v>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>
        <f t="shared" si="80"/>
        <v>0</v>
      </c>
      <c r="Y78" s="4">
        <f t="shared" si="81"/>
        <v>0</v>
      </c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37">
        <f t="shared" si="82"/>
        <v>0</v>
      </c>
      <c r="AV78" s="37">
        <f t="shared" si="83"/>
        <v>0</v>
      </c>
    </row>
    <row r="79" spans="2:48" x14ac:dyDescent="0.3">
      <c r="B79" s="39" t="s">
        <v>69</v>
      </c>
      <c r="C79" s="4">
        <v>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>
        <f t="shared" si="80"/>
        <v>0</v>
      </c>
      <c r="Y79" s="4">
        <f t="shared" si="81"/>
        <v>0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37">
        <f t="shared" si="82"/>
        <v>0</v>
      </c>
      <c r="AV79" s="37">
        <f t="shared" si="83"/>
        <v>0</v>
      </c>
    </row>
    <row r="80" spans="2:48" x14ac:dyDescent="0.3">
      <c r="B80" s="39" t="s">
        <v>70</v>
      </c>
      <c r="C80" s="4">
        <v>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>
        <f t="shared" si="80"/>
        <v>0</v>
      </c>
      <c r="Y80" s="4">
        <f t="shared" si="81"/>
        <v>0</v>
      </c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37">
        <f t="shared" si="82"/>
        <v>0</v>
      </c>
      <c r="AV80" s="37">
        <f t="shared" si="83"/>
        <v>0</v>
      </c>
    </row>
    <row r="81" spans="2:48" x14ac:dyDescent="0.3">
      <c r="B81" s="39" t="s">
        <v>71</v>
      </c>
      <c r="C81" s="4">
        <v>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>
        <f t="shared" si="80"/>
        <v>0</v>
      </c>
      <c r="Y81" s="4">
        <f t="shared" si="81"/>
        <v>0</v>
      </c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37">
        <f t="shared" si="82"/>
        <v>0</v>
      </c>
      <c r="AV81" s="37">
        <f t="shared" si="83"/>
        <v>0</v>
      </c>
    </row>
    <row r="82" spans="2:48" x14ac:dyDescent="0.3">
      <c r="B82" s="39" t="s">
        <v>72</v>
      </c>
      <c r="C82" s="4">
        <v>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f t="shared" si="80"/>
        <v>0</v>
      </c>
      <c r="Y82" s="4">
        <f t="shared" si="81"/>
        <v>0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37">
        <f t="shared" si="82"/>
        <v>0</v>
      </c>
      <c r="AV82" s="37">
        <f t="shared" si="83"/>
        <v>0</v>
      </c>
    </row>
    <row r="83" spans="2:48" x14ac:dyDescent="0.3">
      <c r="B83" s="39" t="s">
        <v>73</v>
      </c>
      <c r="C83" s="4">
        <v>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>
        <f t="shared" si="80"/>
        <v>0</v>
      </c>
      <c r="Y83" s="4">
        <f t="shared" si="81"/>
        <v>0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37">
        <f t="shared" si="82"/>
        <v>0</v>
      </c>
      <c r="AV83" s="37">
        <f t="shared" si="83"/>
        <v>0</v>
      </c>
    </row>
    <row r="84" spans="2:48" x14ac:dyDescent="0.3">
      <c r="B84" s="39" t="s">
        <v>74</v>
      </c>
      <c r="C84" s="4">
        <v>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>
        <f t="shared" si="80"/>
        <v>0</v>
      </c>
      <c r="Y84" s="4">
        <f t="shared" si="81"/>
        <v>0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37">
        <f t="shared" si="82"/>
        <v>0</v>
      </c>
      <c r="AV84" s="37">
        <f t="shared" si="83"/>
        <v>0</v>
      </c>
    </row>
    <row r="85" spans="2:48" x14ac:dyDescent="0.3">
      <c r="B85" s="39" t="s">
        <v>75</v>
      </c>
      <c r="C85" s="4">
        <v>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>
        <f t="shared" si="80"/>
        <v>0</v>
      </c>
      <c r="Y85" s="4">
        <f t="shared" si="81"/>
        <v>0</v>
      </c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37">
        <f t="shared" si="82"/>
        <v>0</v>
      </c>
      <c r="AV85" s="37">
        <f t="shared" si="83"/>
        <v>0</v>
      </c>
    </row>
    <row r="86" spans="2:48" x14ac:dyDescent="0.3">
      <c r="B86" s="39" t="s">
        <v>76</v>
      </c>
      <c r="C86" s="4">
        <v>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>
        <f t="shared" si="80"/>
        <v>0</v>
      </c>
      <c r="Y86" s="4">
        <f t="shared" si="81"/>
        <v>0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37">
        <f t="shared" si="82"/>
        <v>0</v>
      </c>
      <c r="AV86" s="37">
        <f t="shared" si="83"/>
        <v>0</v>
      </c>
    </row>
    <row r="87" spans="2:48" x14ac:dyDescent="0.3">
      <c r="B87" s="39" t="s">
        <v>77</v>
      </c>
      <c r="C87" s="4">
        <v>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>
        <f t="shared" si="80"/>
        <v>0</v>
      </c>
      <c r="Y87" s="4">
        <f t="shared" si="81"/>
        <v>0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37">
        <f t="shared" si="82"/>
        <v>0</v>
      </c>
      <c r="AV87" s="37">
        <f t="shared" si="83"/>
        <v>0</v>
      </c>
    </row>
    <row r="88" spans="2:48" x14ac:dyDescent="0.3">
      <c r="B88" s="39" t="s">
        <v>78</v>
      </c>
      <c r="C88" s="4">
        <v>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>
        <f t="shared" si="80"/>
        <v>0</v>
      </c>
      <c r="Y88" s="4">
        <f t="shared" si="81"/>
        <v>0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37">
        <f t="shared" si="82"/>
        <v>0</v>
      </c>
      <c r="AV88" s="37">
        <f t="shared" si="83"/>
        <v>0</v>
      </c>
    </row>
    <row r="89" spans="2:48" x14ac:dyDescent="0.3">
      <c r="B89" s="39" t="s">
        <v>79</v>
      </c>
      <c r="C89" s="4">
        <v>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>
        <f t="shared" si="80"/>
        <v>0</v>
      </c>
      <c r="Y89" s="4">
        <f t="shared" si="81"/>
        <v>0</v>
      </c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37">
        <f t="shared" si="82"/>
        <v>0</v>
      </c>
      <c r="AV89" s="37">
        <f t="shared" si="83"/>
        <v>0</v>
      </c>
    </row>
    <row r="90" spans="2:48" x14ac:dyDescent="0.3">
      <c r="B90" s="39" t="s">
        <v>80</v>
      </c>
      <c r="C90" s="4">
        <v>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>
        <f t="shared" si="80"/>
        <v>0</v>
      </c>
      <c r="Y90" s="4">
        <f t="shared" si="81"/>
        <v>0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37">
        <f t="shared" si="82"/>
        <v>0</v>
      </c>
      <c r="AV90" s="37">
        <f t="shared" si="83"/>
        <v>0</v>
      </c>
    </row>
    <row r="91" spans="2:48" x14ac:dyDescent="0.3">
      <c r="B91" s="39" t="s">
        <v>81</v>
      </c>
      <c r="C91" s="4">
        <v>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f t="shared" si="80"/>
        <v>0</v>
      </c>
      <c r="Y91" s="4">
        <f t="shared" si="81"/>
        <v>0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37">
        <f t="shared" si="82"/>
        <v>0</v>
      </c>
      <c r="AV91" s="37">
        <f t="shared" si="83"/>
        <v>0</v>
      </c>
    </row>
    <row r="92" spans="2:48" x14ac:dyDescent="0.3">
      <c r="B92" s="39" t="s">
        <v>82</v>
      </c>
      <c r="C92" s="4">
        <v>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>
        <f t="shared" si="80"/>
        <v>0</v>
      </c>
      <c r="Y92" s="4">
        <f t="shared" si="81"/>
        <v>0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37">
        <f t="shared" si="82"/>
        <v>0</v>
      </c>
      <c r="AV92" s="37">
        <f t="shared" si="83"/>
        <v>0</v>
      </c>
    </row>
    <row r="93" spans="2:48" x14ac:dyDescent="0.3">
      <c r="B93" s="39" t="s">
        <v>83</v>
      </c>
      <c r="C93" s="4">
        <v>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>
        <f t="shared" si="80"/>
        <v>0</v>
      </c>
      <c r="Y93" s="4">
        <f t="shared" si="81"/>
        <v>0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37">
        <f t="shared" si="82"/>
        <v>0</v>
      </c>
      <c r="AV93" s="37">
        <f t="shared" si="83"/>
        <v>0</v>
      </c>
    </row>
    <row r="94" spans="2:48" x14ac:dyDescent="0.3">
      <c r="B94" s="39" t="s">
        <v>84</v>
      </c>
      <c r="C94" s="4">
        <v>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>
        <f t="shared" si="80"/>
        <v>0</v>
      </c>
      <c r="Y94" s="4">
        <f t="shared" si="81"/>
        <v>0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37">
        <f t="shared" si="82"/>
        <v>0</v>
      </c>
      <c r="AV94" s="37">
        <f t="shared" si="83"/>
        <v>0</v>
      </c>
    </row>
    <row r="95" spans="2:48" x14ac:dyDescent="0.3">
      <c r="B95" s="39" t="s">
        <v>85</v>
      </c>
      <c r="C95" s="4">
        <v>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>
        <f t="shared" si="80"/>
        <v>0</v>
      </c>
      <c r="Y95" s="4">
        <f t="shared" si="81"/>
        <v>0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37">
        <f t="shared" si="82"/>
        <v>0</v>
      </c>
      <c r="AV95" s="37">
        <f t="shared" si="83"/>
        <v>0</v>
      </c>
    </row>
    <row r="96" spans="2:48" x14ac:dyDescent="0.3">
      <c r="B96" s="39" t="s">
        <v>86</v>
      </c>
      <c r="C96" s="4">
        <v>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>
        <f t="shared" si="80"/>
        <v>0</v>
      </c>
      <c r="Y96" s="4">
        <f t="shared" si="81"/>
        <v>0</v>
      </c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37">
        <f t="shared" si="82"/>
        <v>0</v>
      </c>
      <c r="AV96" s="37">
        <f t="shared" si="83"/>
        <v>0</v>
      </c>
    </row>
    <row r="97" spans="2:48" x14ac:dyDescent="0.3">
      <c r="B97" s="39" t="s">
        <v>87</v>
      </c>
      <c r="C97" s="4">
        <v>168433.64</v>
      </c>
      <c r="D97" s="4"/>
      <c r="E97" s="4"/>
      <c r="F97" s="4"/>
      <c r="G97" s="4"/>
      <c r="H97" s="4"/>
      <c r="I97" s="4"/>
      <c r="J97" s="4"/>
      <c r="K97" s="4">
        <v>1928.030116554791</v>
      </c>
      <c r="L97" s="4"/>
      <c r="M97" s="4"/>
      <c r="N97" s="4"/>
      <c r="O97" s="4"/>
      <c r="P97" s="4"/>
      <c r="Q97" s="4"/>
      <c r="R97" s="4">
        <v>986.08138887592156</v>
      </c>
      <c r="S97" s="4"/>
      <c r="T97" s="4"/>
      <c r="U97" s="4"/>
      <c r="V97" s="4"/>
      <c r="W97" s="4"/>
      <c r="X97" s="4">
        <f t="shared" si="80"/>
        <v>2914.1115054307124</v>
      </c>
      <c r="Y97" s="4">
        <f t="shared" si="81"/>
        <v>171347.75150543073</v>
      </c>
      <c r="Z97" s="4"/>
      <c r="AA97" s="4"/>
      <c r="AB97" s="4"/>
      <c r="AC97" s="4"/>
      <c r="AD97" s="4"/>
      <c r="AE97" s="4"/>
      <c r="AF97" s="4">
        <v>4259.7224257176867</v>
      </c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>
        <f>+'6.28'!C32</f>
        <v>16.968876860622462</v>
      </c>
      <c r="AR97" s="4"/>
      <c r="AS97" s="4"/>
      <c r="AT97" s="4"/>
      <c r="AU97" s="37">
        <f t="shared" si="82"/>
        <v>4276.6913025783097</v>
      </c>
      <c r="AV97" s="37">
        <f t="shared" si="83"/>
        <v>175624.44280800904</v>
      </c>
    </row>
    <row r="98" spans="2:48" x14ac:dyDescent="0.3">
      <c r="B98" s="39" t="s">
        <v>88</v>
      </c>
      <c r="C98" s="4">
        <v>0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>
        <f t="shared" ref="X98:X129" si="84">SUM(D98:W98)</f>
        <v>0</v>
      </c>
      <c r="Y98" s="4">
        <f t="shared" ref="Y98:Y129" si="85">+C98+X98</f>
        <v>0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37">
        <f t="shared" ref="AU98:AU129" si="86">SUM(Z98:AT98)</f>
        <v>0</v>
      </c>
      <c r="AV98" s="37">
        <f t="shared" ref="AV98:AV129" si="87">+AU98+Y98</f>
        <v>0</v>
      </c>
    </row>
    <row r="99" spans="2:48" x14ac:dyDescent="0.3">
      <c r="B99" s="39" t="s">
        <v>89</v>
      </c>
      <c r="C99" s="4">
        <v>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f t="shared" si="84"/>
        <v>0</v>
      </c>
      <c r="Y99" s="4">
        <f t="shared" si="85"/>
        <v>0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37">
        <f t="shared" si="86"/>
        <v>0</v>
      </c>
      <c r="AV99" s="37">
        <f t="shared" si="87"/>
        <v>0</v>
      </c>
    </row>
    <row r="100" spans="2:48" x14ac:dyDescent="0.3">
      <c r="B100" s="39" t="s">
        <v>90</v>
      </c>
      <c r="C100" s="4">
        <v>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f t="shared" si="84"/>
        <v>0</v>
      </c>
      <c r="Y100" s="4">
        <f t="shared" si="85"/>
        <v>0</v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37">
        <f t="shared" si="86"/>
        <v>0</v>
      </c>
      <c r="AV100" s="37">
        <f t="shared" si="87"/>
        <v>0</v>
      </c>
    </row>
    <row r="101" spans="2:48" x14ac:dyDescent="0.3">
      <c r="B101" s="39" t="s">
        <v>91</v>
      </c>
      <c r="C101" s="4">
        <v>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>
        <f t="shared" si="84"/>
        <v>0</v>
      </c>
      <c r="Y101" s="4">
        <f t="shared" si="85"/>
        <v>0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37">
        <f t="shared" si="86"/>
        <v>0</v>
      </c>
      <c r="AV101" s="37">
        <f t="shared" si="87"/>
        <v>0</v>
      </c>
    </row>
    <row r="102" spans="2:48" x14ac:dyDescent="0.3">
      <c r="B102" s="39" t="s">
        <v>92</v>
      </c>
      <c r="C102" s="4">
        <v>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>
        <f t="shared" si="84"/>
        <v>0</v>
      </c>
      <c r="Y102" s="4">
        <f t="shared" si="85"/>
        <v>0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37">
        <f t="shared" si="86"/>
        <v>0</v>
      </c>
      <c r="AV102" s="37">
        <f t="shared" si="87"/>
        <v>0</v>
      </c>
    </row>
    <row r="103" spans="2:48" x14ac:dyDescent="0.3">
      <c r="B103" s="39" t="s">
        <v>267</v>
      </c>
      <c r="C103" s="4">
        <v>2200208.33</v>
      </c>
      <c r="D103" s="4"/>
      <c r="E103" s="4"/>
      <c r="F103" s="4"/>
      <c r="G103" s="4"/>
      <c r="H103" s="4"/>
      <c r="I103" s="4"/>
      <c r="J103" s="4"/>
      <c r="K103" s="4">
        <v>3561.3746767015805</v>
      </c>
      <c r="L103" s="4"/>
      <c r="M103" s="4"/>
      <c r="N103" s="4"/>
      <c r="O103" s="4"/>
      <c r="P103" s="4"/>
      <c r="Q103" s="4"/>
      <c r="R103" s="4">
        <v>1821.4473193938991</v>
      </c>
      <c r="S103" s="4"/>
      <c r="T103" s="4"/>
      <c r="U103" s="4"/>
      <c r="V103" s="4"/>
      <c r="W103" s="4"/>
      <c r="X103" s="4">
        <f t="shared" si="84"/>
        <v>5382.8219960954793</v>
      </c>
      <c r="Y103" s="4">
        <f t="shared" si="85"/>
        <v>2205591.1519960957</v>
      </c>
      <c r="Z103" s="4"/>
      <c r="AA103" s="4"/>
      <c r="AB103" s="4"/>
      <c r="AC103" s="4"/>
      <c r="AD103" s="4"/>
      <c r="AE103" s="4"/>
      <c r="AF103" s="4">
        <v>69831.193765119126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37">
        <f t="shared" si="86"/>
        <v>69831.193765119126</v>
      </c>
      <c r="AV103" s="37">
        <f t="shared" si="87"/>
        <v>2275422.3457612148</v>
      </c>
    </row>
    <row r="104" spans="2:48" x14ac:dyDescent="0.3">
      <c r="B104" s="39" t="s">
        <v>93</v>
      </c>
      <c r="C104" s="4">
        <v>-64440.99</v>
      </c>
      <c r="D104" s="4"/>
      <c r="E104" s="4"/>
      <c r="F104" s="4"/>
      <c r="G104" s="4"/>
      <c r="H104" s="4"/>
      <c r="I104" s="4"/>
      <c r="J104" s="4"/>
      <c r="K104" s="4">
        <v>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>
        <f t="shared" si="84"/>
        <v>0</v>
      </c>
      <c r="Y104" s="4">
        <f t="shared" si="85"/>
        <v>-64440.99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37">
        <f t="shared" si="86"/>
        <v>0</v>
      </c>
      <c r="AV104" s="37">
        <f t="shared" si="87"/>
        <v>-64440.99</v>
      </c>
    </row>
    <row r="105" spans="2:48" x14ac:dyDescent="0.3">
      <c r="B105" s="39" t="s">
        <v>94</v>
      </c>
      <c r="C105" s="4">
        <v>644384.13</v>
      </c>
      <c r="D105" s="4"/>
      <c r="E105" s="4"/>
      <c r="F105" s="4"/>
      <c r="G105" s="4"/>
      <c r="H105" s="4"/>
      <c r="I105" s="4"/>
      <c r="J105" s="4"/>
      <c r="K105" s="4">
        <v>490.90713109785241</v>
      </c>
      <c r="L105" s="4"/>
      <c r="M105" s="4"/>
      <c r="N105" s="4"/>
      <c r="O105" s="4"/>
      <c r="P105" s="4"/>
      <c r="Q105" s="4"/>
      <c r="R105" s="4">
        <v>251.07200426259939</v>
      </c>
      <c r="S105" s="4"/>
      <c r="T105" s="4"/>
      <c r="U105" s="4"/>
      <c r="V105" s="4"/>
      <c r="W105" s="4"/>
      <c r="X105" s="4">
        <f t="shared" si="84"/>
        <v>741.97913536045178</v>
      </c>
      <c r="Y105" s="4">
        <f t="shared" si="85"/>
        <v>645126.10913536046</v>
      </c>
      <c r="Z105" s="4"/>
      <c r="AA105" s="4"/>
      <c r="AB105" s="4"/>
      <c r="AC105" s="4"/>
      <c r="AD105" s="4"/>
      <c r="AE105" s="4"/>
      <c r="AF105" s="4">
        <v>9625.673821020815</v>
      </c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37">
        <f t="shared" si="86"/>
        <v>9625.673821020815</v>
      </c>
      <c r="AV105" s="37">
        <f t="shared" si="87"/>
        <v>654751.78295638133</v>
      </c>
    </row>
    <row r="106" spans="2:48" x14ac:dyDescent="0.3">
      <c r="B106" s="39" t="s">
        <v>95</v>
      </c>
      <c r="C106" s="4">
        <v>170137.08999999991</v>
      </c>
      <c r="D106" s="4"/>
      <c r="E106" s="4"/>
      <c r="F106" s="4"/>
      <c r="G106" s="4"/>
      <c r="H106" s="4"/>
      <c r="I106" s="4"/>
      <c r="J106" s="4"/>
      <c r="K106" s="4">
        <v>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f t="shared" si="84"/>
        <v>0</v>
      </c>
      <c r="Y106" s="4">
        <f t="shared" si="85"/>
        <v>170137.08999999991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37">
        <f t="shared" si="86"/>
        <v>0</v>
      </c>
      <c r="AV106" s="37">
        <f t="shared" si="87"/>
        <v>170137.08999999991</v>
      </c>
    </row>
    <row r="107" spans="2:48" x14ac:dyDescent="0.3">
      <c r="B107" s="39" t="s">
        <v>96</v>
      </c>
      <c r="C107" s="4">
        <v>0</v>
      </c>
      <c r="D107" s="4"/>
      <c r="E107" s="4"/>
      <c r="F107" s="4"/>
      <c r="G107" s="4"/>
      <c r="H107" s="4"/>
      <c r="I107" s="4"/>
      <c r="J107" s="4"/>
      <c r="K107" s="4">
        <v>0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f t="shared" si="84"/>
        <v>0</v>
      </c>
      <c r="Y107" s="4">
        <f t="shared" si="85"/>
        <v>0</v>
      </c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37">
        <f t="shared" si="86"/>
        <v>0</v>
      </c>
      <c r="AV107" s="37">
        <f t="shared" si="87"/>
        <v>0</v>
      </c>
    </row>
    <row r="108" spans="2:48" x14ac:dyDescent="0.3">
      <c r="B108" s="39" t="s">
        <v>97</v>
      </c>
      <c r="C108" s="4">
        <v>21781.82</v>
      </c>
      <c r="D108" s="4"/>
      <c r="E108" s="4"/>
      <c r="F108" s="4"/>
      <c r="G108" s="4"/>
      <c r="H108" s="4"/>
      <c r="I108" s="4"/>
      <c r="J108" s="4"/>
      <c r="K108" s="4">
        <v>0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>
        <f t="shared" si="84"/>
        <v>0</v>
      </c>
      <c r="Y108" s="4">
        <f t="shared" si="85"/>
        <v>21781.82</v>
      </c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37">
        <f t="shared" si="86"/>
        <v>0</v>
      </c>
      <c r="AV108" s="37">
        <f t="shared" si="87"/>
        <v>21781.82</v>
      </c>
    </row>
    <row r="109" spans="2:48" x14ac:dyDescent="0.3">
      <c r="B109" s="39" t="s">
        <v>98</v>
      </c>
      <c r="C109" s="4">
        <v>7785.5299999999988</v>
      </c>
      <c r="D109" s="4"/>
      <c r="E109" s="4"/>
      <c r="F109" s="4"/>
      <c r="G109" s="4"/>
      <c r="H109" s="4"/>
      <c r="I109" s="4"/>
      <c r="J109" s="4"/>
      <c r="K109" s="4">
        <v>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f t="shared" si="84"/>
        <v>0</v>
      </c>
      <c r="Y109" s="4">
        <f t="shared" si="85"/>
        <v>7785.5299999999988</v>
      </c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37">
        <f t="shared" si="86"/>
        <v>0</v>
      </c>
      <c r="AV109" s="37">
        <f t="shared" si="87"/>
        <v>7785.5299999999988</v>
      </c>
    </row>
    <row r="110" spans="2:48" x14ac:dyDescent="0.3">
      <c r="B110" s="39" t="s">
        <v>99</v>
      </c>
      <c r="C110" s="4">
        <v>302192.40000000002</v>
      </c>
      <c r="D110" s="4"/>
      <c r="E110" s="4"/>
      <c r="F110" s="4"/>
      <c r="G110" s="4"/>
      <c r="H110" s="4"/>
      <c r="I110" s="4"/>
      <c r="J110" s="4"/>
      <c r="K110" s="4">
        <v>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>
        <f t="shared" si="84"/>
        <v>0</v>
      </c>
      <c r="Y110" s="4">
        <f t="shared" si="85"/>
        <v>302192.40000000002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37">
        <f t="shared" si="86"/>
        <v>0</v>
      </c>
      <c r="AV110" s="37">
        <f t="shared" si="87"/>
        <v>302192.40000000002</v>
      </c>
    </row>
    <row r="111" spans="2:48" x14ac:dyDescent="0.3">
      <c r="B111" s="39" t="s">
        <v>100</v>
      </c>
      <c r="C111" s="4">
        <v>32466.260000000002</v>
      </c>
      <c r="D111" s="4"/>
      <c r="E111" s="4"/>
      <c r="F111" s="4"/>
      <c r="G111" s="4"/>
      <c r="H111" s="4"/>
      <c r="I111" s="4"/>
      <c r="J111" s="4"/>
      <c r="K111" s="4">
        <v>0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f t="shared" si="84"/>
        <v>0</v>
      </c>
      <c r="Y111" s="4">
        <f t="shared" si="85"/>
        <v>32466.260000000002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37">
        <f t="shared" si="86"/>
        <v>0</v>
      </c>
      <c r="AV111" s="37">
        <f t="shared" si="87"/>
        <v>32466.260000000002</v>
      </c>
    </row>
    <row r="112" spans="2:48" x14ac:dyDescent="0.3">
      <c r="B112" s="39" t="s">
        <v>101</v>
      </c>
      <c r="C112" s="4">
        <v>10707.14</v>
      </c>
      <c r="D112" s="4"/>
      <c r="E112" s="4"/>
      <c r="F112" s="4"/>
      <c r="G112" s="4"/>
      <c r="H112" s="4"/>
      <c r="I112" s="4"/>
      <c r="J112" s="4"/>
      <c r="K112" s="4">
        <v>0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f t="shared" si="84"/>
        <v>0</v>
      </c>
      <c r="Y112" s="4">
        <f t="shared" si="85"/>
        <v>10707.14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37">
        <f t="shared" si="86"/>
        <v>0</v>
      </c>
      <c r="AV112" s="37">
        <f t="shared" si="87"/>
        <v>10707.14</v>
      </c>
    </row>
    <row r="113" spans="2:48" x14ac:dyDescent="0.3">
      <c r="B113" s="39" t="s">
        <v>102</v>
      </c>
      <c r="C113" s="4">
        <v>18253.900000000001</v>
      </c>
      <c r="D113" s="4"/>
      <c r="E113" s="4"/>
      <c r="F113" s="4"/>
      <c r="G113" s="4"/>
      <c r="H113" s="4"/>
      <c r="I113" s="4"/>
      <c r="J113" s="4"/>
      <c r="K113" s="4">
        <v>0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f t="shared" si="84"/>
        <v>0</v>
      </c>
      <c r="Y113" s="4">
        <f t="shared" si="85"/>
        <v>18253.900000000001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37">
        <f t="shared" si="86"/>
        <v>0</v>
      </c>
      <c r="AV113" s="37">
        <f t="shared" si="87"/>
        <v>18253.900000000001</v>
      </c>
    </row>
    <row r="114" spans="2:48" x14ac:dyDescent="0.3">
      <c r="B114" s="39" t="s">
        <v>103</v>
      </c>
      <c r="C114" s="4">
        <v>0</v>
      </c>
      <c r="D114" s="4"/>
      <c r="E114" s="4"/>
      <c r="F114" s="4"/>
      <c r="G114" s="4"/>
      <c r="H114" s="4"/>
      <c r="I114" s="4"/>
      <c r="J114" s="4"/>
      <c r="K114" s="4">
        <v>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>
        <f t="shared" si="84"/>
        <v>0</v>
      </c>
      <c r="Y114" s="4">
        <f t="shared" si="85"/>
        <v>0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37">
        <f t="shared" si="86"/>
        <v>0</v>
      </c>
      <c r="AV114" s="37">
        <f t="shared" si="87"/>
        <v>0</v>
      </c>
    </row>
    <row r="115" spans="2:48" x14ac:dyDescent="0.3">
      <c r="B115" s="39" t="s">
        <v>104</v>
      </c>
      <c r="C115" s="4">
        <v>144918.86999999988</v>
      </c>
      <c r="D115" s="4"/>
      <c r="E115" s="4"/>
      <c r="F115" s="4"/>
      <c r="G115" s="4"/>
      <c r="H115" s="4"/>
      <c r="I115" s="4"/>
      <c r="J115" s="4"/>
      <c r="K115" s="4">
        <v>6.040921003957191</v>
      </c>
      <c r="L115" s="4"/>
      <c r="M115" s="4"/>
      <c r="N115" s="4"/>
      <c r="O115" s="4"/>
      <c r="P115" s="4"/>
      <c r="Q115" s="4"/>
      <c r="R115" s="4">
        <v>3.0895989240646031</v>
      </c>
      <c r="S115" s="4"/>
      <c r="T115" s="4"/>
      <c r="U115" s="4"/>
      <c r="V115" s="4"/>
      <c r="W115" s="4"/>
      <c r="X115" s="4">
        <f t="shared" si="84"/>
        <v>9.1305199280217941</v>
      </c>
      <c r="Y115" s="4">
        <f t="shared" si="85"/>
        <v>144928.00051992791</v>
      </c>
      <c r="Z115" s="4"/>
      <c r="AA115" s="4"/>
      <c r="AB115" s="4"/>
      <c r="AC115" s="4"/>
      <c r="AD115" s="4"/>
      <c r="AE115" s="4"/>
      <c r="AF115" s="4">
        <v>118.44997043046598</v>
      </c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37">
        <f t="shared" si="86"/>
        <v>118.44997043046598</v>
      </c>
      <c r="AV115" s="37">
        <f t="shared" si="87"/>
        <v>145046.45049035837</v>
      </c>
    </row>
    <row r="116" spans="2:48" x14ac:dyDescent="0.3">
      <c r="B116" s="39" t="s">
        <v>105</v>
      </c>
      <c r="C116" s="4">
        <v>35182.949999999997</v>
      </c>
      <c r="D116" s="4"/>
      <c r="E116" s="4"/>
      <c r="F116" s="4"/>
      <c r="G116" s="4"/>
      <c r="H116" s="4"/>
      <c r="I116" s="4"/>
      <c r="J116" s="4"/>
      <c r="K116" s="4">
        <v>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f t="shared" si="84"/>
        <v>0</v>
      </c>
      <c r="Y116" s="4">
        <f t="shared" si="85"/>
        <v>35182.949999999997</v>
      </c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37">
        <f t="shared" si="86"/>
        <v>0</v>
      </c>
      <c r="AV116" s="37">
        <f t="shared" si="87"/>
        <v>35182.949999999997</v>
      </c>
    </row>
    <row r="117" spans="2:48" x14ac:dyDescent="0.3">
      <c r="B117" s="39" t="s">
        <v>106</v>
      </c>
      <c r="C117" s="4">
        <v>0</v>
      </c>
      <c r="D117" s="4"/>
      <c r="E117" s="4"/>
      <c r="F117" s="4"/>
      <c r="G117" s="4"/>
      <c r="H117" s="4"/>
      <c r="I117" s="4"/>
      <c r="J117" s="4"/>
      <c r="K117" s="4">
        <v>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>
        <f t="shared" si="84"/>
        <v>0</v>
      </c>
      <c r="Y117" s="4">
        <f t="shared" si="85"/>
        <v>0</v>
      </c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37">
        <f t="shared" si="86"/>
        <v>0</v>
      </c>
      <c r="AV117" s="37">
        <f t="shared" si="87"/>
        <v>0</v>
      </c>
    </row>
    <row r="118" spans="2:48" x14ac:dyDescent="0.3">
      <c r="B118" s="39" t="s">
        <v>107</v>
      </c>
      <c r="C118" s="4">
        <v>145104.1</v>
      </c>
      <c r="D118" s="4"/>
      <c r="E118" s="4"/>
      <c r="F118" s="4"/>
      <c r="G118" s="4"/>
      <c r="H118" s="4"/>
      <c r="I118" s="4"/>
      <c r="J118" s="4"/>
      <c r="K118" s="4">
        <v>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f t="shared" si="84"/>
        <v>0</v>
      </c>
      <c r="Y118" s="4">
        <f t="shared" si="85"/>
        <v>145104.1</v>
      </c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37">
        <f t="shared" si="86"/>
        <v>0</v>
      </c>
      <c r="AV118" s="37">
        <f t="shared" si="87"/>
        <v>145104.1</v>
      </c>
    </row>
    <row r="119" spans="2:48" x14ac:dyDescent="0.3">
      <c r="B119" s="39" t="s">
        <v>108</v>
      </c>
      <c r="C119" s="4">
        <v>47218.97</v>
      </c>
      <c r="D119" s="4"/>
      <c r="E119" s="4"/>
      <c r="F119" s="4"/>
      <c r="G119" s="4"/>
      <c r="H119" s="4"/>
      <c r="I119" s="4"/>
      <c r="J119" s="4"/>
      <c r="K119" s="4"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>
        <f t="shared" si="84"/>
        <v>0</v>
      </c>
      <c r="Y119" s="4">
        <f t="shared" si="85"/>
        <v>47218.97</v>
      </c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37">
        <f t="shared" si="86"/>
        <v>0</v>
      </c>
      <c r="AV119" s="37">
        <f t="shared" si="87"/>
        <v>47218.97</v>
      </c>
    </row>
    <row r="120" spans="2:48" x14ac:dyDescent="0.3">
      <c r="B120" s="39" t="s">
        <v>109</v>
      </c>
      <c r="C120" s="4">
        <v>909897.08999999892</v>
      </c>
      <c r="D120" s="4"/>
      <c r="E120" s="4"/>
      <c r="F120" s="4"/>
      <c r="G120" s="4"/>
      <c r="H120" s="4"/>
      <c r="I120" s="4"/>
      <c r="J120" s="4"/>
      <c r="K120" s="4">
        <v>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>
        <f t="shared" si="84"/>
        <v>0</v>
      </c>
      <c r="Y120" s="4">
        <f t="shared" si="85"/>
        <v>909897.08999999892</v>
      </c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37">
        <f t="shared" si="86"/>
        <v>0</v>
      </c>
      <c r="AV120" s="37">
        <f t="shared" si="87"/>
        <v>909897.08999999892</v>
      </c>
    </row>
    <row r="121" spans="2:48" x14ac:dyDescent="0.3">
      <c r="B121" s="39" t="s">
        <v>110</v>
      </c>
      <c r="C121" s="4">
        <v>16092.7</v>
      </c>
      <c r="D121" s="4"/>
      <c r="E121" s="4"/>
      <c r="F121" s="4"/>
      <c r="G121" s="4"/>
      <c r="H121" s="4"/>
      <c r="I121" s="4"/>
      <c r="J121" s="4"/>
      <c r="K121" s="4">
        <v>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>
        <f t="shared" si="84"/>
        <v>0</v>
      </c>
      <c r="Y121" s="4">
        <f t="shared" si="85"/>
        <v>16092.7</v>
      </c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37">
        <f t="shared" si="86"/>
        <v>0</v>
      </c>
      <c r="AV121" s="37">
        <f t="shared" si="87"/>
        <v>16092.7</v>
      </c>
    </row>
    <row r="122" spans="2:48" x14ac:dyDescent="0.3">
      <c r="B122" s="39" t="s">
        <v>111</v>
      </c>
      <c r="C122" s="4">
        <v>263391.02</v>
      </c>
      <c r="D122" s="4"/>
      <c r="E122" s="4"/>
      <c r="F122" s="4"/>
      <c r="G122" s="4"/>
      <c r="H122" s="4"/>
      <c r="I122" s="4"/>
      <c r="J122" s="4"/>
      <c r="K122" s="4">
        <v>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>
        <f t="shared" si="84"/>
        <v>0</v>
      </c>
      <c r="Y122" s="4">
        <f t="shared" si="85"/>
        <v>263391.02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37">
        <f t="shared" si="86"/>
        <v>0</v>
      </c>
      <c r="AV122" s="37">
        <f t="shared" si="87"/>
        <v>263391.02</v>
      </c>
    </row>
    <row r="123" spans="2:48" x14ac:dyDescent="0.3">
      <c r="B123" s="39" t="s">
        <v>112</v>
      </c>
      <c r="C123" s="4">
        <v>0</v>
      </c>
      <c r="D123" s="4"/>
      <c r="E123" s="4"/>
      <c r="F123" s="4"/>
      <c r="G123" s="4"/>
      <c r="H123" s="4"/>
      <c r="I123" s="4"/>
      <c r="J123" s="4"/>
      <c r="K123" s="4">
        <v>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f t="shared" si="84"/>
        <v>0</v>
      </c>
      <c r="Y123" s="4">
        <f t="shared" si="85"/>
        <v>0</v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37">
        <f t="shared" si="86"/>
        <v>0</v>
      </c>
      <c r="AV123" s="37">
        <f t="shared" si="87"/>
        <v>0</v>
      </c>
    </row>
    <row r="124" spans="2:48" x14ac:dyDescent="0.3">
      <c r="B124" s="39" t="s">
        <v>113</v>
      </c>
      <c r="C124" s="4">
        <v>100277.73</v>
      </c>
      <c r="D124" s="4"/>
      <c r="E124" s="4"/>
      <c r="F124" s="4"/>
      <c r="G124" s="4"/>
      <c r="H124" s="4"/>
      <c r="I124" s="4"/>
      <c r="J124" s="4"/>
      <c r="K124" s="4">
        <v>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f t="shared" si="84"/>
        <v>0</v>
      </c>
      <c r="Y124" s="4">
        <f t="shared" si="85"/>
        <v>100277.73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37">
        <f t="shared" si="86"/>
        <v>0</v>
      </c>
      <c r="AV124" s="37">
        <f t="shared" si="87"/>
        <v>100277.73</v>
      </c>
    </row>
    <row r="125" spans="2:48" x14ac:dyDescent="0.3">
      <c r="B125" s="39" t="s">
        <v>114</v>
      </c>
      <c r="C125" s="4">
        <v>14940.72</v>
      </c>
      <c r="D125" s="4"/>
      <c r="E125" s="4"/>
      <c r="F125" s="4"/>
      <c r="G125" s="4"/>
      <c r="H125" s="4"/>
      <c r="I125" s="4"/>
      <c r="J125" s="4"/>
      <c r="K125" s="4">
        <v>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f t="shared" si="84"/>
        <v>0</v>
      </c>
      <c r="Y125" s="4">
        <f t="shared" si="85"/>
        <v>14940.72</v>
      </c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37">
        <f t="shared" si="86"/>
        <v>0</v>
      </c>
      <c r="AV125" s="37">
        <f t="shared" si="87"/>
        <v>14940.72</v>
      </c>
    </row>
    <row r="126" spans="2:48" x14ac:dyDescent="0.3">
      <c r="B126" s="39" t="s">
        <v>115</v>
      </c>
      <c r="C126" s="4">
        <v>852496.36999999895</v>
      </c>
      <c r="D126" s="4"/>
      <c r="E126" s="4"/>
      <c r="F126" s="4"/>
      <c r="G126" s="4"/>
      <c r="H126" s="4"/>
      <c r="I126" s="4"/>
      <c r="J126" s="4"/>
      <c r="K126" s="4">
        <v>6308.9878606573202</v>
      </c>
      <c r="L126" s="4"/>
      <c r="M126" s="4"/>
      <c r="N126" s="4"/>
      <c r="O126" s="4"/>
      <c r="P126" s="4"/>
      <c r="Q126" s="4"/>
      <c r="R126" s="4">
        <v>3226.7003811926738</v>
      </c>
      <c r="S126" s="4"/>
      <c r="T126" s="4"/>
      <c r="U126" s="4"/>
      <c r="V126" s="4"/>
      <c r="W126" s="4"/>
      <c r="X126" s="4">
        <f t="shared" si="84"/>
        <v>9535.6882418499936</v>
      </c>
      <c r="Y126" s="4">
        <f t="shared" si="85"/>
        <v>862032.05824184895</v>
      </c>
      <c r="Z126" s="4"/>
      <c r="AA126" s="4"/>
      <c r="AB126" s="4"/>
      <c r="AC126" s="4"/>
      <c r="AD126" s="4"/>
      <c r="AE126" s="4"/>
      <c r="AF126" s="4">
        <v>26896.642057260953</v>
      </c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>
        <f>+'6.28'!C34</f>
        <v>27.031123139377538</v>
      </c>
      <c r="AR126" s="4"/>
      <c r="AS126" s="4"/>
      <c r="AT126" s="4"/>
      <c r="AU126" s="37">
        <f t="shared" si="86"/>
        <v>26923.673180400332</v>
      </c>
      <c r="AV126" s="37">
        <f t="shared" si="87"/>
        <v>888955.73142224923</v>
      </c>
    </row>
    <row r="127" spans="2:48" x14ac:dyDescent="0.3">
      <c r="B127" s="39" t="s">
        <v>116</v>
      </c>
      <c r="C127" s="4">
        <v>0</v>
      </c>
      <c r="D127" s="4"/>
      <c r="E127" s="4"/>
      <c r="F127" s="4"/>
      <c r="G127" s="4"/>
      <c r="H127" s="4"/>
      <c r="I127" s="4"/>
      <c r="J127" s="4"/>
      <c r="K127" s="4">
        <v>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>
        <f t="shared" si="84"/>
        <v>0</v>
      </c>
      <c r="Y127" s="4">
        <f t="shared" si="85"/>
        <v>0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37">
        <f t="shared" si="86"/>
        <v>0</v>
      </c>
      <c r="AV127" s="37">
        <f t="shared" si="87"/>
        <v>0</v>
      </c>
    </row>
    <row r="128" spans="2:48" x14ac:dyDescent="0.3">
      <c r="B128" s="39" t="s">
        <v>117</v>
      </c>
      <c r="C128" s="4">
        <v>0</v>
      </c>
      <c r="D128" s="4"/>
      <c r="E128" s="4"/>
      <c r="F128" s="4"/>
      <c r="G128" s="4"/>
      <c r="H128" s="4"/>
      <c r="I128" s="4"/>
      <c r="J128" s="4"/>
      <c r="K128" s="4">
        <v>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>
        <f t="shared" si="84"/>
        <v>0</v>
      </c>
      <c r="Y128" s="4">
        <f t="shared" si="85"/>
        <v>0</v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37">
        <f t="shared" si="86"/>
        <v>0</v>
      </c>
      <c r="AV128" s="37">
        <f t="shared" si="87"/>
        <v>0</v>
      </c>
    </row>
    <row r="129" spans="2:48" x14ac:dyDescent="0.3">
      <c r="B129" s="39" t="s">
        <v>118</v>
      </c>
      <c r="C129" s="4">
        <v>0</v>
      </c>
      <c r="D129" s="4"/>
      <c r="E129" s="4"/>
      <c r="F129" s="4"/>
      <c r="G129" s="4"/>
      <c r="H129" s="4"/>
      <c r="I129" s="4"/>
      <c r="J129" s="4"/>
      <c r="K129" s="4">
        <v>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f t="shared" si="84"/>
        <v>0</v>
      </c>
      <c r="Y129" s="4">
        <f t="shared" si="85"/>
        <v>0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37">
        <f t="shared" si="86"/>
        <v>0</v>
      </c>
      <c r="AV129" s="37">
        <f t="shared" si="87"/>
        <v>0</v>
      </c>
    </row>
    <row r="130" spans="2:48" x14ac:dyDescent="0.3">
      <c r="B130" s="39" t="s">
        <v>119</v>
      </c>
      <c r="C130" s="4">
        <v>0</v>
      </c>
      <c r="D130" s="4"/>
      <c r="E130" s="4"/>
      <c r="F130" s="4"/>
      <c r="G130" s="4"/>
      <c r="H130" s="4"/>
      <c r="I130" s="4"/>
      <c r="J130" s="4"/>
      <c r="K130" s="4">
        <v>0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f t="shared" ref="X130:X132" si="88">SUM(D130:W130)</f>
        <v>0</v>
      </c>
      <c r="Y130" s="4">
        <f t="shared" ref="Y130:Y132" si="89">+C130+X130</f>
        <v>0</v>
      </c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37">
        <f t="shared" ref="AU130:AU132" si="90">SUM(Z130:AT130)</f>
        <v>0</v>
      </c>
      <c r="AV130" s="37">
        <f t="shared" ref="AV130:AV132" si="91">+AU130+Y130</f>
        <v>0</v>
      </c>
    </row>
    <row r="131" spans="2:48" x14ac:dyDescent="0.3">
      <c r="B131" s="52" t="s">
        <v>120</v>
      </c>
      <c r="C131" s="4">
        <v>0</v>
      </c>
      <c r="D131" s="4"/>
      <c r="E131" s="4"/>
      <c r="F131" s="4"/>
      <c r="G131" s="4"/>
      <c r="H131" s="4"/>
      <c r="I131" s="4"/>
      <c r="J131" s="4"/>
      <c r="K131" s="4">
        <v>0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f t="shared" si="88"/>
        <v>0</v>
      </c>
      <c r="Y131" s="4">
        <f t="shared" si="89"/>
        <v>0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37">
        <f t="shared" si="90"/>
        <v>0</v>
      </c>
      <c r="AV131" s="37">
        <f t="shared" si="91"/>
        <v>0</v>
      </c>
    </row>
    <row r="132" spans="2:48" x14ac:dyDescent="0.3">
      <c r="B132" s="53" t="s">
        <v>268</v>
      </c>
      <c r="C132" s="4">
        <v>1375.3600000000001</v>
      </c>
      <c r="D132" s="4"/>
      <c r="E132" s="4"/>
      <c r="F132" s="4"/>
      <c r="G132" s="4"/>
      <c r="H132" s="4"/>
      <c r="I132" s="4"/>
      <c r="J132" s="4"/>
      <c r="K132" s="4">
        <v>0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>
        <f t="shared" si="88"/>
        <v>0</v>
      </c>
      <c r="Y132" s="4">
        <f t="shared" si="89"/>
        <v>1375.3600000000001</v>
      </c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37">
        <f t="shared" si="90"/>
        <v>0</v>
      </c>
      <c r="AV132" s="37">
        <f t="shared" si="91"/>
        <v>1375.3600000000001</v>
      </c>
    </row>
    <row r="133" spans="2:48" x14ac:dyDescent="0.3">
      <c r="B133" s="39" t="s">
        <v>121</v>
      </c>
      <c r="C133" s="49">
        <f t="shared" ref="C133" si="92">SUM(C66:C132)</f>
        <v>6042805.129999999</v>
      </c>
      <c r="D133" s="49">
        <f>SUM(D97:D132)</f>
        <v>0</v>
      </c>
      <c r="E133" s="49">
        <f t="shared" ref="E133" si="93">SUM(E97:E132)</f>
        <v>0</v>
      </c>
      <c r="F133" s="49">
        <f t="shared" ref="F133:Y133" si="94">SUM(F97:F132)</f>
        <v>0</v>
      </c>
      <c r="G133" s="49">
        <f t="shared" si="94"/>
        <v>0</v>
      </c>
      <c r="H133" s="49">
        <f t="shared" si="94"/>
        <v>0</v>
      </c>
      <c r="I133" s="49">
        <f t="shared" si="94"/>
        <v>0</v>
      </c>
      <c r="J133" s="49">
        <f t="shared" ref="J133" si="95">SUM(J97:J132)</f>
        <v>0</v>
      </c>
      <c r="K133" s="49">
        <f>SUM(K97:K132)</f>
        <v>12295.3407060155</v>
      </c>
      <c r="L133" s="49">
        <f>SUM(L97:L132)</f>
        <v>0</v>
      </c>
      <c r="M133" s="49">
        <f t="shared" si="94"/>
        <v>0</v>
      </c>
      <c r="N133" s="49">
        <f t="shared" si="94"/>
        <v>0</v>
      </c>
      <c r="O133" s="49">
        <f t="shared" si="94"/>
        <v>0</v>
      </c>
      <c r="P133" s="49">
        <f t="shared" si="94"/>
        <v>0</v>
      </c>
      <c r="Q133" s="49">
        <f t="shared" si="94"/>
        <v>0</v>
      </c>
      <c r="R133" s="49">
        <f t="shared" si="94"/>
        <v>6288.3906926491582</v>
      </c>
      <c r="S133" s="49">
        <f t="shared" si="94"/>
        <v>0</v>
      </c>
      <c r="T133" s="49">
        <f t="shared" si="94"/>
        <v>0</v>
      </c>
      <c r="U133" s="49">
        <f t="shared" si="94"/>
        <v>0</v>
      </c>
      <c r="V133" s="49">
        <f t="shared" si="94"/>
        <v>0</v>
      </c>
      <c r="W133" s="49">
        <f t="shared" ref="W133" si="96">SUM(W97:W132)</f>
        <v>0</v>
      </c>
      <c r="X133" s="49">
        <f t="shared" si="94"/>
        <v>18583.731398664659</v>
      </c>
      <c r="Y133" s="49">
        <f t="shared" si="94"/>
        <v>6061388.8613986624</v>
      </c>
      <c r="Z133" s="49">
        <f t="shared" ref="Z133:AV133" si="97">SUM(Z97:Z132)</f>
        <v>0</v>
      </c>
      <c r="AA133" s="49">
        <f t="shared" si="97"/>
        <v>0</v>
      </c>
      <c r="AB133" s="49">
        <f t="shared" si="97"/>
        <v>0</v>
      </c>
      <c r="AC133" s="49">
        <f t="shared" si="97"/>
        <v>0</v>
      </c>
      <c r="AD133" s="49">
        <f t="shared" si="97"/>
        <v>0</v>
      </c>
      <c r="AE133" s="49">
        <f t="shared" si="97"/>
        <v>0</v>
      </c>
      <c r="AF133" s="49">
        <f t="shared" si="97"/>
        <v>110731.68203954904</v>
      </c>
      <c r="AG133" s="49">
        <f t="shared" si="97"/>
        <v>0</v>
      </c>
      <c r="AH133" s="49">
        <f t="shared" si="97"/>
        <v>0</v>
      </c>
      <c r="AI133" s="49">
        <f t="shared" si="97"/>
        <v>0</v>
      </c>
      <c r="AJ133" s="49">
        <f t="shared" si="97"/>
        <v>0</v>
      </c>
      <c r="AK133" s="49">
        <f t="shared" si="97"/>
        <v>0</v>
      </c>
      <c r="AL133" s="49">
        <f t="shared" si="97"/>
        <v>0</v>
      </c>
      <c r="AM133" s="49">
        <f t="shared" si="97"/>
        <v>0</v>
      </c>
      <c r="AN133" s="49">
        <f t="shared" si="97"/>
        <v>0</v>
      </c>
      <c r="AO133" s="49">
        <f t="shared" si="97"/>
        <v>0</v>
      </c>
      <c r="AP133" s="49">
        <f t="shared" si="97"/>
        <v>0</v>
      </c>
      <c r="AQ133" s="49">
        <f t="shared" si="97"/>
        <v>44</v>
      </c>
      <c r="AR133" s="49">
        <f t="shared" si="97"/>
        <v>0</v>
      </c>
      <c r="AS133" s="49">
        <f t="shared" si="97"/>
        <v>0</v>
      </c>
      <c r="AT133" s="49">
        <f t="shared" ref="AT133" si="98">SUM(AT97:AT132)</f>
        <v>0</v>
      </c>
      <c r="AU133" s="49">
        <f t="shared" si="97"/>
        <v>110775.68203954905</v>
      </c>
      <c r="AV133" s="49">
        <f t="shared" si="97"/>
        <v>6172164.5434382129</v>
      </c>
    </row>
    <row r="134" spans="2:48" x14ac:dyDescent="0.3">
      <c r="B134" s="38" t="s">
        <v>122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2:48" x14ac:dyDescent="0.3">
      <c r="B135" s="39" t="s">
        <v>123</v>
      </c>
      <c r="C135" s="4">
        <v>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f t="shared" ref="X135:X162" si="99">SUM(D135:W135)</f>
        <v>0</v>
      </c>
      <c r="Y135" s="4">
        <f t="shared" ref="Y135:Y162" si="100">+C135+X135</f>
        <v>0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37">
        <f t="shared" ref="AU135:AU162" si="101">SUM(Z135:AT135)</f>
        <v>0</v>
      </c>
      <c r="AV135" s="37">
        <f t="shared" ref="AV135:AV162" si="102">+AU135+Y135</f>
        <v>0</v>
      </c>
    </row>
    <row r="136" spans="2:48" x14ac:dyDescent="0.3">
      <c r="B136" s="39" t="s">
        <v>124</v>
      </c>
      <c r="C136" s="4">
        <v>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f t="shared" si="99"/>
        <v>0</v>
      </c>
      <c r="Y136" s="4">
        <f t="shared" si="100"/>
        <v>0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37">
        <f t="shared" si="101"/>
        <v>0</v>
      </c>
      <c r="AV136" s="37">
        <f t="shared" si="102"/>
        <v>0</v>
      </c>
    </row>
    <row r="137" spans="2:48" x14ac:dyDescent="0.3">
      <c r="B137" s="39" t="s">
        <v>125</v>
      </c>
      <c r="C137" s="4">
        <v>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f t="shared" si="99"/>
        <v>0</v>
      </c>
      <c r="Y137" s="4">
        <f t="shared" si="100"/>
        <v>0</v>
      </c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37">
        <f t="shared" si="101"/>
        <v>0</v>
      </c>
      <c r="AV137" s="37">
        <f t="shared" si="102"/>
        <v>0</v>
      </c>
    </row>
    <row r="138" spans="2:48" x14ac:dyDescent="0.3">
      <c r="B138" s="39" t="s">
        <v>126</v>
      </c>
      <c r="C138" s="4">
        <v>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f t="shared" si="99"/>
        <v>0</v>
      </c>
      <c r="Y138" s="4">
        <f t="shared" si="100"/>
        <v>0</v>
      </c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37">
        <f t="shared" si="101"/>
        <v>0</v>
      </c>
      <c r="AV138" s="37">
        <f t="shared" si="102"/>
        <v>0</v>
      </c>
    </row>
    <row r="139" spans="2:48" x14ac:dyDescent="0.3">
      <c r="B139" s="39" t="s">
        <v>127</v>
      </c>
      <c r="C139" s="4">
        <v>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f t="shared" si="99"/>
        <v>0</v>
      </c>
      <c r="Y139" s="4">
        <f t="shared" si="100"/>
        <v>0</v>
      </c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37">
        <f t="shared" si="101"/>
        <v>0</v>
      </c>
      <c r="AV139" s="37">
        <f t="shared" si="102"/>
        <v>0</v>
      </c>
    </row>
    <row r="140" spans="2:48" x14ac:dyDescent="0.3">
      <c r="B140" s="39" t="s">
        <v>128</v>
      </c>
      <c r="C140" s="4">
        <v>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>
        <f t="shared" si="99"/>
        <v>0</v>
      </c>
      <c r="Y140" s="4">
        <f t="shared" si="100"/>
        <v>0</v>
      </c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37">
        <f t="shared" si="101"/>
        <v>0</v>
      </c>
      <c r="AV140" s="37">
        <f t="shared" si="102"/>
        <v>0</v>
      </c>
    </row>
    <row r="141" spans="2:48" x14ac:dyDescent="0.3">
      <c r="B141" s="39" t="s">
        <v>129</v>
      </c>
      <c r="C141" s="4">
        <v>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>
        <f t="shared" si="99"/>
        <v>0</v>
      </c>
      <c r="Y141" s="4">
        <f t="shared" si="100"/>
        <v>0</v>
      </c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37">
        <f t="shared" si="101"/>
        <v>0</v>
      </c>
      <c r="AV141" s="37">
        <f t="shared" si="102"/>
        <v>0</v>
      </c>
    </row>
    <row r="142" spans="2:48" x14ac:dyDescent="0.3">
      <c r="B142" s="39" t="s">
        <v>130</v>
      </c>
      <c r="C142" s="4">
        <v>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>
        <f t="shared" si="99"/>
        <v>0</v>
      </c>
      <c r="Y142" s="4">
        <f t="shared" si="100"/>
        <v>0</v>
      </c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37">
        <f t="shared" si="101"/>
        <v>0</v>
      </c>
      <c r="AV142" s="37">
        <f t="shared" si="102"/>
        <v>0</v>
      </c>
    </row>
    <row r="143" spans="2:48" x14ac:dyDescent="0.3">
      <c r="B143" s="39" t="s">
        <v>131</v>
      </c>
      <c r="C143" s="4">
        <v>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>
        <f t="shared" si="99"/>
        <v>0</v>
      </c>
      <c r="Y143" s="4">
        <f t="shared" si="100"/>
        <v>0</v>
      </c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37">
        <f t="shared" si="101"/>
        <v>0</v>
      </c>
      <c r="AV143" s="37">
        <f t="shared" si="102"/>
        <v>0</v>
      </c>
    </row>
    <row r="144" spans="2:48" x14ac:dyDescent="0.3">
      <c r="B144" s="39" t="s">
        <v>132</v>
      </c>
      <c r="C144" s="4">
        <v>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>
        <f t="shared" si="99"/>
        <v>0</v>
      </c>
      <c r="Y144" s="4">
        <f t="shared" si="100"/>
        <v>0</v>
      </c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37">
        <f t="shared" si="101"/>
        <v>0</v>
      </c>
      <c r="AV144" s="37">
        <f t="shared" si="102"/>
        <v>0</v>
      </c>
    </row>
    <row r="145" spans="2:48" x14ac:dyDescent="0.3">
      <c r="B145" s="39" t="s">
        <v>133</v>
      </c>
      <c r="C145" s="4">
        <v>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>
        <f t="shared" si="99"/>
        <v>0</v>
      </c>
      <c r="Y145" s="4">
        <f t="shared" si="100"/>
        <v>0</v>
      </c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37">
        <f t="shared" si="101"/>
        <v>0</v>
      </c>
      <c r="AV145" s="37">
        <f t="shared" si="102"/>
        <v>0</v>
      </c>
    </row>
    <row r="146" spans="2:48" x14ac:dyDescent="0.3">
      <c r="B146" s="39" t="s">
        <v>134</v>
      </c>
      <c r="C146" s="4">
        <v>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>
        <f t="shared" si="99"/>
        <v>0</v>
      </c>
      <c r="Y146" s="4">
        <f t="shared" si="100"/>
        <v>0</v>
      </c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37">
        <f t="shared" si="101"/>
        <v>0</v>
      </c>
      <c r="AV146" s="37">
        <f t="shared" si="102"/>
        <v>0</v>
      </c>
    </row>
    <row r="147" spans="2:48" x14ac:dyDescent="0.3">
      <c r="B147" s="39" t="s">
        <v>135</v>
      </c>
      <c r="C147" s="4">
        <v>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>
        <f t="shared" si="99"/>
        <v>0</v>
      </c>
      <c r="Y147" s="4">
        <f t="shared" si="100"/>
        <v>0</v>
      </c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37">
        <f t="shared" si="101"/>
        <v>0</v>
      </c>
      <c r="AV147" s="37">
        <f t="shared" si="102"/>
        <v>0</v>
      </c>
    </row>
    <row r="148" spans="2:48" x14ac:dyDescent="0.3">
      <c r="B148" s="39" t="s">
        <v>136</v>
      </c>
      <c r="C148" s="4">
        <v>0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>
        <f t="shared" si="99"/>
        <v>0</v>
      </c>
      <c r="Y148" s="4">
        <f t="shared" si="100"/>
        <v>0</v>
      </c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37">
        <f t="shared" si="101"/>
        <v>0</v>
      </c>
      <c r="AV148" s="37">
        <f t="shared" si="102"/>
        <v>0</v>
      </c>
    </row>
    <row r="149" spans="2:48" x14ac:dyDescent="0.3">
      <c r="B149" s="39" t="s">
        <v>137</v>
      </c>
      <c r="C149" s="4">
        <v>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>
        <f t="shared" si="99"/>
        <v>0</v>
      </c>
      <c r="Y149" s="4">
        <f t="shared" si="100"/>
        <v>0</v>
      </c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37">
        <f t="shared" si="101"/>
        <v>0</v>
      </c>
      <c r="AV149" s="37">
        <f t="shared" si="102"/>
        <v>0</v>
      </c>
    </row>
    <row r="150" spans="2:48" x14ac:dyDescent="0.3">
      <c r="B150" s="39" t="s">
        <v>138</v>
      </c>
      <c r="C150" s="4">
        <v>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>
        <f t="shared" si="99"/>
        <v>0</v>
      </c>
      <c r="Y150" s="4">
        <f t="shared" si="100"/>
        <v>0</v>
      </c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37">
        <f t="shared" si="101"/>
        <v>0</v>
      </c>
      <c r="AV150" s="37">
        <f t="shared" si="102"/>
        <v>0</v>
      </c>
    </row>
    <row r="151" spans="2:48" x14ac:dyDescent="0.3">
      <c r="B151" s="39" t="s">
        <v>139</v>
      </c>
      <c r="C151" s="4">
        <v>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>
        <f t="shared" si="99"/>
        <v>0</v>
      </c>
      <c r="Y151" s="4">
        <f t="shared" si="100"/>
        <v>0</v>
      </c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37">
        <f t="shared" si="101"/>
        <v>0</v>
      </c>
      <c r="AV151" s="37">
        <f t="shared" si="102"/>
        <v>0</v>
      </c>
    </row>
    <row r="152" spans="2:48" x14ac:dyDescent="0.3">
      <c r="B152" s="39" t="s">
        <v>140</v>
      </c>
      <c r="C152" s="4">
        <v>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>
        <f t="shared" si="99"/>
        <v>0</v>
      </c>
      <c r="Y152" s="4">
        <f t="shared" si="100"/>
        <v>0</v>
      </c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37">
        <f t="shared" si="101"/>
        <v>0</v>
      </c>
      <c r="AV152" s="37">
        <f t="shared" si="102"/>
        <v>0</v>
      </c>
    </row>
    <row r="153" spans="2:48" x14ac:dyDescent="0.3">
      <c r="B153" s="39" t="s">
        <v>141</v>
      </c>
      <c r="C153" s="4">
        <v>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>
        <f t="shared" si="99"/>
        <v>0</v>
      </c>
      <c r="Y153" s="4">
        <f t="shared" si="100"/>
        <v>0</v>
      </c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37">
        <f t="shared" si="101"/>
        <v>0</v>
      </c>
      <c r="AV153" s="37">
        <f t="shared" si="102"/>
        <v>0</v>
      </c>
    </row>
    <row r="154" spans="2:48" x14ac:dyDescent="0.3">
      <c r="B154" s="39" t="s">
        <v>142</v>
      </c>
      <c r="C154" s="4">
        <v>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>
        <f t="shared" si="99"/>
        <v>0</v>
      </c>
      <c r="Y154" s="4">
        <f t="shared" si="100"/>
        <v>0</v>
      </c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37">
        <f t="shared" si="101"/>
        <v>0</v>
      </c>
      <c r="AV154" s="37">
        <f t="shared" si="102"/>
        <v>0</v>
      </c>
    </row>
    <row r="155" spans="2:48" x14ac:dyDescent="0.3">
      <c r="B155" s="39" t="s">
        <v>269</v>
      </c>
      <c r="C155" s="4">
        <v>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>
        <f t="shared" si="99"/>
        <v>0</v>
      </c>
      <c r="Y155" s="4">
        <f t="shared" si="100"/>
        <v>0</v>
      </c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37">
        <f t="shared" si="101"/>
        <v>0</v>
      </c>
      <c r="AV155" s="37">
        <f t="shared" si="102"/>
        <v>0</v>
      </c>
    </row>
    <row r="156" spans="2:48" x14ac:dyDescent="0.3">
      <c r="B156" s="39" t="s">
        <v>143</v>
      </c>
      <c r="C156" s="4">
        <v>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>
        <f t="shared" si="99"/>
        <v>0</v>
      </c>
      <c r="Y156" s="4">
        <f t="shared" si="100"/>
        <v>0</v>
      </c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37">
        <f t="shared" si="101"/>
        <v>0</v>
      </c>
      <c r="AV156" s="37">
        <f t="shared" si="102"/>
        <v>0</v>
      </c>
    </row>
    <row r="157" spans="2:48" x14ac:dyDescent="0.3">
      <c r="B157" s="39" t="s">
        <v>144</v>
      </c>
      <c r="C157" s="4">
        <v>0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>
        <f t="shared" si="99"/>
        <v>0</v>
      </c>
      <c r="Y157" s="4">
        <f t="shared" si="100"/>
        <v>0</v>
      </c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37">
        <f t="shared" si="101"/>
        <v>0</v>
      </c>
      <c r="AV157" s="37">
        <f t="shared" si="102"/>
        <v>0</v>
      </c>
    </row>
    <row r="158" spans="2:48" x14ac:dyDescent="0.3">
      <c r="B158" s="39" t="s">
        <v>145</v>
      </c>
      <c r="C158" s="4">
        <v>0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>
        <f t="shared" si="99"/>
        <v>0</v>
      </c>
      <c r="Y158" s="4">
        <f t="shared" si="100"/>
        <v>0</v>
      </c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37">
        <f t="shared" si="101"/>
        <v>0</v>
      </c>
      <c r="AV158" s="37">
        <f t="shared" si="102"/>
        <v>0</v>
      </c>
    </row>
    <row r="159" spans="2:48" x14ac:dyDescent="0.3">
      <c r="B159" s="39" t="s">
        <v>146</v>
      </c>
      <c r="C159" s="4">
        <v>2110.77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>
        <f t="shared" si="99"/>
        <v>0</v>
      </c>
      <c r="Y159" s="4">
        <f t="shared" si="100"/>
        <v>2110.77</v>
      </c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>
        <f>+'6.28'!C36</f>
        <v>57.75</v>
      </c>
      <c r="AR159" s="4"/>
      <c r="AS159" s="4"/>
      <c r="AT159" s="4"/>
      <c r="AU159" s="37">
        <f t="shared" si="101"/>
        <v>57.75</v>
      </c>
      <c r="AV159" s="37">
        <f t="shared" si="102"/>
        <v>2168.52</v>
      </c>
    </row>
    <row r="160" spans="2:48" x14ac:dyDescent="0.3">
      <c r="B160" s="39" t="s">
        <v>147</v>
      </c>
      <c r="C160" s="4">
        <v>0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>
        <f t="shared" si="99"/>
        <v>0</v>
      </c>
      <c r="Y160" s="4">
        <f t="shared" si="100"/>
        <v>0</v>
      </c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37">
        <f t="shared" si="101"/>
        <v>0</v>
      </c>
      <c r="AV160" s="37">
        <f t="shared" si="102"/>
        <v>0</v>
      </c>
    </row>
    <row r="161" spans="2:48" x14ac:dyDescent="0.3">
      <c r="B161" s="39" t="s">
        <v>148</v>
      </c>
      <c r="C161" s="4">
        <v>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>
        <f t="shared" si="99"/>
        <v>0</v>
      </c>
      <c r="Y161" s="4">
        <f t="shared" si="100"/>
        <v>0</v>
      </c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37">
        <f t="shared" si="101"/>
        <v>0</v>
      </c>
      <c r="AV161" s="37">
        <f t="shared" si="102"/>
        <v>0</v>
      </c>
    </row>
    <row r="162" spans="2:48" x14ac:dyDescent="0.3">
      <c r="B162" s="40" t="s">
        <v>149</v>
      </c>
      <c r="C162" s="4">
        <v>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>
        <f t="shared" si="99"/>
        <v>0</v>
      </c>
      <c r="Y162" s="4">
        <f t="shared" si="100"/>
        <v>0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37">
        <f t="shared" si="101"/>
        <v>0</v>
      </c>
      <c r="AV162" s="37">
        <f t="shared" si="102"/>
        <v>0</v>
      </c>
    </row>
    <row r="163" spans="2:48" x14ac:dyDescent="0.3">
      <c r="B163" s="39" t="s">
        <v>150</v>
      </c>
      <c r="C163" s="49">
        <f t="shared" ref="C163" si="103">SUM(C135:C162)</f>
        <v>2110.77</v>
      </c>
      <c r="D163" s="49">
        <f>SUM(D156:D162)</f>
        <v>0</v>
      </c>
      <c r="E163" s="49">
        <f t="shared" ref="E163" si="104">SUM(E156:E162)</f>
        <v>0</v>
      </c>
      <c r="F163" s="49">
        <f t="shared" ref="F163:Y163" si="105">SUM(F156:F162)</f>
        <v>0</v>
      </c>
      <c r="G163" s="49">
        <f t="shared" si="105"/>
        <v>0</v>
      </c>
      <c r="H163" s="49">
        <f t="shared" si="105"/>
        <v>0</v>
      </c>
      <c r="I163" s="49">
        <f t="shared" si="105"/>
        <v>0</v>
      </c>
      <c r="J163" s="49">
        <f t="shared" ref="J163" si="106">SUM(J156:J162)</f>
        <v>0</v>
      </c>
      <c r="K163" s="49">
        <f t="shared" si="105"/>
        <v>0</v>
      </c>
      <c r="L163" s="49">
        <f t="shared" si="105"/>
        <v>0</v>
      </c>
      <c r="M163" s="49">
        <f t="shared" si="105"/>
        <v>0</v>
      </c>
      <c r="N163" s="49">
        <f t="shared" si="105"/>
        <v>0</v>
      </c>
      <c r="O163" s="49">
        <f t="shared" si="105"/>
        <v>0</v>
      </c>
      <c r="P163" s="49">
        <f t="shared" si="105"/>
        <v>0</v>
      </c>
      <c r="Q163" s="49">
        <f t="shared" si="105"/>
        <v>0</v>
      </c>
      <c r="R163" s="49">
        <f t="shared" si="105"/>
        <v>0</v>
      </c>
      <c r="S163" s="49">
        <f t="shared" si="105"/>
        <v>0</v>
      </c>
      <c r="T163" s="49">
        <f t="shared" si="105"/>
        <v>0</v>
      </c>
      <c r="U163" s="49">
        <f t="shared" si="105"/>
        <v>0</v>
      </c>
      <c r="V163" s="49">
        <f t="shared" si="105"/>
        <v>0</v>
      </c>
      <c r="W163" s="49">
        <f t="shared" ref="W163" si="107">SUM(W156:W162)</f>
        <v>0</v>
      </c>
      <c r="X163" s="49">
        <f t="shared" si="105"/>
        <v>0</v>
      </c>
      <c r="Y163" s="49">
        <f t="shared" si="105"/>
        <v>2110.77</v>
      </c>
      <c r="Z163" s="49">
        <f t="shared" ref="Z163:AV163" si="108">SUM(Z156:Z162)</f>
        <v>0</v>
      </c>
      <c r="AA163" s="49">
        <f t="shared" si="108"/>
        <v>0</v>
      </c>
      <c r="AB163" s="49">
        <f t="shared" si="108"/>
        <v>0</v>
      </c>
      <c r="AC163" s="49">
        <f t="shared" si="108"/>
        <v>0</v>
      </c>
      <c r="AD163" s="49">
        <f t="shared" si="108"/>
        <v>0</v>
      </c>
      <c r="AE163" s="49">
        <f t="shared" si="108"/>
        <v>0</v>
      </c>
      <c r="AF163" s="49">
        <f t="shared" si="108"/>
        <v>0</v>
      </c>
      <c r="AG163" s="49">
        <f t="shared" si="108"/>
        <v>0</v>
      </c>
      <c r="AH163" s="49">
        <f t="shared" si="108"/>
        <v>0</v>
      </c>
      <c r="AI163" s="49">
        <f t="shared" si="108"/>
        <v>0</v>
      </c>
      <c r="AJ163" s="49">
        <f t="shared" si="108"/>
        <v>0</v>
      </c>
      <c r="AK163" s="49">
        <f t="shared" si="108"/>
        <v>0</v>
      </c>
      <c r="AL163" s="49">
        <f t="shared" si="108"/>
        <v>0</v>
      </c>
      <c r="AM163" s="49">
        <f t="shared" si="108"/>
        <v>0</v>
      </c>
      <c r="AN163" s="49">
        <f t="shared" si="108"/>
        <v>0</v>
      </c>
      <c r="AO163" s="49">
        <f t="shared" si="108"/>
        <v>0</v>
      </c>
      <c r="AP163" s="49">
        <f t="shared" si="108"/>
        <v>0</v>
      </c>
      <c r="AQ163" s="49">
        <f t="shared" si="108"/>
        <v>57.75</v>
      </c>
      <c r="AR163" s="49">
        <f t="shared" si="108"/>
        <v>0</v>
      </c>
      <c r="AS163" s="49">
        <f t="shared" si="108"/>
        <v>0</v>
      </c>
      <c r="AT163" s="49">
        <f t="shared" ref="AT163" si="109">SUM(AT156:AT162)</f>
        <v>0</v>
      </c>
      <c r="AU163" s="49">
        <f t="shared" si="108"/>
        <v>57.75</v>
      </c>
      <c r="AV163" s="49">
        <f t="shared" si="108"/>
        <v>2168.52</v>
      </c>
    </row>
    <row r="164" spans="2:48" x14ac:dyDescent="0.3">
      <c r="B164" s="38" t="s">
        <v>151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2:48" x14ac:dyDescent="0.3">
      <c r="B165" s="39" t="s">
        <v>152</v>
      </c>
      <c r="C165" s="4">
        <v>0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>
        <f t="shared" ref="X165:X200" si="110">SUM(D165:W165)</f>
        <v>0</v>
      </c>
      <c r="Y165" s="4">
        <f t="shared" ref="Y165:Y200" si="111">+C165+X165</f>
        <v>0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>
        <f t="shared" ref="AU165:AU200" si="112">SUM(Z165:AT165)</f>
        <v>0</v>
      </c>
      <c r="AV165" s="4">
        <f t="shared" ref="AV165:AV200" si="113">+AU165+Y165</f>
        <v>0</v>
      </c>
    </row>
    <row r="166" spans="2:48" x14ac:dyDescent="0.3">
      <c r="B166" s="39" t="s">
        <v>153</v>
      </c>
      <c r="C166" s="4">
        <v>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>
        <f t="shared" si="110"/>
        <v>0</v>
      </c>
      <c r="Y166" s="4">
        <f t="shared" si="111"/>
        <v>0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>
        <f t="shared" si="112"/>
        <v>0</v>
      </c>
      <c r="AV166" s="4">
        <f t="shared" si="113"/>
        <v>0</v>
      </c>
    </row>
    <row r="167" spans="2:48" x14ac:dyDescent="0.3">
      <c r="B167" s="39" t="s">
        <v>154</v>
      </c>
      <c r="C167" s="4">
        <v>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>
        <f t="shared" si="110"/>
        <v>0</v>
      </c>
      <c r="Y167" s="4">
        <f t="shared" si="111"/>
        <v>0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>
        <f t="shared" si="112"/>
        <v>0</v>
      </c>
      <c r="AV167" s="4">
        <f t="shared" si="113"/>
        <v>0</v>
      </c>
    </row>
    <row r="168" spans="2:48" x14ac:dyDescent="0.3">
      <c r="B168" s="39" t="s">
        <v>155</v>
      </c>
      <c r="C168" s="4">
        <v>0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>
        <f t="shared" si="110"/>
        <v>0</v>
      </c>
      <c r="Y168" s="4">
        <f t="shared" si="111"/>
        <v>0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>
        <f t="shared" si="112"/>
        <v>0</v>
      </c>
      <c r="AV168" s="4">
        <f t="shared" si="113"/>
        <v>0</v>
      </c>
    </row>
    <row r="169" spans="2:48" x14ac:dyDescent="0.3">
      <c r="B169" s="39" t="s">
        <v>156</v>
      </c>
      <c r="C169" s="4">
        <v>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>
        <f t="shared" si="110"/>
        <v>0</v>
      </c>
      <c r="Y169" s="4">
        <f t="shared" si="111"/>
        <v>0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>
        <f t="shared" si="112"/>
        <v>0</v>
      </c>
      <c r="AV169" s="4">
        <f t="shared" si="113"/>
        <v>0</v>
      </c>
    </row>
    <row r="170" spans="2:48" x14ac:dyDescent="0.3">
      <c r="B170" s="39" t="s">
        <v>157</v>
      </c>
      <c r="C170" s="4">
        <v>0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>
        <f t="shared" si="110"/>
        <v>0</v>
      </c>
      <c r="Y170" s="4">
        <f t="shared" si="111"/>
        <v>0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>
        <f t="shared" si="112"/>
        <v>0</v>
      </c>
      <c r="AV170" s="4">
        <f t="shared" si="113"/>
        <v>0</v>
      </c>
    </row>
    <row r="171" spans="2:48" x14ac:dyDescent="0.3">
      <c r="B171" s="39" t="s">
        <v>158</v>
      </c>
      <c r="C171" s="4">
        <v>0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>
        <f t="shared" si="110"/>
        <v>0</v>
      </c>
      <c r="Y171" s="4">
        <f t="shared" si="111"/>
        <v>0</v>
      </c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>
        <f t="shared" si="112"/>
        <v>0</v>
      </c>
      <c r="AV171" s="4">
        <f t="shared" si="113"/>
        <v>0</v>
      </c>
    </row>
    <row r="172" spans="2:48" x14ac:dyDescent="0.3">
      <c r="B172" s="39" t="s">
        <v>159</v>
      </c>
      <c r="C172" s="4">
        <v>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>
        <f t="shared" si="110"/>
        <v>0</v>
      </c>
      <c r="Y172" s="4">
        <f t="shared" si="111"/>
        <v>0</v>
      </c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>
        <f t="shared" si="112"/>
        <v>0</v>
      </c>
      <c r="AV172" s="4">
        <f t="shared" si="113"/>
        <v>0</v>
      </c>
    </row>
    <row r="173" spans="2:48" x14ac:dyDescent="0.3">
      <c r="B173" s="39" t="s">
        <v>160</v>
      </c>
      <c r="C173" s="4">
        <v>0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>
        <f t="shared" si="110"/>
        <v>0</v>
      </c>
      <c r="Y173" s="4">
        <f t="shared" si="111"/>
        <v>0</v>
      </c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>
        <f t="shared" si="112"/>
        <v>0</v>
      </c>
      <c r="AV173" s="4">
        <f t="shared" si="113"/>
        <v>0</v>
      </c>
    </row>
    <row r="174" spans="2:48" x14ac:dyDescent="0.3">
      <c r="B174" s="39" t="s">
        <v>161</v>
      </c>
      <c r="C174" s="4">
        <v>0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>
        <f t="shared" si="110"/>
        <v>0</v>
      </c>
      <c r="Y174" s="4">
        <f t="shared" si="111"/>
        <v>0</v>
      </c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>
        <f t="shared" si="112"/>
        <v>0</v>
      </c>
      <c r="AV174" s="4">
        <f t="shared" si="113"/>
        <v>0</v>
      </c>
    </row>
    <row r="175" spans="2:48" x14ac:dyDescent="0.3">
      <c r="B175" s="39" t="s">
        <v>162</v>
      </c>
      <c r="C175" s="4">
        <v>0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>
        <f t="shared" si="110"/>
        <v>0</v>
      </c>
      <c r="Y175" s="4">
        <f t="shared" si="111"/>
        <v>0</v>
      </c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>
        <f t="shared" si="112"/>
        <v>0</v>
      </c>
      <c r="AV175" s="4">
        <f t="shared" si="113"/>
        <v>0</v>
      </c>
    </row>
    <row r="176" spans="2:48" x14ac:dyDescent="0.3">
      <c r="B176" s="39" t="s">
        <v>163</v>
      </c>
      <c r="C176" s="4">
        <v>0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>
        <f t="shared" si="110"/>
        <v>0</v>
      </c>
      <c r="Y176" s="4">
        <f t="shared" si="111"/>
        <v>0</v>
      </c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>
        <f t="shared" si="112"/>
        <v>0</v>
      </c>
      <c r="AV176" s="4">
        <f t="shared" si="113"/>
        <v>0</v>
      </c>
    </row>
    <row r="177" spans="2:48" x14ac:dyDescent="0.3">
      <c r="B177" s="39" t="s">
        <v>164</v>
      </c>
      <c r="C177" s="4">
        <v>0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>
        <f t="shared" si="110"/>
        <v>0</v>
      </c>
      <c r="Y177" s="4">
        <f t="shared" si="111"/>
        <v>0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>
        <f t="shared" si="112"/>
        <v>0</v>
      </c>
      <c r="AV177" s="4">
        <f t="shared" si="113"/>
        <v>0</v>
      </c>
    </row>
    <row r="178" spans="2:48" x14ac:dyDescent="0.3">
      <c r="B178" s="39" t="s">
        <v>165</v>
      </c>
      <c r="C178" s="4">
        <v>0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>
        <f t="shared" si="110"/>
        <v>0</v>
      </c>
      <c r="Y178" s="4">
        <f t="shared" si="111"/>
        <v>0</v>
      </c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>
        <f t="shared" si="112"/>
        <v>0</v>
      </c>
      <c r="AV178" s="4">
        <f t="shared" si="113"/>
        <v>0</v>
      </c>
    </row>
    <row r="179" spans="2:48" x14ac:dyDescent="0.3">
      <c r="B179" s="39" t="s">
        <v>166</v>
      </c>
      <c r="C179" s="4">
        <v>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>
        <f t="shared" si="110"/>
        <v>0</v>
      </c>
      <c r="Y179" s="4">
        <f t="shared" si="111"/>
        <v>0</v>
      </c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>
        <f t="shared" si="112"/>
        <v>0</v>
      </c>
      <c r="AV179" s="4">
        <f t="shared" si="113"/>
        <v>0</v>
      </c>
    </row>
    <row r="180" spans="2:48" x14ac:dyDescent="0.3">
      <c r="B180" s="39" t="s">
        <v>167</v>
      </c>
      <c r="C180" s="4">
        <v>0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>
        <f t="shared" si="110"/>
        <v>0</v>
      </c>
      <c r="Y180" s="4">
        <f t="shared" si="111"/>
        <v>0</v>
      </c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>
        <f t="shared" si="112"/>
        <v>0</v>
      </c>
      <c r="AV180" s="4">
        <f t="shared" si="113"/>
        <v>0</v>
      </c>
    </row>
    <row r="181" spans="2:48" x14ac:dyDescent="0.3">
      <c r="B181" s="39" t="s">
        <v>168</v>
      </c>
      <c r="C181" s="4">
        <v>0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>
        <f t="shared" si="110"/>
        <v>0</v>
      </c>
      <c r="Y181" s="4">
        <f t="shared" si="111"/>
        <v>0</v>
      </c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>
        <f t="shared" si="112"/>
        <v>0</v>
      </c>
      <c r="AV181" s="4">
        <f t="shared" si="113"/>
        <v>0</v>
      </c>
    </row>
    <row r="182" spans="2:48" x14ac:dyDescent="0.3">
      <c r="B182" s="39" t="s">
        <v>169</v>
      </c>
      <c r="C182" s="4">
        <v>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>
        <f t="shared" si="110"/>
        <v>0</v>
      </c>
      <c r="Y182" s="4">
        <f t="shared" si="111"/>
        <v>0</v>
      </c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>
        <f t="shared" si="112"/>
        <v>0</v>
      </c>
      <c r="AV182" s="4">
        <f t="shared" si="113"/>
        <v>0</v>
      </c>
    </row>
    <row r="183" spans="2:48" x14ac:dyDescent="0.3">
      <c r="B183" s="39" t="s">
        <v>170</v>
      </c>
      <c r="C183" s="4">
        <v>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>
        <f t="shared" si="110"/>
        <v>0</v>
      </c>
      <c r="Y183" s="4">
        <f t="shared" si="111"/>
        <v>0</v>
      </c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>
        <f t="shared" si="112"/>
        <v>0</v>
      </c>
      <c r="AV183" s="4">
        <f t="shared" si="113"/>
        <v>0</v>
      </c>
    </row>
    <row r="184" spans="2:48" x14ac:dyDescent="0.3">
      <c r="B184" s="39" t="s">
        <v>171</v>
      </c>
      <c r="C184" s="4">
        <v>2408128.4699999997</v>
      </c>
      <c r="D184" s="4"/>
      <c r="E184" s="4"/>
      <c r="F184" s="4"/>
      <c r="G184" s="4"/>
      <c r="H184" s="4"/>
      <c r="I184" s="4"/>
      <c r="J184" s="4"/>
      <c r="K184" s="4">
        <v>441.11659068783655</v>
      </c>
      <c r="L184" s="4"/>
      <c r="M184" s="4"/>
      <c r="N184" s="4"/>
      <c r="O184" s="4"/>
      <c r="P184" s="4"/>
      <c r="Q184" s="4"/>
      <c r="R184" s="4">
        <v>1469.8163741965641</v>
      </c>
      <c r="S184" s="4"/>
      <c r="T184" s="4"/>
      <c r="U184" s="4"/>
      <c r="V184" s="4"/>
      <c r="W184" s="4"/>
      <c r="X184" s="4">
        <f t="shared" si="110"/>
        <v>1910.9329648844007</v>
      </c>
      <c r="Y184" s="4">
        <f t="shared" si="111"/>
        <v>2410039.4029648839</v>
      </c>
      <c r="Z184" s="4"/>
      <c r="AA184" s="4"/>
      <c r="AB184" s="4"/>
      <c r="AC184" s="4"/>
      <c r="AD184" s="4"/>
      <c r="AE184" s="4"/>
      <c r="AF184" s="4">
        <v>68809.684105375316</v>
      </c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>
        <f t="shared" si="112"/>
        <v>68809.684105375316</v>
      </c>
      <c r="AV184" s="4">
        <f t="shared" si="113"/>
        <v>2478849.0870702593</v>
      </c>
    </row>
    <row r="185" spans="2:48" x14ac:dyDescent="0.3">
      <c r="B185" s="39" t="s">
        <v>172</v>
      </c>
      <c r="C185" s="4">
        <v>248128.58</v>
      </c>
      <c r="D185" s="4"/>
      <c r="E185" s="4"/>
      <c r="F185" s="4"/>
      <c r="G185" s="4"/>
      <c r="H185" s="4"/>
      <c r="I185" s="4"/>
      <c r="J185" s="4"/>
      <c r="K185" s="4">
        <v>63.800522286131446</v>
      </c>
      <c r="L185" s="4"/>
      <c r="M185" s="4"/>
      <c r="N185" s="4"/>
      <c r="O185" s="4"/>
      <c r="P185" s="4"/>
      <c r="Q185" s="4"/>
      <c r="R185" s="4">
        <v>212.58563907611054</v>
      </c>
      <c r="S185" s="4"/>
      <c r="T185" s="4"/>
      <c r="U185" s="4"/>
      <c r="V185" s="4"/>
      <c r="W185" s="4"/>
      <c r="X185" s="4">
        <f t="shared" si="110"/>
        <v>276.38616136224198</v>
      </c>
      <c r="Y185" s="4">
        <f t="shared" si="111"/>
        <v>248404.96616136222</v>
      </c>
      <c r="Z185" s="4"/>
      <c r="AA185" s="4"/>
      <c r="AB185" s="4"/>
      <c r="AC185" s="4"/>
      <c r="AD185" s="4"/>
      <c r="AE185" s="4"/>
      <c r="AF185" s="4">
        <v>8150.1720065916479</v>
      </c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>
        <f t="shared" si="112"/>
        <v>8150.1720065916479</v>
      </c>
      <c r="AV185" s="4">
        <f t="shared" si="113"/>
        <v>256555.13816795388</v>
      </c>
    </row>
    <row r="186" spans="2:48" x14ac:dyDescent="0.3">
      <c r="B186" s="39" t="s">
        <v>173</v>
      </c>
      <c r="C186" s="4">
        <v>17766601.990000002</v>
      </c>
      <c r="D186" s="4"/>
      <c r="E186" s="4"/>
      <c r="F186" s="4"/>
      <c r="G186" s="4"/>
      <c r="H186" s="4"/>
      <c r="I186" s="4"/>
      <c r="J186" s="4"/>
      <c r="K186" s="4">
        <v>16462.794837268197</v>
      </c>
      <c r="L186" s="4"/>
      <c r="M186" s="4"/>
      <c r="N186" s="4"/>
      <c r="O186" s="4"/>
      <c r="P186" s="4"/>
      <c r="Q186" s="4"/>
      <c r="R186" s="4">
        <v>54854.625574441518</v>
      </c>
      <c r="S186" s="4"/>
      <c r="T186" s="4"/>
      <c r="U186" s="4"/>
      <c r="V186" s="4"/>
      <c r="W186" s="4"/>
      <c r="X186" s="4">
        <f t="shared" si="110"/>
        <v>71317.420411709711</v>
      </c>
      <c r="Y186" s="4">
        <f t="shared" si="111"/>
        <v>17837919.410411712</v>
      </c>
      <c r="Z186" s="4"/>
      <c r="AA186" s="4"/>
      <c r="AB186" s="4"/>
      <c r="AC186" s="4"/>
      <c r="AD186" s="4"/>
      <c r="AE186" s="4"/>
      <c r="AF186" s="4">
        <v>158042.82866672252</v>
      </c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>
        <f>+'6.28'!C38</f>
        <v>162297.14818216526</v>
      </c>
      <c r="AR186" s="4"/>
      <c r="AS186" s="4"/>
      <c r="AT186" s="4"/>
      <c r="AU186" s="4">
        <f t="shared" si="112"/>
        <v>320339.97684888775</v>
      </c>
      <c r="AV186" s="4">
        <f t="shared" si="113"/>
        <v>18158259.387260601</v>
      </c>
    </row>
    <row r="187" spans="2:48" x14ac:dyDescent="0.3">
      <c r="B187" s="39" t="s">
        <v>174</v>
      </c>
      <c r="C187" s="4">
        <v>1746479.5299999998</v>
      </c>
      <c r="D187" s="4"/>
      <c r="E187" s="4"/>
      <c r="F187" s="4"/>
      <c r="G187" s="4"/>
      <c r="H187" s="4"/>
      <c r="I187" s="4"/>
      <c r="J187" s="4"/>
      <c r="K187" s="4">
        <v>4680.0185691083971</v>
      </c>
      <c r="L187" s="4"/>
      <c r="M187" s="4"/>
      <c r="N187" s="4"/>
      <c r="O187" s="4"/>
      <c r="P187" s="4"/>
      <c r="Q187" s="4"/>
      <c r="R187" s="4">
        <v>15593.990499639516</v>
      </c>
      <c r="S187" s="4"/>
      <c r="T187" s="4"/>
      <c r="U187" s="4"/>
      <c r="V187" s="4"/>
      <c r="W187" s="4"/>
      <c r="X187" s="4">
        <f t="shared" si="110"/>
        <v>20274.009068747913</v>
      </c>
      <c r="Y187" s="4">
        <f t="shared" si="111"/>
        <v>1766753.5390687478</v>
      </c>
      <c r="Z187" s="4"/>
      <c r="AA187" s="4"/>
      <c r="AB187" s="4"/>
      <c r="AC187" s="4"/>
      <c r="AD187" s="4"/>
      <c r="AE187" s="4"/>
      <c r="AF187" s="4">
        <v>48976.810901954304</v>
      </c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>
        <f t="shared" si="112"/>
        <v>48976.810901954304</v>
      </c>
      <c r="AV187" s="4">
        <f t="shared" si="113"/>
        <v>1815730.3499707021</v>
      </c>
    </row>
    <row r="188" spans="2:48" x14ac:dyDescent="0.3">
      <c r="B188" s="39" t="s">
        <v>175</v>
      </c>
      <c r="C188" s="4">
        <v>449171.91000000003</v>
      </c>
      <c r="D188" s="4"/>
      <c r="E188" s="4"/>
      <c r="F188" s="4"/>
      <c r="G188" s="4"/>
      <c r="H188" s="4"/>
      <c r="I188" s="4"/>
      <c r="J188" s="4"/>
      <c r="K188" s="4">
        <v>1936.2577962616444</v>
      </c>
      <c r="L188" s="4"/>
      <c r="M188" s="4"/>
      <c r="N188" s="4"/>
      <c r="O188" s="4"/>
      <c r="P188" s="4"/>
      <c r="Q188" s="4"/>
      <c r="R188" s="4">
        <v>6451.6807431192228</v>
      </c>
      <c r="S188" s="4"/>
      <c r="T188" s="4"/>
      <c r="U188" s="4"/>
      <c r="V188" s="4"/>
      <c r="W188" s="4"/>
      <c r="X188" s="4">
        <f t="shared" si="110"/>
        <v>8387.938539380868</v>
      </c>
      <c r="Y188" s="4">
        <f t="shared" si="111"/>
        <v>457559.84853938088</v>
      </c>
      <c r="Z188" s="4"/>
      <c r="AA188" s="4"/>
      <c r="AB188" s="4"/>
      <c r="AC188" s="4"/>
      <c r="AD188" s="4"/>
      <c r="AE188" s="4"/>
      <c r="AF188" s="4">
        <v>20355.932517246929</v>
      </c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>
        <f t="shared" si="112"/>
        <v>20355.932517246929</v>
      </c>
      <c r="AV188" s="4">
        <f t="shared" si="113"/>
        <v>477915.78105662781</v>
      </c>
    </row>
    <row r="189" spans="2:48" x14ac:dyDescent="0.3">
      <c r="B189" s="39" t="s">
        <v>176</v>
      </c>
      <c r="C189" s="4">
        <v>2859450.9699999997</v>
      </c>
      <c r="D189" s="4"/>
      <c r="E189" s="4"/>
      <c r="F189" s="4"/>
      <c r="G189" s="4"/>
      <c r="H189" s="4"/>
      <c r="I189" s="4"/>
      <c r="J189" s="4"/>
      <c r="K189" s="4">
        <v>7803.6196603935678</v>
      </c>
      <c r="L189" s="4"/>
      <c r="M189" s="4"/>
      <c r="N189" s="4"/>
      <c r="O189" s="4"/>
      <c r="P189" s="4"/>
      <c r="Q189" s="4"/>
      <c r="R189" s="4">
        <v>26001.941883354717</v>
      </c>
      <c r="S189" s="4"/>
      <c r="T189" s="4"/>
      <c r="U189" s="4"/>
      <c r="V189" s="4"/>
      <c r="W189" s="4"/>
      <c r="X189" s="4">
        <f t="shared" si="110"/>
        <v>33805.561543748285</v>
      </c>
      <c r="Y189" s="4">
        <f t="shared" si="111"/>
        <v>2893256.531543748</v>
      </c>
      <c r="Z189" s="4"/>
      <c r="AA189" s="4"/>
      <c r="AB189" s="4"/>
      <c r="AC189" s="4"/>
      <c r="AD189" s="4"/>
      <c r="AE189" s="4"/>
      <c r="AF189" s="4">
        <v>75679.178037170364</v>
      </c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>
        <f>+'6.28'!C39</f>
        <v>4355.8511435976152</v>
      </c>
      <c r="AR189" s="4"/>
      <c r="AS189" s="4"/>
      <c r="AT189" s="4"/>
      <c r="AU189" s="4">
        <f t="shared" si="112"/>
        <v>80035.029180767975</v>
      </c>
      <c r="AV189" s="4">
        <f t="shared" si="113"/>
        <v>2973291.5607245159</v>
      </c>
    </row>
    <row r="190" spans="2:48" x14ac:dyDescent="0.3">
      <c r="B190" s="39" t="s">
        <v>177</v>
      </c>
      <c r="C190" s="4">
        <v>3502702.8799999896</v>
      </c>
      <c r="D190" s="4"/>
      <c r="E190" s="4"/>
      <c r="F190" s="4"/>
      <c r="G190" s="4"/>
      <c r="H190" s="4"/>
      <c r="I190" s="4"/>
      <c r="J190" s="4"/>
      <c r="K190" s="4">
        <v>16587.054671607828</v>
      </c>
      <c r="L190" s="4"/>
      <c r="M190" s="4"/>
      <c r="N190" s="4"/>
      <c r="O190" s="4"/>
      <c r="P190" s="4"/>
      <c r="Q190" s="4"/>
      <c r="R190" s="4">
        <v>55268.663819710309</v>
      </c>
      <c r="S190" s="4"/>
      <c r="T190" s="4"/>
      <c r="U190" s="4"/>
      <c r="V190" s="4"/>
      <c r="W190" s="4"/>
      <c r="X190" s="4">
        <f t="shared" si="110"/>
        <v>71855.718491318141</v>
      </c>
      <c r="Y190" s="4">
        <f t="shared" si="111"/>
        <v>3574558.5984913078</v>
      </c>
      <c r="Z190" s="4"/>
      <c r="AA190" s="4"/>
      <c r="AB190" s="4"/>
      <c r="AC190" s="4"/>
      <c r="AD190" s="4"/>
      <c r="AE190" s="4"/>
      <c r="AF190" s="4">
        <v>148277.62454634567</v>
      </c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>
        <f t="shared" si="112"/>
        <v>148277.62454634567</v>
      </c>
      <c r="AV190" s="4">
        <f t="shared" si="113"/>
        <v>3722836.2230376536</v>
      </c>
    </row>
    <row r="191" spans="2:48" x14ac:dyDescent="0.3">
      <c r="B191" s="39" t="s">
        <v>178</v>
      </c>
      <c r="C191" s="4">
        <v>14763703.899999999</v>
      </c>
      <c r="D191" s="4"/>
      <c r="E191" s="4"/>
      <c r="F191" s="4"/>
      <c r="G191" s="4"/>
      <c r="H191" s="4"/>
      <c r="I191" s="4"/>
      <c r="J191" s="4"/>
      <c r="K191" s="4">
        <v>38367.783057722867</v>
      </c>
      <c r="L191" s="4"/>
      <c r="M191" s="4"/>
      <c r="N191" s="4"/>
      <c r="O191" s="4"/>
      <c r="P191" s="4"/>
      <c r="Q191" s="4"/>
      <c r="R191" s="4">
        <v>127842.83559121549</v>
      </c>
      <c r="S191" s="4"/>
      <c r="T191" s="4"/>
      <c r="U191" s="4"/>
      <c r="V191" s="4"/>
      <c r="W191" s="4"/>
      <c r="X191" s="4">
        <f t="shared" si="110"/>
        <v>166210.61864893837</v>
      </c>
      <c r="Y191" s="4">
        <f t="shared" si="111"/>
        <v>14929914.518648937</v>
      </c>
      <c r="Z191" s="4"/>
      <c r="AA191" s="4"/>
      <c r="AB191" s="4"/>
      <c r="AC191" s="4"/>
      <c r="AD191" s="4"/>
      <c r="AE191" s="4"/>
      <c r="AF191" s="4">
        <v>480702.52547442412</v>
      </c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>
        <f>+'6.28'!C40</f>
        <v>21897.608094384945</v>
      </c>
      <c r="AR191" s="4"/>
      <c r="AS191" s="4"/>
      <c r="AT191" s="4"/>
      <c r="AU191" s="4">
        <f t="shared" si="112"/>
        <v>502600.13356880908</v>
      </c>
      <c r="AV191" s="4">
        <f t="shared" si="113"/>
        <v>15432514.652217746</v>
      </c>
    </row>
    <row r="192" spans="2:48" x14ac:dyDescent="0.3">
      <c r="B192" s="39" t="s">
        <v>179</v>
      </c>
      <c r="C192" s="4">
        <v>219295.23</v>
      </c>
      <c r="D192" s="4"/>
      <c r="E192" s="4"/>
      <c r="F192" s="4"/>
      <c r="G192" s="4"/>
      <c r="H192" s="4"/>
      <c r="I192" s="4"/>
      <c r="J192" s="4"/>
      <c r="K192" s="4">
        <v>2.9491550936700404</v>
      </c>
      <c r="L192" s="4"/>
      <c r="M192" s="4"/>
      <c r="N192" s="4"/>
      <c r="O192" s="4"/>
      <c r="P192" s="4"/>
      <c r="Q192" s="4"/>
      <c r="R192" s="4">
        <v>9.826691034137415</v>
      </c>
      <c r="S192" s="4"/>
      <c r="T192" s="4"/>
      <c r="U192" s="4"/>
      <c r="V192" s="4"/>
      <c r="W192" s="4"/>
      <c r="X192" s="4">
        <f t="shared" si="110"/>
        <v>12.775846127807455</v>
      </c>
      <c r="Y192" s="4">
        <f t="shared" si="111"/>
        <v>219308.00584612781</v>
      </c>
      <c r="Z192" s="4"/>
      <c r="AA192" s="4"/>
      <c r="AB192" s="4"/>
      <c r="AC192" s="4"/>
      <c r="AD192" s="4"/>
      <c r="AE192" s="4"/>
      <c r="AF192" s="4">
        <v>376.73862887407046</v>
      </c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>
        <f t="shared" si="112"/>
        <v>376.73862887407046</v>
      </c>
      <c r="AV192" s="4">
        <f t="shared" si="113"/>
        <v>219684.74447500188</v>
      </c>
    </row>
    <row r="193" spans="2:48" x14ac:dyDescent="0.3">
      <c r="B193" s="39" t="s">
        <v>270</v>
      </c>
      <c r="C193" s="4">
        <v>58127.79</v>
      </c>
      <c r="D193" s="4"/>
      <c r="E193" s="4"/>
      <c r="F193" s="4"/>
      <c r="G193" s="4"/>
      <c r="H193" s="4"/>
      <c r="I193" s="4"/>
      <c r="J193" s="4"/>
      <c r="K193" s="4">
        <v>14.157623014842221</v>
      </c>
      <c r="L193" s="4"/>
      <c r="M193" s="4"/>
      <c r="N193" s="4"/>
      <c r="O193" s="4"/>
      <c r="P193" s="4"/>
      <c r="Q193" s="4"/>
      <c r="R193" s="4">
        <v>47.173710003673676</v>
      </c>
      <c r="S193" s="4"/>
      <c r="T193" s="4"/>
      <c r="U193" s="4"/>
      <c r="V193" s="4"/>
      <c r="W193" s="4"/>
      <c r="X193" s="4">
        <f t="shared" si="110"/>
        <v>61.331333018515899</v>
      </c>
      <c r="Y193" s="4">
        <f t="shared" si="111"/>
        <v>58189.12133301852</v>
      </c>
      <c r="Z193" s="4"/>
      <c r="AA193" s="4"/>
      <c r="AB193" s="4"/>
      <c r="AC193" s="4"/>
      <c r="AD193" s="4"/>
      <c r="AE193" s="4"/>
      <c r="AF193" s="4">
        <v>1808.5598462338426</v>
      </c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>
        <f t="shared" si="112"/>
        <v>1808.5598462338426</v>
      </c>
      <c r="AV193" s="4">
        <f t="shared" si="113"/>
        <v>59997.681179252366</v>
      </c>
    </row>
    <row r="194" spans="2:48" x14ac:dyDescent="0.3">
      <c r="B194" s="39" t="s">
        <v>180</v>
      </c>
      <c r="C194" s="4">
        <v>134870.25</v>
      </c>
      <c r="D194" s="4"/>
      <c r="E194" s="4"/>
      <c r="F194" s="4"/>
      <c r="G194" s="4"/>
      <c r="H194" s="4"/>
      <c r="I194" s="4"/>
      <c r="J194" s="4"/>
      <c r="K194" s="4">
        <v>447.3356852856171</v>
      </c>
      <c r="L194" s="4"/>
      <c r="M194" s="4"/>
      <c r="N194" s="4"/>
      <c r="O194" s="4"/>
      <c r="P194" s="4"/>
      <c r="Q194" s="4"/>
      <c r="R194" s="4">
        <v>1490.5386214787206</v>
      </c>
      <c r="S194" s="4"/>
      <c r="T194" s="4"/>
      <c r="U194" s="4"/>
      <c r="V194" s="4"/>
      <c r="W194" s="4"/>
      <c r="X194" s="4">
        <f t="shared" si="110"/>
        <v>1937.8743067643377</v>
      </c>
      <c r="Y194" s="4">
        <f t="shared" si="111"/>
        <v>136808.12430676434</v>
      </c>
      <c r="Z194" s="4"/>
      <c r="AA194" s="4"/>
      <c r="AB194" s="4"/>
      <c r="AC194" s="4"/>
      <c r="AD194" s="4"/>
      <c r="AE194" s="4"/>
      <c r="AF194" s="4">
        <v>3957.6322763445046</v>
      </c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>
        <f>+'6.28'!C42</f>
        <v>523.06406076056385</v>
      </c>
      <c r="AR194" s="4"/>
      <c r="AS194" s="4"/>
      <c r="AT194" s="4"/>
      <c r="AU194" s="4">
        <f t="shared" si="112"/>
        <v>4480.6963371050688</v>
      </c>
      <c r="AV194" s="4">
        <f t="shared" si="113"/>
        <v>141288.8206438694</v>
      </c>
    </row>
    <row r="195" spans="2:48" x14ac:dyDescent="0.3">
      <c r="B195" s="39" t="s">
        <v>181</v>
      </c>
      <c r="C195" s="4">
        <v>8510356.9800000004</v>
      </c>
      <c r="D195" s="4"/>
      <c r="E195" s="4"/>
      <c r="F195" s="4"/>
      <c r="G195" s="4"/>
      <c r="H195" s="4"/>
      <c r="I195" s="4"/>
      <c r="J195" s="4"/>
      <c r="K195" s="4">
        <v>15281.532069094505</v>
      </c>
      <c r="L195" s="4"/>
      <c r="M195" s="4"/>
      <c r="N195" s="4"/>
      <c r="O195" s="4"/>
      <c r="P195" s="4"/>
      <c r="Q195" s="4"/>
      <c r="R195" s="4">
        <v>50918.615468398762</v>
      </c>
      <c r="S195" s="4"/>
      <c r="T195" s="4"/>
      <c r="U195" s="4"/>
      <c r="V195" s="4"/>
      <c r="W195" s="4"/>
      <c r="X195" s="4">
        <f t="shared" si="110"/>
        <v>66200.147537493263</v>
      </c>
      <c r="Y195" s="4">
        <f t="shared" si="111"/>
        <v>8576557.1275374945</v>
      </c>
      <c r="Z195" s="4"/>
      <c r="AA195" s="4"/>
      <c r="AB195" s="4"/>
      <c r="AC195" s="4"/>
      <c r="AD195" s="4"/>
      <c r="AE195" s="4"/>
      <c r="AF195" s="4">
        <v>150935.3033084115</v>
      </c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>
        <f>+'6.28'!C43</f>
        <v>50245.539088600388</v>
      </c>
      <c r="AR195" s="4"/>
      <c r="AS195" s="4"/>
      <c r="AT195" s="4"/>
      <c r="AU195" s="4">
        <f t="shared" si="112"/>
        <v>201180.84239701187</v>
      </c>
      <c r="AV195" s="4">
        <f t="shared" si="113"/>
        <v>8777737.9699345063</v>
      </c>
    </row>
    <row r="196" spans="2:48" x14ac:dyDescent="0.3">
      <c r="B196" s="39" t="s">
        <v>182</v>
      </c>
      <c r="C196" s="4">
        <v>776080.37</v>
      </c>
      <c r="D196" s="4"/>
      <c r="E196" s="4"/>
      <c r="F196" s="4"/>
      <c r="G196" s="4"/>
      <c r="H196" s="4"/>
      <c r="I196" s="4"/>
      <c r="J196" s="4"/>
      <c r="K196" s="4">
        <v>3440.4451152323777</v>
      </c>
      <c r="L196" s="4"/>
      <c r="M196" s="4"/>
      <c r="N196" s="4"/>
      <c r="O196" s="4"/>
      <c r="P196" s="4"/>
      <c r="Q196" s="4"/>
      <c r="R196" s="4">
        <v>11463.687087824084</v>
      </c>
      <c r="S196" s="4"/>
      <c r="T196" s="4"/>
      <c r="U196" s="4"/>
      <c r="V196" s="4"/>
      <c r="W196" s="4"/>
      <c r="X196" s="4">
        <f t="shared" si="110"/>
        <v>14904.132203056462</v>
      </c>
      <c r="Y196" s="4">
        <f t="shared" si="111"/>
        <v>790984.50220305647</v>
      </c>
      <c r="Z196" s="4"/>
      <c r="AA196" s="4"/>
      <c r="AB196" s="4"/>
      <c r="AC196" s="4"/>
      <c r="AD196" s="4"/>
      <c r="AE196" s="4"/>
      <c r="AF196" s="4">
        <v>31146.92366518587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>
        <f>+'6.28'!C44</f>
        <v>3103.6802953484103</v>
      </c>
      <c r="AR196" s="4"/>
      <c r="AS196" s="4"/>
      <c r="AT196" s="4"/>
      <c r="AU196" s="4">
        <f t="shared" si="112"/>
        <v>34250.603960534281</v>
      </c>
      <c r="AV196" s="4">
        <f t="shared" si="113"/>
        <v>825235.1061635908</v>
      </c>
    </row>
    <row r="197" spans="2:48" x14ac:dyDescent="0.3">
      <c r="B197" s="39" t="s">
        <v>183</v>
      </c>
      <c r="C197" s="4">
        <v>356292.56999999902</v>
      </c>
      <c r="D197" s="4"/>
      <c r="E197" s="4"/>
      <c r="F197" s="4"/>
      <c r="G197" s="4"/>
      <c r="H197" s="4"/>
      <c r="I197" s="4"/>
      <c r="J197" s="4"/>
      <c r="K197" s="4">
        <v>1658.1703223040081</v>
      </c>
      <c r="L197" s="4"/>
      <c r="M197" s="4"/>
      <c r="N197" s="4"/>
      <c r="O197" s="4"/>
      <c r="P197" s="4"/>
      <c r="Q197" s="4"/>
      <c r="R197" s="4">
        <v>5525.0832600262684</v>
      </c>
      <c r="S197" s="5"/>
      <c r="T197" s="4"/>
      <c r="U197" s="4"/>
      <c r="V197" s="4"/>
      <c r="W197" s="4"/>
      <c r="X197" s="4">
        <f t="shared" si="110"/>
        <v>7183.2535823302769</v>
      </c>
      <c r="Y197" s="4">
        <f t="shared" si="111"/>
        <v>363475.82358232932</v>
      </c>
      <c r="Z197" s="4"/>
      <c r="AA197" s="4"/>
      <c r="AB197" s="4"/>
      <c r="AC197" s="4"/>
      <c r="AD197" s="4"/>
      <c r="AE197" s="4"/>
      <c r="AF197" s="4">
        <v>14650.906405024747</v>
      </c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>
        <f t="shared" si="112"/>
        <v>14650.906405024747</v>
      </c>
      <c r="AV197" s="4">
        <f t="shared" si="113"/>
        <v>378126.72998735408</v>
      </c>
    </row>
    <row r="198" spans="2:48" x14ac:dyDescent="0.3">
      <c r="B198" s="39" t="s">
        <v>184</v>
      </c>
      <c r="C198" s="4">
        <v>4750713.2199999895</v>
      </c>
      <c r="D198" s="4"/>
      <c r="E198" s="4"/>
      <c r="F198" s="4"/>
      <c r="G198" s="4"/>
      <c r="H198" s="4"/>
      <c r="I198" s="4"/>
      <c r="J198" s="4"/>
      <c r="K198" s="4">
        <v>8418.2970352407337</v>
      </c>
      <c r="L198" s="4"/>
      <c r="M198" s="4"/>
      <c r="N198" s="4"/>
      <c r="O198" s="4"/>
      <c r="P198" s="4"/>
      <c r="Q198" s="4"/>
      <c r="R198" s="4">
        <v>28050.069043998905</v>
      </c>
      <c r="S198" s="5"/>
      <c r="T198" s="4"/>
      <c r="U198" s="4"/>
      <c r="V198" s="4"/>
      <c r="W198" s="4"/>
      <c r="X198" s="4">
        <f t="shared" si="110"/>
        <v>36468.36607923964</v>
      </c>
      <c r="Y198" s="4">
        <f t="shared" si="111"/>
        <v>4787181.5860792287</v>
      </c>
      <c r="Z198" s="4"/>
      <c r="AA198" s="4"/>
      <c r="AB198" s="4"/>
      <c r="AC198" s="4"/>
      <c r="AD198" s="4"/>
      <c r="AE198" s="4"/>
      <c r="AF198" s="4">
        <v>75865.364891370846</v>
      </c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>
        <f>+'6.28'!C45</f>
        <v>35544.678891513198</v>
      </c>
      <c r="AR198" s="4"/>
      <c r="AS198" s="4"/>
      <c r="AT198" s="4"/>
      <c r="AU198" s="4">
        <f t="shared" si="112"/>
        <v>111410.04378288405</v>
      </c>
      <c r="AV198" s="4">
        <f t="shared" si="113"/>
        <v>4898591.6298621129</v>
      </c>
    </row>
    <row r="199" spans="2:48" x14ac:dyDescent="0.3">
      <c r="B199" s="39" t="s">
        <v>185</v>
      </c>
      <c r="C199" s="4">
        <v>1038755.6799999999</v>
      </c>
      <c r="D199" s="4"/>
      <c r="E199" s="4"/>
      <c r="F199" s="4"/>
      <c r="G199" s="4"/>
      <c r="H199" s="4"/>
      <c r="I199" s="4"/>
      <c r="J199" s="4"/>
      <c r="K199" s="4">
        <v>2296.1957615450624</v>
      </c>
      <c r="L199" s="4"/>
      <c r="M199" s="4"/>
      <c r="N199" s="4"/>
      <c r="O199" s="4"/>
      <c r="P199" s="4"/>
      <c r="Q199" s="4"/>
      <c r="R199" s="4">
        <v>7651.0070124930908</v>
      </c>
      <c r="S199" s="5"/>
      <c r="T199" s="4"/>
      <c r="U199" s="4"/>
      <c r="V199" s="4"/>
      <c r="W199" s="4"/>
      <c r="X199" s="4">
        <f t="shared" si="110"/>
        <v>9947.2027740381527</v>
      </c>
      <c r="Y199" s="4">
        <f t="shared" si="111"/>
        <v>1048702.882774038</v>
      </c>
      <c r="Z199" s="4"/>
      <c r="AA199" s="4"/>
      <c r="AB199" s="4"/>
      <c r="AC199" s="4"/>
      <c r="AD199" s="4"/>
      <c r="AE199" s="4"/>
      <c r="AF199" s="4">
        <v>36300.731956106341</v>
      </c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>
        <f>+'6.28'!C46</f>
        <v>649.95715594572005</v>
      </c>
      <c r="AR199" s="4"/>
      <c r="AS199" s="4"/>
      <c r="AT199" s="4"/>
      <c r="AU199" s="4">
        <f t="shared" si="112"/>
        <v>36950.689112052059</v>
      </c>
      <c r="AV199" s="4">
        <f t="shared" si="113"/>
        <v>1085653.5718860901</v>
      </c>
    </row>
    <row r="200" spans="2:48" x14ac:dyDescent="0.3">
      <c r="B200" s="40" t="s">
        <v>186</v>
      </c>
      <c r="C200" s="4">
        <v>585307.78</v>
      </c>
      <c r="D200" s="4"/>
      <c r="E200" s="4"/>
      <c r="F200" s="4"/>
      <c r="G200" s="4"/>
      <c r="H200" s="4"/>
      <c r="I200" s="4"/>
      <c r="J200" s="4"/>
      <c r="K200" s="4">
        <v>2932.4776750380393</v>
      </c>
      <c r="L200" s="4"/>
      <c r="M200" s="4"/>
      <c r="N200" s="4"/>
      <c r="O200" s="4"/>
      <c r="P200" s="4"/>
      <c r="Q200" s="4"/>
      <c r="R200" s="4">
        <v>9771.1212743457381</v>
      </c>
      <c r="S200" s="6"/>
      <c r="T200" s="4"/>
      <c r="U200" s="4"/>
      <c r="V200" s="4"/>
      <c r="W200" s="4"/>
      <c r="X200" s="4">
        <f t="shared" si="110"/>
        <v>12703.598949383777</v>
      </c>
      <c r="Y200" s="4">
        <f t="shared" si="111"/>
        <v>598011.37894938386</v>
      </c>
      <c r="Z200" s="4"/>
      <c r="AA200" s="4"/>
      <c r="AB200" s="4"/>
      <c r="AC200" s="4"/>
      <c r="AD200" s="4"/>
      <c r="AE200" s="4"/>
      <c r="AF200" s="4">
        <v>26168.964904863031</v>
      </c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>
        <f t="shared" si="112"/>
        <v>26168.964904863031</v>
      </c>
      <c r="AV200" s="4">
        <f t="shared" si="113"/>
        <v>624180.34385424689</v>
      </c>
    </row>
    <row r="201" spans="2:48" x14ac:dyDescent="0.3">
      <c r="B201" s="39" t="s">
        <v>187</v>
      </c>
      <c r="C201" s="49">
        <f t="shared" ref="C201" si="114">SUM(C165:C200)</f>
        <v>60174168.099999979</v>
      </c>
      <c r="D201" s="49">
        <f>SUM(D184:D200)</f>
        <v>0</v>
      </c>
      <c r="E201" s="49">
        <f t="shared" ref="E201" si="115">SUM(E184:E200)</f>
        <v>0</v>
      </c>
      <c r="F201" s="49">
        <f t="shared" ref="F201:Y201" si="116">SUM(F184:F200)</f>
        <v>0</v>
      </c>
      <c r="G201" s="49">
        <f t="shared" si="116"/>
        <v>0</v>
      </c>
      <c r="H201" s="49">
        <f t="shared" si="116"/>
        <v>0</v>
      </c>
      <c r="I201" s="49">
        <f t="shared" si="116"/>
        <v>0</v>
      </c>
      <c r="J201" s="49">
        <f t="shared" ref="J201" si="117">SUM(J184:J200)</f>
        <v>0</v>
      </c>
      <c r="K201" s="49">
        <f t="shared" si="116"/>
        <v>120834.00614718533</v>
      </c>
      <c r="L201" s="49">
        <f t="shared" si="116"/>
        <v>0</v>
      </c>
      <c r="M201" s="49">
        <f t="shared" si="116"/>
        <v>0</v>
      </c>
      <c r="N201" s="49">
        <f t="shared" si="116"/>
        <v>0</v>
      </c>
      <c r="O201" s="49">
        <f t="shared" si="116"/>
        <v>0</v>
      </c>
      <c r="P201" s="49">
        <f t="shared" si="116"/>
        <v>0</v>
      </c>
      <c r="Q201" s="49">
        <f t="shared" si="116"/>
        <v>0</v>
      </c>
      <c r="R201" s="49">
        <f t="shared" si="116"/>
        <v>402623.26229435689</v>
      </c>
      <c r="S201" s="49">
        <f t="shared" si="116"/>
        <v>0</v>
      </c>
      <c r="T201" s="49">
        <f t="shared" si="116"/>
        <v>0</v>
      </c>
      <c r="U201" s="49">
        <f t="shared" si="116"/>
        <v>0</v>
      </c>
      <c r="V201" s="49">
        <f t="shared" si="116"/>
        <v>0</v>
      </c>
      <c r="W201" s="49">
        <f t="shared" ref="W201" si="118">SUM(W184:W200)</f>
        <v>0</v>
      </c>
      <c r="X201" s="49">
        <f t="shared" si="116"/>
        <v>523457.26844154217</v>
      </c>
      <c r="Y201" s="49">
        <f t="shared" si="116"/>
        <v>60697625.368441515</v>
      </c>
      <c r="Z201" s="49">
        <f t="shared" ref="Z201:AV201" si="119">SUM(Z184:Z200)</f>
        <v>0</v>
      </c>
      <c r="AA201" s="49">
        <f t="shared" si="119"/>
        <v>0</v>
      </c>
      <c r="AB201" s="49">
        <f t="shared" si="119"/>
        <v>0</v>
      </c>
      <c r="AC201" s="49">
        <f t="shared" si="119"/>
        <v>0</v>
      </c>
      <c r="AD201" s="49">
        <f t="shared" si="119"/>
        <v>0</v>
      </c>
      <c r="AE201" s="49">
        <f t="shared" si="119"/>
        <v>0</v>
      </c>
      <c r="AF201" s="49">
        <f t="shared" si="119"/>
        <v>1350205.8821382455</v>
      </c>
      <c r="AG201" s="49">
        <f t="shared" si="119"/>
        <v>0</v>
      </c>
      <c r="AH201" s="49">
        <f t="shared" si="119"/>
        <v>0</v>
      </c>
      <c r="AI201" s="49">
        <f t="shared" si="119"/>
        <v>0</v>
      </c>
      <c r="AJ201" s="49">
        <f t="shared" si="119"/>
        <v>0</v>
      </c>
      <c r="AK201" s="49">
        <f t="shared" si="119"/>
        <v>0</v>
      </c>
      <c r="AL201" s="49">
        <f t="shared" si="119"/>
        <v>0</v>
      </c>
      <c r="AM201" s="49">
        <f t="shared" si="119"/>
        <v>0</v>
      </c>
      <c r="AN201" s="49">
        <f t="shared" si="119"/>
        <v>0</v>
      </c>
      <c r="AO201" s="49">
        <f t="shared" si="119"/>
        <v>0</v>
      </c>
      <c r="AP201" s="49">
        <f t="shared" si="119"/>
        <v>0</v>
      </c>
      <c r="AQ201" s="49">
        <f t="shared" si="119"/>
        <v>278617.5269123161</v>
      </c>
      <c r="AR201" s="49">
        <f t="shared" si="119"/>
        <v>0</v>
      </c>
      <c r="AS201" s="49">
        <f t="shared" si="119"/>
        <v>0</v>
      </c>
      <c r="AT201" s="49">
        <f t="shared" ref="AT201" si="120">SUM(AT184:AT200)</f>
        <v>0</v>
      </c>
      <c r="AU201" s="49">
        <f t="shared" si="119"/>
        <v>1628823.4090505615</v>
      </c>
      <c r="AV201" s="49">
        <f t="shared" si="119"/>
        <v>62326448.777492091</v>
      </c>
    </row>
    <row r="202" spans="2:48" x14ac:dyDescent="0.3">
      <c r="B202" s="38" t="s">
        <v>188</v>
      </c>
      <c r="C202" s="9"/>
      <c r="D202" s="9"/>
      <c r="E202" s="9"/>
      <c r="F202" s="9"/>
      <c r="G202" s="9"/>
      <c r="H202" s="9"/>
      <c r="I202" s="9"/>
      <c r="J202" s="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</row>
    <row r="203" spans="2:48" x14ac:dyDescent="0.3">
      <c r="B203" s="39" t="s">
        <v>189</v>
      </c>
      <c r="C203" s="4">
        <v>94578.13</v>
      </c>
      <c r="D203" s="4"/>
      <c r="E203" s="4"/>
      <c r="F203" s="4"/>
      <c r="G203" s="4"/>
      <c r="H203" s="4"/>
      <c r="I203" s="4"/>
      <c r="J203" s="1"/>
      <c r="K203" s="4">
        <v>184.64334989762332</v>
      </c>
      <c r="L203" s="4"/>
      <c r="M203" s="4"/>
      <c r="N203" s="4"/>
      <c r="O203" s="4"/>
      <c r="P203" s="4"/>
      <c r="Q203" s="4"/>
      <c r="R203" s="4">
        <v>81.161283400082809</v>
      </c>
      <c r="S203" s="4"/>
      <c r="T203" s="4"/>
      <c r="U203" s="4"/>
      <c r="V203" s="4"/>
      <c r="W203" s="4"/>
      <c r="X203" s="4">
        <f>SUM(D203:W203)</f>
        <v>265.80463329770612</v>
      </c>
      <c r="Y203" s="4">
        <f>+C203+X203</f>
        <v>94843.934633297715</v>
      </c>
      <c r="Z203" s="4"/>
      <c r="AA203" s="4"/>
      <c r="AB203" s="4"/>
      <c r="AC203" s="4"/>
      <c r="AD203" s="4"/>
      <c r="AE203" s="4"/>
      <c r="AF203" s="4">
        <v>3111.5856313773947</v>
      </c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>
        <f>SUM(Z203:AT203)</f>
        <v>3111.5856313773947</v>
      </c>
      <c r="AV203" s="4">
        <f>+AU203+Y203</f>
        <v>97955.520264675113</v>
      </c>
    </row>
    <row r="204" spans="2:48" x14ac:dyDescent="0.3">
      <c r="B204" s="39" t="s">
        <v>190</v>
      </c>
      <c r="C204" s="4">
        <v>8158366.0199999996</v>
      </c>
      <c r="D204" s="4"/>
      <c r="E204" s="4"/>
      <c r="F204" s="4"/>
      <c r="G204" s="4"/>
      <c r="H204" s="4"/>
      <c r="I204" s="4"/>
      <c r="J204" s="1"/>
      <c r="K204" s="4">
        <v>40.103059064413827</v>
      </c>
      <c r="L204" s="4"/>
      <c r="M204" s="4"/>
      <c r="N204" s="4"/>
      <c r="O204" s="4"/>
      <c r="P204" s="4"/>
      <c r="Q204" s="4"/>
      <c r="R204" s="4">
        <v>17.627581733876703</v>
      </c>
      <c r="S204" s="4"/>
      <c r="T204" s="4"/>
      <c r="U204" s="4"/>
      <c r="V204" s="4"/>
      <c r="W204" s="4"/>
      <c r="X204" s="4">
        <f>SUM(D204:W204)</f>
        <v>57.73064079829053</v>
      </c>
      <c r="Y204" s="4">
        <f>+C204+X204</f>
        <v>8158423.7506407974</v>
      </c>
      <c r="Z204" s="4"/>
      <c r="AA204" s="4"/>
      <c r="AB204" s="4"/>
      <c r="AC204" s="4"/>
      <c r="AD204" s="4"/>
      <c r="AE204" s="4"/>
      <c r="AF204" s="4">
        <v>4232.1616489607313</v>
      </c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>
        <f>+'6.28'!C49</f>
        <v>105258.47999999952</v>
      </c>
      <c r="AR204" s="4"/>
      <c r="AS204" s="4"/>
      <c r="AT204" s="4"/>
      <c r="AU204" s="4">
        <f>SUM(Z204:AT204)</f>
        <v>109490.64164896024</v>
      </c>
      <c r="AV204" s="4">
        <f>+AU204+Y204</f>
        <v>8267914.3922897577</v>
      </c>
    </row>
    <row r="205" spans="2:48" x14ac:dyDescent="0.3">
      <c r="B205" s="39" t="s">
        <v>191</v>
      </c>
      <c r="C205" s="4">
        <v>17221284.120000001</v>
      </c>
      <c r="D205" s="4"/>
      <c r="E205" s="4"/>
      <c r="F205" s="4"/>
      <c r="G205" s="4"/>
      <c r="H205" s="4"/>
      <c r="I205" s="4"/>
      <c r="J205" s="1"/>
      <c r="K205" s="4">
        <v>29250.843892122179</v>
      </c>
      <c r="L205" s="4"/>
      <c r="M205" s="4"/>
      <c r="N205" s="4">
        <v>204503.64267608413</v>
      </c>
      <c r="O205" s="4"/>
      <c r="P205" s="4"/>
      <c r="Q205" s="4"/>
      <c r="R205" s="4">
        <v>12857.414210348807</v>
      </c>
      <c r="S205" s="4"/>
      <c r="T205" s="4"/>
      <c r="U205" s="4"/>
      <c r="V205" s="4"/>
      <c r="W205" s="4"/>
      <c r="X205" s="4">
        <f>SUM(D205:W205)</f>
        <v>246611.90077855511</v>
      </c>
      <c r="Y205" s="4">
        <f>+C205+X205</f>
        <v>17467896.020778555</v>
      </c>
      <c r="Z205" s="4"/>
      <c r="AA205" s="4"/>
      <c r="AB205" s="4"/>
      <c r="AC205" s="4"/>
      <c r="AD205" s="4"/>
      <c r="AE205" s="4"/>
      <c r="AF205" s="4">
        <v>267033.59418395371</v>
      </c>
      <c r="AG205" s="4"/>
      <c r="AH205" s="4"/>
      <c r="AI205" s="4"/>
      <c r="AJ205" s="4"/>
      <c r="AK205" s="4"/>
      <c r="AL205" s="4"/>
      <c r="AM205" s="4"/>
      <c r="AN205" s="4">
        <v>-435567.581275</v>
      </c>
      <c r="AO205" s="4"/>
      <c r="AP205" s="4"/>
      <c r="AQ205" s="4"/>
      <c r="AR205" s="4"/>
      <c r="AS205" s="4"/>
      <c r="AT205" s="4"/>
      <c r="AU205" s="4">
        <f>SUM(Z205:AT205)</f>
        <v>-168533.98709104629</v>
      </c>
      <c r="AV205" s="4">
        <f>+AU205+Y205</f>
        <v>17299362.03368751</v>
      </c>
    </row>
    <row r="206" spans="2:48" x14ac:dyDescent="0.3">
      <c r="B206" s="39" t="s">
        <v>192</v>
      </c>
      <c r="C206" s="4">
        <v>4333223.3499999996</v>
      </c>
      <c r="D206" s="4">
        <v>-220263.82634213765</v>
      </c>
      <c r="E206" s="4">
        <v>367.93060853051429</v>
      </c>
      <c r="F206" s="4"/>
      <c r="G206" s="4"/>
      <c r="H206" s="4">
        <v>-319800.48572257528</v>
      </c>
      <c r="I206" s="4"/>
      <c r="J206" s="1">
        <v>158770.57562207896</v>
      </c>
      <c r="K206" s="4">
        <v>0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>
        <f>SUM(D206:W206)</f>
        <v>-380925.80583410338</v>
      </c>
      <c r="Y206" s="4">
        <f>+C206+X206</f>
        <v>3952297.5441658963</v>
      </c>
      <c r="Z206" s="4">
        <v>-50235.68436852</v>
      </c>
      <c r="AA206" s="4">
        <v>166613.12611964857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>
        <v>0</v>
      </c>
      <c r="AT206" s="4">
        <v>-35768.190475448326</v>
      </c>
      <c r="AU206" s="4">
        <f>SUM(Z206:AT206)</f>
        <v>80609.251275680246</v>
      </c>
      <c r="AV206" s="4">
        <f>+AU206+Y206</f>
        <v>4032906.7954415763</v>
      </c>
    </row>
    <row r="207" spans="2:48" x14ac:dyDescent="0.3">
      <c r="B207" s="40" t="s">
        <v>193</v>
      </c>
      <c r="C207" s="4">
        <v>0</v>
      </c>
      <c r="D207" s="4"/>
      <c r="E207" s="4"/>
      <c r="F207" s="4"/>
      <c r="G207" s="4"/>
      <c r="H207" s="4"/>
      <c r="I207" s="4"/>
      <c r="J207" s="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>
        <f>SUM(D207:W207)</f>
        <v>0</v>
      </c>
      <c r="Y207" s="4">
        <f>+C207+X207</f>
        <v>0</v>
      </c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>
        <f>SUM(Z207:AT207)</f>
        <v>0</v>
      </c>
      <c r="AV207" s="4">
        <f>+AU207+Y207</f>
        <v>0</v>
      </c>
    </row>
    <row r="208" spans="2:48" x14ac:dyDescent="0.3">
      <c r="B208" s="39" t="s">
        <v>194</v>
      </c>
      <c r="C208" s="49">
        <f t="shared" ref="C208" si="121">SUM(C203:C207)</f>
        <v>29807451.619999997</v>
      </c>
      <c r="D208" s="49">
        <f>SUM(D203:D207)</f>
        <v>-220263.82634213765</v>
      </c>
      <c r="E208" s="49">
        <f t="shared" ref="E208" si="122">SUM(E203:E207)</f>
        <v>367.93060853051429</v>
      </c>
      <c r="F208" s="49">
        <f t="shared" ref="F208:Y208" si="123">SUM(F203:F207)</f>
        <v>0</v>
      </c>
      <c r="G208" s="49">
        <f t="shared" si="123"/>
        <v>0</v>
      </c>
      <c r="H208" s="49">
        <f t="shared" si="123"/>
        <v>-319800.48572257528</v>
      </c>
      <c r="I208" s="49">
        <f t="shared" si="123"/>
        <v>0</v>
      </c>
      <c r="J208" s="49">
        <f t="shared" ref="J208" si="124">SUM(J203:J207)</f>
        <v>158770.57562207896</v>
      </c>
      <c r="K208" s="49">
        <f t="shared" si="123"/>
        <v>29475.590301084216</v>
      </c>
      <c r="L208" s="49">
        <f t="shared" si="123"/>
        <v>0</v>
      </c>
      <c r="M208" s="49">
        <f t="shared" si="123"/>
        <v>0</v>
      </c>
      <c r="N208" s="49">
        <f t="shared" si="123"/>
        <v>204503.64267608413</v>
      </c>
      <c r="O208" s="49">
        <f t="shared" si="123"/>
        <v>0</v>
      </c>
      <c r="P208" s="49">
        <f t="shared" si="123"/>
        <v>0</v>
      </c>
      <c r="Q208" s="49">
        <f t="shared" si="123"/>
        <v>0</v>
      </c>
      <c r="R208" s="49">
        <f t="shared" si="123"/>
        <v>12956.203075482767</v>
      </c>
      <c r="S208" s="49">
        <f t="shared" si="123"/>
        <v>0</v>
      </c>
      <c r="T208" s="49">
        <f t="shared" si="123"/>
        <v>0</v>
      </c>
      <c r="U208" s="49">
        <f t="shared" si="123"/>
        <v>0</v>
      </c>
      <c r="V208" s="49">
        <f t="shared" si="123"/>
        <v>0</v>
      </c>
      <c r="W208" s="49">
        <f t="shared" ref="W208" si="125">SUM(W203:W207)</f>
        <v>0</v>
      </c>
      <c r="X208" s="49">
        <f t="shared" si="123"/>
        <v>-133990.36978145226</v>
      </c>
      <c r="Y208" s="49">
        <f t="shared" si="123"/>
        <v>29673461.250218548</v>
      </c>
      <c r="Z208" s="49">
        <f t="shared" ref="Z208:AV208" si="126">SUM(Z203:Z207)</f>
        <v>-50235.68436852</v>
      </c>
      <c r="AA208" s="49">
        <f t="shared" si="126"/>
        <v>166613.12611964857</v>
      </c>
      <c r="AB208" s="49">
        <f t="shared" si="126"/>
        <v>0</v>
      </c>
      <c r="AC208" s="49">
        <f t="shared" si="126"/>
        <v>0</v>
      </c>
      <c r="AD208" s="49">
        <f t="shared" si="126"/>
        <v>0</v>
      </c>
      <c r="AE208" s="49">
        <f t="shared" si="126"/>
        <v>0</v>
      </c>
      <c r="AF208" s="49">
        <f t="shared" si="126"/>
        <v>274377.34146429185</v>
      </c>
      <c r="AG208" s="49">
        <f t="shared" si="126"/>
        <v>0</v>
      </c>
      <c r="AH208" s="49">
        <f t="shared" si="126"/>
        <v>0</v>
      </c>
      <c r="AI208" s="49">
        <f t="shared" si="126"/>
        <v>0</v>
      </c>
      <c r="AJ208" s="49">
        <f t="shared" si="126"/>
        <v>0</v>
      </c>
      <c r="AK208" s="49">
        <f t="shared" si="126"/>
        <v>0</v>
      </c>
      <c r="AL208" s="49">
        <f t="shared" si="126"/>
        <v>0</v>
      </c>
      <c r="AM208" s="49">
        <f t="shared" si="126"/>
        <v>0</v>
      </c>
      <c r="AN208" s="49">
        <f t="shared" si="126"/>
        <v>-435567.581275</v>
      </c>
      <c r="AO208" s="49">
        <f t="shared" si="126"/>
        <v>0</v>
      </c>
      <c r="AP208" s="49">
        <f t="shared" si="126"/>
        <v>0</v>
      </c>
      <c r="AQ208" s="49">
        <f t="shared" si="126"/>
        <v>105258.47999999952</v>
      </c>
      <c r="AR208" s="49">
        <f t="shared" si="126"/>
        <v>0</v>
      </c>
      <c r="AS208" s="49">
        <f t="shared" si="126"/>
        <v>0</v>
      </c>
      <c r="AT208" s="49">
        <f t="shared" ref="AT208" si="127">SUM(AT203:AT207)</f>
        <v>-35768.190475448326</v>
      </c>
      <c r="AU208" s="49">
        <f t="shared" si="126"/>
        <v>24677.491464971594</v>
      </c>
      <c r="AV208" s="49">
        <f t="shared" si="126"/>
        <v>29698138.741683517</v>
      </c>
    </row>
    <row r="209" spans="2:48" x14ac:dyDescent="0.3">
      <c r="B209" s="38" t="s">
        <v>195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</row>
    <row r="210" spans="2:48" x14ac:dyDescent="0.3">
      <c r="B210" s="39" t="s">
        <v>196</v>
      </c>
      <c r="C210" s="4">
        <v>5378229.4399999995</v>
      </c>
      <c r="D210" s="4"/>
      <c r="E210" s="4"/>
      <c r="F210" s="4"/>
      <c r="G210" s="4"/>
      <c r="H210" s="4">
        <v>-4814956.5200000005</v>
      </c>
      <c r="I210" s="4"/>
      <c r="J210" s="4"/>
      <c r="K210" s="4">
        <v>1260.5170231801105</v>
      </c>
      <c r="L210" s="4"/>
      <c r="M210" s="4"/>
      <c r="N210" s="4"/>
      <c r="O210" s="4"/>
      <c r="P210" s="4"/>
      <c r="Q210" s="4"/>
      <c r="R210" s="4">
        <v>300.6343462503753</v>
      </c>
      <c r="S210" s="4"/>
      <c r="T210" s="4"/>
      <c r="U210" s="4"/>
      <c r="V210" s="4"/>
      <c r="W210" s="4"/>
      <c r="X210" s="4">
        <f t="shared" ref="X210:X216" si="128">SUM(D210:W210)</f>
        <v>-4813395.3686305704</v>
      </c>
      <c r="Y210" s="4">
        <f t="shared" ref="Y210:Y216" si="129">+C210+X210</f>
        <v>564834.07136942912</v>
      </c>
      <c r="Z210" s="4"/>
      <c r="AA210" s="4"/>
      <c r="AB210" s="4"/>
      <c r="AC210" s="4"/>
      <c r="AD210" s="4"/>
      <c r="AE210" s="4"/>
      <c r="AF210" s="4">
        <v>15362.431082400461</v>
      </c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>
        <f t="shared" ref="AU210:AU216" si="130">SUM(Z210:AT210)</f>
        <v>15362.431082400461</v>
      </c>
      <c r="AV210" s="4">
        <f t="shared" ref="AV210:AV216" si="131">+AU210+Y210</f>
        <v>580196.50245182961</v>
      </c>
    </row>
    <row r="211" spans="2:48" x14ac:dyDescent="0.3">
      <c r="B211" s="39" t="s">
        <v>197</v>
      </c>
      <c r="C211" s="4">
        <v>1409618.6</v>
      </c>
      <c r="D211" s="4"/>
      <c r="E211" s="4"/>
      <c r="F211" s="4"/>
      <c r="G211" s="4"/>
      <c r="H211" s="4"/>
      <c r="I211" s="4"/>
      <c r="J211" s="4"/>
      <c r="K211" s="4">
        <v>1776.5136296251426</v>
      </c>
      <c r="L211" s="4"/>
      <c r="M211" s="4"/>
      <c r="N211" s="4"/>
      <c r="O211" s="4"/>
      <c r="P211" s="4"/>
      <c r="Q211" s="4"/>
      <c r="R211" s="4">
        <v>423.69996106821577</v>
      </c>
      <c r="S211" s="4"/>
      <c r="T211" s="4"/>
      <c r="U211" s="4"/>
      <c r="V211" s="4"/>
      <c r="W211" s="4"/>
      <c r="X211" s="4">
        <f t="shared" si="128"/>
        <v>2200.2135906933581</v>
      </c>
      <c r="Y211" s="4">
        <f t="shared" si="129"/>
        <v>1411818.8135906935</v>
      </c>
      <c r="Z211" s="4"/>
      <c r="AA211" s="4"/>
      <c r="AB211" s="4"/>
      <c r="AC211" s="4"/>
      <c r="AD211" s="4"/>
      <c r="AE211" s="4"/>
      <c r="AF211" s="4">
        <v>16249.674870178389</v>
      </c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>
        <f t="shared" si="130"/>
        <v>16249.674870178389</v>
      </c>
      <c r="AV211" s="4">
        <f t="shared" si="131"/>
        <v>1428068.4884608719</v>
      </c>
    </row>
    <row r="212" spans="2:48" x14ac:dyDescent="0.3">
      <c r="B212" s="39" t="s">
        <v>198</v>
      </c>
      <c r="C212" s="4">
        <v>645.19000000000005</v>
      </c>
      <c r="D212" s="4"/>
      <c r="E212" s="4"/>
      <c r="F212" s="4"/>
      <c r="G212" s="4"/>
      <c r="H212" s="4"/>
      <c r="I212" s="4"/>
      <c r="J212" s="4"/>
      <c r="K212" s="4">
        <v>0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>
        <f t="shared" si="128"/>
        <v>0</v>
      </c>
      <c r="Y212" s="4">
        <f t="shared" si="129"/>
        <v>645.19000000000005</v>
      </c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>
        <f t="shared" si="130"/>
        <v>0</v>
      </c>
      <c r="AV212" s="4">
        <f t="shared" si="131"/>
        <v>645.19000000000005</v>
      </c>
    </row>
    <row r="213" spans="2:48" x14ac:dyDescent="0.3">
      <c r="B213" s="39" t="s">
        <v>199</v>
      </c>
      <c r="C213" s="4">
        <v>0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>
        <f t="shared" si="128"/>
        <v>0</v>
      </c>
      <c r="Y213" s="4">
        <f t="shared" si="129"/>
        <v>0</v>
      </c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>
        <f t="shared" si="130"/>
        <v>0</v>
      </c>
      <c r="AV213" s="4">
        <f t="shared" si="131"/>
        <v>0</v>
      </c>
    </row>
    <row r="214" spans="2:48" x14ac:dyDescent="0.3">
      <c r="B214" s="39" t="s">
        <v>200</v>
      </c>
      <c r="C214" s="4">
        <v>-214062.15</v>
      </c>
      <c r="D214" s="4"/>
      <c r="E214" s="4"/>
      <c r="F214" s="4"/>
      <c r="G214" s="4"/>
      <c r="H214" s="4"/>
      <c r="I214" s="4"/>
      <c r="J214" s="4"/>
      <c r="K214" s="4">
        <v>0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>
        <f t="shared" si="128"/>
        <v>0</v>
      </c>
      <c r="Y214" s="4">
        <f t="shared" si="129"/>
        <v>-214062.15</v>
      </c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>
        <f t="shared" si="130"/>
        <v>0</v>
      </c>
      <c r="AV214" s="4">
        <f t="shared" si="131"/>
        <v>-214062.15</v>
      </c>
    </row>
    <row r="215" spans="2:48" x14ac:dyDescent="0.3">
      <c r="B215" s="39" t="s">
        <v>201</v>
      </c>
      <c r="C215" s="4">
        <v>0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>
        <f t="shared" si="128"/>
        <v>0</v>
      </c>
      <c r="Y215" s="4">
        <f t="shared" si="129"/>
        <v>0</v>
      </c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>
        <f t="shared" si="130"/>
        <v>0</v>
      </c>
      <c r="AV215" s="4">
        <f t="shared" si="131"/>
        <v>0</v>
      </c>
    </row>
    <row r="216" spans="2:48" x14ac:dyDescent="0.3">
      <c r="B216" s="40" t="s">
        <v>202</v>
      </c>
      <c r="C216" s="4">
        <v>0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>
        <f t="shared" si="128"/>
        <v>0</v>
      </c>
      <c r="Y216" s="4">
        <f t="shared" si="129"/>
        <v>0</v>
      </c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>
        <f t="shared" si="130"/>
        <v>0</v>
      </c>
      <c r="AV216" s="4">
        <f t="shared" si="131"/>
        <v>0</v>
      </c>
    </row>
    <row r="217" spans="2:48" x14ac:dyDescent="0.3">
      <c r="B217" s="39" t="s">
        <v>203</v>
      </c>
      <c r="C217" s="49">
        <f t="shared" ref="C217" si="132">SUM(C210:C216)</f>
        <v>6574431.0799999991</v>
      </c>
      <c r="D217" s="49">
        <f>SUM(D210:D216)</f>
        <v>0</v>
      </c>
      <c r="E217" s="49">
        <f t="shared" ref="E217" si="133">SUM(E210:E216)</f>
        <v>0</v>
      </c>
      <c r="F217" s="49">
        <f t="shared" ref="F217:Y217" si="134">SUM(F210:F216)</f>
        <v>0</v>
      </c>
      <c r="G217" s="49">
        <f t="shared" si="134"/>
        <v>0</v>
      </c>
      <c r="H217" s="49">
        <f t="shared" si="134"/>
        <v>-4814956.5200000005</v>
      </c>
      <c r="I217" s="49">
        <f t="shared" si="134"/>
        <v>0</v>
      </c>
      <c r="J217" s="49">
        <f t="shared" ref="J217" si="135">SUM(J210:J216)</f>
        <v>0</v>
      </c>
      <c r="K217" s="49">
        <f t="shared" si="134"/>
        <v>3037.0306528052533</v>
      </c>
      <c r="L217" s="49">
        <f t="shared" si="134"/>
        <v>0</v>
      </c>
      <c r="M217" s="49">
        <f t="shared" si="134"/>
        <v>0</v>
      </c>
      <c r="N217" s="49">
        <f t="shared" si="134"/>
        <v>0</v>
      </c>
      <c r="O217" s="49">
        <f t="shared" si="134"/>
        <v>0</v>
      </c>
      <c r="P217" s="49">
        <f t="shared" si="134"/>
        <v>0</v>
      </c>
      <c r="Q217" s="49">
        <f t="shared" si="134"/>
        <v>0</v>
      </c>
      <c r="R217" s="49">
        <f t="shared" si="134"/>
        <v>724.33430731859107</v>
      </c>
      <c r="S217" s="49">
        <f t="shared" si="134"/>
        <v>0</v>
      </c>
      <c r="T217" s="49">
        <f t="shared" si="134"/>
        <v>0</v>
      </c>
      <c r="U217" s="49">
        <f t="shared" si="134"/>
        <v>0</v>
      </c>
      <c r="V217" s="49">
        <f t="shared" si="134"/>
        <v>0</v>
      </c>
      <c r="W217" s="49">
        <f t="shared" ref="W217" si="136">SUM(W210:W216)</f>
        <v>0</v>
      </c>
      <c r="X217" s="49">
        <f t="shared" si="134"/>
        <v>-4811195.1550398767</v>
      </c>
      <c r="Y217" s="49">
        <f t="shared" si="134"/>
        <v>1763235.9249601227</v>
      </c>
      <c r="Z217" s="49">
        <f t="shared" ref="Z217:AV217" si="137">SUM(Z210:Z216)</f>
        <v>0</v>
      </c>
      <c r="AA217" s="49">
        <f t="shared" si="137"/>
        <v>0</v>
      </c>
      <c r="AB217" s="49">
        <f t="shared" si="137"/>
        <v>0</v>
      </c>
      <c r="AC217" s="49">
        <f t="shared" si="137"/>
        <v>0</v>
      </c>
      <c r="AD217" s="49">
        <f t="shared" si="137"/>
        <v>0</v>
      </c>
      <c r="AE217" s="49">
        <f t="shared" si="137"/>
        <v>0</v>
      </c>
      <c r="AF217" s="49">
        <f t="shared" si="137"/>
        <v>31612.105952578851</v>
      </c>
      <c r="AG217" s="49">
        <f t="shared" si="137"/>
        <v>0</v>
      </c>
      <c r="AH217" s="49">
        <f t="shared" si="137"/>
        <v>0</v>
      </c>
      <c r="AI217" s="49">
        <f t="shared" si="137"/>
        <v>0</v>
      </c>
      <c r="AJ217" s="49">
        <f t="shared" si="137"/>
        <v>0</v>
      </c>
      <c r="AK217" s="49">
        <f t="shared" si="137"/>
        <v>0</v>
      </c>
      <c r="AL217" s="49">
        <f t="shared" si="137"/>
        <v>0</v>
      </c>
      <c r="AM217" s="49">
        <f t="shared" si="137"/>
        <v>0</v>
      </c>
      <c r="AN217" s="49">
        <f t="shared" si="137"/>
        <v>0</v>
      </c>
      <c r="AO217" s="49">
        <f t="shared" si="137"/>
        <v>0</v>
      </c>
      <c r="AP217" s="49">
        <f t="shared" si="137"/>
        <v>0</v>
      </c>
      <c r="AQ217" s="49">
        <f t="shared" si="137"/>
        <v>0</v>
      </c>
      <c r="AR217" s="49">
        <f t="shared" si="137"/>
        <v>0</v>
      </c>
      <c r="AS217" s="49">
        <f t="shared" si="137"/>
        <v>0</v>
      </c>
      <c r="AT217" s="49">
        <f t="shared" ref="AT217" si="138">SUM(AT210:AT216)</f>
        <v>0</v>
      </c>
      <c r="AU217" s="49">
        <f t="shared" si="137"/>
        <v>31612.105952578851</v>
      </c>
      <c r="AV217" s="49">
        <f t="shared" si="137"/>
        <v>1794848.0309127015</v>
      </c>
    </row>
    <row r="218" spans="2:48" x14ac:dyDescent="0.3">
      <c r="B218" s="38" t="s">
        <v>204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</row>
    <row r="219" spans="2:48" x14ac:dyDescent="0.3">
      <c r="B219" s="40" t="s">
        <v>205</v>
      </c>
      <c r="C219" s="4">
        <v>14625833.34</v>
      </c>
      <c r="D219" s="4"/>
      <c r="E219" s="4"/>
      <c r="F219" s="4"/>
      <c r="G219" s="4"/>
      <c r="H219" s="4">
        <v>-14625833.34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>
        <f>SUM(D219:W219)</f>
        <v>-14625833.34</v>
      </c>
      <c r="Y219" s="4">
        <f>+C219+X219</f>
        <v>0</v>
      </c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>
        <f>SUM(Z219:AT219)</f>
        <v>0</v>
      </c>
      <c r="AV219" s="4">
        <f>+AU219+Y219</f>
        <v>0</v>
      </c>
    </row>
    <row r="220" spans="2:48" x14ac:dyDescent="0.3">
      <c r="B220" s="39" t="s">
        <v>206</v>
      </c>
      <c r="C220" s="49">
        <f t="shared" ref="C220" si="139">SUM(C219)</f>
        <v>14625833.34</v>
      </c>
      <c r="D220" s="49">
        <f>D219</f>
        <v>0</v>
      </c>
      <c r="E220" s="49">
        <f t="shared" ref="E220" si="140">E219</f>
        <v>0</v>
      </c>
      <c r="F220" s="49">
        <f t="shared" ref="F220:Y220" si="141">F219</f>
        <v>0</v>
      </c>
      <c r="G220" s="49">
        <f t="shared" si="141"/>
        <v>0</v>
      </c>
      <c r="H220" s="49">
        <f t="shared" si="141"/>
        <v>-14625833.34</v>
      </c>
      <c r="I220" s="49">
        <f t="shared" si="141"/>
        <v>0</v>
      </c>
      <c r="J220" s="49">
        <f t="shared" ref="J220" si="142">J219</f>
        <v>0</v>
      </c>
      <c r="K220" s="49">
        <f t="shared" si="141"/>
        <v>0</v>
      </c>
      <c r="L220" s="49">
        <f t="shared" si="141"/>
        <v>0</v>
      </c>
      <c r="M220" s="49">
        <f t="shared" si="141"/>
        <v>0</v>
      </c>
      <c r="N220" s="49">
        <f t="shared" si="141"/>
        <v>0</v>
      </c>
      <c r="O220" s="49">
        <f t="shared" si="141"/>
        <v>0</v>
      </c>
      <c r="P220" s="49">
        <f t="shared" si="141"/>
        <v>0</v>
      </c>
      <c r="Q220" s="49">
        <f t="shared" si="141"/>
        <v>0</v>
      </c>
      <c r="R220" s="49">
        <f t="shared" si="141"/>
        <v>0</v>
      </c>
      <c r="S220" s="49">
        <f t="shared" si="141"/>
        <v>0</v>
      </c>
      <c r="T220" s="49">
        <f t="shared" si="141"/>
        <v>0</v>
      </c>
      <c r="U220" s="49">
        <f t="shared" si="141"/>
        <v>0</v>
      </c>
      <c r="V220" s="49">
        <f t="shared" si="141"/>
        <v>0</v>
      </c>
      <c r="W220" s="49">
        <f t="shared" ref="W220" si="143">W219</f>
        <v>0</v>
      </c>
      <c r="X220" s="49">
        <f t="shared" si="141"/>
        <v>-14625833.34</v>
      </c>
      <c r="Y220" s="49">
        <f t="shared" si="141"/>
        <v>0</v>
      </c>
      <c r="Z220" s="49">
        <f t="shared" ref="Z220:AV220" si="144">Z219</f>
        <v>0</v>
      </c>
      <c r="AA220" s="49">
        <f t="shared" si="144"/>
        <v>0</v>
      </c>
      <c r="AB220" s="49">
        <f t="shared" si="144"/>
        <v>0</v>
      </c>
      <c r="AC220" s="49">
        <f t="shared" si="144"/>
        <v>0</v>
      </c>
      <c r="AD220" s="49">
        <f t="shared" si="144"/>
        <v>0</v>
      </c>
      <c r="AE220" s="49">
        <f t="shared" si="144"/>
        <v>0</v>
      </c>
      <c r="AF220" s="49">
        <f t="shared" si="144"/>
        <v>0</v>
      </c>
      <c r="AG220" s="49">
        <f t="shared" si="144"/>
        <v>0</v>
      </c>
      <c r="AH220" s="49">
        <f t="shared" si="144"/>
        <v>0</v>
      </c>
      <c r="AI220" s="49">
        <f t="shared" si="144"/>
        <v>0</v>
      </c>
      <c r="AJ220" s="49">
        <f t="shared" si="144"/>
        <v>0</v>
      </c>
      <c r="AK220" s="49">
        <f t="shared" si="144"/>
        <v>0</v>
      </c>
      <c r="AL220" s="49">
        <f t="shared" si="144"/>
        <v>0</v>
      </c>
      <c r="AM220" s="49">
        <f t="shared" si="144"/>
        <v>0</v>
      </c>
      <c r="AN220" s="49">
        <f t="shared" si="144"/>
        <v>0</v>
      </c>
      <c r="AO220" s="49">
        <f t="shared" si="144"/>
        <v>0</v>
      </c>
      <c r="AP220" s="49">
        <f t="shared" si="144"/>
        <v>0</v>
      </c>
      <c r="AQ220" s="49">
        <f t="shared" si="144"/>
        <v>0</v>
      </c>
      <c r="AR220" s="49">
        <f t="shared" si="144"/>
        <v>0</v>
      </c>
      <c r="AS220" s="49">
        <f t="shared" si="144"/>
        <v>0</v>
      </c>
      <c r="AT220" s="49">
        <f t="shared" ref="AT220" si="145">AT219</f>
        <v>0</v>
      </c>
      <c r="AU220" s="49">
        <f t="shared" si="144"/>
        <v>0</v>
      </c>
      <c r="AV220" s="49">
        <f t="shared" si="144"/>
        <v>0</v>
      </c>
    </row>
    <row r="221" spans="2:48" x14ac:dyDescent="0.3">
      <c r="B221" s="38" t="s">
        <v>207</v>
      </c>
      <c r="C221" s="9"/>
      <c r="D221" s="9"/>
      <c r="E221" s="9"/>
      <c r="F221" s="9"/>
      <c r="G221" s="9"/>
      <c r="H221" s="9"/>
      <c r="I221" s="9"/>
      <c r="J221" s="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F221" s="9"/>
      <c r="AU221" s="9"/>
      <c r="AV221" s="9"/>
    </row>
    <row r="222" spans="2:48" x14ac:dyDescent="0.3">
      <c r="B222" s="39" t="s">
        <v>208</v>
      </c>
      <c r="C222" s="4">
        <v>23871034.609999999</v>
      </c>
      <c r="D222" s="4"/>
      <c r="E222" s="4"/>
      <c r="F222" s="4"/>
      <c r="G222" s="4"/>
      <c r="H222" s="4"/>
      <c r="I222" s="4"/>
      <c r="J222" s="1"/>
      <c r="K222" s="4">
        <v>46638.607638079848</v>
      </c>
      <c r="L222" s="4"/>
      <c r="M222" s="4"/>
      <c r="N222" s="4"/>
      <c r="O222" s="4"/>
      <c r="P222" s="4"/>
      <c r="Q222" s="4"/>
      <c r="R222" s="4">
        <v>14918.274835438533</v>
      </c>
      <c r="S222" s="4"/>
      <c r="T222" s="4"/>
      <c r="U222" s="4"/>
      <c r="V222" s="4"/>
      <c r="W222" s="4"/>
      <c r="X222" s="4">
        <f t="shared" ref="X222:X234" si="146">SUM(D222:W222)</f>
        <v>61556.882473518381</v>
      </c>
      <c r="Y222" s="4">
        <f t="shared" ref="Y222:Y234" si="147">+C222+X222</f>
        <v>23932591.492473517</v>
      </c>
      <c r="Z222" s="4"/>
      <c r="AA222" s="4"/>
      <c r="AB222" s="4"/>
      <c r="AC222" s="4"/>
      <c r="AF222" s="4">
        <v>524811.1190674192</v>
      </c>
      <c r="AQ222" s="10">
        <f>+'6.28'!C54</f>
        <v>14.124813601156541</v>
      </c>
      <c r="AU222" s="4">
        <f t="shared" ref="AU222:AU234" si="148">SUM(Z222:AT222)</f>
        <v>524825.24388102035</v>
      </c>
      <c r="AV222" s="4">
        <f t="shared" ref="AV222:AV234" si="149">+AU222+Y222</f>
        <v>24457416.736354537</v>
      </c>
    </row>
    <row r="223" spans="2:48" x14ac:dyDescent="0.3">
      <c r="B223" s="39" t="s">
        <v>209</v>
      </c>
      <c r="C223" s="4">
        <v>4420794.209999999</v>
      </c>
      <c r="D223" s="4"/>
      <c r="E223" s="4"/>
      <c r="F223" s="4"/>
      <c r="G223" s="4"/>
      <c r="H223" s="4"/>
      <c r="I223" s="4"/>
      <c r="J223" s="1"/>
      <c r="K223" s="4">
        <v>0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>
        <f t="shared" si="146"/>
        <v>0</v>
      </c>
      <c r="Y223" s="4">
        <f t="shared" si="147"/>
        <v>4420794.209999999</v>
      </c>
      <c r="Z223" s="4"/>
      <c r="AA223" s="4"/>
      <c r="AB223" s="4"/>
      <c r="AC223" s="4"/>
      <c r="AF223" s="4">
        <v>-9.7856827950783778</v>
      </c>
      <c r="AQ223" s="10"/>
      <c r="AU223" s="4">
        <f t="shared" si="148"/>
        <v>-9.7856827950783778</v>
      </c>
      <c r="AV223" s="4">
        <f t="shared" si="149"/>
        <v>4420784.4243172044</v>
      </c>
    </row>
    <row r="224" spans="2:48" x14ac:dyDescent="0.3">
      <c r="B224" s="39" t="s">
        <v>210</v>
      </c>
      <c r="C224" s="4">
        <v>-11012817.359999999</v>
      </c>
      <c r="D224" s="4"/>
      <c r="E224" s="4"/>
      <c r="F224" s="4"/>
      <c r="G224" s="4"/>
      <c r="H224" s="4"/>
      <c r="I224" s="4"/>
      <c r="J224" s="1"/>
      <c r="K224" s="4">
        <v>0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>
        <f t="shared" si="146"/>
        <v>0</v>
      </c>
      <c r="Y224" s="4">
        <f t="shared" si="147"/>
        <v>-11012817.359999999</v>
      </c>
      <c r="Z224" s="4"/>
      <c r="AA224" s="4"/>
      <c r="AB224" s="4"/>
      <c r="AC224" s="4"/>
      <c r="AF224" s="4"/>
      <c r="AQ224" s="10"/>
      <c r="AU224" s="4">
        <f t="shared" si="148"/>
        <v>0</v>
      </c>
      <c r="AV224" s="4">
        <f t="shared" si="149"/>
        <v>-11012817.359999999</v>
      </c>
    </row>
    <row r="225" spans="2:48" x14ac:dyDescent="0.3">
      <c r="B225" s="39" t="s">
        <v>211</v>
      </c>
      <c r="C225" s="4">
        <v>6482336.8500000006</v>
      </c>
      <c r="D225" s="4"/>
      <c r="E225" s="4"/>
      <c r="F225" s="4"/>
      <c r="G225" s="4"/>
      <c r="H225" s="4"/>
      <c r="I225" s="4"/>
      <c r="J225" s="1"/>
      <c r="K225" s="4">
        <v>0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>
        <f t="shared" si="146"/>
        <v>0</v>
      </c>
      <c r="Y225" s="4">
        <f t="shared" si="147"/>
        <v>6482336.8500000006</v>
      </c>
      <c r="Z225" s="4"/>
      <c r="AA225" s="4"/>
      <c r="AB225" s="4"/>
      <c r="AC225" s="4"/>
      <c r="AF225" s="4"/>
      <c r="AQ225" s="10">
        <f>+'6.28'!C56</f>
        <v>129.23498204378177</v>
      </c>
      <c r="AU225" s="4">
        <f t="shared" si="148"/>
        <v>129.23498204378177</v>
      </c>
      <c r="AV225" s="4">
        <f t="shared" si="149"/>
        <v>6482466.0849820441</v>
      </c>
    </row>
    <row r="226" spans="2:48" x14ac:dyDescent="0.3">
      <c r="B226" s="39" t="s">
        <v>212</v>
      </c>
      <c r="C226" s="4">
        <v>139656.56</v>
      </c>
      <c r="D226" s="4"/>
      <c r="E226" s="4"/>
      <c r="F226" s="4"/>
      <c r="G226" s="4"/>
      <c r="H226" s="4"/>
      <c r="I226" s="4"/>
      <c r="J226" s="1"/>
      <c r="K226" s="4">
        <v>316.027701589446</v>
      </c>
      <c r="L226" s="4"/>
      <c r="M226" s="4"/>
      <c r="N226" s="4"/>
      <c r="O226" s="4"/>
      <c r="P226" s="4"/>
      <c r="Q226" s="4">
        <v>-19816.935765999995</v>
      </c>
      <c r="R226" s="4">
        <v>101.08766849364318</v>
      </c>
      <c r="S226" s="4"/>
      <c r="T226" s="4"/>
      <c r="U226" s="4"/>
      <c r="V226" s="4"/>
      <c r="W226" s="4"/>
      <c r="X226" s="4">
        <f t="shared" si="146"/>
        <v>-19399.820395916904</v>
      </c>
      <c r="Y226" s="4">
        <f t="shared" si="147"/>
        <v>120256.73960408309</v>
      </c>
      <c r="Z226" s="4"/>
      <c r="AA226" s="4"/>
      <c r="AB226" s="4"/>
      <c r="AC226" s="4"/>
      <c r="AE226" s="4">
        <v>18338.451796264962</v>
      </c>
      <c r="AF226" s="4">
        <v>3561.2742460116988</v>
      </c>
      <c r="AQ226" s="10"/>
      <c r="AU226" s="4">
        <f t="shared" si="148"/>
        <v>21899.726042276663</v>
      </c>
      <c r="AV226" s="4">
        <f t="shared" si="149"/>
        <v>142156.46564635975</v>
      </c>
    </row>
    <row r="227" spans="2:48" x14ac:dyDescent="0.3">
      <c r="B227" s="39" t="s">
        <v>213</v>
      </c>
      <c r="C227" s="4">
        <v>1435454.5099999998</v>
      </c>
      <c r="D227" s="4"/>
      <c r="E227" s="4"/>
      <c r="F227" s="4"/>
      <c r="G227" s="4"/>
      <c r="H227" s="4"/>
      <c r="I227" s="4">
        <v>1590277.3748527463</v>
      </c>
      <c r="J227" s="1"/>
      <c r="K227" s="4">
        <v>1891.0813210300066</v>
      </c>
      <c r="L227" s="4"/>
      <c r="M227" s="4">
        <v>-4849.3982530915964</v>
      </c>
      <c r="N227" s="4"/>
      <c r="O227" s="4"/>
      <c r="P227" s="4"/>
      <c r="Q227" s="4">
        <v>86457.593438139069</v>
      </c>
      <c r="R227" s="4">
        <v>604.89950948396938</v>
      </c>
      <c r="S227" s="4"/>
      <c r="T227" s="4"/>
      <c r="U227" s="4"/>
      <c r="V227" s="4"/>
      <c r="W227" s="4"/>
      <c r="X227" s="4">
        <f t="shared" si="146"/>
        <v>1674381.5508683077</v>
      </c>
      <c r="Y227" s="4">
        <f t="shared" si="147"/>
        <v>3109836.0608683075</v>
      </c>
      <c r="Z227" s="4"/>
      <c r="AA227" s="4"/>
      <c r="AB227" s="4"/>
      <c r="AC227" s="4"/>
      <c r="AD227" s="54">
        <v>4849.3982530915964</v>
      </c>
      <c r="AE227" s="54">
        <v>12649.169177310774</v>
      </c>
      <c r="AF227" s="4">
        <v>14912.69410503769</v>
      </c>
      <c r="AQ227" s="10"/>
      <c r="AU227" s="4">
        <f t="shared" si="148"/>
        <v>32411.261535440062</v>
      </c>
      <c r="AV227" s="4">
        <f t="shared" si="149"/>
        <v>3142247.3224037476</v>
      </c>
    </row>
    <row r="228" spans="2:48" x14ac:dyDescent="0.3">
      <c r="B228" s="39" t="s">
        <v>214</v>
      </c>
      <c r="C228" s="4">
        <v>14410179.639999989</v>
      </c>
      <c r="D228" s="4"/>
      <c r="E228" s="4"/>
      <c r="F228" s="4"/>
      <c r="G228" s="4"/>
      <c r="H228" s="4"/>
      <c r="I228" s="4"/>
      <c r="J228" s="1"/>
      <c r="K228" s="4">
        <v>0</v>
      </c>
      <c r="L228" s="4"/>
      <c r="M228" s="4"/>
      <c r="N228" s="4"/>
      <c r="O228" s="4"/>
      <c r="P228" s="4">
        <v>975254.11071527051</v>
      </c>
      <c r="Q228" s="4"/>
      <c r="R228" s="4"/>
      <c r="S228" s="4">
        <v>5304.286799574289</v>
      </c>
      <c r="T228" s="4">
        <v>13475.113426476943</v>
      </c>
      <c r="U228" s="4"/>
      <c r="V228" s="4"/>
      <c r="W228" s="4"/>
      <c r="X228" s="4">
        <f t="shared" si="146"/>
        <v>994033.51094132173</v>
      </c>
      <c r="Y228" s="4">
        <f t="shared" si="147"/>
        <v>15404213.15094131</v>
      </c>
      <c r="Z228" s="4"/>
      <c r="AA228" s="4"/>
      <c r="AB228" s="4"/>
      <c r="AC228" s="4"/>
      <c r="AE228" s="54"/>
      <c r="AF228" s="4"/>
      <c r="AG228" s="4">
        <v>117536.2105541807</v>
      </c>
      <c r="AH228" s="4">
        <v>390546.4051953943</v>
      </c>
      <c r="AQ228" s="10"/>
      <c r="AU228" s="4">
        <f t="shared" si="148"/>
        <v>508082.61574957496</v>
      </c>
      <c r="AV228" s="4">
        <f t="shared" si="149"/>
        <v>15912295.766690886</v>
      </c>
    </row>
    <row r="229" spans="2:48" x14ac:dyDescent="0.3">
      <c r="B229" s="39" t="s">
        <v>215</v>
      </c>
      <c r="C229" s="4">
        <v>1983758.03</v>
      </c>
      <c r="D229" s="4">
        <v>-85973.390453605636</v>
      </c>
      <c r="E229" s="4">
        <v>143.61069809934452</v>
      </c>
      <c r="F229" s="4"/>
      <c r="G229" s="4"/>
      <c r="H229" s="4">
        <v>-124824.54555916287</v>
      </c>
      <c r="I229" s="4"/>
      <c r="J229" s="1"/>
      <c r="K229" s="4">
        <v>0</v>
      </c>
      <c r="L229" s="4">
        <v>54197.611339999828</v>
      </c>
      <c r="M229" s="4"/>
      <c r="N229" s="4"/>
      <c r="O229" s="4">
        <v>554529.46239700005</v>
      </c>
      <c r="P229" s="4"/>
      <c r="Q229" s="4"/>
      <c r="R229" s="4"/>
      <c r="S229" s="4"/>
      <c r="T229" s="4"/>
      <c r="U229" s="4"/>
      <c r="V229" s="4"/>
      <c r="W229" s="4"/>
      <c r="X229" s="4">
        <f t="shared" si="146"/>
        <v>398072.74842233071</v>
      </c>
      <c r="Y229" s="4">
        <f t="shared" si="147"/>
        <v>2381830.7784223305</v>
      </c>
      <c r="Z229" s="4">
        <v>-19607.995460000002</v>
      </c>
      <c r="AA229" s="4">
        <v>65032.445792212558</v>
      </c>
      <c r="AB229" s="4"/>
      <c r="AC229" s="4">
        <v>-54197.611339999828</v>
      </c>
      <c r="AF229" s="4"/>
      <c r="AQ229" s="10"/>
      <c r="AS229" s="4">
        <v>0</v>
      </c>
      <c r="AT229" s="4">
        <v>-13961.042340143764</v>
      </c>
      <c r="AU229" s="4">
        <f t="shared" si="148"/>
        <v>-22734.203347931041</v>
      </c>
      <c r="AV229" s="4">
        <f t="shared" si="149"/>
        <v>2359096.5750743994</v>
      </c>
    </row>
    <row r="230" spans="2:48" x14ac:dyDescent="0.3">
      <c r="B230" s="39" t="s">
        <v>216</v>
      </c>
      <c r="C230" s="4">
        <v>0</v>
      </c>
      <c r="D230" s="4"/>
      <c r="E230" s="4"/>
      <c r="F230" s="4"/>
      <c r="G230" s="4"/>
      <c r="H230" s="4"/>
      <c r="I230" s="4"/>
      <c r="J230" s="1"/>
      <c r="K230" s="4">
        <v>0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>
        <f t="shared" si="146"/>
        <v>0</v>
      </c>
      <c r="Y230" s="4">
        <f t="shared" si="147"/>
        <v>0</v>
      </c>
      <c r="Z230" s="4"/>
      <c r="AA230" s="4"/>
      <c r="AB230" s="4"/>
      <c r="AC230" s="4"/>
      <c r="AF230" s="4"/>
      <c r="AQ230" s="10"/>
      <c r="AU230" s="4">
        <f t="shared" si="148"/>
        <v>0</v>
      </c>
      <c r="AV230" s="4">
        <f t="shared" si="149"/>
        <v>0</v>
      </c>
    </row>
    <row r="231" spans="2:48" x14ac:dyDescent="0.3">
      <c r="B231" s="39" t="s">
        <v>217</v>
      </c>
      <c r="C231" s="4">
        <v>2943439.7499999991</v>
      </c>
      <c r="D231" s="4"/>
      <c r="E231" s="4"/>
      <c r="F231" s="4"/>
      <c r="G231" s="4"/>
      <c r="H231" s="4"/>
      <c r="I231" s="4"/>
      <c r="J231" s="1"/>
      <c r="K231" s="4">
        <v>68.149303811362017</v>
      </c>
      <c r="L231" s="4"/>
      <c r="M231" s="4"/>
      <c r="N231" s="4"/>
      <c r="O231" s="4"/>
      <c r="P231" s="4"/>
      <c r="Q231" s="4"/>
      <c r="R231" s="4">
        <v>21.798893568846569</v>
      </c>
      <c r="S231" s="4"/>
      <c r="T231" s="4"/>
      <c r="U231" s="4"/>
      <c r="V231" s="4"/>
      <c r="W231" s="4"/>
      <c r="X231" s="4">
        <f t="shared" si="146"/>
        <v>89.948197380208583</v>
      </c>
      <c r="Y231" s="4">
        <f t="shared" si="147"/>
        <v>2943529.6981973792</v>
      </c>
      <c r="Z231" s="4"/>
      <c r="AA231" s="4"/>
      <c r="AB231" s="4"/>
      <c r="AC231" s="4"/>
      <c r="AF231" s="4">
        <v>845.07530146620422</v>
      </c>
      <c r="AQ231" s="10"/>
      <c r="AU231" s="4">
        <f t="shared" si="148"/>
        <v>845.07530146620422</v>
      </c>
      <c r="AV231" s="4">
        <f t="shared" si="149"/>
        <v>2944374.7734988453</v>
      </c>
    </row>
    <row r="232" spans="2:48" x14ac:dyDescent="0.3">
      <c r="B232" s="39" t="s">
        <v>218</v>
      </c>
      <c r="C232" s="4">
        <v>3393060.6</v>
      </c>
      <c r="D232" s="4"/>
      <c r="E232" s="4"/>
      <c r="F232" s="4"/>
      <c r="G232" s="4"/>
      <c r="H232" s="4"/>
      <c r="I232" s="4"/>
      <c r="J232" s="1"/>
      <c r="K232" s="4">
        <v>0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>
        <v>-658973.79925230017</v>
      </c>
      <c r="X232" s="4">
        <f t="shared" si="146"/>
        <v>-658973.79925230017</v>
      </c>
      <c r="Y232" s="4">
        <f t="shared" si="147"/>
        <v>2734086.8007477</v>
      </c>
      <c r="Z232" s="4"/>
      <c r="AA232" s="4"/>
      <c r="AB232" s="4"/>
      <c r="AC232" s="4"/>
      <c r="AF232" s="4"/>
      <c r="AL232" s="4">
        <v>-169824.88682564982</v>
      </c>
      <c r="AQ232" s="10"/>
      <c r="AU232" s="4">
        <f t="shared" si="148"/>
        <v>-169824.88682564982</v>
      </c>
      <c r="AV232" s="4">
        <f t="shared" si="149"/>
        <v>2564261.91392205</v>
      </c>
    </row>
    <row r="233" spans="2:48" x14ac:dyDescent="0.3">
      <c r="B233" s="39" t="s">
        <v>219</v>
      </c>
      <c r="C233" s="4">
        <v>1191673.56</v>
      </c>
      <c r="D233" s="4"/>
      <c r="E233" s="4"/>
      <c r="F233" s="4"/>
      <c r="G233" s="4"/>
      <c r="H233" s="4"/>
      <c r="I233" s="4"/>
      <c r="J233" s="1"/>
      <c r="K233" s="4">
        <v>2727.3555896480761</v>
      </c>
      <c r="L233" s="4"/>
      <c r="M233" s="4"/>
      <c r="N233" s="4"/>
      <c r="O233" s="4"/>
      <c r="P233" s="4"/>
      <c r="Q233" s="4"/>
      <c r="R233" s="4">
        <v>872.39826231687778</v>
      </c>
      <c r="S233" s="4"/>
      <c r="T233" s="4"/>
      <c r="U233" s="4"/>
      <c r="V233" s="4"/>
      <c r="W233" s="4"/>
      <c r="X233" s="4">
        <f t="shared" si="146"/>
        <v>3599.7538519649538</v>
      </c>
      <c r="Y233" s="4">
        <f t="shared" si="147"/>
        <v>1195273.3138519651</v>
      </c>
      <c r="Z233" s="4"/>
      <c r="AA233" s="4"/>
      <c r="AB233" s="4"/>
      <c r="AC233" s="4"/>
      <c r="AF233" s="4">
        <v>3258.9243373973313</v>
      </c>
      <c r="AQ233" s="10">
        <f>+'6.28'!C58</f>
        <v>9.0963799591448122</v>
      </c>
      <c r="AU233" s="4">
        <f t="shared" si="148"/>
        <v>3268.0207173564763</v>
      </c>
      <c r="AV233" s="4">
        <f t="shared" si="149"/>
        <v>1198541.3345693217</v>
      </c>
    </row>
    <row r="234" spans="2:48" x14ac:dyDescent="0.3">
      <c r="B234" s="40" t="s">
        <v>220</v>
      </c>
      <c r="C234" s="4">
        <v>7990963.5899999999</v>
      </c>
      <c r="D234" s="4"/>
      <c r="E234" s="4"/>
      <c r="F234" s="4"/>
      <c r="G234" s="4"/>
      <c r="H234" s="4"/>
      <c r="I234" s="4"/>
      <c r="J234" s="1"/>
      <c r="K234" s="4">
        <v>294.48383593511579</v>
      </c>
      <c r="L234" s="4"/>
      <c r="M234" s="4"/>
      <c r="N234" s="4"/>
      <c r="O234" s="4"/>
      <c r="P234" s="4"/>
      <c r="Q234" s="4"/>
      <c r="R234" s="4">
        <v>94.196439850130972</v>
      </c>
      <c r="S234" s="4"/>
      <c r="T234" s="4"/>
      <c r="U234" s="4"/>
      <c r="V234" s="4"/>
      <c r="W234" s="4"/>
      <c r="X234" s="4">
        <f t="shared" si="146"/>
        <v>388.68027578524675</v>
      </c>
      <c r="Y234" s="4">
        <f t="shared" si="147"/>
        <v>7991352.2702757847</v>
      </c>
      <c r="Z234" s="4"/>
      <c r="AA234" s="4"/>
      <c r="AB234" s="4"/>
      <c r="AC234" s="4"/>
      <c r="AF234" s="4">
        <v>5539.2103269406416</v>
      </c>
      <c r="AQ234" s="10">
        <f>+'6.28'!C60</f>
        <v>448.42045739591674</v>
      </c>
      <c r="AU234" s="4">
        <f t="shared" si="148"/>
        <v>5987.6307843365585</v>
      </c>
      <c r="AV234" s="4">
        <f t="shared" si="149"/>
        <v>7997339.9010601211</v>
      </c>
    </row>
    <row r="235" spans="2:48" x14ac:dyDescent="0.3">
      <c r="B235" s="45" t="s">
        <v>221</v>
      </c>
      <c r="C235" s="49">
        <f t="shared" ref="C235" si="150">SUM(C222:C234)</f>
        <v>57249534.549999997</v>
      </c>
      <c r="D235" s="49">
        <f>SUM(D222:D234)</f>
        <v>-85973.390453605636</v>
      </c>
      <c r="E235" s="49">
        <f t="shared" ref="E235" si="151">SUM(E222:E234)</f>
        <v>143.61069809934452</v>
      </c>
      <c r="F235" s="49">
        <f t="shared" ref="F235:Y235" si="152">SUM(F222:F234)</f>
        <v>0</v>
      </c>
      <c r="G235" s="49">
        <f t="shared" si="152"/>
        <v>0</v>
      </c>
      <c r="H235" s="49">
        <f t="shared" si="152"/>
        <v>-124824.54555916287</v>
      </c>
      <c r="I235" s="49">
        <f t="shared" si="152"/>
        <v>1590277.3748527463</v>
      </c>
      <c r="J235" s="49">
        <f t="shared" ref="J235" si="153">SUM(J222:J234)</f>
        <v>0</v>
      </c>
      <c r="K235" s="49">
        <f t="shared" si="152"/>
        <v>51935.705390093848</v>
      </c>
      <c r="L235" s="49">
        <f t="shared" si="152"/>
        <v>54197.611339999828</v>
      </c>
      <c r="M235" s="49">
        <f t="shared" si="152"/>
        <v>-4849.3982530915964</v>
      </c>
      <c r="N235" s="49">
        <f t="shared" si="152"/>
        <v>0</v>
      </c>
      <c r="O235" s="49">
        <f t="shared" si="152"/>
        <v>554529.46239700005</v>
      </c>
      <c r="P235" s="49">
        <f t="shared" si="152"/>
        <v>975254.11071527051</v>
      </c>
      <c r="Q235" s="49">
        <f t="shared" si="152"/>
        <v>66640.657672139074</v>
      </c>
      <c r="R235" s="49">
        <f t="shared" si="152"/>
        <v>16612.655609152</v>
      </c>
      <c r="S235" s="49">
        <f t="shared" si="152"/>
        <v>5304.286799574289</v>
      </c>
      <c r="T235" s="49">
        <f t="shared" si="152"/>
        <v>13475.113426476943</v>
      </c>
      <c r="U235" s="49">
        <f t="shared" si="152"/>
        <v>0</v>
      </c>
      <c r="V235" s="49">
        <f t="shared" si="152"/>
        <v>0</v>
      </c>
      <c r="W235" s="49">
        <f t="shared" ref="W235" si="154">SUM(W222:W234)</f>
        <v>-658973.79925230017</v>
      </c>
      <c r="X235" s="49">
        <f t="shared" si="152"/>
        <v>2453749.4553823918</v>
      </c>
      <c r="Y235" s="49">
        <f t="shared" si="152"/>
        <v>59703284.005382381</v>
      </c>
      <c r="Z235" s="49">
        <f t="shared" ref="Z235:AV235" si="155">SUM(Z222:Z234)</f>
        <v>-19607.995460000002</v>
      </c>
      <c r="AA235" s="49">
        <f t="shared" si="155"/>
        <v>65032.445792212558</v>
      </c>
      <c r="AB235" s="49">
        <f t="shared" si="155"/>
        <v>0</v>
      </c>
      <c r="AC235" s="49">
        <f t="shared" si="155"/>
        <v>-54197.611339999828</v>
      </c>
      <c r="AD235" s="49">
        <f t="shared" si="155"/>
        <v>4849.3982530915964</v>
      </c>
      <c r="AE235" s="49">
        <f t="shared" si="155"/>
        <v>30987.620973575737</v>
      </c>
      <c r="AF235" s="49">
        <f t="shared" si="155"/>
        <v>552918.51170147769</v>
      </c>
      <c r="AG235" s="49">
        <f t="shared" si="155"/>
        <v>117536.2105541807</v>
      </c>
      <c r="AH235" s="49">
        <f t="shared" si="155"/>
        <v>390546.4051953943</v>
      </c>
      <c r="AI235" s="49">
        <f t="shared" si="155"/>
        <v>0</v>
      </c>
      <c r="AJ235" s="49">
        <f t="shared" si="155"/>
        <v>0</v>
      </c>
      <c r="AK235" s="49">
        <f t="shared" si="155"/>
        <v>0</v>
      </c>
      <c r="AL235" s="49">
        <f t="shared" si="155"/>
        <v>-169824.88682564982</v>
      </c>
      <c r="AM235" s="49">
        <f t="shared" si="155"/>
        <v>0</v>
      </c>
      <c r="AN235" s="49">
        <f t="shared" si="155"/>
        <v>0</v>
      </c>
      <c r="AO235" s="49">
        <f t="shared" si="155"/>
        <v>0</v>
      </c>
      <c r="AP235" s="49">
        <f t="shared" si="155"/>
        <v>0</v>
      </c>
      <c r="AQ235" s="49">
        <f t="shared" si="155"/>
        <v>600.87663299999986</v>
      </c>
      <c r="AR235" s="49">
        <f t="shared" si="155"/>
        <v>0</v>
      </c>
      <c r="AS235" s="49">
        <f t="shared" si="155"/>
        <v>0</v>
      </c>
      <c r="AT235" s="49">
        <f t="shared" ref="AT235" si="156">SUM(AT222:AT234)</f>
        <v>-13961.042340143764</v>
      </c>
      <c r="AU235" s="49">
        <f t="shared" si="155"/>
        <v>904879.93313713907</v>
      </c>
      <c r="AV235" s="49">
        <f t="shared" si="155"/>
        <v>60608163.938519515</v>
      </c>
    </row>
    <row r="236" spans="2:48" ht="15" thickBot="1" x14ac:dyDescent="0.35">
      <c r="B236" s="55" t="s">
        <v>222</v>
      </c>
      <c r="C236" s="49">
        <f t="shared" ref="C236" si="157">C235+C220+C217+C208+C201+C163+C133</f>
        <v>174476334.59</v>
      </c>
      <c r="D236" s="49">
        <f t="shared" ref="D236:Y236" si="158">D235+D220+D217+D208+D201+D163+D133</f>
        <v>-306237.21679574327</v>
      </c>
      <c r="E236" s="49">
        <f>E235+E220+E217+E208+E201+E163+E133</f>
        <v>511.54130662985881</v>
      </c>
      <c r="F236" s="49">
        <f t="shared" si="158"/>
        <v>0</v>
      </c>
      <c r="G236" s="49">
        <f t="shared" si="158"/>
        <v>0</v>
      </c>
      <c r="H236" s="49">
        <f t="shared" si="158"/>
        <v>-19885414.891281739</v>
      </c>
      <c r="I236" s="49">
        <f t="shared" si="158"/>
        <v>1590277.3748527463</v>
      </c>
      <c r="J236" s="49">
        <f t="shared" ref="J236" si="159">J235+J220+J217+J208+J201+J163+J133</f>
        <v>158770.57562207896</v>
      </c>
      <c r="K236" s="49">
        <f t="shared" si="158"/>
        <v>217577.67319718414</v>
      </c>
      <c r="L236" s="49">
        <f t="shared" si="158"/>
        <v>54197.611339999828</v>
      </c>
      <c r="M236" s="49">
        <f t="shared" si="158"/>
        <v>-4849.3982530915964</v>
      </c>
      <c r="N236" s="49">
        <f t="shared" si="158"/>
        <v>204503.64267608413</v>
      </c>
      <c r="O236" s="49">
        <f t="shared" si="158"/>
        <v>554529.46239700005</v>
      </c>
      <c r="P236" s="49">
        <f t="shared" si="158"/>
        <v>975254.11071527051</v>
      </c>
      <c r="Q236" s="49">
        <f t="shared" si="158"/>
        <v>66640.657672139074</v>
      </c>
      <c r="R236" s="49">
        <f t="shared" si="158"/>
        <v>439204.84597895941</v>
      </c>
      <c r="S236" s="49">
        <f t="shared" si="158"/>
        <v>5304.286799574289</v>
      </c>
      <c r="T236" s="49">
        <f t="shared" si="158"/>
        <v>13475.113426476943</v>
      </c>
      <c r="U236" s="49">
        <f t="shared" si="158"/>
        <v>0</v>
      </c>
      <c r="V236" s="49">
        <f t="shared" si="158"/>
        <v>0</v>
      </c>
      <c r="W236" s="49">
        <f t="shared" ref="W236" si="160">W235+W220+W217+W208+W201+W163+W133</f>
        <v>-658973.79925230017</v>
      </c>
      <c r="X236" s="49">
        <f t="shared" si="158"/>
        <v>-16575228.409598731</v>
      </c>
      <c r="Y236" s="49">
        <f t="shared" si="158"/>
        <v>157901106.18040124</v>
      </c>
      <c r="Z236" s="49">
        <f t="shared" ref="Z236:AV236" si="161">Z235+Z220+Z217+Z208+Z201+Z163+Z133</f>
        <v>-69843.679828520006</v>
      </c>
      <c r="AA236" s="49">
        <f t="shared" si="161"/>
        <v>231645.57191186113</v>
      </c>
      <c r="AB236" s="49">
        <f t="shared" si="161"/>
        <v>0</v>
      </c>
      <c r="AC236" s="49">
        <f t="shared" si="161"/>
        <v>-54197.611339999828</v>
      </c>
      <c r="AD236" s="49">
        <f t="shared" si="161"/>
        <v>4849.3982530915964</v>
      </c>
      <c r="AE236" s="49">
        <f t="shared" si="161"/>
        <v>30987.620973575737</v>
      </c>
      <c r="AF236" s="49">
        <f t="shared" si="161"/>
        <v>2319845.5232961429</v>
      </c>
      <c r="AG236" s="49">
        <f t="shared" si="161"/>
        <v>117536.2105541807</v>
      </c>
      <c r="AH236" s="49">
        <f t="shared" si="161"/>
        <v>390546.4051953943</v>
      </c>
      <c r="AI236" s="49">
        <f t="shared" si="161"/>
        <v>0</v>
      </c>
      <c r="AJ236" s="49">
        <f t="shared" si="161"/>
        <v>0</v>
      </c>
      <c r="AK236" s="49">
        <f t="shared" si="161"/>
        <v>0</v>
      </c>
      <c r="AL236" s="49">
        <f t="shared" si="161"/>
        <v>-169824.88682564982</v>
      </c>
      <c r="AM236" s="49">
        <f t="shared" si="161"/>
        <v>0</v>
      </c>
      <c r="AN236" s="49">
        <f t="shared" si="161"/>
        <v>-435567.581275</v>
      </c>
      <c r="AO236" s="49">
        <f t="shared" si="161"/>
        <v>0</v>
      </c>
      <c r="AP236" s="49">
        <f t="shared" si="161"/>
        <v>0</v>
      </c>
      <c r="AQ236" s="49">
        <f t="shared" si="161"/>
        <v>384578.63354531559</v>
      </c>
      <c r="AR236" s="49">
        <f t="shared" si="161"/>
        <v>0</v>
      </c>
      <c r="AS236" s="49">
        <f t="shared" si="161"/>
        <v>0</v>
      </c>
      <c r="AT236" s="49">
        <f t="shared" ref="AT236" si="162">AT235+AT220+AT217+AT208+AT201+AT163+AT133</f>
        <v>-49729.232815592091</v>
      </c>
      <c r="AU236" s="49">
        <f t="shared" si="161"/>
        <v>2700826.3716448001</v>
      </c>
      <c r="AV236" s="49">
        <f t="shared" si="161"/>
        <v>160601932.55204606</v>
      </c>
    </row>
    <row r="237" spans="2:48" ht="15" thickTop="1" x14ac:dyDescent="0.3">
      <c r="C237" s="18"/>
      <c r="D237" s="18"/>
      <c r="E237" s="18"/>
      <c r="F237" s="18"/>
      <c r="G237" s="18"/>
      <c r="H237" s="18"/>
      <c r="I237" s="18"/>
      <c r="J237" s="7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</row>
    <row r="238" spans="2:48" x14ac:dyDescent="0.3">
      <c r="B238" s="39" t="s">
        <v>223</v>
      </c>
      <c r="C238" s="9"/>
      <c r="D238" s="9"/>
      <c r="E238" s="9"/>
      <c r="F238" s="9"/>
      <c r="G238" s="9"/>
      <c r="H238" s="9"/>
      <c r="I238" s="9"/>
      <c r="J238" s="2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</row>
    <row r="239" spans="2:48" x14ac:dyDescent="0.3">
      <c r="B239" s="38" t="s">
        <v>224</v>
      </c>
      <c r="C239" s="9"/>
      <c r="D239" s="9"/>
      <c r="E239" s="9"/>
      <c r="F239" s="9"/>
      <c r="G239" s="9"/>
      <c r="H239" s="9"/>
      <c r="I239" s="9"/>
      <c r="J239" s="2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</row>
    <row r="240" spans="2:48" x14ac:dyDescent="0.3">
      <c r="B240" s="39" t="s">
        <v>225</v>
      </c>
      <c r="C240" s="4">
        <v>116807159.6399999</v>
      </c>
      <c r="D240" s="4"/>
      <c r="E240" s="4"/>
      <c r="F240" s="4"/>
      <c r="G240" s="4"/>
      <c r="H240" s="4"/>
      <c r="I240" s="4"/>
      <c r="J240" s="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>
        <v>4131626.6455747392</v>
      </c>
      <c r="W240" s="4"/>
      <c r="X240" s="4">
        <f>SUM(D240:W240)</f>
        <v>4131626.6455747392</v>
      </c>
      <c r="Y240" s="4">
        <f>+C240+X240</f>
        <v>120938786.28557463</v>
      </c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>
        <v>1487156.9888806862</v>
      </c>
      <c r="AL240" s="4"/>
      <c r="AN240" s="4"/>
      <c r="AO240" s="4"/>
      <c r="AP240" s="4">
        <v>162101.82341541813</v>
      </c>
      <c r="AQ240" s="4"/>
      <c r="AS240" s="4">
        <v>-39543.813052333338</v>
      </c>
      <c r="AT240" s="4">
        <v>0</v>
      </c>
      <c r="AU240" s="4">
        <f>SUM(Z240:AT240)</f>
        <v>1609714.999243771</v>
      </c>
      <c r="AV240" s="4">
        <f>+AU240+Y240</f>
        <v>122548501.2848184</v>
      </c>
    </row>
    <row r="241" spans="2:48" x14ac:dyDescent="0.3">
      <c r="B241" s="40" t="s">
        <v>226</v>
      </c>
      <c r="C241" s="4">
        <v>150570.87</v>
      </c>
      <c r="D241" s="4"/>
      <c r="E241" s="4"/>
      <c r="F241" s="4"/>
      <c r="G241" s="4"/>
      <c r="H241" s="4"/>
      <c r="I241" s="4"/>
      <c r="J241" s="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>
        <v>5328.9763979999989</v>
      </c>
      <c r="W241" s="4"/>
      <c r="X241" s="4">
        <f>SUM(D241:W241)</f>
        <v>5328.9763979999989</v>
      </c>
      <c r="Y241" s="4">
        <f>+C241+X241</f>
        <v>155899.84639799999</v>
      </c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>
        <f>SUM(Z241:AT241)</f>
        <v>0</v>
      </c>
      <c r="AV241" s="4">
        <f>+AU241+Y241</f>
        <v>155899.84639799999</v>
      </c>
    </row>
    <row r="242" spans="2:48" x14ac:dyDescent="0.3">
      <c r="B242" s="39" t="s">
        <v>227</v>
      </c>
      <c r="C242" s="49">
        <f t="shared" ref="C242" si="163">SUM(C240:C241)</f>
        <v>116957730.5099999</v>
      </c>
      <c r="D242" s="49">
        <f>SUM(D240:D241)</f>
        <v>0</v>
      </c>
      <c r="E242" s="49">
        <f>SUM(E240:E241)</f>
        <v>0</v>
      </c>
      <c r="F242" s="49">
        <f t="shared" ref="F242:Y242" si="164">SUM(F240:F241)</f>
        <v>0</v>
      </c>
      <c r="G242" s="49">
        <f t="shared" si="164"/>
        <v>0</v>
      </c>
      <c r="H242" s="49">
        <f t="shared" si="164"/>
        <v>0</v>
      </c>
      <c r="I242" s="49">
        <f t="shared" si="164"/>
        <v>0</v>
      </c>
      <c r="J242" s="49">
        <f t="shared" si="164"/>
        <v>0</v>
      </c>
      <c r="K242" s="49">
        <f t="shared" si="164"/>
        <v>0</v>
      </c>
      <c r="L242" s="49">
        <f t="shared" si="164"/>
        <v>0</v>
      </c>
      <c r="M242" s="49">
        <f t="shared" si="164"/>
        <v>0</v>
      </c>
      <c r="N242" s="49">
        <f t="shared" si="164"/>
        <v>0</v>
      </c>
      <c r="O242" s="49">
        <f t="shared" si="164"/>
        <v>0</v>
      </c>
      <c r="P242" s="49">
        <f t="shared" si="164"/>
        <v>0</v>
      </c>
      <c r="Q242" s="49">
        <f t="shared" si="164"/>
        <v>0</v>
      </c>
      <c r="R242" s="49">
        <f t="shared" si="164"/>
        <v>0</v>
      </c>
      <c r="S242" s="49">
        <f t="shared" si="164"/>
        <v>0</v>
      </c>
      <c r="T242" s="49">
        <f t="shared" si="164"/>
        <v>0</v>
      </c>
      <c r="U242" s="49">
        <f t="shared" si="164"/>
        <v>0</v>
      </c>
      <c r="V242" s="49">
        <f t="shared" si="164"/>
        <v>4136955.6219727392</v>
      </c>
      <c r="W242" s="49">
        <f t="shared" ref="W242" si="165">SUM(W240:W241)</f>
        <v>0</v>
      </c>
      <c r="X242" s="49">
        <f t="shared" si="164"/>
        <v>4136955.6219727392</v>
      </c>
      <c r="Y242" s="49">
        <f t="shared" si="164"/>
        <v>121094686.13197263</v>
      </c>
      <c r="Z242" s="49">
        <f t="shared" ref="Z242:AV242" si="166">SUM(Z240:Z241)</f>
        <v>0</v>
      </c>
      <c r="AA242" s="49">
        <f t="shared" si="166"/>
        <v>0</v>
      </c>
      <c r="AB242" s="49">
        <f t="shared" si="166"/>
        <v>0</v>
      </c>
      <c r="AC242" s="49">
        <f t="shared" si="166"/>
        <v>0</v>
      </c>
      <c r="AD242" s="49">
        <f t="shared" si="166"/>
        <v>0</v>
      </c>
      <c r="AE242" s="49">
        <f t="shared" si="166"/>
        <v>0</v>
      </c>
      <c r="AF242" s="49">
        <f t="shared" si="166"/>
        <v>0</v>
      </c>
      <c r="AG242" s="49">
        <f t="shared" si="166"/>
        <v>0</v>
      </c>
      <c r="AH242" s="49">
        <f t="shared" si="166"/>
        <v>0</v>
      </c>
      <c r="AI242" s="49">
        <f t="shared" si="166"/>
        <v>0</v>
      </c>
      <c r="AJ242" s="49">
        <f t="shared" si="166"/>
        <v>0</v>
      </c>
      <c r="AK242" s="49">
        <f t="shared" si="166"/>
        <v>1487156.9888806862</v>
      </c>
      <c r="AL242" s="49">
        <f t="shared" si="166"/>
        <v>0</v>
      </c>
      <c r="AM242" s="49">
        <f t="shared" si="166"/>
        <v>0</v>
      </c>
      <c r="AN242" s="49">
        <f t="shared" si="166"/>
        <v>0</v>
      </c>
      <c r="AO242" s="49">
        <f t="shared" si="166"/>
        <v>0</v>
      </c>
      <c r="AP242" s="49">
        <f t="shared" si="166"/>
        <v>162101.82341541813</v>
      </c>
      <c r="AQ242" s="49">
        <f t="shared" si="166"/>
        <v>0</v>
      </c>
      <c r="AR242" s="49">
        <f t="shared" si="166"/>
        <v>0</v>
      </c>
      <c r="AS242" s="49">
        <f t="shared" si="166"/>
        <v>-39543.813052333338</v>
      </c>
      <c r="AT242" s="49">
        <f t="shared" ref="AT242" si="167">SUM(AT240:AT241)</f>
        <v>0</v>
      </c>
      <c r="AU242" s="49">
        <f t="shared" si="166"/>
        <v>1609714.999243771</v>
      </c>
      <c r="AV242" s="49">
        <f t="shared" si="166"/>
        <v>122704401.13121639</v>
      </c>
    </row>
    <row r="243" spans="2:48" x14ac:dyDescent="0.3">
      <c r="B243" s="38" t="s">
        <v>228</v>
      </c>
      <c r="C243" s="9"/>
      <c r="D243" s="9"/>
      <c r="E243" s="9"/>
      <c r="F243" s="9"/>
      <c r="G243" s="9"/>
      <c r="H243" s="9"/>
      <c r="I243" s="9"/>
      <c r="J243" s="2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</row>
    <row r="244" spans="2:48" x14ac:dyDescent="0.3">
      <c r="B244" s="39" t="s">
        <v>229</v>
      </c>
      <c r="C244" s="4">
        <v>25958436.82</v>
      </c>
      <c r="D244" s="4"/>
      <c r="E244" s="4"/>
      <c r="F244" s="4"/>
      <c r="G244" s="4"/>
      <c r="H244" s="4"/>
      <c r="I244" s="4"/>
      <c r="J244" s="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>
        <v>8180620.0921619842</v>
      </c>
      <c r="W244" s="4"/>
      <c r="X244" s="4">
        <f>SUM(D244:W244)</f>
        <v>8180620.0921619842</v>
      </c>
      <c r="Y244" s="4">
        <f>+C244+X244</f>
        <v>34139056.912161984</v>
      </c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>
        <v>4150710.4686683994</v>
      </c>
      <c r="AN244" s="4"/>
      <c r="AO244" s="4"/>
      <c r="AP244" s="4"/>
      <c r="AQ244" s="4"/>
      <c r="AR244" s="4">
        <v>366871.7399634</v>
      </c>
      <c r="AS244" s="4"/>
      <c r="AT244" s="4"/>
      <c r="AU244" s="4">
        <f>SUM(Z244:AT244)</f>
        <v>4517582.2086317996</v>
      </c>
      <c r="AV244" s="4">
        <f>+AU244+Y244</f>
        <v>38656639.120793782</v>
      </c>
    </row>
    <row r="245" spans="2:48" x14ac:dyDescent="0.3">
      <c r="B245" s="52" t="s">
        <v>230</v>
      </c>
      <c r="C245" s="4">
        <v>0</v>
      </c>
      <c r="D245" s="4"/>
      <c r="E245" s="4"/>
      <c r="F245" s="4"/>
      <c r="G245" s="4"/>
      <c r="H245" s="4"/>
      <c r="I245" s="4"/>
      <c r="J245" s="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>
        <f>SUM(D245:W245)</f>
        <v>0</v>
      </c>
      <c r="Y245" s="4">
        <f>+C245+X245</f>
        <v>0</v>
      </c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>
        <f>SUM(Z245:AT245)</f>
        <v>0</v>
      </c>
      <c r="AV245" s="4">
        <f>+AU245+Y245</f>
        <v>0</v>
      </c>
    </row>
    <row r="246" spans="2:48" x14ac:dyDescent="0.3">
      <c r="B246" s="40" t="s">
        <v>231</v>
      </c>
      <c r="C246" s="4">
        <v>159133.1399999999</v>
      </c>
      <c r="D246" s="4"/>
      <c r="E246" s="4"/>
      <c r="F246" s="4"/>
      <c r="G246" s="4"/>
      <c r="H246" s="4"/>
      <c r="I246" s="4"/>
      <c r="J246" s="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>
        <v>9395.9399999999732</v>
      </c>
      <c r="W246" s="4"/>
      <c r="X246" s="4">
        <f>SUM(D246:W246)</f>
        <v>9395.9399999999732</v>
      </c>
      <c r="Y246" s="4">
        <f>+C246+X246</f>
        <v>168529.07999999987</v>
      </c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>
        <f>SUM(Z246:AT246)</f>
        <v>0</v>
      </c>
      <c r="AV246" s="4">
        <f>+AU246+Y246</f>
        <v>168529.07999999987</v>
      </c>
    </row>
    <row r="247" spans="2:48" x14ac:dyDescent="0.3">
      <c r="B247" s="39" t="s">
        <v>232</v>
      </c>
      <c r="C247" s="49">
        <f t="shared" ref="C247" si="168">SUM(C244:C246)</f>
        <v>26117569.960000001</v>
      </c>
      <c r="D247" s="49">
        <f t="shared" ref="D247" si="169">SUM(D244:D246)</f>
        <v>0</v>
      </c>
      <c r="E247" s="49">
        <f>SUM(E244:E246)</f>
        <v>0</v>
      </c>
      <c r="F247" s="49">
        <f t="shared" ref="F247" si="170">SUM(F244:F246)</f>
        <v>0</v>
      </c>
      <c r="G247" s="49">
        <f t="shared" ref="G247" si="171">SUM(G244:G246)</f>
        <v>0</v>
      </c>
      <c r="H247" s="49">
        <f t="shared" ref="H247" si="172">SUM(H244:H246)</f>
        <v>0</v>
      </c>
      <c r="I247" s="49">
        <f t="shared" ref="I247:J247" si="173">SUM(I244:I246)</f>
        <v>0</v>
      </c>
      <c r="J247" s="49">
        <f t="shared" si="173"/>
        <v>0</v>
      </c>
      <c r="K247" s="49">
        <f t="shared" ref="K247" si="174">SUM(K244:K246)</f>
        <v>0</v>
      </c>
      <c r="L247" s="49">
        <f t="shared" ref="L247" si="175">SUM(L244:L246)</f>
        <v>0</v>
      </c>
      <c r="M247" s="49">
        <f t="shared" ref="M247" si="176">SUM(M244:M246)</f>
        <v>0</v>
      </c>
      <c r="N247" s="49">
        <f t="shared" ref="N247" si="177">SUM(N244:N246)</f>
        <v>0</v>
      </c>
      <c r="O247" s="49">
        <f t="shared" ref="O247" si="178">SUM(O244:O246)</f>
        <v>0</v>
      </c>
      <c r="P247" s="49">
        <f t="shared" ref="P247" si="179">SUM(P244:P246)</f>
        <v>0</v>
      </c>
      <c r="Q247" s="49">
        <f t="shared" ref="Q247" si="180">SUM(Q244:Q246)</f>
        <v>0</v>
      </c>
      <c r="R247" s="49">
        <f t="shared" ref="R247" si="181">SUM(R244:R246)</f>
        <v>0</v>
      </c>
      <c r="S247" s="49">
        <f t="shared" ref="S247" si="182">SUM(S244:S246)</f>
        <v>0</v>
      </c>
      <c r="T247" s="49">
        <f t="shared" ref="T247" si="183">SUM(T244:T246)</f>
        <v>0</v>
      </c>
      <c r="U247" s="49">
        <f t="shared" ref="U247" si="184">SUM(U244:U246)</f>
        <v>0</v>
      </c>
      <c r="V247" s="49">
        <f t="shared" ref="V247:W247" si="185">SUM(V244:V246)</f>
        <v>8190016.0321619846</v>
      </c>
      <c r="W247" s="49">
        <f t="shared" si="185"/>
        <v>0</v>
      </c>
      <c r="X247" s="49">
        <f t="shared" ref="X247" si="186">SUM(X244:X246)</f>
        <v>8190016.0321619846</v>
      </c>
      <c r="Y247" s="49">
        <f t="shared" ref="Y247" si="187">SUM(Y244:Y246)</f>
        <v>34307585.992161982</v>
      </c>
      <c r="Z247" s="49">
        <f t="shared" ref="Z247:AV247" si="188">SUM(Z244:Z246)</f>
        <v>0</v>
      </c>
      <c r="AA247" s="49">
        <f t="shared" si="188"/>
        <v>0</v>
      </c>
      <c r="AB247" s="49">
        <f t="shared" si="188"/>
        <v>0</v>
      </c>
      <c r="AC247" s="49">
        <f t="shared" si="188"/>
        <v>0</v>
      </c>
      <c r="AD247" s="49">
        <f t="shared" si="188"/>
        <v>0</v>
      </c>
      <c r="AE247" s="49">
        <f t="shared" si="188"/>
        <v>0</v>
      </c>
      <c r="AF247" s="49">
        <f t="shared" si="188"/>
        <v>0</v>
      </c>
      <c r="AG247" s="49">
        <f t="shared" si="188"/>
        <v>0</v>
      </c>
      <c r="AH247" s="49">
        <f t="shared" si="188"/>
        <v>0</v>
      </c>
      <c r="AI247" s="49">
        <f t="shared" si="188"/>
        <v>0</v>
      </c>
      <c r="AJ247" s="49">
        <f t="shared" si="188"/>
        <v>0</v>
      </c>
      <c r="AK247" s="49">
        <f t="shared" si="188"/>
        <v>0</v>
      </c>
      <c r="AL247" s="49">
        <f t="shared" si="188"/>
        <v>0</v>
      </c>
      <c r="AM247" s="49">
        <f>SUM(AM244:AM246)</f>
        <v>4150710.4686683994</v>
      </c>
      <c r="AN247" s="49">
        <f t="shared" si="188"/>
        <v>0</v>
      </c>
      <c r="AO247" s="49">
        <f t="shared" si="188"/>
        <v>0</v>
      </c>
      <c r="AP247" s="49">
        <f t="shared" si="188"/>
        <v>0</v>
      </c>
      <c r="AQ247" s="49">
        <f t="shared" si="188"/>
        <v>0</v>
      </c>
      <c r="AR247" s="49">
        <f>SUM(AR244:AR246)</f>
        <v>366871.7399634</v>
      </c>
      <c r="AS247" s="49">
        <f t="shared" si="188"/>
        <v>0</v>
      </c>
      <c r="AT247" s="49">
        <f t="shared" ref="AT247" si="189">SUM(AT244:AT246)</f>
        <v>0</v>
      </c>
      <c r="AU247" s="49">
        <f t="shared" si="188"/>
        <v>4517582.2086317996</v>
      </c>
      <c r="AV247" s="49">
        <f t="shared" si="188"/>
        <v>38825168.20079378</v>
      </c>
    </row>
    <row r="248" spans="2:48" x14ac:dyDescent="0.3">
      <c r="B248" s="38" t="s">
        <v>233</v>
      </c>
      <c r="C248" s="9"/>
      <c r="D248" s="9"/>
      <c r="E248" s="9"/>
      <c r="F248" s="9"/>
      <c r="G248" s="9"/>
      <c r="H248" s="9"/>
      <c r="I248" s="9"/>
      <c r="J248" s="2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</row>
    <row r="249" spans="2:48" x14ac:dyDescent="0.3">
      <c r="B249" s="40" t="s">
        <v>234</v>
      </c>
      <c r="C249" s="4">
        <v>0</v>
      </c>
      <c r="D249" s="4"/>
      <c r="E249" s="4"/>
      <c r="F249" s="4"/>
      <c r="G249" s="4"/>
      <c r="H249" s="4"/>
      <c r="I249" s="4"/>
      <c r="J249" s="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>
        <f>SUM(D249:W249)</f>
        <v>0</v>
      </c>
      <c r="Y249" s="4">
        <f>+C249+X249</f>
        <v>0</v>
      </c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>
        <f>SUM(Z249:AT249)</f>
        <v>0</v>
      </c>
      <c r="AV249" s="4">
        <f>+AU249+Y249</f>
        <v>0</v>
      </c>
    </row>
    <row r="250" spans="2:48" x14ac:dyDescent="0.3">
      <c r="B250" s="39" t="s">
        <v>235</v>
      </c>
      <c r="C250" s="49">
        <f t="shared" ref="C250:Z250" si="190">SUM(C249)</f>
        <v>0</v>
      </c>
      <c r="D250" s="49">
        <f t="shared" si="190"/>
        <v>0</v>
      </c>
      <c r="E250" s="49">
        <f>SUM(E249)</f>
        <v>0</v>
      </c>
      <c r="F250" s="49">
        <f t="shared" si="190"/>
        <v>0</v>
      </c>
      <c r="G250" s="49">
        <f t="shared" si="190"/>
        <v>0</v>
      </c>
      <c r="H250" s="49">
        <f t="shared" si="190"/>
        <v>0</v>
      </c>
      <c r="I250" s="49">
        <f t="shared" si="190"/>
        <v>0</v>
      </c>
      <c r="J250" s="49">
        <f t="shared" si="190"/>
        <v>0</v>
      </c>
      <c r="K250" s="49">
        <f t="shared" si="190"/>
        <v>0</v>
      </c>
      <c r="L250" s="49">
        <f t="shared" si="190"/>
        <v>0</v>
      </c>
      <c r="M250" s="49">
        <f t="shared" si="190"/>
        <v>0</v>
      </c>
      <c r="N250" s="49">
        <f t="shared" si="190"/>
        <v>0</v>
      </c>
      <c r="O250" s="49">
        <f t="shared" si="190"/>
        <v>0</v>
      </c>
      <c r="P250" s="49">
        <f t="shared" si="190"/>
        <v>0</v>
      </c>
      <c r="Q250" s="49">
        <f t="shared" si="190"/>
        <v>0</v>
      </c>
      <c r="R250" s="49">
        <f t="shared" si="190"/>
        <v>0</v>
      </c>
      <c r="S250" s="49">
        <f t="shared" si="190"/>
        <v>0</v>
      </c>
      <c r="T250" s="49">
        <f t="shared" si="190"/>
        <v>0</v>
      </c>
      <c r="U250" s="49">
        <f t="shared" si="190"/>
        <v>0</v>
      </c>
      <c r="V250" s="49">
        <f t="shared" si="190"/>
        <v>0</v>
      </c>
      <c r="W250" s="49">
        <f t="shared" ref="W250" si="191">SUM(W249)</f>
        <v>0</v>
      </c>
      <c r="X250" s="49">
        <f t="shared" si="190"/>
        <v>0</v>
      </c>
      <c r="Y250" s="49">
        <f t="shared" si="190"/>
        <v>0</v>
      </c>
      <c r="Z250" s="49">
        <f t="shared" si="190"/>
        <v>0</v>
      </c>
      <c r="AA250" s="49">
        <f t="shared" ref="AA250:AV250" si="192">SUM(AA249)</f>
        <v>0</v>
      </c>
      <c r="AB250" s="49">
        <f t="shared" si="192"/>
        <v>0</v>
      </c>
      <c r="AC250" s="49">
        <f t="shared" si="192"/>
        <v>0</v>
      </c>
      <c r="AD250" s="49">
        <f t="shared" si="192"/>
        <v>0</v>
      </c>
      <c r="AE250" s="49">
        <f t="shared" si="192"/>
        <v>0</v>
      </c>
      <c r="AF250" s="49">
        <f t="shared" si="192"/>
        <v>0</v>
      </c>
      <c r="AG250" s="49">
        <f t="shared" si="192"/>
        <v>0</v>
      </c>
      <c r="AH250" s="49">
        <f t="shared" si="192"/>
        <v>0</v>
      </c>
      <c r="AI250" s="49">
        <f t="shared" si="192"/>
        <v>0</v>
      </c>
      <c r="AJ250" s="49">
        <f t="shared" si="192"/>
        <v>0</v>
      </c>
      <c r="AK250" s="49">
        <f t="shared" si="192"/>
        <v>0</v>
      </c>
      <c r="AL250" s="49">
        <f t="shared" si="192"/>
        <v>0</v>
      </c>
      <c r="AM250" s="49">
        <f t="shared" si="192"/>
        <v>0</v>
      </c>
      <c r="AN250" s="49">
        <f t="shared" si="192"/>
        <v>0</v>
      </c>
      <c r="AO250" s="49">
        <f t="shared" si="192"/>
        <v>0</v>
      </c>
      <c r="AP250" s="49">
        <f t="shared" si="192"/>
        <v>0</v>
      </c>
      <c r="AQ250" s="49">
        <f t="shared" si="192"/>
        <v>0</v>
      </c>
      <c r="AR250" s="49">
        <f t="shared" si="192"/>
        <v>0</v>
      </c>
      <c r="AS250" s="49">
        <f t="shared" si="192"/>
        <v>0</v>
      </c>
      <c r="AT250" s="49">
        <f t="shared" ref="AT250" si="193">SUM(AT249)</f>
        <v>0</v>
      </c>
      <c r="AU250" s="49">
        <f t="shared" si="192"/>
        <v>0</v>
      </c>
      <c r="AV250" s="49">
        <f t="shared" si="192"/>
        <v>0</v>
      </c>
    </row>
    <row r="251" spans="2:48" x14ac:dyDescent="0.3">
      <c r="B251" s="38" t="s">
        <v>236</v>
      </c>
      <c r="C251" s="9"/>
      <c r="D251" s="9"/>
      <c r="E251" s="9"/>
      <c r="F251" s="9"/>
      <c r="G251" s="9"/>
      <c r="H251" s="9"/>
      <c r="I251" s="9"/>
      <c r="J251" s="2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</row>
    <row r="252" spans="2:48" x14ac:dyDescent="0.3">
      <c r="B252" s="39" t="s">
        <v>237</v>
      </c>
      <c r="C252" s="4">
        <v>8653054.5199999996</v>
      </c>
      <c r="D252" s="4"/>
      <c r="E252" s="4"/>
      <c r="F252" s="4"/>
      <c r="G252" s="4"/>
      <c r="H252" s="4"/>
      <c r="I252" s="4"/>
      <c r="J252" s="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9"/>
      <c r="W252" s="9"/>
      <c r="X252" s="4">
        <f t="shared" ref="X252:X257" si="194">SUM(D252:W252)</f>
        <v>0</v>
      </c>
      <c r="Y252" s="4">
        <f t="shared" ref="Y252:Y257" si="195">+C252+X252</f>
        <v>8653054.5199999996</v>
      </c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>
        <v>856890.67156689428</v>
      </c>
      <c r="AK252" s="4">
        <v>2298433.4531654669</v>
      </c>
      <c r="AL252" s="4"/>
      <c r="AM252" s="4">
        <v>4046416.6090600006</v>
      </c>
      <c r="AN252" s="4"/>
      <c r="AO252" s="4"/>
      <c r="AP252" s="4"/>
      <c r="AQ252" s="4"/>
      <c r="AR252" s="4"/>
      <c r="AS252" s="4"/>
      <c r="AT252" s="4"/>
      <c r="AU252" s="4">
        <f t="shared" ref="AU252:AU257" si="196">SUM(Z252:AT252)</f>
        <v>7201740.7337923618</v>
      </c>
      <c r="AV252" s="4">
        <f t="shared" ref="AV252:AV257" si="197">+AU252+Y252</f>
        <v>15854795.25379236</v>
      </c>
    </row>
    <row r="253" spans="2:48" x14ac:dyDescent="0.3">
      <c r="B253" s="39" t="s">
        <v>238</v>
      </c>
      <c r="C253" s="4">
        <v>0</v>
      </c>
      <c r="D253" s="4"/>
      <c r="E253" s="4"/>
      <c r="F253" s="4"/>
      <c r="G253" s="4"/>
      <c r="H253" s="4"/>
      <c r="I253" s="4"/>
      <c r="J253" s="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9"/>
      <c r="W253" s="9"/>
      <c r="X253" s="4">
        <f t="shared" si="194"/>
        <v>0</v>
      </c>
      <c r="Y253" s="4">
        <f t="shared" si="195"/>
        <v>0</v>
      </c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>
        <f t="shared" si="196"/>
        <v>0</v>
      </c>
      <c r="AV253" s="4">
        <f t="shared" si="197"/>
        <v>0</v>
      </c>
    </row>
    <row r="254" spans="2:48" x14ac:dyDescent="0.3">
      <c r="B254" s="39" t="s">
        <v>239</v>
      </c>
      <c r="C254" s="4">
        <v>25985.040000000001</v>
      </c>
      <c r="D254" s="4"/>
      <c r="E254" s="4"/>
      <c r="F254" s="4"/>
      <c r="G254" s="4"/>
      <c r="H254" s="4"/>
      <c r="I254" s="4"/>
      <c r="J254" s="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9"/>
      <c r="W254" s="9"/>
      <c r="X254" s="4">
        <f t="shared" si="194"/>
        <v>0</v>
      </c>
      <c r="Y254" s="4">
        <f t="shared" si="195"/>
        <v>25985.040000000001</v>
      </c>
      <c r="Z254" s="4"/>
      <c r="AA254" s="4"/>
      <c r="AB254" s="4"/>
      <c r="AC254" s="4"/>
      <c r="AD254" s="4"/>
      <c r="AE254" s="4"/>
      <c r="AF254" s="4"/>
      <c r="AG254" s="4"/>
      <c r="AH254" s="4"/>
      <c r="AI254" s="4">
        <v>-21233.736666666642</v>
      </c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>
        <f t="shared" si="196"/>
        <v>-21233.736666666642</v>
      </c>
      <c r="AV254" s="4">
        <f t="shared" si="197"/>
        <v>4751.3033333333588</v>
      </c>
    </row>
    <row r="255" spans="2:48" x14ac:dyDescent="0.3">
      <c r="B255" s="39" t="s">
        <v>240</v>
      </c>
      <c r="C255" s="4">
        <v>90321.36</v>
      </c>
      <c r="D255" s="4"/>
      <c r="E255" s="4"/>
      <c r="F255" s="4"/>
      <c r="G255" s="4"/>
      <c r="H255" s="4"/>
      <c r="I255" s="4"/>
      <c r="J255" s="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>
        <f t="shared" si="194"/>
        <v>0</v>
      </c>
      <c r="Y255" s="4">
        <f t="shared" si="195"/>
        <v>90321.36</v>
      </c>
      <c r="Z255" s="4"/>
      <c r="AA255" s="4"/>
      <c r="AB255" s="4"/>
      <c r="AC255" s="4"/>
      <c r="AD255" s="4"/>
      <c r="AE255" s="4"/>
      <c r="AF255" s="4"/>
      <c r="AG255" s="4"/>
      <c r="AH255" s="4"/>
      <c r="AI255" s="4">
        <v>-70724.539999999994</v>
      </c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>
        <f t="shared" si="196"/>
        <v>-70724.539999999994</v>
      </c>
      <c r="AV255" s="4">
        <f t="shared" si="197"/>
        <v>19596.820000000007</v>
      </c>
    </row>
    <row r="256" spans="2:48" x14ac:dyDescent="0.3">
      <c r="B256" s="39" t="s">
        <v>241</v>
      </c>
      <c r="C256" s="4">
        <v>0</v>
      </c>
      <c r="D256" s="4"/>
      <c r="E256" s="4"/>
      <c r="F256" s="4"/>
      <c r="G256" s="4"/>
      <c r="H256" s="4"/>
      <c r="I256" s="4"/>
      <c r="J256" s="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>
        <f t="shared" si="194"/>
        <v>0</v>
      </c>
      <c r="Y256" s="4">
        <f t="shared" si="195"/>
        <v>0</v>
      </c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>
        <f t="shared" si="196"/>
        <v>0</v>
      </c>
      <c r="AV256" s="4">
        <f t="shared" si="197"/>
        <v>0</v>
      </c>
    </row>
    <row r="257" spans="2:48" x14ac:dyDescent="0.3">
      <c r="B257" s="40" t="s">
        <v>242</v>
      </c>
      <c r="C257" s="4">
        <v>0</v>
      </c>
      <c r="D257" s="4"/>
      <c r="E257" s="4"/>
      <c r="F257" s="4"/>
      <c r="G257" s="4"/>
      <c r="H257" s="4"/>
      <c r="I257" s="4"/>
      <c r="J257" s="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>
        <f t="shared" si="194"/>
        <v>0</v>
      </c>
      <c r="Y257" s="4">
        <f t="shared" si="195"/>
        <v>0</v>
      </c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>
        <f t="shared" si="196"/>
        <v>0</v>
      </c>
      <c r="AV257" s="4">
        <f t="shared" si="197"/>
        <v>0</v>
      </c>
    </row>
    <row r="258" spans="2:48" x14ac:dyDescent="0.3">
      <c r="B258" s="39" t="s">
        <v>243</v>
      </c>
      <c r="C258" s="49">
        <f t="shared" ref="C258" si="198">SUM(C252:C257)</f>
        <v>8769360.9199999981</v>
      </c>
      <c r="D258" s="49">
        <f t="shared" ref="D258" si="199">SUM(D252:D257)</f>
        <v>0</v>
      </c>
      <c r="E258" s="49">
        <f>SUM(E252:E257)</f>
        <v>0</v>
      </c>
      <c r="F258" s="49">
        <f t="shared" ref="F258" si="200">SUM(F252:F257)</f>
        <v>0</v>
      </c>
      <c r="G258" s="49">
        <f t="shared" ref="G258" si="201">SUM(G252:G257)</f>
        <v>0</v>
      </c>
      <c r="H258" s="49">
        <f t="shared" ref="H258" si="202">SUM(H252:H257)</f>
        <v>0</v>
      </c>
      <c r="I258" s="49">
        <f t="shared" ref="I258" si="203">SUM(I252:I257)</f>
        <v>0</v>
      </c>
      <c r="J258" s="49">
        <f t="shared" ref="J258" si="204">SUM(J252:J257)</f>
        <v>0</v>
      </c>
      <c r="K258" s="49">
        <f t="shared" ref="K258" si="205">SUM(K252:K257)</f>
        <v>0</v>
      </c>
      <c r="L258" s="49">
        <f t="shared" ref="L258" si="206">SUM(L252:L257)</f>
        <v>0</v>
      </c>
      <c r="M258" s="49">
        <f t="shared" ref="M258" si="207">SUM(M252:M257)</f>
        <v>0</v>
      </c>
      <c r="N258" s="49">
        <f t="shared" ref="N258" si="208">SUM(N252:N257)</f>
        <v>0</v>
      </c>
      <c r="O258" s="49">
        <f t="shared" ref="O258" si="209">SUM(O252:O257)</f>
        <v>0</v>
      </c>
      <c r="P258" s="49">
        <f t="shared" ref="P258" si="210">SUM(P252:P257)</f>
        <v>0</v>
      </c>
      <c r="Q258" s="49">
        <f t="shared" ref="Q258" si="211">SUM(Q252:Q257)</f>
        <v>0</v>
      </c>
      <c r="R258" s="49">
        <f t="shared" ref="R258" si="212">SUM(R252:R257)</f>
        <v>0</v>
      </c>
      <c r="S258" s="49">
        <f t="shared" ref="S258" si="213">SUM(S252:S257)</f>
        <v>0</v>
      </c>
      <c r="T258" s="49">
        <f t="shared" ref="T258" si="214">SUM(T252:T257)</f>
        <v>0</v>
      </c>
      <c r="U258" s="49">
        <f t="shared" ref="U258" si="215">SUM(U252:U257)</f>
        <v>0</v>
      </c>
      <c r="V258" s="49">
        <f t="shared" ref="V258:W258" si="216">SUM(V252:V257)</f>
        <v>0</v>
      </c>
      <c r="W258" s="49">
        <f t="shared" si="216"/>
        <v>0</v>
      </c>
      <c r="X258" s="49">
        <f t="shared" ref="X258" si="217">SUM(X252:X257)</f>
        <v>0</v>
      </c>
      <c r="Y258" s="49">
        <f t="shared" ref="Y258:Z258" si="218">SUM(Y252:Y257)</f>
        <v>8769360.9199999981</v>
      </c>
      <c r="Z258" s="49">
        <f t="shared" si="218"/>
        <v>0</v>
      </c>
      <c r="AA258" s="49">
        <f t="shared" ref="AA258:AV258" si="219">SUM(AA252:AA257)</f>
        <v>0</v>
      </c>
      <c r="AB258" s="49">
        <f t="shared" si="219"/>
        <v>0</v>
      </c>
      <c r="AC258" s="49">
        <f t="shared" si="219"/>
        <v>0</v>
      </c>
      <c r="AD258" s="49">
        <f t="shared" si="219"/>
        <v>0</v>
      </c>
      <c r="AE258" s="49">
        <f t="shared" si="219"/>
        <v>0</v>
      </c>
      <c r="AF258" s="49">
        <f t="shared" si="219"/>
        <v>0</v>
      </c>
      <c r="AG258" s="49">
        <f t="shared" si="219"/>
        <v>0</v>
      </c>
      <c r="AH258" s="49">
        <f t="shared" si="219"/>
        <v>0</v>
      </c>
      <c r="AI258" s="49">
        <f t="shared" si="219"/>
        <v>-91958.276666666643</v>
      </c>
      <c r="AJ258" s="49">
        <f t="shared" si="219"/>
        <v>856890.67156689428</v>
      </c>
      <c r="AK258" s="49">
        <f t="shared" si="219"/>
        <v>2298433.4531654669</v>
      </c>
      <c r="AL258" s="49">
        <f t="shared" si="219"/>
        <v>0</v>
      </c>
      <c r="AM258" s="49">
        <f t="shared" si="219"/>
        <v>4046416.6090600006</v>
      </c>
      <c r="AN258" s="49">
        <f t="shared" si="219"/>
        <v>0</v>
      </c>
      <c r="AO258" s="49">
        <f t="shared" si="219"/>
        <v>0</v>
      </c>
      <c r="AP258" s="49">
        <f t="shared" si="219"/>
        <v>0</v>
      </c>
      <c r="AQ258" s="49">
        <f t="shared" si="219"/>
        <v>0</v>
      </c>
      <c r="AR258" s="49">
        <f t="shared" si="219"/>
        <v>0</v>
      </c>
      <c r="AS258" s="49">
        <f t="shared" si="219"/>
        <v>0</v>
      </c>
      <c r="AT258" s="49">
        <f t="shared" ref="AT258" si="220">SUM(AT252:AT257)</f>
        <v>0</v>
      </c>
      <c r="AU258" s="49">
        <f t="shared" si="219"/>
        <v>7109782.4571256954</v>
      </c>
      <c r="AV258" s="49">
        <f t="shared" si="219"/>
        <v>15879143.377125693</v>
      </c>
    </row>
    <row r="259" spans="2:48" x14ac:dyDescent="0.3">
      <c r="B259" s="38" t="s">
        <v>244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</row>
    <row r="260" spans="2:48" x14ac:dyDescent="0.3">
      <c r="B260" s="39" t="s">
        <v>245</v>
      </c>
      <c r="C260" s="4">
        <v>0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>
        <f>SUM(D260:W260)</f>
        <v>0</v>
      </c>
      <c r="Y260" s="4">
        <f>+C260+X260</f>
        <v>0</v>
      </c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>
        <f>SUM(Z260:AT260)</f>
        <v>0</v>
      </c>
      <c r="AV260" s="4">
        <f>+AU260+Y260</f>
        <v>0</v>
      </c>
    </row>
    <row r="261" spans="2:48" x14ac:dyDescent="0.3">
      <c r="B261" s="40" t="s">
        <v>246</v>
      </c>
      <c r="C261" s="4">
        <v>0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>
        <f>SUM(D261:W261)</f>
        <v>0</v>
      </c>
      <c r="Y261" s="4">
        <f>+C261+X261</f>
        <v>0</v>
      </c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>
        <f>SUM(Z261:AT261)</f>
        <v>0</v>
      </c>
      <c r="AV261" s="4">
        <f>+AU261+Y261</f>
        <v>0</v>
      </c>
    </row>
    <row r="262" spans="2:48" x14ac:dyDescent="0.3">
      <c r="B262" s="45" t="s">
        <v>247</v>
      </c>
      <c r="C262" s="49">
        <f t="shared" ref="C262" si="221">SUM(C260:C261)</f>
        <v>0</v>
      </c>
      <c r="D262" s="49">
        <f>SUM(D260:D261)</f>
        <v>0</v>
      </c>
      <c r="E262" s="49">
        <f>SUM(E260:E261)</f>
        <v>0</v>
      </c>
      <c r="F262" s="49">
        <f t="shared" ref="F262:Y262" si="222">SUM(F260:F261)</f>
        <v>0</v>
      </c>
      <c r="G262" s="49">
        <f t="shared" si="222"/>
        <v>0</v>
      </c>
      <c r="H262" s="49">
        <f t="shared" si="222"/>
        <v>0</v>
      </c>
      <c r="I262" s="49">
        <f t="shared" si="222"/>
        <v>0</v>
      </c>
      <c r="J262" s="49">
        <f t="shared" ref="J262" si="223">SUM(J260:J261)</f>
        <v>0</v>
      </c>
      <c r="K262" s="49">
        <f t="shared" si="222"/>
        <v>0</v>
      </c>
      <c r="L262" s="49">
        <f t="shared" si="222"/>
        <v>0</v>
      </c>
      <c r="M262" s="49">
        <f t="shared" si="222"/>
        <v>0</v>
      </c>
      <c r="N262" s="49">
        <f t="shared" si="222"/>
        <v>0</v>
      </c>
      <c r="O262" s="49">
        <f t="shared" si="222"/>
        <v>0</v>
      </c>
      <c r="P262" s="49">
        <f t="shared" si="222"/>
        <v>0</v>
      </c>
      <c r="Q262" s="49">
        <f t="shared" si="222"/>
        <v>0</v>
      </c>
      <c r="R262" s="49">
        <f t="shared" si="222"/>
        <v>0</v>
      </c>
      <c r="S262" s="49">
        <f t="shared" si="222"/>
        <v>0</v>
      </c>
      <c r="T262" s="49">
        <f t="shared" si="222"/>
        <v>0</v>
      </c>
      <c r="U262" s="49">
        <f t="shared" si="222"/>
        <v>0</v>
      </c>
      <c r="V262" s="49">
        <f t="shared" si="222"/>
        <v>0</v>
      </c>
      <c r="W262" s="49">
        <f t="shared" ref="W262" si="224">SUM(W260:W261)</f>
        <v>0</v>
      </c>
      <c r="X262" s="49">
        <f t="shared" si="222"/>
        <v>0</v>
      </c>
      <c r="Y262" s="49">
        <f t="shared" si="222"/>
        <v>0</v>
      </c>
      <c r="Z262" s="49">
        <f t="shared" ref="Z262:AV262" si="225">SUM(Z260:Z261)</f>
        <v>0</v>
      </c>
      <c r="AA262" s="49">
        <f t="shared" si="225"/>
        <v>0</v>
      </c>
      <c r="AB262" s="49">
        <f t="shared" si="225"/>
        <v>0</v>
      </c>
      <c r="AC262" s="49">
        <f t="shared" si="225"/>
        <v>0</v>
      </c>
      <c r="AD262" s="49">
        <f t="shared" si="225"/>
        <v>0</v>
      </c>
      <c r="AE262" s="49">
        <f t="shared" si="225"/>
        <v>0</v>
      </c>
      <c r="AF262" s="49">
        <f t="shared" si="225"/>
        <v>0</v>
      </c>
      <c r="AG262" s="49">
        <f t="shared" si="225"/>
        <v>0</v>
      </c>
      <c r="AH262" s="49">
        <f t="shared" si="225"/>
        <v>0</v>
      </c>
      <c r="AI262" s="49">
        <f t="shared" si="225"/>
        <v>0</v>
      </c>
      <c r="AJ262" s="49">
        <f t="shared" si="225"/>
        <v>0</v>
      </c>
      <c r="AK262" s="49">
        <f t="shared" si="225"/>
        <v>0</v>
      </c>
      <c r="AL262" s="49">
        <f t="shared" si="225"/>
        <v>0</v>
      </c>
      <c r="AM262" s="49">
        <f t="shared" si="225"/>
        <v>0</v>
      </c>
      <c r="AN262" s="49">
        <f t="shared" si="225"/>
        <v>0</v>
      </c>
      <c r="AO262" s="49">
        <f t="shared" si="225"/>
        <v>0</v>
      </c>
      <c r="AP262" s="49">
        <f t="shared" si="225"/>
        <v>0</v>
      </c>
      <c r="AQ262" s="49">
        <f t="shared" si="225"/>
        <v>0</v>
      </c>
      <c r="AR262" s="49">
        <f t="shared" si="225"/>
        <v>0</v>
      </c>
      <c r="AS262" s="49">
        <f t="shared" si="225"/>
        <v>0</v>
      </c>
      <c r="AT262" s="49">
        <f t="shared" ref="AT262" si="226">SUM(AT260:AT261)</f>
        <v>0</v>
      </c>
      <c r="AU262" s="49">
        <f t="shared" si="225"/>
        <v>0</v>
      </c>
      <c r="AV262" s="49">
        <f t="shared" si="225"/>
        <v>0</v>
      </c>
    </row>
    <row r="263" spans="2:48" ht="15" thickBot="1" x14ac:dyDescent="0.35">
      <c r="B263" s="55" t="s">
        <v>248</v>
      </c>
      <c r="C263" s="49">
        <f t="shared" ref="C263" si="227">C262+C258+C250+C247+C242</f>
        <v>151844661.3899999</v>
      </c>
      <c r="D263" s="49">
        <f t="shared" ref="D263:Y263" si="228">D262+D258+D250+D247+D242</f>
        <v>0</v>
      </c>
      <c r="E263" s="49">
        <f>E262+E258+E250+E247+E242</f>
        <v>0</v>
      </c>
      <c r="F263" s="49">
        <f t="shared" si="228"/>
        <v>0</v>
      </c>
      <c r="G263" s="49">
        <f t="shared" si="228"/>
        <v>0</v>
      </c>
      <c r="H263" s="49">
        <f t="shared" si="228"/>
        <v>0</v>
      </c>
      <c r="I263" s="49">
        <f t="shared" si="228"/>
        <v>0</v>
      </c>
      <c r="J263" s="49">
        <f t="shared" ref="J263" si="229">J262+J258+J250+J247+J242</f>
        <v>0</v>
      </c>
      <c r="K263" s="49">
        <f t="shared" si="228"/>
        <v>0</v>
      </c>
      <c r="L263" s="49">
        <f t="shared" si="228"/>
        <v>0</v>
      </c>
      <c r="M263" s="49">
        <f t="shared" si="228"/>
        <v>0</v>
      </c>
      <c r="N263" s="49">
        <f t="shared" si="228"/>
        <v>0</v>
      </c>
      <c r="O263" s="49">
        <f t="shared" si="228"/>
        <v>0</v>
      </c>
      <c r="P263" s="49">
        <f t="shared" si="228"/>
        <v>0</v>
      </c>
      <c r="Q263" s="49">
        <f t="shared" si="228"/>
        <v>0</v>
      </c>
      <c r="R263" s="49">
        <f t="shared" si="228"/>
        <v>0</v>
      </c>
      <c r="S263" s="49">
        <f t="shared" si="228"/>
        <v>0</v>
      </c>
      <c r="T263" s="49">
        <f t="shared" si="228"/>
        <v>0</v>
      </c>
      <c r="U263" s="49">
        <f t="shared" si="228"/>
        <v>0</v>
      </c>
      <c r="V263" s="49">
        <f t="shared" si="228"/>
        <v>12326971.654134724</v>
      </c>
      <c r="W263" s="49">
        <f t="shared" ref="W263" si="230">W262+W258+W250+W247+W242</f>
        <v>0</v>
      </c>
      <c r="X263" s="49">
        <f t="shared" si="228"/>
        <v>12326971.654134724</v>
      </c>
      <c r="Y263" s="49">
        <f t="shared" si="228"/>
        <v>164171633.04413462</v>
      </c>
      <c r="Z263" s="49">
        <f t="shared" ref="Z263:AV263" si="231">Z262+Z258+Z250+Z247+Z242</f>
        <v>0</v>
      </c>
      <c r="AA263" s="49">
        <f t="shared" si="231"/>
        <v>0</v>
      </c>
      <c r="AB263" s="49">
        <f t="shared" si="231"/>
        <v>0</v>
      </c>
      <c r="AC263" s="49">
        <f t="shared" si="231"/>
        <v>0</v>
      </c>
      <c r="AD263" s="49">
        <f t="shared" si="231"/>
        <v>0</v>
      </c>
      <c r="AE263" s="49">
        <f t="shared" si="231"/>
        <v>0</v>
      </c>
      <c r="AF263" s="49">
        <f t="shared" si="231"/>
        <v>0</v>
      </c>
      <c r="AG263" s="49">
        <f t="shared" si="231"/>
        <v>0</v>
      </c>
      <c r="AH263" s="49">
        <f t="shared" si="231"/>
        <v>0</v>
      </c>
      <c r="AI263" s="49">
        <f t="shared" si="231"/>
        <v>-91958.276666666643</v>
      </c>
      <c r="AJ263" s="49">
        <f t="shared" si="231"/>
        <v>856890.67156689428</v>
      </c>
      <c r="AK263" s="49">
        <f t="shared" si="231"/>
        <v>3785590.4420461534</v>
      </c>
      <c r="AL263" s="49">
        <f t="shared" si="231"/>
        <v>0</v>
      </c>
      <c r="AM263" s="49">
        <f t="shared" si="231"/>
        <v>8197127.0777284</v>
      </c>
      <c r="AN263" s="49">
        <f t="shared" si="231"/>
        <v>0</v>
      </c>
      <c r="AO263" s="49">
        <f t="shared" si="231"/>
        <v>0</v>
      </c>
      <c r="AP263" s="49">
        <f t="shared" si="231"/>
        <v>162101.82341541813</v>
      </c>
      <c r="AQ263" s="49">
        <f t="shared" si="231"/>
        <v>0</v>
      </c>
      <c r="AR263" s="49">
        <f t="shared" si="231"/>
        <v>366871.7399634</v>
      </c>
      <c r="AS263" s="49">
        <f t="shared" si="231"/>
        <v>-39543.813052333338</v>
      </c>
      <c r="AT263" s="49">
        <f t="shared" ref="AT263" si="232">AT262+AT258+AT250+AT247+AT242</f>
        <v>0</v>
      </c>
      <c r="AU263" s="49">
        <f t="shared" si="231"/>
        <v>13237079.665001268</v>
      </c>
      <c r="AV263" s="49">
        <f t="shared" si="231"/>
        <v>177408712.70913586</v>
      </c>
    </row>
    <row r="264" spans="2:48" ht="15" thickTop="1" x14ac:dyDescent="0.3">
      <c r="B264" s="39" t="s">
        <v>249</v>
      </c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</row>
    <row r="265" spans="2:48" x14ac:dyDescent="0.3">
      <c r="B265" s="38" t="s">
        <v>250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</row>
    <row r="266" spans="2:48" x14ac:dyDescent="0.3">
      <c r="B266" s="40" t="s">
        <v>251</v>
      </c>
      <c r="C266" s="4">
        <v>101477296.77</v>
      </c>
      <c r="D266" s="4">
        <v>-1647379.1211767646</v>
      </c>
      <c r="E266" s="4">
        <v>2751.7963916305744</v>
      </c>
      <c r="F266" s="4">
        <v>0</v>
      </c>
      <c r="G266" s="4">
        <v>0</v>
      </c>
      <c r="H266" s="4">
        <v>-64229661.891571902</v>
      </c>
      <c r="I266" s="4">
        <v>0</v>
      </c>
      <c r="J266" s="4">
        <v>0</v>
      </c>
      <c r="K266" s="4">
        <v>19255.624077950837</v>
      </c>
      <c r="L266" s="4">
        <v>-142661.06778199971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15731.221345781985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f>SUM(D266:W266)</f>
        <v>-65981963.438715301</v>
      </c>
      <c r="Y266" s="4">
        <f>+C266+X266</f>
        <v>35495333.331284694</v>
      </c>
      <c r="Z266" s="4">
        <v>-375718.60500679002</v>
      </c>
      <c r="AA266" s="4">
        <v>1246119.2100474811</v>
      </c>
      <c r="AB266" s="4">
        <v>0</v>
      </c>
      <c r="AC266" s="4">
        <v>142661.06778199971</v>
      </c>
      <c r="AD266" s="4">
        <v>0</v>
      </c>
      <c r="AE266" s="4">
        <v>0</v>
      </c>
      <c r="AF266" s="4">
        <v>97848.25822564293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-267514.51280066476</v>
      </c>
      <c r="AU266" s="4">
        <f>SUM(Z266:AT266)</f>
        <v>843395.41824766889</v>
      </c>
      <c r="AV266" s="4">
        <f>+AU266+Y266</f>
        <v>36338728.749532364</v>
      </c>
    </row>
    <row r="267" spans="2:48" x14ac:dyDescent="0.3">
      <c r="B267" s="39" t="s">
        <v>252</v>
      </c>
      <c r="C267" s="49">
        <f t="shared" ref="C267" si="233">SUM(C266)</f>
        <v>101477296.77</v>
      </c>
      <c r="D267" s="49">
        <f t="shared" ref="D267" si="234">D266</f>
        <v>-1647379.1211767646</v>
      </c>
      <c r="E267" s="49">
        <f>E266</f>
        <v>2751.7963916305744</v>
      </c>
      <c r="F267" s="49">
        <f t="shared" ref="F267" si="235">F266</f>
        <v>0</v>
      </c>
      <c r="G267" s="49">
        <f t="shared" ref="G267" si="236">G266</f>
        <v>0</v>
      </c>
      <c r="H267" s="49">
        <f t="shared" ref="H267" si="237">H266</f>
        <v>-64229661.891571902</v>
      </c>
      <c r="I267" s="49">
        <f t="shared" ref="I267:J267" si="238">I266</f>
        <v>0</v>
      </c>
      <c r="J267" s="49">
        <f t="shared" si="238"/>
        <v>0</v>
      </c>
      <c r="K267" s="49">
        <f t="shared" ref="K267" si="239">K266</f>
        <v>19255.624077950837</v>
      </c>
      <c r="L267" s="49">
        <f t="shared" ref="L267" si="240">L266</f>
        <v>-142661.06778199971</v>
      </c>
      <c r="M267" s="49">
        <f t="shared" ref="M267" si="241">M266</f>
        <v>0</v>
      </c>
      <c r="N267" s="49">
        <f t="shared" ref="N267" si="242">N266</f>
        <v>0</v>
      </c>
      <c r="O267" s="49">
        <f t="shared" ref="O267" si="243">O266</f>
        <v>0</v>
      </c>
      <c r="P267" s="49">
        <f t="shared" ref="P267" si="244">P266</f>
        <v>0</v>
      </c>
      <c r="Q267" s="49">
        <f t="shared" ref="Q267" si="245">Q266</f>
        <v>0</v>
      </c>
      <c r="R267" s="49">
        <f t="shared" ref="R267" si="246">R266</f>
        <v>15731.221345781985</v>
      </c>
      <c r="S267" s="49">
        <f t="shared" ref="S267" si="247">S266</f>
        <v>0</v>
      </c>
      <c r="T267" s="49">
        <f t="shared" ref="T267" si="248">T266</f>
        <v>0</v>
      </c>
      <c r="U267" s="49">
        <f t="shared" ref="U267" si="249">U266</f>
        <v>0</v>
      </c>
      <c r="V267" s="49">
        <f t="shared" ref="V267:W267" si="250">V266</f>
        <v>0</v>
      </c>
      <c r="W267" s="49">
        <f t="shared" si="250"/>
        <v>0</v>
      </c>
      <c r="X267" s="49">
        <f t="shared" ref="X267:Y267" si="251">X266</f>
        <v>-65981963.438715301</v>
      </c>
      <c r="Y267" s="49">
        <f t="shared" si="251"/>
        <v>35495333.331284694</v>
      </c>
      <c r="Z267" s="49">
        <f t="shared" ref="Z267:AV267" si="252">Z266</f>
        <v>-375718.60500679002</v>
      </c>
      <c r="AA267" s="49">
        <f t="shared" ref="AA267:AS267" si="253">AA266</f>
        <v>1246119.2100474811</v>
      </c>
      <c r="AB267" s="49">
        <f t="shared" si="253"/>
        <v>0</v>
      </c>
      <c r="AC267" s="49">
        <f t="shared" si="253"/>
        <v>142661.06778199971</v>
      </c>
      <c r="AD267" s="49">
        <f t="shared" si="253"/>
        <v>0</v>
      </c>
      <c r="AE267" s="49">
        <f t="shared" si="253"/>
        <v>0</v>
      </c>
      <c r="AF267" s="49">
        <f t="shared" si="253"/>
        <v>97848.25822564293</v>
      </c>
      <c r="AG267" s="49">
        <f t="shared" si="253"/>
        <v>0</v>
      </c>
      <c r="AH267" s="49">
        <f t="shared" si="253"/>
        <v>0</v>
      </c>
      <c r="AI267" s="49">
        <f t="shared" si="253"/>
        <v>0</v>
      </c>
      <c r="AJ267" s="49">
        <f t="shared" si="253"/>
        <v>0</v>
      </c>
      <c r="AK267" s="49">
        <f t="shared" si="253"/>
        <v>0</v>
      </c>
      <c r="AL267" s="49">
        <f t="shared" si="253"/>
        <v>0</v>
      </c>
      <c r="AM267" s="49">
        <f t="shared" si="253"/>
        <v>0</v>
      </c>
      <c r="AN267" s="49">
        <f t="shared" si="253"/>
        <v>0</v>
      </c>
      <c r="AO267" s="49">
        <f t="shared" si="253"/>
        <v>0</v>
      </c>
      <c r="AP267" s="49">
        <f t="shared" si="253"/>
        <v>0</v>
      </c>
      <c r="AQ267" s="49">
        <f t="shared" si="253"/>
        <v>0</v>
      </c>
      <c r="AR267" s="49">
        <f t="shared" si="253"/>
        <v>0</v>
      </c>
      <c r="AS267" s="49">
        <f t="shared" si="253"/>
        <v>0</v>
      </c>
      <c r="AT267" s="49">
        <f t="shared" ref="AT267" si="254">AT266</f>
        <v>-267514.51280066476</v>
      </c>
      <c r="AU267" s="49">
        <f t="shared" si="252"/>
        <v>843395.41824766889</v>
      </c>
      <c r="AV267" s="49">
        <f t="shared" si="252"/>
        <v>36338728.749532364</v>
      </c>
    </row>
    <row r="268" spans="2:48" x14ac:dyDescent="0.3">
      <c r="B268" s="38" t="s">
        <v>253</v>
      </c>
      <c r="C268" s="9"/>
      <c r="D268" s="9"/>
      <c r="E268" s="9"/>
      <c r="F268" s="9"/>
      <c r="G268" s="9"/>
      <c r="H268" s="9"/>
      <c r="I268" s="9"/>
      <c r="J268" s="2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</row>
    <row r="269" spans="2:48" x14ac:dyDescent="0.3">
      <c r="B269" s="39" t="s">
        <v>254</v>
      </c>
      <c r="C269" s="4">
        <v>0</v>
      </c>
      <c r="D269" s="4"/>
      <c r="E269" s="4"/>
      <c r="F269" s="4"/>
      <c r="G269" s="4"/>
      <c r="H269" s="4"/>
      <c r="I269" s="4"/>
      <c r="J269" s="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>
        <f>SUM(D269:W269)</f>
        <v>0</v>
      </c>
      <c r="Y269" s="4">
        <f>+C269+X269</f>
        <v>0</v>
      </c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>
        <f>SUM(Z269:AT269)</f>
        <v>0</v>
      </c>
      <c r="AV269" s="4">
        <f>+AU269+Y269</f>
        <v>0</v>
      </c>
    </row>
    <row r="270" spans="2:48" x14ac:dyDescent="0.3">
      <c r="B270" s="39" t="s">
        <v>255</v>
      </c>
      <c r="C270" s="4">
        <v>0</v>
      </c>
      <c r="D270" s="4"/>
      <c r="E270" s="4"/>
      <c r="F270" s="4"/>
      <c r="G270" s="4"/>
      <c r="H270" s="4"/>
      <c r="I270" s="4"/>
      <c r="J270" s="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>
        <f>SUM(D270:W270)</f>
        <v>0</v>
      </c>
      <c r="Y270" s="4">
        <f>+C270+X270</f>
        <v>0</v>
      </c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>
        <f>SUM(Z270:AT270)</f>
        <v>0</v>
      </c>
      <c r="AV270" s="4">
        <f>+AU270+Y270</f>
        <v>0</v>
      </c>
    </row>
    <row r="271" spans="2:48" x14ac:dyDescent="0.3">
      <c r="B271" s="40" t="s">
        <v>256</v>
      </c>
      <c r="C271" s="4">
        <v>31944158.879999999</v>
      </c>
      <c r="D271" s="4">
        <v>383547.86226280016</v>
      </c>
      <c r="E271" s="4">
        <v>14393.822383796236</v>
      </c>
      <c r="F271" s="4">
        <v>-11297868.699383605</v>
      </c>
      <c r="G271" s="4">
        <v>-12916465.693796374</v>
      </c>
      <c r="H271" s="4">
        <v>-375373.31091283698</v>
      </c>
      <c r="I271" s="4">
        <v>-333958.24871907668</v>
      </c>
      <c r="J271" s="4">
        <v>-33341.820880636573</v>
      </c>
      <c r="K271" s="4">
        <v>-49734.99242777843</v>
      </c>
      <c r="L271" s="4">
        <v>18577.325852819718</v>
      </c>
      <c r="M271" s="4">
        <v>1018.3736331492352</v>
      </c>
      <c r="N271" s="4">
        <v>0</v>
      </c>
      <c r="O271" s="4">
        <v>-116451.18710337</v>
      </c>
      <c r="P271" s="4">
        <v>-204803.36325020681</v>
      </c>
      <c r="Q271" s="4">
        <v>-13994.538111149195</v>
      </c>
      <c r="R271" s="4">
        <v>-95536.551970381741</v>
      </c>
      <c r="S271" s="4">
        <v>-1113.9002279105969</v>
      </c>
      <c r="T271" s="4">
        <v>-2829.7738195601578</v>
      </c>
      <c r="U271" s="4">
        <v>0</v>
      </c>
      <c r="V271" s="4">
        <v>-2588664.0473682922</v>
      </c>
      <c r="W271" s="4">
        <v>138384.49784298302</v>
      </c>
      <c r="X271" s="4">
        <f>SUM(D271:W271)</f>
        <v>-27474214.24599563</v>
      </c>
      <c r="Y271" s="4">
        <f>+C271+X271</f>
        <v>4469944.6340043694</v>
      </c>
      <c r="Z271" s="4">
        <v>-1965271.4434845848</v>
      </c>
      <c r="AA271" s="4">
        <v>3259126.9357376778</v>
      </c>
      <c r="AB271" s="4">
        <v>182704.31817000164</v>
      </c>
      <c r="AC271" s="4">
        <v>-18577.325852819973</v>
      </c>
      <c r="AD271" s="4">
        <v>-1018.3736331492352</v>
      </c>
      <c r="AE271" s="4">
        <v>-6507.4004044509247</v>
      </c>
      <c r="AF271" s="4">
        <v>-507715.69411957473</v>
      </c>
      <c r="AG271" s="4">
        <v>-24682.604216377938</v>
      </c>
      <c r="AH271" s="4">
        <v>-82014.745091032804</v>
      </c>
      <c r="AI271" s="4">
        <v>19311.238099999991</v>
      </c>
      <c r="AJ271" s="4">
        <v>-179947.0410290478</v>
      </c>
      <c r="AK271" s="4">
        <v>-794973.9928296922</v>
      </c>
      <c r="AL271" s="4">
        <v>35663.226233386464</v>
      </c>
      <c r="AM271" s="4">
        <v>-1721396.686322964</v>
      </c>
      <c r="AN271" s="4">
        <v>91469.192067750002</v>
      </c>
      <c r="AO271" s="4">
        <v>0</v>
      </c>
      <c r="AP271" s="4">
        <v>-34041.382917237803</v>
      </c>
      <c r="AQ271" s="4">
        <v>-80761.578792930581</v>
      </c>
      <c r="AR271" s="4">
        <v>-77043.065392313991</v>
      </c>
      <c r="AS271" s="4">
        <v>8304.2007409900016</v>
      </c>
      <c r="AT271" s="4">
        <v>-1399288.2591356812</v>
      </c>
      <c r="AU271" s="4">
        <f>SUM(Z271:AT271)</f>
        <v>-3296660.4821720519</v>
      </c>
      <c r="AV271" s="4">
        <f>+AU271+Y271</f>
        <v>1173284.1518323175</v>
      </c>
    </row>
    <row r="272" spans="2:48" x14ac:dyDescent="0.3">
      <c r="B272" s="39" t="s">
        <v>257</v>
      </c>
      <c r="C272" s="49">
        <f t="shared" ref="C272" si="255">SUM(C269:C271)</f>
        <v>31944158.879999999</v>
      </c>
      <c r="D272" s="49">
        <f t="shared" ref="D272" si="256">SUM(D269:D271)</f>
        <v>383547.86226280016</v>
      </c>
      <c r="E272" s="49">
        <f>SUM(E269:E271)</f>
        <v>14393.822383796236</v>
      </c>
      <c r="F272" s="49">
        <f t="shared" ref="F272" si="257">SUM(F269:F271)</f>
        <v>-11297868.699383605</v>
      </c>
      <c r="G272" s="49">
        <f t="shared" ref="G272" si="258">SUM(G269:G271)</f>
        <v>-12916465.693796374</v>
      </c>
      <c r="H272" s="49">
        <f t="shared" ref="H272" si="259">SUM(H269:H271)</f>
        <v>-375373.31091283698</v>
      </c>
      <c r="I272" s="49">
        <f t="shared" ref="I272:J272" si="260">SUM(I269:I271)</f>
        <v>-333958.24871907668</v>
      </c>
      <c r="J272" s="49">
        <f t="shared" si="260"/>
        <v>-33341.820880636573</v>
      </c>
      <c r="K272" s="49">
        <f t="shared" ref="K272" si="261">SUM(K269:K271)</f>
        <v>-49734.99242777843</v>
      </c>
      <c r="L272" s="49">
        <f t="shared" ref="L272" si="262">SUM(L269:L271)</f>
        <v>18577.325852819718</v>
      </c>
      <c r="M272" s="49">
        <f t="shared" ref="M272" si="263">SUM(M269:M271)</f>
        <v>1018.3736331492352</v>
      </c>
      <c r="N272" s="49">
        <f t="shared" ref="N272" si="264">SUM(N269:N271)</f>
        <v>0</v>
      </c>
      <c r="O272" s="49">
        <f t="shared" ref="O272" si="265">SUM(O269:O271)</f>
        <v>-116451.18710337</v>
      </c>
      <c r="P272" s="49">
        <f t="shared" ref="P272" si="266">SUM(P269:P271)</f>
        <v>-204803.36325020681</v>
      </c>
      <c r="Q272" s="49">
        <f t="shared" ref="Q272" si="267">SUM(Q269:Q271)</f>
        <v>-13994.538111149195</v>
      </c>
      <c r="R272" s="49">
        <f t="shared" ref="R272" si="268">SUM(R269:R271)</f>
        <v>-95536.551970381741</v>
      </c>
      <c r="S272" s="49">
        <f t="shared" ref="S272" si="269">SUM(S269:S271)</f>
        <v>-1113.9002279105969</v>
      </c>
      <c r="T272" s="49">
        <f t="shared" ref="T272" si="270">SUM(T269:T271)</f>
        <v>-2829.7738195601578</v>
      </c>
      <c r="U272" s="49">
        <f t="shared" ref="U272" si="271">SUM(U269:U271)</f>
        <v>0</v>
      </c>
      <c r="V272" s="49">
        <f t="shared" ref="V272:W272" si="272">SUM(V269:V271)</f>
        <v>-2588664.0473682922</v>
      </c>
      <c r="W272" s="49">
        <f t="shared" si="272"/>
        <v>138384.49784298302</v>
      </c>
      <c r="X272" s="49">
        <f t="shared" ref="X272" si="273">SUM(X269:X271)</f>
        <v>-27474214.24599563</v>
      </c>
      <c r="Y272" s="49">
        <f t="shared" ref="Y272:Z272" si="274">SUM(Y269:Y271)</f>
        <v>4469944.6340043694</v>
      </c>
      <c r="Z272" s="49">
        <f t="shared" si="274"/>
        <v>-1965271.4434845848</v>
      </c>
      <c r="AA272" s="49">
        <f t="shared" ref="AA272:AS272" si="275">SUM(AA269:AA271)</f>
        <v>3259126.9357376778</v>
      </c>
      <c r="AB272" s="49">
        <f t="shared" si="275"/>
        <v>182704.31817000164</v>
      </c>
      <c r="AC272" s="49">
        <f t="shared" si="275"/>
        <v>-18577.325852819973</v>
      </c>
      <c r="AD272" s="49">
        <f t="shared" si="275"/>
        <v>-1018.3736331492352</v>
      </c>
      <c r="AE272" s="49">
        <f t="shared" si="275"/>
        <v>-6507.4004044509247</v>
      </c>
      <c r="AF272" s="49">
        <f t="shared" si="275"/>
        <v>-507715.69411957473</v>
      </c>
      <c r="AG272" s="49">
        <f t="shared" si="275"/>
        <v>-24682.604216377938</v>
      </c>
      <c r="AH272" s="49">
        <f t="shared" si="275"/>
        <v>-82014.745091032804</v>
      </c>
      <c r="AI272" s="49">
        <f t="shared" si="275"/>
        <v>19311.238099999991</v>
      </c>
      <c r="AJ272" s="49">
        <f t="shared" si="275"/>
        <v>-179947.0410290478</v>
      </c>
      <c r="AK272" s="49">
        <f t="shared" si="275"/>
        <v>-794973.9928296922</v>
      </c>
      <c r="AL272" s="49">
        <f t="shared" si="275"/>
        <v>35663.226233386464</v>
      </c>
      <c r="AM272" s="49">
        <f t="shared" si="275"/>
        <v>-1721396.686322964</v>
      </c>
      <c r="AN272" s="49">
        <f t="shared" si="275"/>
        <v>91469.192067750002</v>
      </c>
      <c r="AO272" s="49">
        <f t="shared" si="275"/>
        <v>0</v>
      </c>
      <c r="AP272" s="49">
        <f t="shared" si="275"/>
        <v>-34041.382917237803</v>
      </c>
      <c r="AQ272" s="49">
        <f t="shared" si="275"/>
        <v>-80761.578792930581</v>
      </c>
      <c r="AR272" s="49">
        <f t="shared" si="275"/>
        <v>-77043.065392313991</v>
      </c>
      <c r="AS272" s="49">
        <f t="shared" si="275"/>
        <v>8304.2007409900016</v>
      </c>
      <c r="AT272" s="49">
        <f t="shared" ref="AT272" si="276">SUM(AT269:AT271)</f>
        <v>-1399288.2591356812</v>
      </c>
      <c r="AU272" s="49">
        <f t="shared" ref="AU272:AV272" si="277">SUM(AU269:AU271)</f>
        <v>-3296660.4821720519</v>
      </c>
      <c r="AV272" s="49">
        <f t="shared" si="277"/>
        <v>1173284.1518323175</v>
      </c>
    </row>
    <row r="273" spans="2:48" x14ac:dyDescent="0.3">
      <c r="B273" s="38" t="s">
        <v>258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2:48" x14ac:dyDescent="0.3">
      <c r="B274" s="39" t="s">
        <v>259</v>
      </c>
      <c r="C274" s="4">
        <v>46080716.039999999</v>
      </c>
      <c r="D274" s="4"/>
      <c r="E274" s="4"/>
      <c r="F274" s="4">
        <v>-45557396.521311879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>
        <f>SUM(D274:W274)</f>
        <v>-45557396.521311879</v>
      </c>
      <c r="Y274" s="4">
        <f>+C274+X274</f>
        <v>523319.51868811995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>
        <f>SUM(Z274:AT274)</f>
        <v>0</v>
      </c>
      <c r="AV274" s="4">
        <f>+AU274+Y274</f>
        <v>523319.51868811995</v>
      </c>
    </row>
    <row r="275" spans="2:48" x14ac:dyDescent="0.3">
      <c r="B275" s="39" t="s">
        <v>260</v>
      </c>
      <c r="C275" s="4">
        <v>-55638846.629999995</v>
      </c>
      <c r="D275" s="4"/>
      <c r="E275" s="4"/>
      <c r="F275" s="4">
        <f>-C275</f>
        <v>55638846.629999995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>
        <f>SUM(D275:W275)</f>
        <v>55638846.629999995</v>
      </c>
      <c r="Y275" s="4">
        <f>+C275+X275</f>
        <v>0</v>
      </c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>
        <v>-722630.37767299998</v>
      </c>
      <c r="AP275" s="4"/>
      <c r="AQ275" s="4"/>
      <c r="AR275" s="4"/>
      <c r="AS275" s="4"/>
      <c r="AT275" s="4"/>
      <c r="AU275" s="4">
        <f>SUM(Z275:AT275)</f>
        <v>-722630.37767299998</v>
      </c>
      <c r="AV275" s="4">
        <f>+AU275+Y275</f>
        <v>-722630.37767299998</v>
      </c>
    </row>
    <row r="276" spans="2:48" x14ac:dyDescent="0.3">
      <c r="B276" s="40" t="s">
        <v>261</v>
      </c>
      <c r="C276" s="4">
        <v>0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>
        <f>SUM(D276:W276)</f>
        <v>0</v>
      </c>
      <c r="Y276" s="4">
        <f>+C276+X276</f>
        <v>0</v>
      </c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>
        <f>SUM(Z276:AT276)</f>
        <v>0</v>
      </c>
      <c r="AV276" s="4">
        <f>+AU276+Y276</f>
        <v>0</v>
      </c>
    </row>
    <row r="277" spans="2:48" x14ac:dyDescent="0.3">
      <c r="B277" s="39" t="s">
        <v>262</v>
      </c>
      <c r="C277" s="49">
        <f t="shared" ref="C277" si="278">SUM(C274:C276)</f>
        <v>-9558130.5899999961</v>
      </c>
      <c r="D277" s="49">
        <f t="shared" ref="D277" si="279">SUM(D274:D276)</f>
        <v>0</v>
      </c>
      <c r="E277" s="49">
        <f>SUM(E274:E276)</f>
        <v>0</v>
      </c>
      <c r="F277" s="49">
        <f t="shared" ref="F277" si="280">SUM(F274:F276)</f>
        <v>10081450.108688116</v>
      </c>
      <c r="G277" s="49">
        <f t="shared" ref="G277" si="281">SUM(G274:G276)</f>
        <v>0</v>
      </c>
      <c r="H277" s="49">
        <f t="shared" ref="H277" si="282">SUM(H274:H276)</f>
        <v>0</v>
      </c>
      <c r="I277" s="49">
        <f t="shared" ref="I277:J277" si="283">SUM(I274:I276)</f>
        <v>0</v>
      </c>
      <c r="J277" s="49">
        <f t="shared" si="283"/>
        <v>0</v>
      </c>
      <c r="K277" s="49">
        <f t="shared" ref="K277" si="284">SUM(K274:K276)</f>
        <v>0</v>
      </c>
      <c r="L277" s="49">
        <f t="shared" ref="L277" si="285">SUM(L274:L276)</f>
        <v>0</v>
      </c>
      <c r="M277" s="49">
        <f t="shared" ref="M277" si="286">SUM(M274:M276)</f>
        <v>0</v>
      </c>
      <c r="N277" s="49">
        <f t="shared" ref="N277" si="287">SUM(N274:N276)</f>
        <v>0</v>
      </c>
      <c r="O277" s="49">
        <f t="shared" ref="O277" si="288">SUM(O274:O276)</f>
        <v>0</v>
      </c>
      <c r="P277" s="49">
        <f t="shared" ref="P277" si="289">SUM(P274:P276)</f>
        <v>0</v>
      </c>
      <c r="Q277" s="49">
        <f t="shared" ref="Q277" si="290">SUM(Q274:Q276)</f>
        <v>0</v>
      </c>
      <c r="R277" s="49">
        <f t="shared" ref="R277" si="291">SUM(R274:R276)</f>
        <v>0</v>
      </c>
      <c r="S277" s="49">
        <f t="shared" ref="S277" si="292">SUM(S274:S276)</f>
        <v>0</v>
      </c>
      <c r="T277" s="49">
        <f t="shared" ref="T277" si="293">SUM(T274:T276)</f>
        <v>0</v>
      </c>
      <c r="U277" s="49">
        <f t="shared" ref="U277" si="294">SUM(U274:U276)</f>
        <v>0</v>
      </c>
      <c r="V277" s="49">
        <f t="shared" ref="V277:W277" si="295">SUM(V274:V276)</f>
        <v>0</v>
      </c>
      <c r="W277" s="49">
        <f t="shared" si="295"/>
        <v>0</v>
      </c>
      <c r="X277" s="49">
        <f t="shared" ref="X277" si="296">SUM(X274:X276)</f>
        <v>10081450.108688116</v>
      </c>
      <c r="Y277" s="49">
        <f t="shared" ref="Y277:Z277" si="297">SUM(Y274:Y276)</f>
        <v>523319.51868811995</v>
      </c>
      <c r="Z277" s="49">
        <f t="shared" si="297"/>
        <v>0</v>
      </c>
      <c r="AA277" s="49">
        <f t="shared" ref="AA277:AV277" si="298">SUM(AA274:AA276)</f>
        <v>0</v>
      </c>
      <c r="AB277" s="49">
        <f t="shared" si="298"/>
        <v>0</v>
      </c>
      <c r="AC277" s="49">
        <f t="shared" si="298"/>
        <v>0</v>
      </c>
      <c r="AD277" s="49">
        <f t="shared" si="298"/>
        <v>0</v>
      </c>
      <c r="AE277" s="49">
        <f t="shared" si="298"/>
        <v>0</v>
      </c>
      <c r="AF277" s="49">
        <f t="shared" si="298"/>
        <v>0</v>
      </c>
      <c r="AG277" s="49">
        <f t="shared" si="298"/>
        <v>0</v>
      </c>
      <c r="AH277" s="49">
        <f t="shared" si="298"/>
        <v>0</v>
      </c>
      <c r="AI277" s="49">
        <f t="shared" si="298"/>
        <v>0</v>
      </c>
      <c r="AJ277" s="49">
        <f t="shared" si="298"/>
        <v>0</v>
      </c>
      <c r="AK277" s="49">
        <f t="shared" si="298"/>
        <v>0</v>
      </c>
      <c r="AL277" s="49">
        <f t="shared" si="298"/>
        <v>0</v>
      </c>
      <c r="AM277" s="49">
        <f t="shared" si="298"/>
        <v>0</v>
      </c>
      <c r="AN277" s="49">
        <f t="shared" si="298"/>
        <v>0</v>
      </c>
      <c r="AO277" s="49">
        <f t="shared" si="298"/>
        <v>-722630.37767299998</v>
      </c>
      <c r="AP277" s="49">
        <f t="shared" si="298"/>
        <v>0</v>
      </c>
      <c r="AQ277" s="49">
        <f t="shared" si="298"/>
        <v>0</v>
      </c>
      <c r="AR277" s="49">
        <f t="shared" si="298"/>
        <v>0</v>
      </c>
      <c r="AS277" s="49">
        <f t="shared" si="298"/>
        <v>0</v>
      </c>
      <c r="AT277" s="49">
        <f t="shared" ref="AT277" si="299">SUM(AT274:AT276)</f>
        <v>0</v>
      </c>
      <c r="AU277" s="49">
        <f t="shared" si="298"/>
        <v>-722630.37767299998</v>
      </c>
      <c r="AV277" s="49">
        <f t="shared" si="298"/>
        <v>-199310.85898488003</v>
      </c>
    </row>
    <row r="278" spans="2:48" x14ac:dyDescent="0.3">
      <c r="B278" s="40"/>
      <c r="C278" s="6"/>
      <c r="D278" s="6"/>
      <c r="E278" s="6"/>
      <c r="F278" s="6"/>
      <c r="G278" s="6"/>
      <c r="H278" s="6"/>
      <c r="I278" s="6"/>
      <c r="J278" s="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</row>
    <row r="279" spans="2:48" ht="15" thickBot="1" x14ac:dyDescent="0.35">
      <c r="B279" s="46" t="s">
        <v>263</v>
      </c>
      <c r="C279" s="51">
        <f t="shared" ref="C279" si="300">C61-C236-C263-C267-C272-C277</f>
        <v>103864303.99000099</v>
      </c>
      <c r="D279" s="19">
        <f t="shared" ref="D279:Y279" si="301">D61-D236-D263-D267-D272-D277</f>
        <v>1442870.5294648197</v>
      </c>
      <c r="E279" s="19">
        <f>E61-E236-E263-E267-E272-E277</f>
        <v>54148.188967614413</v>
      </c>
      <c r="F279" s="19">
        <f t="shared" si="301"/>
        <v>1216418.5906954892</v>
      </c>
      <c r="G279" s="19">
        <f t="shared" si="301"/>
        <v>12916465.693796374</v>
      </c>
      <c r="H279" s="19">
        <f t="shared" si="301"/>
        <v>-1412118.6458149583</v>
      </c>
      <c r="I279" s="19">
        <f>I61-I236-I263-I267-I272-I277</f>
        <v>-1256319.1261336696</v>
      </c>
      <c r="J279" s="19">
        <f>J61-J236-J263-J267-J272-J277</f>
        <v>-125428.75474144239</v>
      </c>
      <c r="K279" s="19">
        <f t="shared" si="301"/>
        <v>-187098.30484735654</v>
      </c>
      <c r="L279" s="19">
        <f t="shared" si="301"/>
        <v>69886.13058918016</v>
      </c>
      <c r="M279" s="19">
        <f t="shared" si="301"/>
        <v>3831.0246199423614</v>
      </c>
      <c r="N279" s="19">
        <f t="shared" si="301"/>
        <v>-204503.64267608413</v>
      </c>
      <c r="O279" s="19">
        <f t="shared" si="301"/>
        <v>-438078.27529363008</v>
      </c>
      <c r="P279" s="19">
        <f t="shared" si="301"/>
        <v>-770450.7474650637</v>
      </c>
      <c r="Q279" s="19">
        <f t="shared" si="301"/>
        <v>-52646.119560989879</v>
      </c>
      <c r="R279" s="19">
        <f t="shared" si="301"/>
        <v>-359399.51535435964</v>
      </c>
      <c r="S279" s="19">
        <f t="shared" si="301"/>
        <v>-4190.3865716636919</v>
      </c>
      <c r="T279" s="19">
        <f t="shared" si="301"/>
        <v>-10645.339606916785</v>
      </c>
      <c r="U279" s="19">
        <f t="shared" si="301"/>
        <v>0</v>
      </c>
      <c r="V279" s="19">
        <f t="shared" si="301"/>
        <v>-9738307.6067664325</v>
      </c>
      <c r="W279" s="19">
        <f t="shared" ref="W279" si="302">W61-W236-W263-W267-W272-W277</f>
        <v>520589.30140931718</v>
      </c>
      <c r="X279" s="19">
        <f t="shared" si="301"/>
        <v>1665022.9947101884</v>
      </c>
      <c r="Y279" s="19">
        <f t="shared" si="301"/>
        <v>105529326.98471141</v>
      </c>
      <c r="Z279" s="19">
        <f t="shared" ref="Z279:AV279" si="303">Z61-Z236-Z263-Z267-Z272-Z277</f>
        <v>-7393164.2016801042</v>
      </c>
      <c r="AA279" s="19">
        <f t="shared" si="303"/>
        <v>12260525.139203649</v>
      </c>
      <c r="AB279" s="19">
        <f t="shared" si="303"/>
        <v>-182704.31817000164</v>
      </c>
      <c r="AC279" s="19">
        <f t="shared" si="303"/>
        <v>-69886.130589179898</v>
      </c>
      <c r="AD279" s="19">
        <f t="shared" si="303"/>
        <v>-3831.0246199423614</v>
      </c>
      <c r="AE279" s="19">
        <f t="shared" si="303"/>
        <v>-24480.220569124813</v>
      </c>
      <c r="AF279" s="19">
        <f t="shared" si="303"/>
        <v>-1909978.0874022113</v>
      </c>
      <c r="AG279" s="19">
        <f t="shared" si="303"/>
        <v>-92853.606337802761</v>
      </c>
      <c r="AH279" s="19">
        <f t="shared" si="303"/>
        <v>-308531.66010436148</v>
      </c>
      <c r="AI279" s="19">
        <f t="shared" si="303"/>
        <v>72647.038566666655</v>
      </c>
      <c r="AJ279" s="19">
        <f t="shared" si="303"/>
        <v>-676943.63053784647</v>
      </c>
      <c r="AK279" s="19">
        <f t="shared" si="303"/>
        <v>-2990616.4492164613</v>
      </c>
      <c r="AL279" s="19">
        <f t="shared" si="303"/>
        <v>134161.66059226336</v>
      </c>
      <c r="AM279" s="19">
        <f t="shared" si="303"/>
        <v>-6475730.3914054362</v>
      </c>
      <c r="AN279" s="19">
        <f t="shared" si="303"/>
        <v>344098.38920724997</v>
      </c>
      <c r="AO279" s="19">
        <f t="shared" si="303"/>
        <v>722630.37767299998</v>
      </c>
      <c r="AP279" s="19">
        <f t="shared" si="303"/>
        <v>-128060.44049818032</v>
      </c>
      <c r="AQ279" s="19">
        <f t="shared" si="303"/>
        <v>-303817.05475238501</v>
      </c>
      <c r="AR279" s="19">
        <f t="shared" si="303"/>
        <v>-289828.67457108601</v>
      </c>
      <c r="AS279" s="19">
        <f t="shared" si="303"/>
        <v>31239.612311343335</v>
      </c>
      <c r="AT279" s="19">
        <f t="shared" ref="AT279" si="304">AT61-AT236-AT263-AT267-AT272-AT277</f>
        <v>-5263989.1653199438</v>
      </c>
      <c r="AU279" s="19">
        <f t="shared" si="303"/>
        <v>-12549112.838219898</v>
      </c>
      <c r="AV279" s="19">
        <f t="shared" si="303"/>
        <v>92980214.146491483</v>
      </c>
    </row>
    <row r="280" spans="2:48" ht="15" thickTop="1" x14ac:dyDescent="0.3">
      <c r="B280" s="56" t="s">
        <v>271</v>
      </c>
      <c r="C280" s="57">
        <v>103864303.9900012</v>
      </c>
      <c r="D280" s="57">
        <v>1442870.5294648185</v>
      </c>
      <c r="E280" s="57">
        <v>54148.18896761442</v>
      </c>
      <c r="F280" s="57">
        <v>1216418.5906954836</v>
      </c>
      <c r="G280" s="57">
        <v>12916465.693796374</v>
      </c>
      <c r="H280" s="57">
        <v>-1412118.6458149552</v>
      </c>
      <c r="I280" s="57">
        <v>-1256319.1261336696</v>
      </c>
      <c r="J280" s="57">
        <v>-125428.75474144239</v>
      </c>
      <c r="K280" s="57">
        <v>-187098.30484735657</v>
      </c>
      <c r="L280" s="57">
        <v>69886.13058918016</v>
      </c>
      <c r="M280" s="57">
        <v>3831.0246199423614</v>
      </c>
      <c r="N280" s="57">
        <v>-204503.64267608413</v>
      </c>
      <c r="O280" s="57">
        <v>-438078.27529363008</v>
      </c>
      <c r="P280" s="57">
        <v>-770450.7474650637</v>
      </c>
      <c r="Q280" s="57">
        <v>-52646.119560989835</v>
      </c>
      <c r="R280" s="57">
        <v>-359399.40979334083</v>
      </c>
      <c r="S280" s="57">
        <v>-4190.3865716636919</v>
      </c>
      <c r="T280" s="57">
        <v>-10645.339606916785</v>
      </c>
      <c r="U280" s="57">
        <v>0</v>
      </c>
      <c r="V280" s="57">
        <v>-9738307.6067664325</v>
      </c>
      <c r="W280" s="57">
        <v>520589.30140931718</v>
      </c>
      <c r="X280" s="57">
        <v>1665023.1002711952</v>
      </c>
      <c r="Y280" s="57">
        <v>105529327.09027255</v>
      </c>
      <c r="Z280" s="57">
        <v>-7393164.0016801059</v>
      </c>
      <c r="AA280" s="57">
        <v>12260525.139203645</v>
      </c>
      <c r="AB280" s="57">
        <v>-182704.31817000164</v>
      </c>
      <c r="AC280" s="57">
        <v>-69886.130589179898</v>
      </c>
      <c r="AD280" s="57">
        <v>-3831.0246199423614</v>
      </c>
      <c r="AE280" s="57">
        <v>-24480.220569124907</v>
      </c>
      <c r="AF280" s="57">
        <v>-1909978.0874022099</v>
      </c>
      <c r="AG280" s="57">
        <v>-92853.606337802761</v>
      </c>
      <c r="AH280" s="57">
        <v>-308531.66010436148</v>
      </c>
      <c r="AI280" s="57">
        <v>72647.038566666641</v>
      </c>
      <c r="AJ280" s="57">
        <v>-676943.63053784647</v>
      </c>
      <c r="AK280" s="57">
        <v>-2990616.4492164613</v>
      </c>
      <c r="AL280" s="57">
        <v>134161.66059226336</v>
      </c>
      <c r="AM280" s="57">
        <v>-6475730.3914054362</v>
      </c>
      <c r="AN280" s="57">
        <v>344098.38920724997</v>
      </c>
      <c r="AO280" s="57">
        <v>722630.37767299998</v>
      </c>
      <c r="AP280" s="57">
        <v>-128060.44049818032</v>
      </c>
      <c r="AQ280" s="57">
        <v>-303817.36784007057</v>
      </c>
      <c r="AR280" s="57">
        <v>-289828.67457108601</v>
      </c>
      <c r="AS280" s="57">
        <v>31239.612311343335</v>
      </c>
      <c r="AT280" s="57">
        <v>-5263989.1653199438</v>
      </c>
      <c r="AU280" s="57">
        <v>-12549112.951307578</v>
      </c>
      <c r="AV280" s="57">
        <v>92980214.138964653</v>
      </c>
    </row>
    <row r="281" spans="2:48" x14ac:dyDescent="0.3">
      <c r="B281" s="58"/>
      <c r="C281" s="57">
        <f>+C279-C280</f>
        <v>-2.0861625671386719E-7</v>
      </c>
      <c r="D281" s="57">
        <f t="shared" ref="D281:AV281" si="305">+D279-D280</f>
        <v>0</v>
      </c>
      <c r="E281" s="57">
        <f>+E279-E280</f>
        <v>0</v>
      </c>
      <c r="F281" s="57">
        <f t="shared" si="305"/>
        <v>5.5879354476928711E-9</v>
      </c>
      <c r="G281" s="57">
        <f t="shared" si="305"/>
        <v>0</v>
      </c>
      <c r="H281" s="57">
        <f t="shared" si="305"/>
        <v>-3.0267983675003052E-9</v>
      </c>
      <c r="I281" s="57">
        <f t="shared" si="305"/>
        <v>0</v>
      </c>
      <c r="J281" s="57">
        <f t="shared" si="305"/>
        <v>0</v>
      </c>
      <c r="K281" s="57">
        <f t="shared" si="305"/>
        <v>0</v>
      </c>
      <c r="L281" s="57">
        <f t="shared" si="305"/>
        <v>0</v>
      </c>
      <c r="M281" s="57">
        <f t="shared" si="305"/>
        <v>0</v>
      </c>
      <c r="N281" s="57">
        <f t="shared" si="305"/>
        <v>0</v>
      </c>
      <c r="O281" s="57">
        <f t="shared" si="305"/>
        <v>0</v>
      </c>
      <c r="P281" s="57">
        <f t="shared" si="305"/>
        <v>0</v>
      </c>
      <c r="Q281" s="57">
        <f t="shared" si="305"/>
        <v>0</v>
      </c>
      <c r="R281" s="57">
        <f t="shared" si="305"/>
        <v>-0.10556101880501956</v>
      </c>
      <c r="S281" s="57">
        <f t="shared" si="305"/>
        <v>0</v>
      </c>
      <c r="T281" s="57">
        <f t="shared" si="305"/>
        <v>0</v>
      </c>
      <c r="U281" s="57">
        <f t="shared" si="305"/>
        <v>0</v>
      </c>
      <c r="V281" s="57">
        <f t="shared" si="305"/>
        <v>0</v>
      </c>
      <c r="W281" s="57">
        <f t="shared" ref="W281" si="306">+W279-W280</f>
        <v>0</v>
      </c>
      <c r="X281" s="57">
        <f t="shared" si="305"/>
        <v>-0.10556100681424141</v>
      </c>
      <c r="Y281" s="57">
        <f t="shared" si="305"/>
        <v>-0.10556113719940186</v>
      </c>
      <c r="Z281" s="57">
        <f t="shared" si="305"/>
        <v>-0.19999999832361937</v>
      </c>
      <c r="AA281" s="57">
        <f t="shared" si="305"/>
        <v>0</v>
      </c>
      <c r="AB281" s="57">
        <f t="shared" si="305"/>
        <v>0</v>
      </c>
      <c r="AC281" s="57">
        <f t="shared" si="305"/>
        <v>0</v>
      </c>
      <c r="AD281" s="57">
        <f t="shared" si="305"/>
        <v>0</v>
      </c>
      <c r="AE281" s="57">
        <f t="shared" si="305"/>
        <v>9.4587448984384537E-11</v>
      </c>
      <c r="AF281" s="57">
        <f t="shared" ref="AF281" si="307">+AF279-AF280</f>
        <v>0</v>
      </c>
      <c r="AG281" s="57">
        <f t="shared" si="305"/>
        <v>0</v>
      </c>
      <c r="AH281" s="57">
        <f t="shared" si="305"/>
        <v>0</v>
      </c>
      <c r="AI281" s="57">
        <f t="shared" si="305"/>
        <v>0</v>
      </c>
      <c r="AJ281" s="57">
        <f t="shared" si="305"/>
        <v>0</v>
      </c>
      <c r="AK281" s="57">
        <f t="shared" si="305"/>
        <v>0</v>
      </c>
      <c r="AL281" s="57">
        <f t="shared" si="305"/>
        <v>0</v>
      </c>
      <c r="AM281" s="57">
        <f t="shared" si="305"/>
        <v>0</v>
      </c>
      <c r="AN281" s="57">
        <f t="shared" si="305"/>
        <v>0</v>
      </c>
      <c r="AO281" s="57">
        <f t="shared" si="305"/>
        <v>0</v>
      </c>
      <c r="AP281" s="57">
        <f t="shared" si="305"/>
        <v>0</v>
      </c>
      <c r="AQ281" s="57">
        <f t="shared" si="305"/>
        <v>0.31308768555754796</v>
      </c>
      <c r="AR281" s="57">
        <f t="shared" si="305"/>
        <v>0</v>
      </c>
      <c r="AS281" s="57">
        <f t="shared" si="305"/>
        <v>0</v>
      </c>
      <c r="AT281" s="57">
        <f t="shared" ref="AT281" si="308">+AT279-AT280</f>
        <v>0</v>
      </c>
      <c r="AU281" s="57">
        <f t="shared" si="305"/>
        <v>0.11308768019080162</v>
      </c>
      <c r="AV281" s="57">
        <f t="shared" si="305"/>
        <v>7.5268298387527466E-3</v>
      </c>
    </row>
    <row r="282" spans="2:48" x14ac:dyDescent="0.3">
      <c r="B282" s="59"/>
    </row>
    <row r="283" spans="2:48" x14ac:dyDescent="0.3">
      <c r="B283" s="59"/>
    </row>
    <row r="284" spans="2:48" x14ac:dyDescent="0.3">
      <c r="B284" s="59"/>
    </row>
    <row r="285" spans="2:48" x14ac:dyDescent="0.3">
      <c r="B285" s="59"/>
    </row>
    <row r="286" spans="2:48" x14ac:dyDescent="0.3">
      <c r="B286" s="59"/>
    </row>
    <row r="287" spans="2:48" x14ac:dyDescent="0.3">
      <c r="B287" s="59"/>
    </row>
    <row r="288" spans="2:48" x14ac:dyDescent="0.3">
      <c r="B288" s="59"/>
    </row>
    <row r="289" spans="2:2" x14ac:dyDescent="0.3">
      <c r="B289" s="59"/>
    </row>
    <row r="290" spans="2:2" x14ac:dyDescent="0.3">
      <c r="B290" s="59"/>
    </row>
  </sheetData>
  <conditionalFormatting sqref="C1:AV1">
    <cfRule type="cellIs" dxfId="3" priority="13" operator="notEqual">
      <formula>0</formula>
    </cfRule>
    <cfRule type="cellIs" dxfId="2" priority="14" operator="equal">
      <formula>0</formula>
    </cfRule>
  </conditionalFormatting>
  <conditionalFormatting sqref="A1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17" activePane="bottomLeft" state="frozen"/>
      <selection activeCell="C6" sqref="C6"/>
      <selection pane="bottomLeft" activeCell="B48" sqref="B48"/>
    </sheetView>
  </sheetViews>
  <sheetFormatPr defaultColWidth="9.109375" defaultRowHeight="14.4" x14ac:dyDescent="0.3"/>
  <cols>
    <col min="1" max="1" width="12.5546875" style="21" bestFit="1" customWidth="1"/>
    <col min="2" max="2" width="28.44140625" style="21" bestFit="1" customWidth="1"/>
    <col min="3" max="3" width="9.88671875" style="10" bestFit="1" customWidth="1"/>
    <col min="4" max="4" width="11.88671875" style="21" bestFit="1" customWidth="1"/>
    <col min="5" max="5" width="22.5546875" style="21" bestFit="1" customWidth="1"/>
    <col min="6" max="6" width="17.6640625" style="21" bestFit="1" customWidth="1"/>
    <col min="7" max="7" width="12.33203125" style="21" bestFit="1" customWidth="1"/>
    <col min="8" max="8" width="20.109375" style="21" bestFit="1" customWidth="1"/>
    <col min="9" max="9" width="24.6640625" style="21" bestFit="1" customWidth="1"/>
    <col min="10" max="10" width="30.6640625" style="21" bestFit="1" customWidth="1"/>
    <col min="11" max="11" width="28.109375" style="21" bestFit="1" customWidth="1"/>
    <col min="12" max="16384" width="9.109375" style="21"/>
  </cols>
  <sheetData>
    <row r="1" spans="1:11" x14ac:dyDescent="0.3">
      <c r="A1" s="21" t="s">
        <v>273</v>
      </c>
      <c r="E1" s="21" t="s">
        <v>274</v>
      </c>
      <c r="F1" s="21" t="s">
        <v>275</v>
      </c>
      <c r="G1" s="21" t="s">
        <v>276</v>
      </c>
      <c r="H1" s="21" t="s">
        <v>277</v>
      </c>
      <c r="I1" s="21" t="s">
        <v>278</v>
      </c>
      <c r="J1" s="21" t="s">
        <v>279</v>
      </c>
      <c r="K1" s="21" t="s">
        <v>280</v>
      </c>
    </row>
    <row r="2" spans="1:11" x14ac:dyDescent="0.3">
      <c r="A2" s="21" t="s">
        <v>281</v>
      </c>
      <c r="B2" s="21" t="s">
        <v>282</v>
      </c>
      <c r="D2" s="22">
        <v>86677693</v>
      </c>
      <c r="E2" s="22">
        <v>17097998</v>
      </c>
      <c r="F2" s="22">
        <v>1316697</v>
      </c>
      <c r="G2" s="22">
        <v>570826</v>
      </c>
      <c r="H2" s="22">
        <v>29637986</v>
      </c>
      <c r="I2" s="22">
        <v>6136581</v>
      </c>
      <c r="J2" s="22">
        <v>14471617</v>
      </c>
      <c r="K2" s="22">
        <v>17445988</v>
      </c>
    </row>
    <row r="3" spans="1:11" x14ac:dyDescent="0.3">
      <c r="A3" s="21" t="s">
        <v>283</v>
      </c>
      <c r="B3" s="21" t="s">
        <v>284</v>
      </c>
      <c r="D3" s="22">
        <v>86677693</v>
      </c>
      <c r="E3" s="22">
        <v>17097998</v>
      </c>
      <c r="F3" s="22">
        <v>1316697</v>
      </c>
      <c r="G3" s="22">
        <v>570826</v>
      </c>
      <c r="H3" s="22">
        <v>29637986</v>
      </c>
      <c r="I3" s="22">
        <v>6136581</v>
      </c>
      <c r="J3" s="22">
        <v>14471617</v>
      </c>
      <c r="K3" s="22">
        <v>17445988</v>
      </c>
    </row>
    <row r="4" spans="1:11" x14ac:dyDescent="0.3">
      <c r="A4" s="21" t="s">
        <v>285</v>
      </c>
      <c r="B4" s="21" t="s">
        <v>286</v>
      </c>
      <c r="D4" s="22">
        <v>86677693</v>
      </c>
      <c r="E4" s="22">
        <v>17097998</v>
      </c>
      <c r="F4" s="22">
        <v>1316697</v>
      </c>
      <c r="G4" s="22">
        <v>570826</v>
      </c>
      <c r="H4" s="22">
        <v>29637986</v>
      </c>
      <c r="I4" s="22">
        <v>6136581</v>
      </c>
      <c r="J4" s="22">
        <v>14471617</v>
      </c>
      <c r="K4" s="22">
        <v>17445988</v>
      </c>
    </row>
    <row r="5" spans="1:11" x14ac:dyDescent="0.3">
      <c r="A5" s="21" t="s">
        <v>287</v>
      </c>
      <c r="B5" s="21" t="s">
        <v>288</v>
      </c>
      <c r="D5" s="22">
        <v>86676981</v>
      </c>
      <c r="E5" s="22">
        <v>17097286</v>
      </c>
      <c r="F5" s="22">
        <v>1316697</v>
      </c>
      <c r="G5" s="22">
        <v>570826</v>
      </c>
      <c r="H5" s="22">
        <v>29637986</v>
      </c>
      <c r="I5" s="22">
        <v>6136581</v>
      </c>
      <c r="J5" s="22">
        <v>14471617</v>
      </c>
      <c r="K5" s="22">
        <v>17445988</v>
      </c>
    </row>
    <row r="6" spans="1:11" x14ac:dyDescent="0.3">
      <c r="A6" s="21" t="s">
        <v>289</v>
      </c>
      <c r="B6" s="21" t="s">
        <v>290</v>
      </c>
      <c r="D6" s="22">
        <v>86676981</v>
      </c>
      <c r="E6" s="22">
        <v>17097286</v>
      </c>
      <c r="F6" s="22">
        <v>1316697</v>
      </c>
      <c r="G6" s="22">
        <v>570826</v>
      </c>
      <c r="H6" s="22">
        <v>29637986</v>
      </c>
      <c r="I6" s="22">
        <v>6136581</v>
      </c>
      <c r="J6" s="22">
        <v>14471617</v>
      </c>
      <c r="K6" s="22">
        <v>17445988</v>
      </c>
    </row>
    <row r="7" spans="1:11" x14ac:dyDescent="0.3">
      <c r="A7" s="21" t="s">
        <v>291</v>
      </c>
      <c r="B7" s="21" t="s">
        <v>292</v>
      </c>
      <c r="D7" s="22">
        <v>52670737</v>
      </c>
      <c r="E7" s="22">
        <v>16641176</v>
      </c>
      <c r="F7" s="22">
        <v>351561</v>
      </c>
      <c r="G7" s="22">
        <v>570826</v>
      </c>
      <c r="H7" s="22">
        <v>29620679</v>
      </c>
      <c r="J7" s="22">
        <v>5486495</v>
      </c>
    </row>
    <row r="8" spans="1:11" x14ac:dyDescent="0.3">
      <c r="A8" s="21" t="s">
        <v>293</v>
      </c>
      <c r="B8" s="21" t="s">
        <v>294</v>
      </c>
      <c r="D8" s="22">
        <v>52670737</v>
      </c>
      <c r="E8" s="22">
        <v>16641176</v>
      </c>
      <c r="F8" s="22">
        <v>351561</v>
      </c>
      <c r="G8" s="22">
        <v>570826</v>
      </c>
      <c r="H8" s="22">
        <v>29620679</v>
      </c>
      <c r="J8" s="22">
        <v>5486495</v>
      </c>
    </row>
    <row r="9" spans="1:11" x14ac:dyDescent="0.3">
      <c r="A9" s="21" t="s">
        <v>295</v>
      </c>
      <c r="B9" s="21" t="s">
        <v>296</v>
      </c>
      <c r="D9" s="22">
        <v>27525</v>
      </c>
      <c r="E9" s="22">
        <v>27002</v>
      </c>
      <c r="H9" s="22">
        <v>523</v>
      </c>
    </row>
    <row r="10" spans="1:11" x14ac:dyDescent="0.3">
      <c r="A10" s="21">
        <v>562</v>
      </c>
      <c r="B10" s="21" t="s">
        <v>297</v>
      </c>
      <c r="D10" s="22">
        <v>27002</v>
      </c>
      <c r="E10" s="22">
        <v>27002</v>
      </c>
    </row>
    <row r="11" spans="1:11" x14ac:dyDescent="0.3">
      <c r="A11" s="21">
        <v>563</v>
      </c>
      <c r="B11" s="21" t="s">
        <v>298</v>
      </c>
      <c r="D11" s="22">
        <v>523</v>
      </c>
      <c r="H11" s="22">
        <v>523</v>
      </c>
    </row>
    <row r="12" spans="1:11" x14ac:dyDescent="0.3">
      <c r="A12" s="21" t="s">
        <v>299</v>
      </c>
      <c r="B12" s="21" t="s">
        <v>300</v>
      </c>
      <c r="D12" s="22">
        <v>5032317</v>
      </c>
      <c r="E12" s="22">
        <v>2891655</v>
      </c>
      <c r="F12" s="22">
        <v>2632</v>
      </c>
      <c r="G12" s="22">
        <v>229535</v>
      </c>
      <c r="H12" s="22">
        <v>1908495</v>
      </c>
    </row>
    <row r="13" spans="1:11" x14ac:dyDescent="0.3">
      <c r="A13" s="21">
        <v>570</v>
      </c>
      <c r="B13" s="21" t="s">
        <v>301</v>
      </c>
      <c r="D13" s="22">
        <v>713</v>
      </c>
      <c r="E13" s="22">
        <v>713</v>
      </c>
    </row>
    <row r="14" spans="1:11" x14ac:dyDescent="0.3">
      <c r="A14" s="21">
        <v>571</v>
      </c>
      <c r="B14" s="21" t="s">
        <v>302</v>
      </c>
      <c r="D14" s="22">
        <v>5031605</v>
      </c>
      <c r="E14" s="22">
        <v>2890943</v>
      </c>
      <c r="F14" s="22">
        <v>2632</v>
      </c>
      <c r="G14" s="22">
        <v>229535</v>
      </c>
      <c r="H14" s="22">
        <v>1908495</v>
      </c>
    </row>
    <row r="15" spans="1:11" x14ac:dyDescent="0.3">
      <c r="A15" s="21" t="s">
        <v>303</v>
      </c>
      <c r="B15" s="21" t="s">
        <v>304</v>
      </c>
      <c r="D15" s="22">
        <v>8907297</v>
      </c>
      <c r="E15" s="22">
        <v>74733</v>
      </c>
      <c r="F15" s="22">
        <v>1916</v>
      </c>
      <c r="H15" s="22">
        <v>3344154</v>
      </c>
      <c r="J15" s="22">
        <v>5486495</v>
      </c>
    </row>
    <row r="16" spans="1:11" x14ac:dyDescent="0.3">
      <c r="A16" s="21">
        <v>582</v>
      </c>
      <c r="B16" s="21" t="s">
        <v>305</v>
      </c>
      <c r="D16" s="22">
        <v>74267</v>
      </c>
      <c r="E16" s="22">
        <v>74267</v>
      </c>
    </row>
    <row r="17" spans="1:11" x14ac:dyDescent="0.3">
      <c r="A17" s="21">
        <v>583</v>
      </c>
      <c r="B17" s="21" t="s">
        <v>306</v>
      </c>
      <c r="D17" s="22">
        <v>1396711</v>
      </c>
      <c r="H17" s="22">
        <v>1396711</v>
      </c>
    </row>
    <row r="18" spans="1:11" x14ac:dyDescent="0.3">
      <c r="A18" s="21">
        <v>584</v>
      </c>
      <c r="B18" s="21" t="s">
        <v>307</v>
      </c>
      <c r="D18" s="22">
        <v>6038070</v>
      </c>
      <c r="H18" s="22">
        <v>551575</v>
      </c>
      <c r="J18" s="22">
        <v>5486495</v>
      </c>
    </row>
    <row r="19" spans="1:11" x14ac:dyDescent="0.3">
      <c r="A19" s="21">
        <v>585</v>
      </c>
      <c r="B19" s="21" t="s">
        <v>308</v>
      </c>
      <c r="D19" s="22">
        <v>68424</v>
      </c>
      <c r="H19" s="22">
        <v>68424</v>
      </c>
    </row>
    <row r="20" spans="1:11" x14ac:dyDescent="0.3">
      <c r="A20" s="21">
        <v>586</v>
      </c>
      <c r="B20" s="21" t="s">
        <v>309</v>
      </c>
      <c r="D20" s="22">
        <v>11897</v>
      </c>
      <c r="H20" s="22">
        <v>11897</v>
      </c>
    </row>
    <row r="21" spans="1:11" x14ac:dyDescent="0.3">
      <c r="A21" s="21">
        <v>587</v>
      </c>
      <c r="B21" s="21" t="s">
        <v>310</v>
      </c>
      <c r="D21" s="22">
        <v>195869</v>
      </c>
      <c r="E21" s="22">
        <v>466</v>
      </c>
      <c r="H21" s="22">
        <v>195403</v>
      </c>
    </row>
    <row r="22" spans="1:11" x14ac:dyDescent="0.3">
      <c r="A22" s="21">
        <v>588</v>
      </c>
      <c r="B22" s="21" t="s">
        <v>311</v>
      </c>
      <c r="D22" s="22">
        <v>1122060</v>
      </c>
      <c r="F22" s="22">
        <v>1916</v>
      </c>
      <c r="H22" s="22">
        <v>1120144</v>
      </c>
    </row>
    <row r="23" spans="1:11" x14ac:dyDescent="0.3">
      <c r="A23" s="21" t="s">
        <v>312</v>
      </c>
      <c r="B23" s="21" t="s">
        <v>313</v>
      </c>
      <c r="D23" s="22">
        <v>38703598</v>
      </c>
      <c r="E23" s="22">
        <v>13647786</v>
      </c>
      <c r="F23" s="22">
        <v>347014</v>
      </c>
      <c r="G23" s="22">
        <v>341291</v>
      </c>
      <c r="H23" s="22">
        <v>24367507</v>
      </c>
    </row>
    <row r="24" spans="1:11" x14ac:dyDescent="0.3">
      <c r="A24" s="21">
        <v>592</v>
      </c>
      <c r="B24" s="21" t="s">
        <v>314</v>
      </c>
      <c r="D24" s="22">
        <v>4880</v>
      </c>
      <c r="H24" s="22">
        <v>4880</v>
      </c>
    </row>
    <row r="25" spans="1:11" x14ac:dyDescent="0.3">
      <c r="A25" s="21">
        <v>593</v>
      </c>
      <c r="B25" s="21" t="s">
        <v>315</v>
      </c>
      <c r="D25" s="22">
        <v>28508088</v>
      </c>
      <c r="E25" s="22">
        <v>13558065</v>
      </c>
      <c r="F25" s="22">
        <v>136432</v>
      </c>
      <c r="G25" s="22">
        <v>341291</v>
      </c>
      <c r="H25" s="22">
        <v>14472300</v>
      </c>
    </row>
    <row r="26" spans="1:11" x14ac:dyDescent="0.3">
      <c r="A26" s="21">
        <v>594</v>
      </c>
      <c r="B26" s="21" t="s">
        <v>316</v>
      </c>
      <c r="D26" s="22">
        <v>8855064</v>
      </c>
      <c r="E26" s="22">
        <v>8755</v>
      </c>
      <c r="F26" s="22">
        <v>210582</v>
      </c>
      <c r="H26" s="22">
        <v>8635727</v>
      </c>
    </row>
    <row r="27" spans="1:11" x14ac:dyDescent="0.3">
      <c r="A27" s="21">
        <v>595</v>
      </c>
      <c r="B27" s="21" t="s">
        <v>317</v>
      </c>
      <c r="D27" s="22">
        <v>5426</v>
      </c>
      <c r="E27" s="22">
        <v>5426</v>
      </c>
    </row>
    <row r="28" spans="1:11" x14ac:dyDescent="0.3">
      <c r="A28" s="21">
        <v>596</v>
      </c>
      <c r="B28" s="21" t="s">
        <v>318</v>
      </c>
      <c r="D28" s="22">
        <v>1330140</v>
      </c>
      <c r="E28" s="22">
        <v>75540</v>
      </c>
      <c r="H28" s="22">
        <v>1254600</v>
      </c>
    </row>
    <row r="29" spans="1:11" x14ac:dyDescent="0.3">
      <c r="A29" s="21" t="s">
        <v>319</v>
      </c>
      <c r="B29" s="21" t="s">
        <v>320</v>
      </c>
      <c r="D29" s="22">
        <v>16477622</v>
      </c>
      <c r="E29" s="22">
        <v>413401</v>
      </c>
      <c r="F29" s="22">
        <v>965136</v>
      </c>
      <c r="I29" s="22">
        <v>6113515</v>
      </c>
      <c r="J29" s="22">
        <v>8985122</v>
      </c>
      <c r="K29" s="22">
        <v>448</v>
      </c>
    </row>
    <row r="30" spans="1:11" x14ac:dyDescent="0.3">
      <c r="A30" s="21" t="s">
        <v>321</v>
      </c>
      <c r="B30" s="21" t="s">
        <v>322</v>
      </c>
      <c r="D30" s="22">
        <v>16477622</v>
      </c>
      <c r="E30" s="22">
        <v>413401</v>
      </c>
      <c r="F30" s="22">
        <v>965136</v>
      </c>
      <c r="I30" s="22">
        <v>6113515</v>
      </c>
      <c r="J30" s="22">
        <v>8985122</v>
      </c>
      <c r="K30" s="22">
        <v>448</v>
      </c>
    </row>
    <row r="31" spans="1:11" x14ac:dyDescent="0.3">
      <c r="A31" s="21" t="s">
        <v>323</v>
      </c>
      <c r="B31" s="21" t="s">
        <v>324</v>
      </c>
      <c r="C31" s="11">
        <v>44</v>
      </c>
      <c r="D31" s="22">
        <v>570</v>
      </c>
      <c r="E31" s="22">
        <v>570</v>
      </c>
    </row>
    <row r="32" spans="1:11" x14ac:dyDescent="0.3">
      <c r="A32" s="21">
        <v>717</v>
      </c>
      <c r="B32" s="21" t="s">
        <v>325</v>
      </c>
      <c r="C32" s="10">
        <f>+D32/($D$32+$D$34)*$C$31</f>
        <v>16.968876860622462</v>
      </c>
      <c r="D32" s="22">
        <v>570</v>
      </c>
      <c r="E32" s="22">
        <v>570</v>
      </c>
    </row>
    <row r="33" spans="1:11" x14ac:dyDescent="0.3">
      <c r="A33" s="21" t="s">
        <v>326</v>
      </c>
      <c r="B33" s="21" t="s">
        <v>327</v>
      </c>
      <c r="D33" s="22">
        <v>908</v>
      </c>
      <c r="E33" s="22">
        <v>908</v>
      </c>
    </row>
    <row r="34" spans="1:11" x14ac:dyDescent="0.3">
      <c r="A34" s="21">
        <v>841</v>
      </c>
      <c r="B34" s="21" t="s">
        <v>328</v>
      </c>
      <c r="C34" s="10">
        <f>+D34/($D$32+$D$34)*$C$31</f>
        <v>27.031123139377538</v>
      </c>
      <c r="D34" s="22">
        <v>908</v>
      </c>
      <c r="E34" s="22">
        <v>908</v>
      </c>
    </row>
    <row r="35" spans="1:11" x14ac:dyDescent="0.3">
      <c r="A35" s="21" t="s">
        <v>329</v>
      </c>
      <c r="B35" s="21" t="s">
        <v>330</v>
      </c>
      <c r="C35" s="23">
        <v>57.75</v>
      </c>
      <c r="D35" s="22">
        <v>1906</v>
      </c>
      <c r="I35" s="22">
        <v>1906</v>
      </c>
    </row>
    <row r="36" spans="1:11" x14ac:dyDescent="0.3">
      <c r="A36" s="21">
        <v>862</v>
      </c>
      <c r="B36" s="21" t="s">
        <v>331</v>
      </c>
      <c r="C36" s="10">
        <f>+C35</f>
        <v>57.75</v>
      </c>
      <c r="D36" s="22">
        <v>1906</v>
      </c>
      <c r="I36" s="22">
        <v>1906</v>
      </c>
    </row>
    <row r="37" spans="1:11" x14ac:dyDescent="0.3">
      <c r="A37" s="21" t="s">
        <v>332</v>
      </c>
      <c r="B37" s="21" t="s">
        <v>333</v>
      </c>
      <c r="C37" s="23">
        <v>278617.51000000164</v>
      </c>
      <c r="D37" s="22">
        <v>11148717</v>
      </c>
      <c r="E37" s="22">
        <v>380996</v>
      </c>
      <c r="F37" s="22">
        <v>132808</v>
      </c>
      <c r="I37" s="22">
        <v>1649342</v>
      </c>
      <c r="J37" s="22">
        <v>8985122</v>
      </c>
      <c r="K37" s="22">
        <v>448</v>
      </c>
    </row>
    <row r="38" spans="1:11" x14ac:dyDescent="0.3">
      <c r="A38" s="21">
        <v>874</v>
      </c>
      <c r="B38" s="21" t="s">
        <v>334</v>
      </c>
      <c r="C38" s="10">
        <f>+D38/($D$37+$D$41)*$C$37</f>
        <v>162297.14818216526</v>
      </c>
      <c r="D38" s="22">
        <v>9596389</v>
      </c>
      <c r="F38" s="22">
        <v>131756</v>
      </c>
      <c r="I38" s="22">
        <v>479511</v>
      </c>
      <c r="J38" s="22">
        <v>8985122</v>
      </c>
    </row>
    <row r="39" spans="1:11" x14ac:dyDescent="0.3">
      <c r="A39" s="21">
        <v>878</v>
      </c>
      <c r="B39" s="21" t="s">
        <v>335</v>
      </c>
      <c r="C39" s="10">
        <f t="shared" ref="C39:C40" si="0">+D39/($D$37+$D$41)*$C$37</f>
        <v>4355.8511435976152</v>
      </c>
      <c r="D39" s="22">
        <v>257555</v>
      </c>
      <c r="I39" s="22">
        <v>257106</v>
      </c>
      <c r="K39" s="22">
        <v>448</v>
      </c>
    </row>
    <row r="40" spans="1:11" x14ac:dyDescent="0.3">
      <c r="A40" s="21">
        <v>880</v>
      </c>
      <c r="B40" s="21" t="s">
        <v>336</v>
      </c>
      <c r="C40" s="10">
        <f t="shared" si="0"/>
        <v>21897.608094384945</v>
      </c>
      <c r="D40" s="22">
        <v>1294773</v>
      </c>
      <c r="E40" s="22">
        <v>380996</v>
      </c>
      <c r="F40" s="22">
        <v>1052</v>
      </c>
      <c r="I40" s="22">
        <v>912725</v>
      </c>
    </row>
    <row r="41" spans="1:11" x14ac:dyDescent="0.3">
      <c r="A41" s="21" t="s">
        <v>337</v>
      </c>
      <c r="B41" s="21" t="s">
        <v>338</v>
      </c>
      <c r="D41" s="22">
        <v>5325522</v>
      </c>
      <c r="E41" s="22">
        <v>30928</v>
      </c>
      <c r="F41" s="22">
        <v>832328</v>
      </c>
      <c r="I41" s="22">
        <v>4462267</v>
      </c>
    </row>
    <row r="42" spans="1:11" x14ac:dyDescent="0.3">
      <c r="A42" s="21">
        <v>886</v>
      </c>
      <c r="B42" s="21" t="s">
        <v>339</v>
      </c>
      <c r="C42" s="10">
        <f t="shared" ref="C42:C46" si="1">+D42/($D$37+$D$41)*$C$37</f>
        <v>523.06406076056385</v>
      </c>
      <c r="D42" s="22">
        <v>30928</v>
      </c>
      <c r="E42" s="22">
        <v>30928</v>
      </c>
    </row>
    <row r="43" spans="1:11" x14ac:dyDescent="0.3">
      <c r="A43" s="21">
        <v>887</v>
      </c>
      <c r="B43" s="21" t="s">
        <v>340</v>
      </c>
      <c r="C43" s="10">
        <f t="shared" si="1"/>
        <v>50245.539088600388</v>
      </c>
      <c r="D43" s="22">
        <v>2970944</v>
      </c>
      <c r="F43" s="22">
        <v>512702</v>
      </c>
      <c r="I43" s="22">
        <v>2458242</v>
      </c>
    </row>
    <row r="44" spans="1:11" x14ac:dyDescent="0.3">
      <c r="A44" s="21">
        <v>889</v>
      </c>
      <c r="B44" s="21" t="s">
        <v>341</v>
      </c>
      <c r="C44" s="10">
        <f t="shared" si="1"/>
        <v>3103.6802953484103</v>
      </c>
      <c r="D44" s="22">
        <v>183516</v>
      </c>
      <c r="F44" s="22">
        <v>7767</v>
      </c>
      <c r="I44" s="22">
        <v>175748</v>
      </c>
    </row>
    <row r="45" spans="1:11" x14ac:dyDescent="0.3">
      <c r="A45" s="21">
        <v>892</v>
      </c>
      <c r="B45" s="21" t="s">
        <v>342</v>
      </c>
      <c r="C45" s="10">
        <f t="shared" si="1"/>
        <v>35544.678891513198</v>
      </c>
      <c r="D45" s="22">
        <v>2101704</v>
      </c>
      <c r="F45" s="22">
        <v>300315</v>
      </c>
      <c r="I45" s="22">
        <v>1801389</v>
      </c>
    </row>
    <row r="46" spans="1:11" x14ac:dyDescent="0.3">
      <c r="A46" s="21">
        <v>893</v>
      </c>
      <c r="B46" s="21" t="s">
        <v>343</v>
      </c>
      <c r="C46" s="10">
        <f t="shared" si="1"/>
        <v>649.95715594572005</v>
      </c>
      <c r="D46" s="22">
        <v>38431</v>
      </c>
      <c r="F46" s="22">
        <v>11543</v>
      </c>
      <c r="I46" s="22">
        <v>26888</v>
      </c>
    </row>
    <row r="47" spans="1:11" x14ac:dyDescent="0.3">
      <c r="A47" s="21" t="s">
        <v>344</v>
      </c>
      <c r="B47" s="21" t="s">
        <v>345</v>
      </c>
      <c r="D47" s="22">
        <v>17528622</v>
      </c>
      <c r="E47" s="22">
        <v>42709</v>
      </c>
      <c r="H47" s="22">
        <v>17307</v>
      </c>
      <c r="I47" s="22">
        <v>23066</v>
      </c>
      <c r="K47" s="22">
        <v>17445540</v>
      </c>
    </row>
    <row r="48" spans="1:11" x14ac:dyDescent="0.3">
      <c r="A48" s="21" t="s">
        <v>346</v>
      </c>
      <c r="B48" s="21" t="s">
        <v>347</v>
      </c>
      <c r="C48" s="23">
        <v>105258.47999999952</v>
      </c>
      <c r="D48" s="22">
        <v>17443539</v>
      </c>
      <c r="K48" s="22">
        <v>17443539</v>
      </c>
    </row>
    <row r="49" spans="1:11" x14ac:dyDescent="0.3">
      <c r="A49" s="21">
        <v>902</v>
      </c>
      <c r="B49" s="21" t="s">
        <v>348</v>
      </c>
      <c r="C49" s="10">
        <f>+C48</f>
        <v>105258.47999999952</v>
      </c>
      <c r="D49" s="22">
        <v>17443539</v>
      </c>
      <c r="K49" s="22">
        <v>17443539</v>
      </c>
    </row>
    <row r="50" spans="1:11" x14ac:dyDescent="0.3">
      <c r="A50" s="21" t="s">
        <v>349</v>
      </c>
      <c r="B50" s="21" t="s">
        <v>350</v>
      </c>
      <c r="D50" s="22">
        <v>9867708</v>
      </c>
      <c r="K50" s="22">
        <v>9867708</v>
      </c>
    </row>
    <row r="51" spans="1:11" x14ac:dyDescent="0.3">
      <c r="A51" s="21" t="s">
        <v>351</v>
      </c>
      <c r="B51" s="21" t="s">
        <v>352</v>
      </c>
      <c r="D51" s="22">
        <v>7112059</v>
      </c>
      <c r="K51" s="22">
        <v>7112059</v>
      </c>
    </row>
    <row r="52" spans="1:11" x14ac:dyDescent="0.3">
      <c r="A52" s="21" t="s">
        <v>353</v>
      </c>
      <c r="B52" s="21" t="s">
        <v>354</v>
      </c>
      <c r="D52" s="22">
        <v>463772</v>
      </c>
      <c r="K52" s="22">
        <v>463772</v>
      </c>
    </row>
    <row r="53" spans="1:11" x14ac:dyDescent="0.3">
      <c r="A53" s="21" t="s">
        <v>355</v>
      </c>
      <c r="B53" s="21" t="s">
        <v>356</v>
      </c>
      <c r="C53" s="23">
        <v>600.87663299999986</v>
      </c>
      <c r="D53" s="22">
        <v>85082</v>
      </c>
      <c r="E53" s="22">
        <v>42709</v>
      </c>
      <c r="H53" s="22">
        <v>17307</v>
      </c>
      <c r="I53" s="22">
        <v>23066</v>
      </c>
      <c r="K53" s="22">
        <v>2000</v>
      </c>
    </row>
    <row r="54" spans="1:11" x14ac:dyDescent="0.3">
      <c r="A54" s="21">
        <v>920</v>
      </c>
      <c r="B54" s="21" t="s">
        <v>357</v>
      </c>
      <c r="C54" s="10">
        <f>+D54/($D$56+$D$54+$D$58+$D$60)*$C$53</f>
        <v>14.124813601156541</v>
      </c>
      <c r="D54" s="22">
        <v>2000</v>
      </c>
      <c r="K54" s="22">
        <v>2000</v>
      </c>
    </row>
    <row r="55" spans="1:11" x14ac:dyDescent="0.3">
      <c r="A55" s="21" t="s">
        <v>358</v>
      </c>
      <c r="B55" s="21" t="s">
        <v>359</v>
      </c>
      <c r="D55" s="22">
        <v>2000</v>
      </c>
      <c r="K55" s="22">
        <v>2000</v>
      </c>
    </row>
    <row r="56" spans="1:11" x14ac:dyDescent="0.3">
      <c r="A56" s="21">
        <v>923</v>
      </c>
      <c r="B56" s="21" t="s">
        <v>360</v>
      </c>
      <c r="C56" s="10">
        <f>+D56/($D$56+$D$54+$D$58+$D$60)*$C$53</f>
        <v>129.23498204378177</v>
      </c>
      <c r="D56" s="22">
        <v>18299</v>
      </c>
      <c r="E56" s="22">
        <v>992</v>
      </c>
      <c r="H56" s="22">
        <v>17307</v>
      </c>
    </row>
    <row r="57" spans="1:11" x14ac:dyDescent="0.3">
      <c r="A57" s="21" t="s">
        <v>361</v>
      </c>
      <c r="B57" s="21" t="s">
        <v>362</v>
      </c>
      <c r="D57" s="22">
        <v>18299</v>
      </c>
      <c r="E57" s="22">
        <v>992</v>
      </c>
      <c r="H57" s="22">
        <v>17307</v>
      </c>
    </row>
    <row r="58" spans="1:11" x14ac:dyDescent="0.3">
      <c r="A58" s="21">
        <v>932</v>
      </c>
      <c r="B58" s="21" t="s">
        <v>363</v>
      </c>
      <c r="C58" s="10">
        <f>+D58/($D$56+$D$54+$D$58+$D$60)*$C$53</f>
        <v>9.0963799591448122</v>
      </c>
      <c r="D58" s="22">
        <v>1288</v>
      </c>
      <c r="E58" s="22">
        <v>1288</v>
      </c>
    </row>
    <row r="59" spans="1:11" x14ac:dyDescent="0.3">
      <c r="A59" s="21" t="s">
        <v>364</v>
      </c>
      <c r="B59" s="21" t="s">
        <v>363</v>
      </c>
      <c r="D59" s="22">
        <v>1288</v>
      </c>
      <c r="E59" s="22">
        <v>1288</v>
      </c>
    </row>
    <row r="60" spans="1:11" x14ac:dyDescent="0.3">
      <c r="A60" s="21">
        <v>935</v>
      </c>
      <c r="B60" s="21" t="s">
        <v>365</v>
      </c>
      <c r="C60" s="10">
        <f>+D60/($D$56+$D$54+$D$58+$D$60)*$C$53</f>
        <v>448.42045739591674</v>
      </c>
      <c r="D60" s="22">
        <v>63494</v>
      </c>
      <c r="E60" s="22">
        <v>40429</v>
      </c>
      <c r="I60" s="22">
        <v>23066</v>
      </c>
    </row>
    <row r="61" spans="1:11" x14ac:dyDescent="0.3">
      <c r="A61" s="21" t="s">
        <v>366</v>
      </c>
      <c r="B61" s="21" t="s">
        <v>367</v>
      </c>
      <c r="D61" s="22">
        <v>28324</v>
      </c>
      <c r="E61" s="22">
        <v>5259</v>
      </c>
      <c r="I61" s="22">
        <v>23066</v>
      </c>
    </row>
    <row r="62" spans="1:11" x14ac:dyDescent="0.3">
      <c r="A62" s="21" t="s">
        <v>368</v>
      </c>
      <c r="B62" s="21" t="s">
        <v>369</v>
      </c>
      <c r="D62" s="22">
        <v>35170</v>
      </c>
      <c r="E62" s="22">
        <v>35170</v>
      </c>
    </row>
    <row r="63" spans="1:11" x14ac:dyDescent="0.3">
      <c r="A63" s="21" t="s">
        <v>370</v>
      </c>
      <c r="B63" s="21" t="s">
        <v>371</v>
      </c>
      <c r="D63" s="22">
        <v>713</v>
      </c>
      <c r="E63" s="22">
        <v>713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59C446-59E0-4ED3-BB96-2A1A016390C3}"/>
</file>

<file path=customXml/itemProps2.xml><?xml version="1.0" encoding="utf-8"?>
<ds:datastoreItem xmlns:ds="http://schemas.openxmlformats.org/officeDocument/2006/customXml" ds:itemID="{6C3074ED-B2EE-4597-BBFC-892ADAC99941}"/>
</file>

<file path=customXml/itemProps3.xml><?xml version="1.0" encoding="utf-8"?>
<ds:datastoreItem xmlns:ds="http://schemas.openxmlformats.org/officeDocument/2006/customXml" ds:itemID="{C2A5012B-E7C3-4EF3-99D0-3217F0BBCDF1}"/>
</file>

<file path=customXml/itemProps4.xml><?xml version="1.0" encoding="utf-8"?>
<ds:datastoreItem xmlns:ds="http://schemas.openxmlformats.org/officeDocument/2006/customXml" ds:itemID="{7726E485-CFAE-4111-8E3C-AADBABBF7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19 Adj Detail</vt:lpstr>
      <vt:lpstr>6.28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Peterson, Pete</cp:lastModifiedBy>
  <dcterms:created xsi:type="dcterms:W3CDTF">2016-01-27T17:22:05Z</dcterms:created>
  <dcterms:modified xsi:type="dcterms:W3CDTF">2020-02-28T19:46:49Z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