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592" yWindow="180" windowWidth="15336" windowHeight="9528" tabRatio="899"/>
  </bookViews>
  <sheets>
    <sheet name="Lead Sheet" sheetId="49" r:id="rId1"/>
    <sheet name="Book Bal" sheetId="101" r:id="rId2"/>
    <sheet name="Dep Rate" sheetId="125" r:id="rId3"/>
    <sheet name="Snoq Budgets" sheetId="136" r:id="rId4"/>
    <sheet name="Summary Table" sheetId="141" r:id="rId5"/>
    <sheet name="DFIT IRS" sheetId="100" r:id="rId6"/>
    <sheet name="#1+#2+3 Tot Snoq DFIT" sheetId="99" r:id="rId7"/>
    <sheet name="#1 DFIT- Div Dam" sheetId="126" r:id="rId8"/>
    <sheet name="#2 DFIT- Plant 2" sheetId="129" r:id="rId9"/>
    <sheet name="#3 DFIT- Plant 1&amp; Parks" sheetId="13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a">#N/A</definedName>
    <definedName name="\p" localSheetId="7">#REF!</definedName>
    <definedName name="\p" localSheetId="8">#REF!</definedName>
    <definedName name="\p" localSheetId="9">#REF!</definedName>
    <definedName name="\p" localSheetId="2">#REF!</definedName>
    <definedName name="\p" localSheetId="4">#REF!</definedName>
    <definedName name="\p">#REF!</definedName>
    <definedName name="\s" localSheetId="7">'[1]Conceptual Scope'!#REF!</definedName>
    <definedName name="\s" localSheetId="8">'[1]Conceptual Scope'!#REF!</definedName>
    <definedName name="\s" localSheetId="9">'[1]Conceptual Scope'!#REF!</definedName>
    <definedName name="\s" localSheetId="2">'[2]Conceptual Scope'!#REF!</definedName>
    <definedName name="\s" localSheetId="4">'[1]Conceptual Scope'!#REF!</definedName>
    <definedName name="\s">'[1]Conceptual Scope'!#REF!</definedName>
    <definedName name="\z" localSheetId="7">#REF!</definedName>
    <definedName name="\z" localSheetId="8">#REF!</definedName>
    <definedName name="\z" localSheetId="9">#REF!</definedName>
    <definedName name="\z" localSheetId="2">#REF!</definedName>
    <definedName name="\z" localSheetId="4">#REF!</definedName>
    <definedName name="\z">#REF!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DAT1" localSheetId="4">#REF!</definedName>
    <definedName name="_____DAT1">#REF!</definedName>
    <definedName name="_____DAT2" localSheetId="4">#REF!</definedName>
    <definedName name="_____DAT2">#REF!</definedName>
    <definedName name="_____DAT3" localSheetId="4">'[3]23600471-WA Utility Tax (Elect)'!#REF!</definedName>
    <definedName name="_____DAT3">'[3]23600471-WA Utility Tax (Elect)'!#REF!</definedName>
    <definedName name="_____DAT4" localSheetId="4">#REF!</definedName>
    <definedName name="_____DAT4">#REF!</definedName>
    <definedName name="_____DAT5" localSheetId="4">#REF!</definedName>
    <definedName name="_____DAT5">#REF!</definedName>
    <definedName name="_____DAT6" localSheetId="4">#REF!</definedName>
    <definedName name="_____DAT6">#REF!</definedName>
    <definedName name="_____DAT7" localSheetId="4">#REF!</definedName>
    <definedName name="_____DAT7">#REF!</definedName>
    <definedName name="_____DAT8" localSheetId="4">#REF!</definedName>
    <definedName name="_____DAT8">#REF!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Apr04">[4]BS!$U$7:$U$3582</definedName>
    <definedName name="____Apr05" localSheetId="4">[5]BS!#REF!</definedName>
    <definedName name="____Apr05">[5]BS!#REF!</definedName>
    <definedName name="____Aug04">[4]BS!$Y$7:$Y$3582</definedName>
    <definedName name="____Aug05" localSheetId="4">[5]BS!#REF!</definedName>
    <definedName name="____Aug05">[5]BS!#REF!</definedName>
    <definedName name="____DAT1" localSheetId="4">#REF!</definedName>
    <definedName name="____DAT1">#REF!</definedName>
    <definedName name="____DAT2" localSheetId="4">#REF!</definedName>
    <definedName name="____DAT2">#REF!</definedName>
    <definedName name="____DAT3" localSheetId="4">#REF!</definedName>
    <definedName name="____DAT3">#REF!</definedName>
    <definedName name="____DAT4" localSheetId="4">#REF!</definedName>
    <definedName name="____DAT4">#REF!</definedName>
    <definedName name="____DAT5" localSheetId="4">#REF!</definedName>
    <definedName name="____DAT5">#REF!</definedName>
    <definedName name="____DAT6" localSheetId="4">#REF!</definedName>
    <definedName name="____DAT6">#REF!</definedName>
    <definedName name="____DAT7" localSheetId="4">#REF!</definedName>
    <definedName name="____DAT7">#REF!</definedName>
    <definedName name="____DAT8" localSheetId="7">#REF!</definedName>
    <definedName name="____DAT8" localSheetId="8">#REF!</definedName>
    <definedName name="____DAT8" localSheetId="9">#REF!</definedName>
    <definedName name="____DAT8" localSheetId="4">#REF!</definedName>
    <definedName name="____DAT8">#REF!</definedName>
    <definedName name="____Dec03">[6]BS!$T$7:$T$3582</definedName>
    <definedName name="____Dec04">[4]BS!$AC$7:$AC$3580</definedName>
    <definedName name="____ex1" localSheetId="4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Feb05" localSheetId="4">[5]BS!#REF!</definedName>
    <definedName name="____Feb05">[5]BS!#REF!</definedName>
    <definedName name="____Jan04">[4]BS!$R$7:$R$3582</definedName>
    <definedName name="____Jan05" localSheetId="4">[5]BS!#REF!</definedName>
    <definedName name="____Jan05">[5]BS!#REF!</definedName>
    <definedName name="____Jul04">[4]BS!$X$7:$X$3582</definedName>
    <definedName name="____Jul05" localSheetId="4">[5]BS!#REF!</definedName>
    <definedName name="____Jul05">[5]BS!#REF!</definedName>
    <definedName name="____Jun04">[4]BS!$W$7:$W$3582</definedName>
    <definedName name="____Jun05" localSheetId="4">[5]BS!#REF!</definedName>
    <definedName name="____Jun05">[5]BS!#REF!</definedName>
    <definedName name="____Mar04">[4]BS!$T$7:$T$3582</definedName>
    <definedName name="____Mar05" localSheetId="4">[5]BS!#REF!</definedName>
    <definedName name="____Mar05">[5]BS!#REF!</definedName>
    <definedName name="____May04">[4]BS!$V$7:$V$3582</definedName>
    <definedName name="____May05" localSheetId="4">[5]BS!#REF!</definedName>
    <definedName name="____May05">[5]BS!#REF!</definedName>
    <definedName name="____new1" localSheetId="4" hidden="1">{#N/A,#N/A,FALSE,"Summ";#N/A,#N/A,FALSE,"General"}</definedName>
    <definedName name="____new1" hidden="1">{#N/A,#N/A,FALSE,"Summ";#N/A,#N/A,FALSE,"General"}</definedName>
    <definedName name="____Nov03">[6]BS!$S$7:$S$3582</definedName>
    <definedName name="____Nov04">[4]BS!$AB$7:$AB$3582</definedName>
    <definedName name="____Oct03">[6]BS!$R$7:$R$3582</definedName>
    <definedName name="____Oct04">[4]BS!$AA$7:$AA$3582</definedName>
    <definedName name="____Sep03">[6]BS!$Q$7:$Q$3582</definedName>
    <definedName name="____Sep04">[4]BS!$Z$7:$Z$3582</definedName>
    <definedName name="____Sep05" localSheetId="4">[5]BS!#REF!</definedName>
    <definedName name="____Sep05">[5]BS!#REF!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localSheetId="2" hidden="1">[7]ConsolidatingPL!#REF!</definedName>
    <definedName name="__123Graph_ECURRENT" hidden="1">#N/A</definedName>
    <definedName name="__Apr04" localSheetId="4">[4]BS!$U$7:$U$3582</definedName>
    <definedName name="__Apr04">[4]BS!$U$7:$U$3582</definedName>
    <definedName name="__Apr05" localSheetId="7">[8]BS!#REF!</definedName>
    <definedName name="__Apr05" localSheetId="8">[8]BS!#REF!</definedName>
    <definedName name="__Apr05" localSheetId="9">[8]BS!#REF!</definedName>
    <definedName name="__Apr05" localSheetId="4">[8]BS!#REF!</definedName>
    <definedName name="__Apr05">[8]BS!#REF!</definedName>
    <definedName name="__Aug04" localSheetId="4">[4]BS!$Y$7:$Y$3582</definedName>
    <definedName name="__Aug04">[4]BS!$Y$7:$Y$3582</definedName>
    <definedName name="__Aug05" localSheetId="7">[8]BS!#REF!</definedName>
    <definedName name="__Aug05" localSheetId="8">[8]BS!#REF!</definedName>
    <definedName name="__Aug05" localSheetId="9">[8]BS!#REF!</definedName>
    <definedName name="__Aug05" localSheetId="4">[8]BS!#REF!</definedName>
    <definedName name="__Aug05">[8]BS!#REF!</definedName>
    <definedName name="__DAT10" localSheetId="4">#REF!</definedName>
    <definedName name="__DAT10">#REF!</definedName>
    <definedName name="__DAT11" localSheetId="4">#REF!</definedName>
    <definedName name="__DAT11">#REF!</definedName>
    <definedName name="__DAT12" localSheetId="4">#REF!</definedName>
    <definedName name="__DAT12">#REF!</definedName>
    <definedName name="__DAT13" localSheetId="4">#REF!</definedName>
    <definedName name="__DAT13">#REF!</definedName>
    <definedName name="__DAT9" localSheetId="4">#REF!</definedName>
    <definedName name="__DAT9">#REF!</definedName>
    <definedName name="__Dec03" localSheetId="4">[6]BS!$T$7:$T$3582</definedName>
    <definedName name="__Dec03">[6]BS!$T$7:$T$3582</definedName>
    <definedName name="__Dec04" localSheetId="4">[4]BS!$AC$7:$AC$3580</definedName>
    <definedName name="__Dec04">[4]BS!$AC$7:$AC$3580</definedName>
    <definedName name="__ex1" localSheetId="4" hidden="1">{#N/A,#N/A,FALSE,"Summ";#N/A,#N/A,FALSE,"General"}</definedName>
    <definedName name="__ex1" hidden="1">{#N/A,#N/A,FALSE,"Summ";#N/A,#N/A,FALSE,"General"}</definedName>
    <definedName name="__Feb04" localSheetId="4">[4]BS!$S$7:$S$3582</definedName>
    <definedName name="__Feb04">[4]BS!$S$7:$S$3582</definedName>
    <definedName name="__Feb05" localSheetId="7">[8]BS!#REF!</definedName>
    <definedName name="__Feb05" localSheetId="8">[8]BS!#REF!</definedName>
    <definedName name="__Feb05" localSheetId="9">[8]BS!#REF!</definedName>
    <definedName name="__Feb05" localSheetId="4">[8]BS!#REF!</definedName>
    <definedName name="__Feb05">[8]BS!#REF!</definedName>
    <definedName name="__Jan04" localSheetId="4">[4]BS!$R$7:$R$3582</definedName>
    <definedName name="__Jan04">[4]BS!$R$7:$R$3582</definedName>
    <definedName name="__Jan05" localSheetId="7">[8]BS!#REF!</definedName>
    <definedName name="__Jan05" localSheetId="8">[8]BS!#REF!</definedName>
    <definedName name="__Jan05" localSheetId="9">[8]BS!#REF!</definedName>
    <definedName name="__Jan05" localSheetId="4">[8]BS!#REF!</definedName>
    <definedName name="__Jan05">[8]BS!#REF!</definedName>
    <definedName name="__Jul04" localSheetId="4">[4]BS!$X$7:$X$3582</definedName>
    <definedName name="__Jul04">[4]BS!$X$7:$X$3582</definedName>
    <definedName name="__Jul05" localSheetId="7">[8]BS!#REF!</definedName>
    <definedName name="__Jul05" localSheetId="8">[8]BS!#REF!</definedName>
    <definedName name="__Jul05" localSheetId="9">[8]BS!#REF!</definedName>
    <definedName name="__Jul05" localSheetId="4">[8]BS!#REF!</definedName>
    <definedName name="__Jul05">[8]BS!#REF!</definedName>
    <definedName name="__Jun04" localSheetId="4">[4]BS!$W$7:$W$3582</definedName>
    <definedName name="__Jun04">[4]BS!$W$7:$W$3582</definedName>
    <definedName name="__Jun05" localSheetId="7">[8]BS!#REF!</definedName>
    <definedName name="__Jun05" localSheetId="8">[8]BS!#REF!</definedName>
    <definedName name="__Jun05" localSheetId="9">[8]BS!#REF!</definedName>
    <definedName name="__Jun05" localSheetId="4">[8]BS!#REF!</definedName>
    <definedName name="__Jun05">[8]BS!#REF!</definedName>
    <definedName name="__Jun09">" BS!$AI$7:$AI$1643"</definedName>
    <definedName name="__Mar04" localSheetId="4">[4]BS!$T$7:$T$3582</definedName>
    <definedName name="__Mar04">[4]BS!$T$7:$T$3582</definedName>
    <definedName name="__Mar05" localSheetId="7">[8]BS!#REF!</definedName>
    <definedName name="__Mar05" localSheetId="8">[8]BS!#REF!</definedName>
    <definedName name="__Mar05" localSheetId="9">[8]BS!#REF!</definedName>
    <definedName name="__Mar05" localSheetId="4">[8]BS!#REF!</definedName>
    <definedName name="__Mar05">[8]BS!#REF!</definedName>
    <definedName name="__May04" localSheetId="4">[4]BS!$V$7:$V$3582</definedName>
    <definedName name="__May04">[4]BS!$V$7:$V$3582</definedName>
    <definedName name="__May05" localSheetId="7">[8]BS!#REF!</definedName>
    <definedName name="__May05" localSheetId="8">[8]BS!#REF!</definedName>
    <definedName name="__May05" localSheetId="9">[8]BS!#REF!</definedName>
    <definedName name="__May05" localSheetId="4">[8]BS!#REF!</definedName>
    <definedName name="__May05">[8]BS!#REF!</definedName>
    <definedName name="__new1" localSheetId="4" hidden="1">{#N/A,#N/A,FALSE,"Summ";#N/A,#N/A,FALSE,"General"}</definedName>
    <definedName name="__new1" hidden="1">{#N/A,#N/A,FALSE,"Summ";#N/A,#N/A,FALSE,"General"}</definedName>
    <definedName name="__Nov03" localSheetId="4">[6]BS!$S$7:$S$3582</definedName>
    <definedName name="__Nov03">[6]BS!$S$7:$S$3582</definedName>
    <definedName name="__Nov04" localSheetId="4">[4]BS!$AB$7:$AB$3582</definedName>
    <definedName name="__Nov04">[4]BS!$AB$7:$AB$3582</definedName>
    <definedName name="__Oct03" localSheetId="4">[6]BS!$R$7:$R$3582</definedName>
    <definedName name="__Oct03">[6]BS!$R$7:$R$3582</definedName>
    <definedName name="__Oct04" localSheetId="4">[4]BS!$AA$7:$AA$3582</definedName>
    <definedName name="__Oct04">[4]BS!$AA$7:$AA$3582</definedName>
    <definedName name="__Query_Edit___Customize" localSheetId="7">#REF!</definedName>
    <definedName name="__Query_Edit___Customize" localSheetId="8">#REF!</definedName>
    <definedName name="__Query_Edit___Customize" localSheetId="9">#REF!</definedName>
    <definedName name="__Query_Edit___Customize" localSheetId="2">#REF!</definedName>
    <definedName name="__Query_Edit___Customize" localSheetId="4">#REF!</definedName>
    <definedName name="__Query_Edit___Customize">#REF!</definedName>
    <definedName name="__Sep03" localSheetId="4">[6]BS!$Q$7:$Q$3582</definedName>
    <definedName name="__Sep03">[6]BS!$Q$7:$Q$3582</definedName>
    <definedName name="__Sep04" localSheetId="4">[4]BS!$Z$7:$Z$3582</definedName>
    <definedName name="__Sep04">[4]BS!$Z$7:$Z$3582</definedName>
    <definedName name="__Sep05" localSheetId="7">[8]BS!#REF!</definedName>
    <definedName name="__Sep05" localSheetId="8">[8]BS!#REF!</definedName>
    <definedName name="__Sep05" localSheetId="9">[8]BS!#REF!</definedName>
    <definedName name="__Sep05" localSheetId="4">[8]BS!#REF!</definedName>
    <definedName name="__Sep05">[8]BS!#REF!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1_94_12_94" localSheetId="7">[9]DT_A_DOL93!#REF!</definedName>
    <definedName name="_1_94_12_94" localSheetId="8">[9]DT_A_DOL93!#REF!</definedName>
    <definedName name="_1_94_12_94" localSheetId="9">[9]DT_A_DOL93!#REF!</definedName>
    <definedName name="_1_94_12_94">[9]DT_A_DOL93!#REF!</definedName>
    <definedName name="_1_95_12_95" localSheetId="7">[9]DT_A_DOL93!#REF!</definedName>
    <definedName name="_1_95_12_95" localSheetId="8">[9]DT_A_DOL93!#REF!</definedName>
    <definedName name="_1_95_12_95" localSheetId="9">[9]DT_A_DOL93!#REF!</definedName>
    <definedName name="_1_95_12_95">[9]DT_A_DOL93!#REF!</definedName>
    <definedName name="_1_96_12_96" localSheetId="7">[9]DT_A_DOL93!#REF!</definedName>
    <definedName name="_1_96_12_96" localSheetId="8">[9]DT_A_DOL93!#REF!</definedName>
    <definedName name="_1_96_12_96" localSheetId="9">[9]DT_A_DOL93!#REF!</definedName>
    <definedName name="_1_96_12_96">[9]DT_A_DOL93!#REF!</definedName>
    <definedName name="_1_97_12_97" localSheetId="7">[9]DT_A_DOL93!#REF!</definedName>
    <definedName name="_1_97_12_97" localSheetId="8">[9]DT_A_DOL93!#REF!</definedName>
    <definedName name="_1_97_12_97" localSheetId="9">[9]DT_A_DOL93!#REF!</definedName>
    <definedName name="_1_97_12_97">[9]DT_A_DOL93!#REF!</definedName>
    <definedName name="_1_98_12_98" localSheetId="7">[9]DT_A_DOL93!#REF!</definedName>
    <definedName name="_1_98_12_98" localSheetId="8">[9]DT_A_DOL93!#REF!</definedName>
    <definedName name="_1_98_12_98" localSheetId="9">[9]DT_A_DOL93!#REF!</definedName>
    <definedName name="_1_98_12_98">[9]DT_A_DOL93!#REF!</definedName>
    <definedName name="_1000" localSheetId="7">#REF!</definedName>
    <definedName name="_1000" localSheetId="8">#REF!</definedName>
    <definedName name="_1000" localSheetId="9">#REF!</definedName>
    <definedName name="_1000" localSheetId="4">#REF!</definedName>
    <definedName name="_1000">#REF!</definedName>
    <definedName name="_1002" localSheetId="7">#REF!</definedName>
    <definedName name="_1002" localSheetId="8">#REF!</definedName>
    <definedName name="_1002" localSheetId="9">#REF!</definedName>
    <definedName name="_1002" localSheetId="4">#REF!</definedName>
    <definedName name="_1002">#REF!</definedName>
    <definedName name="_1003" localSheetId="7">#REF!</definedName>
    <definedName name="_1003" localSheetId="8">#REF!</definedName>
    <definedName name="_1003" localSheetId="9">#REF!</definedName>
    <definedName name="_1003" localSheetId="4">#REF!</definedName>
    <definedName name="_1003">#REF!</definedName>
    <definedName name="_1025" localSheetId="7">#REF!</definedName>
    <definedName name="_1025" localSheetId="8">#REF!</definedName>
    <definedName name="_1025" localSheetId="9">#REF!</definedName>
    <definedName name="_1025" localSheetId="4">#REF!</definedName>
    <definedName name="_1025">#REF!</definedName>
    <definedName name="_1026" localSheetId="7">#REF!</definedName>
    <definedName name="_1026" localSheetId="8">#REF!</definedName>
    <definedName name="_1026" localSheetId="9">#REF!</definedName>
    <definedName name="_1026" localSheetId="4">#REF!</definedName>
    <definedName name="_1026">#REF!</definedName>
    <definedName name="_1028" localSheetId="7">#REF!</definedName>
    <definedName name="_1028" localSheetId="8">#REF!</definedName>
    <definedName name="_1028" localSheetId="9">#REF!</definedName>
    <definedName name="_1028" localSheetId="4">#REF!</definedName>
    <definedName name="_1028">#REF!</definedName>
    <definedName name="_1030" localSheetId="7">#REF!</definedName>
    <definedName name="_1030" localSheetId="8">#REF!</definedName>
    <definedName name="_1030" localSheetId="9">#REF!</definedName>
    <definedName name="_1030" localSheetId="4">#REF!</definedName>
    <definedName name="_1030">#REF!</definedName>
    <definedName name="_1031" localSheetId="7">#REF!</definedName>
    <definedName name="_1031" localSheetId="8">#REF!</definedName>
    <definedName name="_1031" localSheetId="9">#REF!</definedName>
    <definedName name="_1031" localSheetId="4">#REF!</definedName>
    <definedName name="_1031">#REF!</definedName>
    <definedName name="_1053" localSheetId="7">#REF!</definedName>
    <definedName name="_1053" localSheetId="8">#REF!</definedName>
    <definedName name="_1053" localSheetId="9">#REF!</definedName>
    <definedName name="_1053" localSheetId="4">#REF!</definedName>
    <definedName name="_1053">#REF!</definedName>
    <definedName name="_1054" localSheetId="7">#REF!</definedName>
    <definedName name="_1054" localSheetId="8">#REF!</definedName>
    <definedName name="_1054" localSheetId="9">#REF!</definedName>
    <definedName name="_1054" localSheetId="4">#REF!</definedName>
    <definedName name="_1054">#REF!</definedName>
    <definedName name="_1056" localSheetId="7">#REF!</definedName>
    <definedName name="_1056" localSheetId="8">#REF!</definedName>
    <definedName name="_1056" localSheetId="9">#REF!</definedName>
    <definedName name="_1056" localSheetId="4">#REF!</definedName>
    <definedName name="_1056">#REF!</definedName>
    <definedName name="_1058" localSheetId="7">#REF!</definedName>
    <definedName name="_1058" localSheetId="8">#REF!</definedName>
    <definedName name="_1058" localSheetId="9">#REF!</definedName>
    <definedName name="_1058" localSheetId="4">#REF!</definedName>
    <definedName name="_1058">#REF!</definedName>
    <definedName name="_1059" localSheetId="7">#REF!</definedName>
    <definedName name="_1059" localSheetId="8">#REF!</definedName>
    <definedName name="_1059" localSheetId="9">#REF!</definedName>
    <definedName name="_1059" localSheetId="4">#REF!</definedName>
    <definedName name="_1059">#REF!</definedName>
    <definedName name="_1081" localSheetId="7">#REF!</definedName>
    <definedName name="_1081" localSheetId="8">#REF!</definedName>
    <definedName name="_1081" localSheetId="9">#REF!</definedName>
    <definedName name="_1081" localSheetId="4">#REF!</definedName>
    <definedName name="_1081">#REF!</definedName>
    <definedName name="_1082" localSheetId="7">#REF!</definedName>
    <definedName name="_1082" localSheetId="8">#REF!</definedName>
    <definedName name="_1082" localSheetId="9">#REF!</definedName>
    <definedName name="_1082" localSheetId="4">#REF!</definedName>
    <definedName name="_1082">#REF!</definedName>
    <definedName name="_1084" localSheetId="7">#REF!</definedName>
    <definedName name="_1084" localSheetId="8">#REF!</definedName>
    <definedName name="_1084" localSheetId="9">#REF!</definedName>
    <definedName name="_1084" localSheetId="4">#REF!</definedName>
    <definedName name="_1084">#REF!</definedName>
    <definedName name="_1086" localSheetId="7">#REF!</definedName>
    <definedName name="_1086" localSheetId="8">#REF!</definedName>
    <definedName name="_1086" localSheetId="9">#REF!</definedName>
    <definedName name="_1086" localSheetId="4">#REF!</definedName>
    <definedName name="_1086">#REF!</definedName>
    <definedName name="_1087" localSheetId="7">#REF!</definedName>
    <definedName name="_1087" localSheetId="8">#REF!</definedName>
    <definedName name="_1087" localSheetId="9">#REF!</definedName>
    <definedName name="_1087" localSheetId="4">#REF!</definedName>
    <definedName name="_1087">#REF!</definedName>
    <definedName name="_1109" localSheetId="7">#REF!</definedName>
    <definedName name="_1109" localSheetId="8">#REF!</definedName>
    <definedName name="_1109" localSheetId="9">#REF!</definedName>
    <definedName name="_1109" localSheetId="4">#REF!</definedName>
    <definedName name="_1109">#REF!</definedName>
    <definedName name="_1110" localSheetId="7">#REF!</definedName>
    <definedName name="_1110" localSheetId="8">#REF!</definedName>
    <definedName name="_1110" localSheetId="9">#REF!</definedName>
    <definedName name="_1110" localSheetId="4">#REF!</definedName>
    <definedName name="_1110">#REF!</definedName>
    <definedName name="_1112" localSheetId="7">#REF!</definedName>
    <definedName name="_1112" localSheetId="8">#REF!</definedName>
    <definedName name="_1112" localSheetId="9">#REF!</definedName>
    <definedName name="_1112" localSheetId="4">#REF!</definedName>
    <definedName name="_1112">#REF!</definedName>
    <definedName name="_1114" localSheetId="7">#REF!</definedName>
    <definedName name="_1114" localSheetId="8">#REF!</definedName>
    <definedName name="_1114" localSheetId="9">#REF!</definedName>
    <definedName name="_1114" localSheetId="4">#REF!</definedName>
    <definedName name="_1114">#REF!</definedName>
    <definedName name="_1115" localSheetId="7">#REF!</definedName>
    <definedName name="_1115" localSheetId="8">#REF!</definedName>
    <definedName name="_1115" localSheetId="9">#REF!</definedName>
    <definedName name="_1115" localSheetId="4">#REF!</definedName>
    <definedName name="_1115">#REF!</definedName>
    <definedName name="_1137" localSheetId="7">#REF!</definedName>
    <definedName name="_1137" localSheetId="8">#REF!</definedName>
    <definedName name="_1137" localSheetId="9">#REF!</definedName>
    <definedName name="_1137" localSheetId="4">#REF!</definedName>
    <definedName name="_1137">#REF!</definedName>
    <definedName name="_1138" localSheetId="7">#REF!</definedName>
    <definedName name="_1138" localSheetId="8">#REF!</definedName>
    <definedName name="_1138" localSheetId="9">#REF!</definedName>
    <definedName name="_1138" localSheetId="4">#REF!</definedName>
    <definedName name="_1138">#REF!</definedName>
    <definedName name="_1140" localSheetId="7">#REF!</definedName>
    <definedName name="_1140" localSheetId="8">#REF!</definedName>
    <definedName name="_1140" localSheetId="9">#REF!</definedName>
    <definedName name="_1140" localSheetId="4">#REF!</definedName>
    <definedName name="_1140">#REF!</definedName>
    <definedName name="_1142" localSheetId="7">#REF!</definedName>
    <definedName name="_1142" localSheetId="8">#REF!</definedName>
    <definedName name="_1142" localSheetId="9">#REF!</definedName>
    <definedName name="_1142" localSheetId="4">#REF!</definedName>
    <definedName name="_1142">#REF!</definedName>
    <definedName name="_1143" localSheetId="7">#REF!</definedName>
    <definedName name="_1143" localSheetId="8">#REF!</definedName>
    <definedName name="_1143" localSheetId="9">#REF!</definedName>
    <definedName name="_1143" localSheetId="4">#REF!</definedName>
    <definedName name="_1143">#REF!</definedName>
    <definedName name="_1165" localSheetId="7">#REF!</definedName>
    <definedName name="_1165" localSheetId="8">#REF!</definedName>
    <definedName name="_1165" localSheetId="9">#REF!</definedName>
    <definedName name="_1165" localSheetId="4">#REF!</definedName>
    <definedName name="_1165">#REF!</definedName>
    <definedName name="_1166" localSheetId="7">#REF!</definedName>
    <definedName name="_1166" localSheetId="8">#REF!</definedName>
    <definedName name="_1166" localSheetId="9">#REF!</definedName>
    <definedName name="_1166" localSheetId="4">#REF!</definedName>
    <definedName name="_1166">#REF!</definedName>
    <definedName name="_1168" localSheetId="7">#REF!</definedName>
    <definedName name="_1168" localSheetId="8">#REF!</definedName>
    <definedName name="_1168" localSheetId="9">#REF!</definedName>
    <definedName name="_1168" localSheetId="4">#REF!</definedName>
    <definedName name="_1168">#REF!</definedName>
    <definedName name="_1170" localSheetId="7">#REF!</definedName>
    <definedName name="_1170" localSheetId="8">#REF!</definedName>
    <definedName name="_1170" localSheetId="9">#REF!</definedName>
    <definedName name="_1170" localSheetId="4">#REF!</definedName>
    <definedName name="_1170">#REF!</definedName>
    <definedName name="_1171" localSheetId="7">#REF!</definedName>
    <definedName name="_1171" localSheetId="8">#REF!</definedName>
    <definedName name="_1171" localSheetId="9">#REF!</definedName>
    <definedName name="_1171" localSheetId="4">#REF!</definedName>
    <definedName name="_1171">#REF!</definedName>
    <definedName name="_1193" localSheetId="7">#REF!</definedName>
    <definedName name="_1193" localSheetId="8">#REF!</definedName>
    <definedName name="_1193" localSheetId="9">#REF!</definedName>
    <definedName name="_1193" localSheetId="4">#REF!</definedName>
    <definedName name="_1193">#REF!</definedName>
    <definedName name="_1194" localSheetId="7">#REF!</definedName>
    <definedName name="_1194" localSheetId="8">#REF!</definedName>
    <definedName name="_1194" localSheetId="9">#REF!</definedName>
    <definedName name="_1194" localSheetId="4">#REF!</definedName>
    <definedName name="_1194">#REF!</definedName>
    <definedName name="_1196" localSheetId="7">#REF!</definedName>
    <definedName name="_1196" localSheetId="8">#REF!</definedName>
    <definedName name="_1196" localSheetId="9">#REF!</definedName>
    <definedName name="_1196" localSheetId="4">#REF!</definedName>
    <definedName name="_1196">#REF!</definedName>
    <definedName name="_1198" localSheetId="7">#REF!</definedName>
    <definedName name="_1198" localSheetId="8">#REF!</definedName>
    <definedName name="_1198" localSheetId="9">#REF!</definedName>
    <definedName name="_1198" localSheetId="4">#REF!</definedName>
    <definedName name="_1198">#REF!</definedName>
    <definedName name="_1199" localSheetId="7">#REF!</definedName>
    <definedName name="_1199" localSheetId="8">#REF!</definedName>
    <definedName name="_1199" localSheetId="9">#REF!</definedName>
    <definedName name="_1199" localSheetId="4">#REF!</definedName>
    <definedName name="_1199">#REF!</definedName>
    <definedName name="_1221" localSheetId="7">#REF!</definedName>
    <definedName name="_1221" localSheetId="8">#REF!</definedName>
    <definedName name="_1221" localSheetId="9">#REF!</definedName>
    <definedName name="_1221" localSheetId="4">#REF!</definedName>
    <definedName name="_1221">#REF!</definedName>
    <definedName name="_1222" localSheetId="7">#REF!</definedName>
    <definedName name="_1222" localSheetId="8">#REF!</definedName>
    <definedName name="_1222" localSheetId="9">#REF!</definedName>
    <definedName name="_1222" localSheetId="4">#REF!</definedName>
    <definedName name="_1222">#REF!</definedName>
    <definedName name="_1224" localSheetId="7">#REF!</definedName>
    <definedName name="_1224" localSheetId="8">#REF!</definedName>
    <definedName name="_1224" localSheetId="9">#REF!</definedName>
    <definedName name="_1224" localSheetId="4">#REF!</definedName>
    <definedName name="_1224">#REF!</definedName>
    <definedName name="_1226" localSheetId="7">#REF!</definedName>
    <definedName name="_1226" localSheetId="8">#REF!</definedName>
    <definedName name="_1226" localSheetId="9">#REF!</definedName>
    <definedName name="_1226" localSheetId="4">#REF!</definedName>
    <definedName name="_1226">#REF!</definedName>
    <definedName name="_1227" localSheetId="7">#REF!</definedName>
    <definedName name="_1227" localSheetId="8">#REF!</definedName>
    <definedName name="_1227" localSheetId="9">#REF!</definedName>
    <definedName name="_1227" localSheetId="4">#REF!</definedName>
    <definedName name="_1227">#REF!</definedName>
    <definedName name="_1249" localSheetId="7">#REF!</definedName>
    <definedName name="_1249" localSheetId="8">#REF!</definedName>
    <definedName name="_1249" localSheetId="9">#REF!</definedName>
    <definedName name="_1249" localSheetId="4">#REF!</definedName>
    <definedName name="_1249">#REF!</definedName>
    <definedName name="_1250" localSheetId="7">#REF!</definedName>
    <definedName name="_1250" localSheetId="8">#REF!</definedName>
    <definedName name="_1250" localSheetId="9">#REF!</definedName>
    <definedName name="_1250" localSheetId="4">#REF!</definedName>
    <definedName name="_1250">#REF!</definedName>
    <definedName name="_1252" localSheetId="7">#REF!</definedName>
    <definedName name="_1252" localSheetId="8">#REF!</definedName>
    <definedName name="_1252" localSheetId="9">#REF!</definedName>
    <definedName name="_1252" localSheetId="4">#REF!</definedName>
    <definedName name="_1252">#REF!</definedName>
    <definedName name="_1254" localSheetId="7">#REF!</definedName>
    <definedName name="_1254" localSheetId="8">#REF!</definedName>
    <definedName name="_1254" localSheetId="9">#REF!</definedName>
    <definedName name="_1254" localSheetId="4">#REF!</definedName>
    <definedName name="_1254">#REF!</definedName>
    <definedName name="_1255" localSheetId="7">#REF!</definedName>
    <definedName name="_1255" localSheetId="8">#REF!</definedName>
    <definedName name="_1255" localSheetId="9">#REF!</definedName>
    <definedName name="_1255" localSheetId="4">#REF!</definedName>
    <definedName name="_1255">#REF!</definedName>
    <definedName name="_1298" localSheetId="7">#REF!</definedName>
    <definedName name="_1298" localSheetId="8">#REF!</definedName>
    <definedName name="_1298" localSheetId="9">#REF!</definedName>
    <definedName name="_1298" localSheetId="4">#REF!</definedName>
    <definedName name="_1298">#REF!</definedName>
    <definedName name="_1299" localSheetId="7">#REF!</definedName>
    <definedName name="_1299" localSheetId="8">#REF!</definedName>
    <definedName name="_1299" localSheetId="9">#REF!</definedName>
    <definedName name="_1299" localSheetId="4">#REF!</definedName>
    <definedName name="_1299">#REF!</definedName>
    <definedName name="_1301" localSheetId="7">#REF!</definedName>
    <definedName name="_1301" localSheetId="8">#REF!</definedName>
    <definedName name="_1301" localSheetId="9">#REF!</definedName>
    <definedName name="_1301" localSheetId="4">#REF!</definedName>
    <definedName name="_1301">#REF!</definedName>
    <definedName name="_1303" localSheetId="7">#REF!</definedName>
    <definedName name="_1303" localSheetId="8">#REF!</definedName>
    <definedName name="_1303" localSheetId="9">#REF!</definedName>
    <definedName name="_1303" localSheetId="4">#REF!</definedName>
    <definedName name="_1303">#REF!</definedName>
    <definedName name="_1304" localSheetId="7">#REF!</definedName>
    <definedName name="_1304" localSheetId="8">#REF!</definedName>
    <definedName name="_1304" localSheetId="9">#REF!</definedName>
    <definedName name="_1304" localSheetId="4">#REF!</definedName>
    <definedName name="_1304">#REF!</definedName>
    <definedName name="_1312" localSheetId="7">#REF!</definedName>
    <definedName name="_1312" localSheetId="8">#REF!</definedName>
    <definedName name="_1312" localSheetId="9">#REF!</definedName>
    <definedName name="_1312" localSheetId="4">#REF!</definedName>
    <definedName name="_1312">#REF!</definedName>
    <definedName name="_1313" localSheetId="7">#REF!</definedName>
    <definedName name="_1313" localSheetId="8">#REF!</definedName>
    <definedName name="_1313" localSheetId="9">#REF!</definedName>
    <definedName name="_1313" localSheetId="4">#REF!</definedName>
    <definedName name="_1313">#REF!</definedName>
    <definedName name="_1315" localSheetId="7">#REF!</definedName>
    <definedName name="_1315" localSheetId="8">#REF!</definedName>
    <definedName name="_1315" localSheetId="9">#REF!</definedName>
    <definedName name="_1315" localSheetId="4">#REF!</definedName>
    <definedName name="_1315">#REF!</definedName>
    <definedName name="_1317" localSheetId="7">#REF!</definedName>
    <definedName name="_1317" localSheetId="8">#REF!</definedName>
    <definedName name="_1317" localSheetId="9">#REF!</definedName>
    <definedName name="_1317" localSheetId="4">#REF!</definedName>
    <definedName name="_1317">#REF!</definedName>
    <definedName name="_1318" localSheetId="7">#REF!</definedName>
    <definedName name="_1318" localSheetId="8">#REF!</definedName>
    <definedName name="_1318" localSheetId="9">#REF!</definedName>
    <definedName name="_1318" localSheetId="4">#REF!</definedName>
    <definedName name="_1318">#REF!</definedName>
    <definedName name="_1340" localSheetId="7">#REF!</definedName>
    <definedName name="_1340" localSheetId="8">#REF!</definedName>
    <definedName name="_1340" localSheetId="9">#REF!</definedName>
    <definedName name="_1340" localSheetId="4">#REF!</definedName>
    <definedName name="_1340">#REF!</definedName>
    <definedName name="_1341" localSheetId="7">#REF!</definedName>
    <definedName name="_1341" localSheetId="8">#REF!</definedName>
    <definedName name="_1341" localSheetId="9">#REF!</definedName>
    <definedName name="_1341" localSheetId="4">#REF!</definedName>
    <definedName name="_1341">#REF!</definedName>
    <definedName name="_1343" localSheetId="7">#REF!</definedName>
    <definedName name="_1343" localSheetId="8">#REF!</definedName>
    <definedName name="_1343" localSheetId="9">#REF!</definedName>
    <definedName name="_1343" localSheetId="4">#REF!</definedName>
    <definedName name="_1343">#REF!</definedName>
    <definedName name="_1345" localSheetId="7">#REF!</definedName>
    <definedName name="_1345" localSheetId="8">#REF!</definedName>
    <definedName name="_1345" localSheetId="9">#REF!</definedName>
    <definedName name="_1345" localSheetId="4">#REF!</definedName>
    <definedName name="_1345">#REF!</definedName>
    <definedName name="_1346" localSheetId="7">#REF!</definedName>
    <definedName name="_1346" localSheetId="8">#REF!</definedName>
    <definedName name="_1346" localSheetId="9">#REF!</definedName>
    <definedName name="_1346" localSheetId="4">#REF!</definedName>
    <definedName name="_1346">#REF!</definedName>
    <definedName name="_1368" localSheetId="7">#REF!</definedName>
    <definedName name="_1368" localSheetId="8">#REF!</definedName>
    <definedName name="_1368" localSheetId="9">#REF!</definedName>
    <definedName name="_1368" localSheetId="4">#REF!</definedName>
    <definedName name="_1368">#REF!</definedName>
    <definedName name="_1369" localSheetId="7">#REF!</definedName>
    <definedName name="_1369" localSheetId="8">#REF!</definedName>
    <definedName name="_1369" localSheetId="9">#REF!</definedName>
    <definedName name="_1369" localSheetId="4">#REF!</definedName>
    <definedName name="_1369">#REF!</definedName>
    <definedName name="_1371" localSheetId="7">#REF!</definedName>
    <definedName name="_1371" localSheetId="8">#REF!</definedName>
    <definedName name="_1371" localSheetId="9">#REF!</definedName>
    <definedName name="_1371" localSheetId="4">#REF!</definedName>
    <definedName name="_1371">#REF!</definedName>
    <definedName name="_1373" localSheetId="7">#REF!</definedName>
    <definedName name="_1373" localSheetId="8">#REF!</definedName>
    <definedName name="_1373" localSheetId="9">#REF!</definedName>
    <definedName name="_1373" localSheetId="4">#REF!</definedName>
    <definedName name="_1373">#REF!</definedName>
    <definedName name="_1374" localSheetId="7">#REF!</definedName>
    <definedName name="_1374" localSheetId="8">#REF!</definedName>
    <definedName name="_1374" localSheetId="9">#REF!</definedName>
    <definedName name="_1374" localSheetId="4">#REF!</definedName>
    <definedName name="_1374">#REF!</definedName>
    <definedName name="_1396" localSheetId="7">#REF!</definedName>
    <definedName name="_1396" localSheetId="8">#REF!</definedName>
    <definedName name="_1396" localSheetId="9">#REF!</definedName>
    <definedName name="_1396" localSheetId="4">#REF!</definedName>
    <definedName name="_1396">#REF!</definedName>
    <definedName name="_1397" localSheetId="7">#REF!</definedName>
    <definedName name="_1397" localSheetId="8">#REF!</definedName>
    <definedName name="_1397" localSheetId="9">#REF!</definedName>
    <definedName name="_1397" localSheetId="4">#REF!</definedName>
    <definedName name="_1397">#REF!</definedName>
    <definedName name="_1399" localSheetId="7">#REF!</definedName>
    <definedName name="_1399" localSheetId="8">#REF!</definedName>
    <definedName name="_1399" localSheetId="9">#REF!</definedName>
    <definedName name="_1399" localSheetId="4">#REF!</definedName>
    <definedName name="_1399">#REF!</definedName>
    <definedName name="_1401" localSheetId="7">#REF!</definedName>
    <definedName name="_1401" localSheetId="8">#REF!</definedName>
    <definedName name="_1401" localSheetId="9">#REF!</definedName>
    <definedName name="_1401" localSheetId="4">#REF!</definedName>
    <definedName name="_1401">#REF!</definedName>
    <definedName name="_1402" localSheetId="7">#REF!</definedName>
    <definedName name="_1402" localSheetId="8">#REF!</definedName>
    <definedName name="_1402" localSheetId="9">#REF!</definedName>
    <definedName name="_1402" localSheetId="4">#REF!</definedName>
    <definedName name="_1402">#REF!</definedName>
    <definedName name="_1424" localSheetId="7">#REF!</definedName>
    <definedName name="_1424" localSheetId="8">#REF!</definedName>
    <definedName name="_1424" localSheetId="9">#REF!</definedName>
    <definedName name="_1424" localSheetId="4">#REF!</definedName>
    <definedName name="_1424">#REF!</definedName>
    <definedName name="_1425" localSheetId="7">#REF!</definedName>
    <definedName name="_1425" localSheetId="8">#REF!</definedName>
    <definedName name="_1425" localSheetId="9">#REF!</definedName>
    <definedName name="_1425" localSheetId="4">#REF!</definedName>
    <definedName name="_1425">#REF!</definedName>
    <definedName name="_1427" localSheetId="7">#REF!</definedName>
    <definedName name="_1427" localSheetId="8">#REF!</definedName>
    <definedName name="_1427" localSheetId="9">#REF!</definedName>
    <definedName name="_1427" localSheetId="4">#REF!</definedName>
    <definedName name="_1427">#REF!</definedName>
    <definedName name="_1429" localSheetId="7">#REF!</definedName>
    <definedName name="_1429" localSheetId="8">#REF!</definedName>
    <definedName name="_1429" localSheetId="9">#REF!</definedName>
    <definedName name="_1429" localSheetId="4">#REF!</definedName>
    <definedName name="_1429">#REF!</definedName>
    <definedName name="_1430" localSheetId="7">#REF!</definedName>
    <definedName name="_1430" localSheetId="8">#REF!</definedName>
    <definedName name="_1430" localSheetId="9">#REF!</definedName>
    <definedName name="_1430" localSheetId="4">#REF!</definedName>
    <definedName name="_1430">#REF!</definedName>
    <definedName name="_1452" localSheetId="7">#REF!</definedName>
    <definedName name="_1452" localSheetId="8">#REF!</definedName>
    <definedName name="_1452" localSheetId="9">#REF!</definedName>
    <definedName name="_1452" localSheetId="4">#REF!</definedName>
    <definedName name="_1452">#REF!</definedName>
    <definedName name="_1453" localSheetId="7">#REF!</definedName>
    <definedName name="_1453" localSheetId="8">#REF!</definedName>
    <definedName name="_1453" localSheetId="9">#REF!</definedName>
    <definedName name="_1453" localSheetId="4">#REF!</definedName>
    <definedName name="_1453">#REF!</definedName>
    <definedName name="_1455" localSheetId="7">#REF!</definedName>
    <definedName name="_1455" localSheetId="8">#REF!</definedName>
    <definedName name="_1455" localSheetId="9">#REF!</definedName>
    <definedName name="_1455" localSheetId="4">#REF!</definedName>
    <definedName name="_1455">#REF!</definedName>
    <definedName name="_1457" localSheetId="7">#REF!</definedName>
    <definedName name="_1457" localSheetId="8">#REF!</definedName>
    <definedName name="_1457" localSheetId="9">#REF!</definedName>
    <definedName name="_1457" localSheetId="4">#REF!</definedName>
    <definedName name="_1457">#REF!</definedName>
    <definedName name="_1458" localSheetId="7">#REF!</definedName>
    <definedName name="_1458" localSheetId="8">#REF!</definedName>
    <definedName name="_1458" localSheetId="9">#REF!</definedName>
    <definedName name="_1458" localSheetId="4">#REF!</definedName>
    <definedName name="_1458">#REF!</definedName>
    <definedName name="_1480" localSheetId="7">#REF!</definedName>
    <definedName name="_1480" localSheetId="8">#REF!</definedName>
    <definedName name="_1480" localSheetId="9">#REF!</definedName>
    <definedName name="_1480" localSheetId="4">#REF!</definedName>
    <definedName name="_1480">#REF!</definedName>
    <definedName name="_1481" localSheetId="7">#REF!</definedName>
    <definedName name="_1481" localSheetId="8">#REF!</definedName>
    <definedName name="_1481" localSheetId="9">#REF!</definedName>
    <definedName name="_1481" localSheetId="4">#REF!</definedName>
    <definedName name="_1481">#REF!</definedName>
    <definedName name="_1483" localSheetId="7">#REF!</definedName>
    <definedName name="_1483" localSheetId="8">#REF!</definedName>
    <definedName name="_1483" localSheetId="9">#REF!</definedName>
    <definedName name="_1483" localSheetId="4">#REF!</definedName>
    <definedName name="_1483">#REF!</definedName>
    <definedName name="_1485" localSheetId="7">#REF!</definedName>
    <definedName name="_1485" localSheetId="8">#REF!</definedName>
    <definedName name="_1485" localSheetId="9">#REF!</definedName>
    <definedName name="_1485" localSheetId="4">#REF!</definedName>
    <definedName name="_1485">#REF!</definedName>
    <definedName name="_1486" localSheetId="7">#REF!</definedName>
    <definedName name="_1486" localSheetId="8">#REF!</definedName>
    <definedName name="_1486" localSheetId="9">#REF!</definedName>
    <definedName name="_1486" localSheetId="4">#REF!</definedName>
    <definedName name="_1486">#REF!</definedName>
    <definedName name="_1508" localSheetId="7">#REF!</definedName>
    <definedName name="_1508" localSheetId="8">#REF!</definedName>
    <definedName name="_1508" localSheetId="9">#REF!</definedName>
    <definedName name="_1508" localSheetId="4">#REF!</definedName>
    <definedName name="_1508">#REF!</definedName>
    <definedName name="_1509" localSheetId="7">#REF!</definedName>
    <definedName name="_1509" localSheetId="8">#REF!</definedName>
    <definedName name="_1509" localSheetId="9">#REF!</definedName>
    <definedName name="_1509" localSheetId="4">#REF!</definedName>
    <definedName name="_1509">#REF!</definedName>
    <definedName name="_1511" localSheetId="7">#REF!</definedName>
    <definedName name="_1511" localSheetId="8">#REF!</definedName>
    <definedName name="_1511" localSheetId="9">#REF!</definedName>
    <definedName name="_1511" localSheetId="4">#REF!</definedName>
    <definedName name="_1511">#REF!</definedName>
    <definedName name="_1513" localSheetId="7">#REF!</definedName>
    <definedName name="_1513" localSheetId="8">#REF!</definedName>
    <definedName name="_1513" localSheetId="9">#REF!</definedName>
    <definedName name="_1513" localSheetId="4">#REF!</definedName>
    <definedName name="_1513">#REF!</definedName>
    <definedName name="_1514" localSheetId="7">#REF!</definedName>
    <definedName name="_1514" localSheetId="8">#REF!</definedName>
    <definedName name="_1514" localSheetId="9">#REF!</definedName>
    <definedName name="_1514" localSheetId="4">#REF!</definedName>
    <definedName name="_1514">#REF!</definedName>
    <definedName name="_1536" localSheetId="7">#REF!</definedName>
    <definedName name="_1536" localSheetId="8">#REF!</definedName>
    <definedName name="_1536" localSheetId="9">#REF!</definedName>
    <definedName name="_1536" localSheetId="4">#REF!</definedName>
    <definedName name="_1536">#REF!</definedName>
    <definedName name="_1537" localSheetId="7">#REF!</definedName>
    <definedName name="_1537" localSheetId="8">#REF!</definedName>
    <definedName name="_1537" localSheetId="9">#REF!</definedName>
    <definedName name="_1537" localSheetId="4">#REF!</definedName>
    <definedName name="_1537">#REF!</definedName>
    <definedName name="_1539" localSheetId="7">#REF!</definedName>
    <definedName name="_1539" localSheetId="8">#REF!</definedName>
    <definedName name="_1539" localSheetId="9">#REF!</definedName>
    <definedName name="_1539" localSheetId="4">#REF!</definedName>
    <definedName name="_1539">#REF!</definedName>
    <definedName name="_1541" localSheetId="7">#REF!</definedName>
    <definedName name="_1541" localSheetId="8">#REF!</definedName>
    <definedName name="_1541" localSheetId="9">#REF!</definedName>
    <definedName name="_1541" localSheetId="4">#REF!</definedName>
    <definedName name="_1541">#REF!</definedName>
    <definedName name="_1542" localSheetId="7">#REF!</definedName>
    <definedName name="_1542" localSheetId="8">#REF!</definedName>
    <definedName name="_1542" localSheetId="9">#REF!</definedName>
    <definedName name="_1542" localSheetId="4">#REF!</definedName>
    <definedName name="_1542">#REF!</definedName>
    <definedName name="_1564" localSheetId="7">#REF!</definedName>
    <definedName name="_1564" localSheetId="8">#REF!</definedName>
    <definedName name="_1564" localSheetId="9">#REF!</definedName>
    <definedName name="_1564" localSheetId="4">#REF!</definedName>
    <definedName name="_1564">#REF!</definedName>
    <definedName name="_1565" localSheetId="7">#REF!</definedName>
    <definedName name="_1565" localSheetId="8">#REF!</definedName>
    <definedName name="_1565" localSheetId="9">#REF!</definedName>
    <definedName name="_1565" localSheetId="4">#REF!</definedName>
    <definedName name="_1565">#REF!</definedName>
    <definedName name="_1567" localSheetId="7">#REF!</definedName>
    <definedName name="_1567" localSheetId="8">#REF!</definedName>
    <definedName name="_1567" localSheetId="9">#REF!</definedName>
    <definedName name="_1567" localSheetId="4">#REF!</definedName>
    <definedName name="_1567">#REF!</definedName>
    <definedName name="_1569" localSheetId="7">#REF!</definedName>
    <definedName name="_1569" localSheetId="8">#REF!</definedName>
    <definedName name="_1569" localSheetId="9">#REF!</definedName>
    <definedName name="_1569" localSheetId="4">#REF!</definedName>
    <definedName name="_1569">#REF!</definedName>
    <definedName name="_1570" localSheetId="7">#REF!</definedName>
    <definedName name="_1570" localSheetId="8">#REF!</definedName>
    <definedName name="_1570" localSheetId="9">#REF!</definedName>
    <definedName name="_1570" localSheetId="4">#REF!</definedName>
    <definedName name="_1570">#REF!</definedName>
    <definedName name="_1592" localSheetId="7">#REF!</definedName>
    <definedName name="_1592" localSheetId="8">#REF!</definedName>
    <definedName name="_1592" localSheetId="9">#REF!</definedName>
    <definedName name="_1592" localSheetId="4">#REF!</definedName>
    <definedName name="_1592">#REF!</definedName>
    <definedName name="_1593" localSheetId="7">#REF!</definedName>
    <definedName name="_1593" localSheetId="8">#REF!</definedName>
    <definedName name="_1593" localSheetId="9">#REF!</definedName>
    <definedName name="_1593" localSheetId="4">#REF!</definedName>
    <definedName name="_1593">#REF!</definedName>
    <definedName name="_1595" localSheetId="7">#REF!</definedName>
    <definedName name="_1595" localSheetId="8">#REF!</definedName>
    <definedName name="_1595" localSheetId="9">#REF!</definedName>
    <definedName name="_1595" localSheetId="4">#REF!</definedName>
    <definedName name="_1595">#REF!</definedName>
    <definedName name="_1597" localSheetId="7">#REF!</definedName>
    <definedName name="_1597" localSheetId="8">#REF!</definedName>
    <definedName name="_1597" localSheetId="9">#REF!</definedName>
    <definedName name="_1597" localSheetId="4">#REF!</definedName>
    <definedName name="_1597">#REF!</definedName>
    <definedName name="_1598" localSheetId="7">#REF!</definedName>
    <definedName name="_1598" localSheetId="8">#REF!</definedName>
    <definedName name="_1598" localSheetId="9">#REF!</definedName>
    <definedName name="_1598" localSheetId="4">#REF!</definedName>
    <definedName name="_1598">#REF!</definedName>
    <definedName name="_1620" localSheetId="7">#REF!</definedName>
    <definedName name="_1620" localSheetId="8">#REF!</definedName>
    <definedName name="_1620" localSheetId="9">#REF!</definedName>
    <definedName name="_1620" localSheetId="4">#REF!</definedName>
    <definedName name="_1620">#REF!</definedName>
    <definedName name="_1621" localSheetId="7">#REF!</definedName>
    <definedName name="_1621" localSheetId="8">#REF!</definedName>
    <definedName name="_1621" localSheetId="9">#REF!</definedName>
    <definedName name="_1621" localSheetId="4">#REF!</definedName>
    <definedName name="_1621">#REF!</definedName>
    <definedName name="_1623" localSheetId="7">#REF!</definedName>
    <definedName name="_1623" localSheetId="8">#REF!</definedName>
    <definedName name="_1623" localSheetId="9">#REF!</definedName>
    <definedName name="_1623" localSheetId="4">#REF!</definedName>
    <definedName name="_1623">#REF!</definedName>
    <definedName name="_1625" localSheetId="7">#REF!</definedName>
    <definedName name="_1625" localSheetId="8">#REF!</definedName>
    <definedName name="_1625" localSheetId="9">#REF!</definedName>
    <definedName name="_1625" localSheetId="4">#REF!</definedName>
    <definedName name="_1625">#REF!</definedName>
    <definedName name="_1626" localSheetId="7">#REF!</definedName>
    <definedName name="_1626" localSheetId="8">#REF!</definedName>
    <definedName name="_1626" localSheetId="9">#REF!</definedName>
    <definedName name="_1626" localSheetId="4">#REF!</definedName>
    <definedName name="_1626">#REF!</definedName>
    <definedName name="_1648" localSheetId="7">#REF!</definedName>
    <definedName name="_1648" localSheetId="8">#REF!</definedName>
    <definedName name="_1648" localSheetId="9">#REF!</definedName>
    <definedName name="_1648" localSheetId="4">#REF!</definedName>
    <definedName name="_1648">#REF!</definedName>
    <definedName name="_1649" localSheetId="7">#REF!</definedName>
    <definedName name="_1649" localSheetId="8">#REF!</definedName>
    <definedName name="_1649" localSheetId="9">#REF!</definedName>
    <definedName name="_1649" localSheetId="4">#REF!</definedName>
    <definedName name="_1649">#REF!</definedName>
    <definedName name="_1651" localSheetId="7">#REF!</definedName>
    <definedName name="_1651" localSheetId="8">#REF!</definedName>
    <definedName name="_1651" localSheetId="9">#REF!</definedName>
    <definedName name="_1651" localSheetId="4">#REF!</definedName>
    <definedName name="_1651">#REF!</definedName>
    <definedName name="_1653" localSheetId="7">#REF!</definedName>
    <definedName name="_1653" localSheetId="8">#REF!</definedName>
    <definedName name="_1653" localSheetId="9">#REF!</definedName>
    <definedName name="_1653" localSheetId="4">#REF!</definedName>
    <definedName name="_1653">#REF!</definedName>
    <definedName name="_1654" localSheetId="7">#REF!</definedName>
    <definedName name="_1654" localSheetId="8">#REF!</definedName>
    <definedName name="_1654" localSheetId="9">#REF!</definedName>
    <definedName name="_1654" localSheetId="4">#REF!</definedName>
    <definedName name="_1654">#REF!</definedName>
    <definedName name="_1676" localSheetId="7">#REF!</definedName>
    <definedName name="_1676" localSheetId="8">#REF!</definedName>
    <definedName name="_1676" localSheetId="9">#REF!</definedName>
    <definedName name="_1676" localSheetId="4">#REF!</definedName>
    <definedName name="_1676">#REF!</definedName>
    <definedName name="_1677" localSheetId="7">#REF!</definedName>
    <definedName name="_1677" localSheetId="8">#REF!</definedName>
    <definedName name="_1677" localSheetId="9">#REF!</definedName>
    <definedName name="_1677" localSheetId="4">#REF!</definedName>
    <definedName name="_1677">#REF!</definedName>
    <definedName name="_1679" localSheetId="7">#REF!</definedName>
    <definedName name="_1679" localSheetId="8">#REF!</definedName>
    <definedName name="_1679" localSheetId="9">#REF!</definedName>
    <definedName name="_1679" localSheetId="4">#REF!</definedName>
    <definedName name="_1679">#REF!</definedName>
    <definedName name="_1681" localSheetId="7">#REF!</definedName>
    <definedName name="_1681" localSheetId="8">#REF!</definedName>
    <definedName name="_1681" localSheetId="9">#REF!</definedName>
    <definedName name="_1681" localSheetId="4">#REF!</definedName>
    <definedName name="_1681">#REF!</definedName>
    <definedName name="_1682" localSheetId="7">#REF!</definedName>
    <definedName name="_1682" localSheetId="8">#REF!</definedName>
    <definedName name="_1682" localSheetId="9">#REF!</definedName>
    <definedName name="_1682" localSheetId="4">#REF!</definedName>
    <definedName name="_1682">#REF!</definedName>
    <definedName name="_1704" localSheetId="7">#REF!</definedName>
    <definedName name="_1704" localSheetId="8">#REF!</definedName>
    <definedName name="_1704" localSheetId="9">#REF!</definedName>
    <definedName name="_1704" localSheetId="4">#REF!</definedName>
    <definedName name="_1704">#REF!</definedName>
    <definedName name="_1705" localSheetId="7">#REF!</definedName>
    <definedName name="_1705" localSheetId="8">#REF!</definedName>
    <definedName name="_1705" localSheetId="9">#REF!</definedName>
    <definedName name="_1705" localSheetId="4">#REF!</definedName>
    <definedName name="_1705">#REF!</definedName>
    <definedName name="_1707" localSheetId="7">#REF!</definedName>
    <definedName name="_1707" localSheetId="8">#REF!</definedName>
    <definedName name="_1707" localSheetId="9">#REF!</definedName>
    <definedName name="_1707" localSheetId="4">#REF!</definedName>
    <definedName name="_1707">#REF!</definedName>
    <definedName name="_1709" localSheetId="7">#REF!</definedName>
    <definedName name="_1709" localSheetId="8">#REF!</definedName>
    <definedName name="_1709" localSheetId="9">#REF!</definedName>
    <definedName name="_1709" localSheetId="4">#REF!</definedName>
    <definedName name="_1709">#REF!</definedName>
    <definedName name="_1710" localSheetId="7">#REF!</definedName>
    <definedName name="_1710" localSheetId="8">#REF!</definedName>
    <definedName name="_1710" localSheetId="9">#REF!</definedName>
    <definedName name="_1710" localSheetId="4">#REF!</definedName>
    <definedName name="_1710">#REF!</definedName>
    <definedName name="_1732" localSheetId="7">#REF!</definedName>
    <definedName name="_1732" localSheetId="8">#REF!</definedName>
    <definedName name="_1732" localSheetId="9">#REF!</definedName>
    <definedName name="_1732" localSheetId="4">#REF!</definedName>
    <definedName name="_1732">#REF!</definedName>
    <definedName name="_1733" localSheetId="7">#REF!</definedName>
    <definedName name="_1733" localSheetId="8">#REF!</definedName>
    <definedName name="_1733" localSheetId="9">#REF!</definedName>
    <definedName name="_1733" localSheetId="4">#REF!</definedName>
    <definedName name="_1733">#REF!</definedName>
    <definedName name="_1735" localSheetId="7">#REF!</definedName>
    <definedName name="_1735" localSheetId="8">#REF!</definedName>
    <definedName name="_1735" localSheetId="9">#REF!</definedName>
    <definedName name="_1735" localSheetId="4">#REF!</definedName>
    <definedName name="_1735">#REF!</definedName>
    <definedName name="_1737" localSheetId="7">#REF!</definedName>
    <definedName name="_1737" localSheetId="8">#REF!</definedName>
    <definedName name="_1737" localSheetId="9">#REF!</definedName>
    <definedName name="_1737" localSheetId="4">#REF!</definedName>
    <definedName name="_1737">#REF!</definedName>
    <definedName name="_1738" localSheetId="7">#REF!</definedName>
    <definedName name="_1738" localSheetId="8">#REF!</definedName>
    <definedName name="_1738" localSheetId="9">#REF!</definedName>
    <definedName name="_1738" localSheetId="4">#REF!</definedName>
    <definedName name="_1738">#REF!</definedName>
    <definedName name="_1760" localSheetId="7">#REF!</definedName>
    <definedName name="_1760" localSheetId="8">#REF!</definedName>
    <definedName name="_1760" localSheetId="9">#REF!</definedName>
    <definedName name="_1760" localSheetId="4">#REF!</definedName>
    <definedName name="_1760">#REF!</definedName>
    <definedName name="_1761" localSheetId="7">#REF!</definedName>
    <definedName name="_1761" localSheetId="8">#REF!</definedName>
    <definedName name="_1761" localSheetId="9">#REF!</definedName>
    <definedName name="_1761" localSheetId="4">#REF!</definedName>
    <definedName name="_1761">#REF!</definedName>
    <definedName name="_1763" localSheetId="7">#REF!</definedName>
    <definedName name="_1763" localSheetId="8">#REF!</definedName>
    <definedName name="_1763" localSheetId="9">#REF!</definedName>
    <definedName name="_1763" localSheetId="4">#REF!</definedName>
    <definedName name="_1763">#REF!</definedName>
    <definedName name="_1765" localSheetId="7">#REF!</definedName>
    <definedName name="_1765" localSheetId="8">#REF!</definedName>
    <definedName name="_1765" localSheetId="9">#REF!</definedName>
    <definedName name="_1765" localSheetId="4">#REF!</definedName>
    <definedName name="_1765">#REF!</definedName>
    <definedName name="_1766" localSheetId="7">#REF!</definedName>
    <definedName name="_1766" localSheetId="8">#REF!</definedName>
    <definedName name="_1766" localSheetId="9">#REF!</definedName>
    <definedName name="_1766" localSheetId="4">#REF!</definedName>
    <definedName name="_1766">#REF!</definedName>
    <definedName name="_1788" localSheetId="7">#REF!</definedName>
    <definedName name="_1788" localSheetId="8">#REF!</definedName>
    <definedName name="_1788" localSheetId="9">#REF!</definedName>
    <definedName name="_1788" localSheetId="4">#REF!</definedName>
    <definedName name="_1788">#REF!</definedName>
    <definedName name="_1789" localSheetId="7">#REF!</definedName>
    <definedName name="_1789" localSheetId="8">#REF!</definedName>
    <definedName name="_1789" localSheetId="9">#REF!</definedName>
    <definedName name="_1789" localSheetId="4">#REF!</definedName>
    <definedName name="_1789">#REF!</definedName>
    <definedName name="_1791" localSheetId="7">#REF!</definedName>
    <definedName name="_1791" localSheetId="8">#REF!</definedName>
    <definedName name="_1791" localSheetId="9">#REF!</definedName>
    <definedName name="_1791" localSheetId="4">#REF!</definedName>
    <definedName name="_1791">#REF!</definedName>
    <definedName name="_1793" localSheetId="7">#REF!</definedName>
    <definedName name="_1793" localSheetId="8">#REF!</definedName>
    <definedName name="_1793" localSheetId="9">#REF!</definedName>
    <definedName name="_1793" localSheetId="4">#REF!</definedName>
    <definedName name="_1793">#REF!</definedName>
    <definedName name="_1794" localSheetId="7">#REF!</definedName>
    <definedName name="_1794" localSheetId="8">#REF!</definedName>
    <definedName name="_1794" localSheetId="9">#REF!</definedName>
    <definedName name="_1794" localSheetId="4">#REF!</definedName>
    <definedName name="_1794">#REF!</definedName>
    <definedName name="_1816" localSheetId="7">#REF!</definedName>
    <definedName name="_1816" localSheetId="8">#REF!</definedName>
    <definedName name="_1816" localSheetId="9">#REF!</definedName>
    <definedName name="_1816" localSheetId="4">#REF!</definedName>
    <definedName name="_1816">#REF!</definedName>
    <definedName name="_1817" localSheetId="7">#REF!</definedName>
    <definedName name="_1817" localSheetId="8">#REF!</definedName>
    <definedName name="_1817" localSheetId="9">#REF!</definedName>
    <definedName name="_1817" localSheetId="4">#REF!</definedName>
    <definedName name="_1817">#REF!</definedName>
    <definedName name="_1819" localSheetId="7">#REF!</definedName>
    <definedName name="_1819" localSheetId="8">#REF!</definedName>
    <definedName name="_1819" localSheetId="9">#REF!</definedName>
    <definedName name="_1819" localSheetId="4">#REF!</definedName>
    <definedName name="_1819">#REF!</definedName>
    <definedName name="_1821" localSheetId="7">#REF!</definedName>
    <definedName name="_1821" localSheetId="8">#REF!</definedName>
    <definedName name="_1821" localSheetId="9">#REF!</definedName>
    <definedName name="_1821" localSheetId="4">#REF!</definedName>
    <definedName name="_1821">#REF!</definedName>
    <definedName name="_1822" localSheetId="7">#REF!</definedName>
    <definedName name="_1822" localSheetId="8">#REF!</definedName>
    <definedName name="_1822" localSheetId="9">#REF!</definedName>
    <definedName name="_1822" localSheetId="4">#REF!</definedName>
    <definedName name="_1822">#REF!</definedName>
    <definedName name="_1844" localSheetId="7">#REF!</definedName>
    <definedName name="_1844" localSheetId="8">#REF!</definedName>
    <definedName name="_1844" localSheetId="9">#REF!</definedName>
    <definedName name="_1844" localSheetId="4">#REF!</definedName>
    <definedName name="_1844">#REF!</definedName>
    <definedName name="_1845" localSheetId="7">#REF!</definedName>
    <definedName name="_1845" localSheetId="8">#REF!</definedName>
    <definedName name="_1845" localSheetId="9">#REF!</definedName>
    <definedName name="_1845" localSheetId="4">#REF!</definedName>
    <definedName name="_1845">#REF!</definedName>
    <definedName name="_1847" localSheetId="7">#REF!</definedName>
    <definedName name="_1847" localSheetId="8">#REF!</definedName>
    <definedName name="_1847" localSheetId="9">#REF!</definedName>
    <definedName name="_1847" localSheetId="4">#REF!</definedName>
    <definedName name="_1847">#REF!</definedName>
    <definedName name="_1849" localSheetId="7">#REF!</definedName>
    <definedName name="_1849" localSheetId="8">#REF!</definedName>
    <definedName name="_1849" localSheetId="9">#REF!</definedName>
    <definedName name="_1849" localSheetId="4">#REF!</definedName>
    <definedName name="_1849">#REF!</definedName>
    <definedName name="_1850" localSheetId="7">#REF!</definedName>
    <definedName name="_1850" localSheetId="8">#REF!</definedName>
    <definedName name="_1850" localSheetId="9">#REF!</definedName>
    <definedName name="_1850" localSheetId="4">#REF!</definedName>
    <definedName name="_1850">#REF!</definedName>
    <definedName name="_1872" localSheetId="7">#REF!</definedName>
    <definedName name="_1872" localSheetId="8">#REF!</definedName>
    <definedName name="_1872" localSheetId="9">#REF!</definedName>
    <definedName name="_1872" localSheetId="4">#REF!</definedName>
    <definedName name="_1872">#REF!</definedName>
    <definedName name="_1873" localSheetId="7">#REF!</definedName>
    <definedName name="_1873" localSheetId="8">#REF!</definedName>
    <definedName name="_1873" localSheetId="9">#REF!</definedName>
    <definedName name="_1873" localSheetId="4">#REF!</definedName>
    <definedName name="_1873">#REF!</definedName>
    <definedName name="_1875" localSheetId="7">#REF!</definedName>
    <definedName name="_1875" localSheetId="8">#REF!</definedName>
    <definedName name="_1875" localSheetId="9">#REF!</definedName>
    <definedName name="_1875" localSheetId="4">#REF!</definedName>
    <definedName name="_1875">#REF!</definedName>
    <definedName name="_1877" localSheetId="7">#REF!</definedName>
    <definedName name="_1877" localSheetId="8">#REF!</definedName>
    <definedName name="_1877" localSheetId="9">#REF!</definedName>
    <definedName name="_1877" localSheetId="4">#REF!</definedName>
    <definedName name="_1877">#REF!</definedName>
    <definedName name="_1878" localSheetId="7">#REF!</definedName>
    <definedName name="_1878" localSheetId="8">#REF!</definedName>
    <definedName name="_1878" localSheetId="9">#REF!</definedName>
    <definedName name="_1878" localSheetId="4">#REF!</definedName>
    <definedName name="_1878">#REF!</definedName>
    <definedName name="_1900" localSheetId="7">#REF!</definedName>
    <definedName name="_1900" localSheetId="8">#REF!</definedName>
    <definedName name="_1900" localSheetId="9">#REF!</definedName>
    <definedName name="_1900" localSheetId="4">#REF!</definedName>
    <definedName name="_1900">#REF!</definedName>
    <definedName name="_1901" localSheetId="7">#REF!</definedName>
    <definedName name="_1901" localSheetId="8">#REF!</definedName>
    <definedName name="_1901" localSheetId="9">#REF!</definedName>
    <definedName name="_1901" localSheetId="4">#REF!</definedName>
    <definedName name="_1901">#REF!</definedName>
    <definedName name="_1903" localSheetId="7">#REF!</definedName>
    <definedName name="_1903" localSheetId="8">#REF!</definedName>
    <definedName name="_1903" localSheetId="9">#REF!</definedName>
    <definedName name="_1903" localSheetId="4">#REF!</definedName>
    <definedName name="_1903">#REF!</definedName>
    <definedName name="_1905" localSheetId="7">#REF!</definedName>
    <definedName name="_1905" localSheetId="8">#REF!</definedName>
    <definedName name="_1905" localSheetId="9">#REF!</definedName>
    <definedName name="_1905" localSheetId="4">#REF!</definedName>
    <definedName name="_1905">#REF!</definedName>
    <definedName name="_1906" localSheetId="7">#REF!</definedName>
    <definedName name="_1906" localSheetId="8">#REF!</definedName>
    <definedName name="_1906" localSheetId="9">#REF!</definedName>
    <definedName name="_1906" localSheetId="4">#REF!</definedName>
    <definedName name="_1906">#REF!</definedName>
    <definedName name="_1928" localSheetId="7">#REF!</definedName>
    <definedName name="_1928" localSheetId="8">#REF!</definedName>
    <definedName name="_1928" localSheetId="9">#REF!</definedName>
    <definedName name="_1928" localSheetId="4">#REF!</definedName>
    <definedName name="_1928">#REF!</definedName>
    <definedName name="_1929" localSheetId="7">#REF!</definedName>
    <definedName name="_1929" localSheetId="8">#REF!</definedName>
    <definedName name="_1929" localSheetId="9">#REF!</definedName>
    <definedName name="_1929" localSheetId="4">#REF!</definedName>
    <definedName name="_1929">#REF!</definedName>
    <definedName name="_1931" localSheetId="7">#REF!</definedName>
    <definedName name="_1931" localSheetId="8">#REF!</definedName>
    <definedName name="_1931" localSheetId="9">#REF!</definedName>
    <definedName name="_1931" localSheetId="4">#REF!</definedName>
    <definedName name="_1931">#REF!</definedName>
    <definedName name="_1933" localSheetId="7">#REF!</definedName>
    <definedName name="_1933" localSheetId="8">#REF!</definedName>
    <definedName name="_1933" localSheetId="9">#REF!</definedName>
    <definedName name="_1933" localSheetId="4">#REF!</definedName>
    <definedName name="_1933">#REF!</definedName>
    <definedName name="_1934" localSheetId="7">#REF!</definedName>
    <definedName name="_1934" localSheetId="8">#REF!</definedName>
    <definedName name="_1934" localSheetId="9">#REF!</definedName>
    <definedName name="_1934" localSheetId="4">#REF!</definedName>
    <definedName name="_1934">#REF!</definedName>
    <definedName name="_1956" localSheetId="7">#REF!</definedName>
    <definedName name="_1956" localSheetId="8">#REF!</definedName>
    <definedName name="_1956" localSheetId="9">#REF!</definedName>
    <definedName name="_1956" localSheetId="4">#REF!</definedName>
    <definedName name="_1956">#REF!</definedName>
    <definedName name="_1957" localSheetId="7">#REF!</definedName>
    <definedName name="_1957" localSheetId="8">#REF!</definedName>
    <definedName name="_1957" localSheetId="9">#REF!</definedName>
    <definedName name="_1957" localSheetId="4">#REF!</definedName>
    <definedName name="_1957">#REF!</definedName>
    <definedName name="_1959" localSheetId="7">#REF!</definedName>
    <definedName name="_1959" localSheetId="8">#REF!</definedName>
    <definedName name="_1959" localSheetId="9">#REF!</definedName>
    <definedName name="_1959" localSheetId="4">#REF!</definedName>
    <definedName name="_1959">#REF!</definedName>
    <definedName name="_1961" localSheetId="7">#REF!</definedName>
    <definedName name="_1961" localSheetId="8">#REF!</definedName>
    <definedName name="_1961" localSheetId="9">#REF!</definedName>
    <definedName name="_1961" localSheetId="4">#REF!</definedName>
    <definedName name="_1961">#REF!</definedName>
    <definedName name="_1962" localSheetId="7">#REF!</definedName>
    <definedName name="_1962" localSheetId="8">#REF!</definedName>
    <definedName name="_1962" localSheetId="9">#REF!</definedName>
    <definedName name="_1962" localSheetId="4">#REF!</definedName>
    <definedName name="_1962">#REF!</definedName>
    <definedName name="_1984" localSheetId="7">#REF!</definedName>
    <definedName name="_1984" localSheetId="8">#REF!</definedName>
    <definedName name="_1984" localSheetId="9">#REF!</definedName>
    <definedName name="_1984" localSheetId="4">#REF!</definedName>
    <definedName name="_1984">#REF!</definedName>
    <definedName name="_1985" localSheetId="7">#REF!</definedName>
    <definedName name="_1985" localSheetId="8">#REF!</definedName>
    <definedName name="_1985" localSheetId="9">#REF!</definedName>
    <definedName name="_1985" localSheetId="4">#REF!</definedName>
    <definedName name="_1985">#REF!</definedName>
    <definedName name="_1987" localSheetId="7">#REF!</definedName>
    <definedName name="_1987" localSheetId="8">#REF!</definedName>
    <definedName name="_1987" localSheetId="9">#REF!</definedName>
    <definedName name="_1987" localSheetId="4">#REF!</definedName>
    <definedName name="_1987">#REF!</definedName>
    <definedName name="_1989" localSheetId="7">#REF!</definedName>
    <definedName name="_1989" localSheetId="8">#REF!</definedName>
    <definedName name="_1989" localSheetId="9">#REF!</definedName>
    <definedName name="_1989" localSheetId="4">#REF!</definedName>
    <definedName name="_1989">#REF!</definedName>
    <definedName name="_199" localSheetId="7">#REF!</definedName>
    <definedName name="_199" localSheetId="8">#REF!</definedName>
    <definedName name="_199" localSheetId="9">#REF!</definedName>
    <definedName name="_199" localSheetId="4">#REF!</definedName>
    <definedName name="_199">#REF!</definedName>
    <definedName name="_1990" localSheetId="7">#REF!</definedName>
    <definedName name="_1990" localSheetId="8">#REF!</definedName>
    <definedName name="_1990" localSheetId="9">#REF!</definedName>
    <definedName name="_1990" localSheetId="4">#REF!</definedName>
    <definedName name="_1990">#REF!</definedName>
    <definedName name="_200" localSheetId="7">#REF!</definedName>
    <definedName name="_200" localSheetId="8">#REF!</definedName>
    <definedName name="_200" localSheetId="9">#REF!</definedName>
    <definedName name="_200" localSheetId="4">#REF!</definedName>
    <definedName name="_200">#REF!</definedName>
    <definedName name="_2012" localSheetId="7">#REF!</definedName>
    <definedName name="_2012" localSheetId="8">#REF!</definedName>
    <definedName name="_2012" localSheetId="9">#REF!</definedName>
    <definedName name="_2012" localSheetId="4">#REF!</definedName>
    <definedName name="_2012">#REF!</definedName>
    <definedName name="_2013" localSheetId="7">#REF!</definedName>
    <definedName name="_2013" localSheetId="8">#REF!</definedName>
    <definedName name="_2013" localSheetId="9">#REF!</definedName>
    <definedName name="_2013" localSheetId="4">#REF!</definedName>
    <definedName name="_2013">#REF!</definedName>
    <definedName name="_2015" localSheetId="7">#REF!</definedName>
    <definedName name="_2015" localSheetId="8">#REF!</definedName>
    <definedName name="_2015" localSheetId="9">#REF!</definedName>
    <definedName name="_2015" localSheetId="4">#REF!</definedName>
    <definedName name="_2015">#REF!</definedName>
    <definedName name="_2017" localSheetId="7">#REF!</definedName>
    <definedName name="_2017" localSheetId="8">#REF!</definedName>
    <definedName name="_2017" localSheetId="9">#REF!</definedName>
    <definedName name="_2017" localSheetId="4">#REF!</definedName>
    <definedName name="_2017">#REF!</definedName>
    <definedName name="_2018" localSheetId="7">#REF!</definedName>
    <definedName name="_2018" localSheetId="8">#REF!</definedName>
    <definedName name="_2018" localSheetId="9">#REF!</definedName>
    <definedName name="_2018" localSheetId="4">#REF!</definedName>
    <definedName name="_2018">#REF!</definedName>
    <definedName name="_202" localSheetId="7">#REF!</definedName>
    <definedName name="_202" localSheetId="8">#REF!</definedName>
    <definedName name="_202" localSheetId="9">#REF!</definedName>
    <definedName name="_202" localSheetId="4">#REF!</definedName>
    <definedName name="_202">#REF!</definedName>
    <definedName name="_204" localSheetId="7">#REF!</definedName>
    <definedName name="_204" localSheetId="8">#REF!</definedName>
    <definedName name="_204" localSheetId="9">#REF!</definedName>
    <definedName name="_204" localSheetId="4">#REF!</definedName>
    <definedName name="_204">#REF!</definedName>
    <definedName name="_205" localSheetId="7">#REF!</definedName>
    <definedName name="_205" localSheetId="8">#REF!</definedName>
    <definedName name="_205" localSheetId="9">#REF!</definedName>
    <definedName name="_205" localSheetId="4">#REF!</definedName>
    <definedName name="_205">#REF!</definedName>
    <definedName name="_2061" localSheetId="7">#REF!</definedName>
    <definedName name="_2061" localSheetId="8">#REF!</definedName>
    <definedName name="_2061" localSheetId="9">#REF!</definedName>
    <definedName name="_2061" localSheetId="4">#REF!</definedName>
    <definedName name="_2061">#REF!</definedName>
    <definedName name="_2062" localSheetId="7">#REF!</definedName>
    <definedName name="_2062" localSheetId="8">#REF!</definedName>
    <definedName name="_2062" localSheetId="9">#REF!</definedName>
    <definedName name="_2062" localSheetId="4">#REF!</definedName>
    <definedName name="_2062">#REF!</definedName>
    <definedName name="_2064" localSheetId="7">#REF!</definedName>
    <definedName name="_2064" localSheetId="8">#REF!</definedName>
    <definedName name="_2064" localSheetId="9">#REF!</definedName>
    <definedName name="_2064" localSheetId="4">#REF!</definedName>
    <definedName name="_2064">#REF!</definedName>
    <definedName name="_2066" localSheetId="7">#REF!</definedName>
    <definedName name="_2066" localSheetId="8">#REF!</definedName>
    <definedName name="_2066" localSheetId="9">#REF!</definedName>
    <definedName name="_2066" localSheetId="4">#REF!</definedName>
    <definedName name="_2066">#REF!</definedName>
    <definedName name="_2067" localSheetId="7">#REF!</definedName>
    <definedName name="_2067" localSheetId="8">#REF!</definedName>
    <definedName name="_2067" localSheetId="9">#REF!</definedName>
    <definedName name="_2067" localSheetId="4">#REF!</definedName>
    <definedName name="_2067">#REF!</definedName>
    <definedName name="_2075" localSheetId="7">#REF!</definedName>
    <definedName name="_2075" localSheetId="8">#REF!</definedName>
    <definedName name="_2075" localSheetId="9">#REF!</definedName>
    <definedName name="_2075" localSheetId="4">#REF!</definedName>
    <definedName name="_2075">#REF!</definedName>
    <definedName name="_2076" localSheetId="7">#REF!</definedName>
    <definedName name="_2076" localSheetId="8">#REF!</definedName>
    <definedName name="_2076" localSheetId="9">#REF!</definedName>
    <definedName name="_2076" localSheetId="4">#REF!</definedName>
    <definedName name="_2076">#REF!</definedName>
    <definedName name="_2078" localSheetId="7">#REF!</definedName>
    <definedName name="_2078" localSheetId="8">#REF!</definedName>
    <definedName name="_2078" localSheetId="9">#REF!</definedName>
    <definedName name="_2078" localSheetId="4">#REF!</definedName>
    <definedName name="_2078">#REF!</definedName>
    <definedName name="_2080" localSheetId="7">#REF!</definedName>
    <definedName name="_2080" localSheetId="8">#REF!</definedName>
    <definedName name="_2080" localSheetId="9">#REF!</definedName>
    <definedName name="_2080" localSheetId="4">#REF!</definedName>
    <definedName name="_2080">#REF!</definedName>
    <definedName name="_2081" localSheetId="7">#REF!</definedName>
    <definedName name="_2081" localSheetId="8">#REF!</definedName>
    <definedName name="_2081" localSheetId="9">#REF!</definedName>
    <definedName name="_2081" localSheetId="4">#REF!</definedName>
    <definedName name="_2081">#REF!</definedName>
    <definedName name="_2103" localSheetId="7">#REF!</definedName>
    <definedName name="_2103" localSheetId="8">#REF!</definedName>
    <definedName name="_2103" localSheetId="9">#REF!</definedName>
    <definedName name="_2103" localSheetId="4">#REF!</definedName>
    <definedName name="_2103">#REF!</definedName>
    <definedName name="_2104" localSheetId="7">#REF!</definedName>
    <definedName name="_2104" localSheetId="8">#REF!</definedName>
    <definedName name="_2104" localSheetId="9">#REF!</definedName>
    <definedName name="_2104" localSheetId="4">#REF!</definedName>
    <definedName name="_2104">#REF!</definedName>
    <definedName name="_2106" localSheetId="7">#REF!</definedName>
    <definedName name="_2106" localSheetId="8">#REF!</definedName>
    <definedName name="_2106" localSheetId="9">#REF!</definedName>
    <definedName name="_2106" localSheetId="4">#REF!</definedName>
    <definedName name="_2106">#REF!</definedName>
    <definedName name="_2108" localSheetId="7">#REF!</definedName>
    <definedName name="_2108" localSheetId="8">#REF!</definedName>
    <definedName name="_2108" localSheetId="9">#REF!</definedName>
    <definedName name="_2108" localSheetId="4">#REF!</definedName>
    <definedName name="_2108">#REF!</definedName>
    <definedName name="_2109" localSheetId="7">#REF!</definedName>
    <definedName name="_2109" localSheetId="8">#REF!</definedName>
    <definedName name="_2109" localSheetId="9">#REF!</definedName>
    <definedName name="_2109" localSheetId="4">#REF!</definedName>
    <definedName name="_2109">#REF!</definedName>
    <definedName name="_213" localSheetId="7">#REF!</definedName>
    <definedName name="_213" localSheetId="8">#REF!</definedName>
    <definedName name="_213" localSheetId="9">#REF!</definedName>
    <definedName name="_213" localSheetId="4">#REF!</definedName>
    <definedName name="_213">#REF!</definedName>
    <definedName name="_2131" localSheetId="7">#REF!</definedName>
    <definedName name="_2131" localSheetId="8">#REF!</definedName>
    <definedName name="_2131" localSheetId="9">#REF!</definedName>
    <definedName name="_2131" localSheetId="4">#REF!</definedName>
    <definedName name="_2131">#REF!</definedName>
    <definedName name="_2132" localSheetId="7">#REF!</definedName>
    <definedName name="_2132" localSheetId="8">#REF!</definedName>
    <definedName name="_2132" localSheetId="9">#REF!</definedName>
    <definedName name="_2132" localSheetId="4">#REF!</definedName>
    <definedName name="_2132">#REF!</definedName>
    <definedName name="_2134" localSheetId="7">#REF!</definedName>
    <definedName name="_2134" localSheetId="8">#REF!</definedName>
    <definedName name="_2134" localSheetId="9">#REF!</definedName>
    <definedName name="_2134" localSheetId="4">#REF!</definedName>
    <definedName name="_2134">#REF!</definedName>
    <definedName name="_2136" localSheetId="7">#REF!</definedName>
    <definedName name="_2136" localSheetId="8">#REF!</definedName>
    <definedName name="_2136" localSheetId="9">#REF!</definedName>
    <definedName name="_2136" localSheetId="4">#REF!</definedName>
    <definedName name="_2136">#REF!</definedName>
    <definedName name="_2137" localSheetId="7">#REF!</definedName>
    <definedName name="_2137" localSheetId="8">#REF!</definedName>
    <definedName name="_2137" localSheetId="9">#REF!</definedName>
    <definedName name="_2137" localSheetId="4">#REF!</definedName>
    <definedName name="_2137">#REF!</definedName>
    <definedName name="_214" localSheetId="7">#REF!</definedName>
    <definedName name="_214" localSheetId="8">#REF!</definedName>
    <definedName name="_214" localSheetId="9">#REF!</definedName>
    <definedName name="_214" localSheetId="4">#REF!</definedName>
    <definedName name="_214">#REF!</definedName>
    <definedName name="_2159" localSheetId="7">#REF!</definedName>
    <definedName name="_2159" localSheetId="8">#REF!</definedName>
    <definedName name="_2159" localSheetId="9">#REF!</definedName>
    <definedName name="_2159" localSheetId="4">#REF!</definedName>
    <definedName name="_2159">#REF!</definedName>
    <definedName name="_216" localSheetId="7">#REF!</definedName>
    <definedName name="_216" localSheetId="8">#REF!</definedName>
    <definedName name="_216" localSheetId="9">#REF!</definedName>
    <definedName name="_216" localSheetId="4">#REF!</definedName>
    <definedName name="_216">#REF!</definedName>
    <definedName name="_2160" localSheetId="7">#REF!</definedName>
    <definedName name="_2160" localSheetId="8">#REF!</definedName>
    <definedName name="_2160" localSheetId="9">#REF!</definedName>
    <definedName name="_2160" localSheetId="4">#REF!</definedName>
    <definedName name="_2160">#REF!</definedName>
    <definedName name="_2162" localSheetId="7">#REF!</definedName>
    <definedName name="_2162" localSheetId="8">#REF!</definedName>
    <definedName name="_2162" localSheetId="9">#REF!</definedName>
    <definedName name="_2162" localSheetId="4">#REF!</definedName>
    <definedName name="_2162">#REF!</definedName>
    <definedName name="_2164" localSheetId="7">#REF!</definedName>
    <definedName name="_2164" localSheetId="8">#REF!</definedName>
    <definedName name="_2164" localSheetId="9">#REF!</definedName>
    <definedName name="_2164" localSheetId="4">#REF!</definedName>
    <definedName name="_2164">#REF!</definedName>
    <definedName name="_2165" localSheetId="7">#REF!</definedName>
    <definedName name="_2165" localSheetId="8">#REF!</definedName>
    <definedName name="_2165" localSheetId="9">#REF!</definedName>
    <definedName name="_2165" localSheetId="4">#REF!</definedName>
    <definedName name="_2165">#REF!</definedName>
    <definedName name="_218" localSheetId="7">#REF!</definedName>
    <definedName name="_218" localSheetId="8">#REF!</definedName>
    <definedName name="_218" localSheetId="9">#REF!</definedName>
    <definedName name="_218" localSheetId="4">#REF!</definedName>
    <definedName name="_218">#REF!</definedName>
    <definedName name="_2187" localSheetId="7">#REF!</definedName>
    <definedName name="_2187" localSheetId="8">#REF!</definedName>
    <definedName name="_2187" localSheetId="9">#REF!</definedName>
    <definedName name="_2187" localSheetId="4">#REF!</definedName>
    <definedName name="_2187">#REF!</definedName>
    <definedName name="_2188" localSheetId="7">#REF!</definedName>
    <definedName name="_2188" localSheetId="8">#REF!</definedName>
    <definedName name="_2188" localSheetId="9">#REF!</definedName>
    <definedName name="_2188" localSheetId="4">#REF!</definedName>
    <definedName name="_2188">#REF!</definedName>
    <definedName name="_219" localSheetId="7">#REF!</definedName>
    <definedName name="_219" localSheetId="8">#REF!</definedName>
    <definedName name="_219" localSheetId="9">#REF!</definedName>
    <definedName name="_219" localSheetId="4">#REF!</definedName>
    <definedName name="_219">#REF!</definedName>
    <definedName name="_2190" localSheetId="7">#REF!</definedName>
    <definedName name="_2190" localSheetId="8">#REF!</definedName>
    <definedName name="_2190" localSheetId="9">#REF!</definedName>
    <definedName name="_2190" localSheetId="4">#REF!</definedName>
    <definedName name="_2190">#REF!</definedName>
    <definedName name="_2192" localSheetId="7">#REF!</definedName>
    <definedName name="_2192" localSheetId="8">#REF!</definedName>
    <definedName name="_2192" localSheetId="9">#REF!</definedName>
    <definedName name="_2192" localSheetId="4">#REF!</definedName>
    <definedName name="_2192">#REF!</definedName>
    <definedName name="_2193" localSheetId="7">#REF!</definedName>
    <definedName name="_2193" localSheetId="8">#REF!</definedName>
    <definedName name="_2193" localSheetId="9">#REF!</definedName>
    <definedName name="_2193" localSheetId="4">#REF!</definedName>
    <definedName name="_2193">#REF!</definedName>
    <definedName name="_2215" localSheetId="7">#REF!</definedName>
    <definedName name="_2215" localSheetId="8">#REF!</definedName>
    <definedName name="_2215" localSheetId="9">#REF!</definedName>
    <definedName name="_2215" localSheetId="4">#REF!</definedName>
    <definedName name="_2215">#REF!</definedName>
    <definedName name="_2216" localSheetId="7">#REF!</definedName>
    <definedName name="_2216" localSheetId="8">#REF!</definedName>
    <definedName name="_2216" localSheetId="9">#REF!</definedName>
    <definedName name="_2216" localSheetId="4">#REF!</definedName>
    <definedName name="_2216">#REF!</definedName>
    <definedName name="_2218" localSheetId="7">#REF!</definedName>
    <definedName name="_2218" localSheetId="8">#REF!</definedName>
    <definedName name="_2218" localSheetId="9">#REF!</definedName>
    <definedName name="_2218" localSheetId="4">#REF!</definedName>
    <definedName name="_2218">#REF!</definedName>
    <definedName name="_2220" localSheetId="7">#REF!</definedName>
    <definedName name="_2220" localSheetId="8">#REF!</definedName>
    <definedName name="_2220" localSheetId="9">#REF!</definedName>
    <definedName name="_2220" localSheetId="4">#REF!</definedName>
    <definedName name="_2220">#REF!</definedName>
    <definedName name="_2221" localSheetId="7">#REF!</definedName>
    <definedName name="_2221" localSheetId="8">#REF!</definedName>
    <definedName name="_2221" localSheetId="9">#REF!</definedName>
    <definedName name="_2221" localSheetId="4">#REF!</definedName>
    <definedName name="_2221">#REF!</definedName>
    <definedName name="_2243" localSheetId="7">#REF!</definedName>
    <definedName name="_2243" localSheetId="8">#REF!</definedName>
    <definedName name="_2243" localSheetId="9">#REF!</definedName>
    <definedName name="_2243" localSheetId="4">#REF!</definedName>
    <definedName name="_2243">#REF!</definedName>
    <definedName name="_2244" localSheetId="7">#REF!</definedName>
    <definedName name="_2244" localSheetId="8">#REF!</definedName>
    <definedName name="_2244" localSheetId="9">#REF!</definedName>
    <definedName name="_2244" localSheetId="4">#REF!</definedName>
    <definedName name="_2244">#REF!</definedName>
    <definedName name="_2246" localSheetId="7">#REF!</definedName>
    <definedName name="_2246" localSheetId="8">#REF!</definedName>
    <definedName name="_2246" localSheetId="9">#REF!</definedName>
    <definedName name="_2246" localSheetId="4">#REF!</definedName>
    <definedName name="_2246">#REF!</definedName>
    <definedName name="_2248" localSheetId="7">#REF!</definedName>
    <definedName name="_2248" localSheetId="8">#REF!</definedName>
    <definedName name="_2248" localSheetId="9">#REF!</definedName>
    <definedName name="_2248" localSheetId="4">#REF!</definedName>
    <definedName name="_2248">#REF!</definedName>
    <definedName name="_2249" localSheetId="7">#REF!</definedName>
    <definedName name="_2249" localSheetId="8">#REF!</definedName>
    <definedName name="_2249" localSheetId="9">#REF!</definedName>
    <definedName name="_2249" localSheetId="4">#REF!</definedName>
    <definedName name="_2249">#REF!</definedName>
    <definedName name="_2271" localSheetId="7">#REF!</definedName>
    <definedName name="_2271" localSheetId="8">#REF!</definedName>
    <definedName name="_2271" localSheetId="9">#REF!</definedName>
    <definedName name="_2271" localSheetId="4">#REF!</definedName>
    <definedName name="_2271">#REF!</definedName>
    <definedName name="_2272" localSheetId="7">#REF!</definedName>
    <definedName name="_2272" localSheetId="8">#REF!</definedName>
    <definedName name="_2272" localSheetId="9">#REF!</definedName>
    <definedName name="_2272" localSheetId="4">#REF!</definedName>
    <definedName name="_2272">#REF!</definedName>
    <definedName name="_2274" localSheetId="7">#REF!</definedName>
    <definedName name="_2274" localSheetId="8">#REF!</definedName>
    <definedName name="_2274" localSheetId="9">#REF!</definedName>
    <definedName name="_2274" localSheetId="4">#REF!</definedName>
    <definedName name="_2274">#REF!</definedName>
    <definedName name="_2276" localSheetId="7">#REF!</definedName>
    <definedName name="_2276" localSheetId="8">#REF!</definedName>
    <definedName name="_2276" localSheetId="9">#REF!</definedName>
    <definedName name="_2276" localSheetId="4">#REF!</definedName>
    <definedName name="_2276">#REF!</definedName>
    <definedName name="_2277" localSheetId="7">#REF!</definedName>
    <definedName name="_2277" localSheetId="8">#REF!</definedName>
    <definedName name="_2277" localSheetId="9">#REF!</definedName>
    <definedName name="_2277" localSheetId="4">#REF!</definedName>
    <definedName name="_2277">#REF!</definedName>
    <definedName name="_2299" localSheetId="7">#REF!</definedName>
    <definedName name="_2299" localSheetId="8">#REF!</definedName>
    <definedName name="_2299" localSheetId="9">#REF!</definedName>
    <definedName name="_2299" localSheetId="4">#REF!</definedName>
    <definedName name="_2299">#REF!</definedName>
    <definedName name="_2300" localSheetId="7">#REF!</definedName>
    <definedName name="_2300" localSheetId="8">#REF!</definedName>
    <definedName name="_2300" localSheetId="9">#REF!</definedName>
    <definedName name="_2300" localSheetId="4">#REF!</definedName>
    <definedName name="_2300">#REF!</definedName>
    <definedName name="_2302" localSheetId="7">#REF!</definedName>
    <definedName name="_2302" localSheetId="8">#REF!</definedName>
    <definedName name="_2302" localSheetId="9">#REF!</definedName>
    <definedName name="_2302" localSheetId="4">#REF!</definedName>
    <definedName name="_2302">#REF!</definedName>
    <definedName name="_2304" localSheetId="7">#REF!</definedName>
    <definedName name="_2304" localSheetId="8">#REF!</definedName>
    <definedName name="_2304" localSheetId="9">#REF!</definedName>
    <definedName name="_2304" localSheetId="4">#REF!</definedName>
    <definedName name="_2304">#REF!</definedName>
    <definedName name="_2305" localSheetId="7">#REF!</definedName>
    <definedName name="_2305" localSheetId="8">#REF!</definedName>
    <definedName name="_2305" localSheetId="9">#REF!</definedName>
    <definedName name="_2305" localSheetId="4">#REF!</definedName>
    <definedName name="_2305">#REF!</definedName>
    <definedName name="_2327" localSheetId="7">#REF!</definedName>
    <definedName name="_2327" localSheetId="8">#REF!</definedName>
    <definedName name="_2327" localSheetId="9">#REF!</definedName>
    <definedName name="_2327" localSheetId="4">#REF!</definedName>
    <definedName name="_2327">#REF!</definedName>
    <definedName name="_2328" localSheetId="7">#REF!</definedName>
    <definedName name="_2328" localSheetId="8">#REF!</definedName>
    <definedName name="_2328" localSheetId="9">#REF!</definedName>
    <definedName name="_2328" localSheetId="4">#REF!</definedName>
    <definedName name="_2328">#REF!</definedName>
    <definedName name="_2330" localSheetId="7">#REF!</definedName>
    <definedName name="_2330" localSheetId="8">#REF!</definedName>
    <definedName name="_2330" localSheetId="9">#REF!</definedName>
    <definedName name="_2330" localSheetId="4">#REF!</definedName>
    <definedName name="_2330">#REF!</definedName>
    <definedName name="_2332" localSheetId="7">#REF!</definedName>
    <definedName name="_2332" localSheetId="8">#REF!</definedName>
    <definedName name="_2332" localSheetId="9">#REF!</definedName>
    <definedName name="_2332" localSheetId="4">#REF!</definedName>
    <definedName name="_2332">#REF!</definedName>
    <definedName name="_2333" localSheetId="7">#REF!</definedName>
    <definedName name="_2333" localSheetId="8">#REF!</definedName>
    <definedName name="_2333" localSheetId="9">#REF!</definedName>
    <definedName name="_2333" localSheetId="4">#REF!</definedName>
    <definedName name="_2333">#REF!</definedName>
    <definedName name="_2355" localSheetId="7">#REF!</definedName>
    <definedName name="_2355" localSheetId="8">#REF!</definedName>
    <definedName name="_2355" localSheetId="9">#REF!</definedName>
    <definedName name="_2355" localSheetId="4">#REF!</definedName>
    <definedName name="_2355">#REF!</definedName>
    <definedName name="_2356" localSheetId="7">#REF!</definedName>
    <definedName name="_2356" localSheetId="8">#REF!</definedName>
    <definedName name="_2356" localSheetId="9">#REF!</definedName>
    <definedName name="_2356" localSheetId="4">#REF!</definedName>
    <definedName name="_2356">#REF!</definedName>
    <definedName name="_2358" localSheetId="7">#REF!</definedName>
    <definedName name="_2358" localSheetId="8">#REF!</definedName>
    <definedName name="_2358" localSheetId="9">#REF!</definedName>
    <definedName name="_2358" localSheetId="4">#REF!</definedName>
    <definedName name="_2358">#REF!</definedName>
    <definedName name="_2360" localSheetId="7">#REF!</definedName>
    <definedName name="_2360" localSheetId="8">#REF!</definedName>
    <definedName name="_2360" localSheetId="9">#REF!</definedName>
    <definedName name="_2360" localSheetId="4">#REF!</definedName>
    <definedName name="_2360">#REF!</definedName>
    <definedName name="_2361" localSheetId="7">#REF!</definedName>
    <definedName name="_2361" localSheetId="8">#REF!</definedName>
    <definedName name="_2361" localSheetId="9">#REF!</definedName>
    <definedName name="_2361" localSheetId="4">#REF!</definedName>
    <definedName name="_2361">#REF!</definedName>
    <definedName name="_2383" localSheetId="7">#REF!</definedName>
    <definedName name="_2383" localSheetId="8">#REF!</definedName>
    <definedName name="_2383" localSheetId="9">#REF!</definedName>
    <definedName name="_2383" localSheetId="4">#REF!</definedName>
    <definedName name="_2383">#REF!</definedName>
    <definedName name="_2384" localSheetId="7">#REF!</definedName>
    <definedName name="_2384" localSheetId="8">#REF!</definedName>
    <definedName name="_2384" localSheetId="9">#REF!</definedName>
    <definedName name="_2384" localSheetId="4">#REF!</definedName>
    <definedName name="_2384">#REF!</definedName>
    <definedName name="_2386" localSheetId="7">#REF!</definedName>
    <definedName name="_2386" localSheetId="8">#REF!</definedName>
    <definedName name="_2386" localSheetId="9">#REF!</definedName>
    <definedName name="_2386" localSheetId="4">#REF!</definedName>
    <definedName name="_2386">#REF!</definedName>
    <definedName name="_2388" localSheetId="7">#REF!</definedName>
    <definedName name="_2388" localSheetId="8">#REF!</definedName>
    <definedName name="_2388" localSheetId="9">#REF!</definedName>
    <definedName name="_2388" localSheetId="4">#REF!</definedName>
    <definedName name="_2388">#REF!</definedName>
    <definedName name="_2389" localSheetId="7">#REF!</definedName>
    <definedName name="_2389" localSheetId="8">#REF!</definedName>
    <definedName name="_2389" localSheetId="9">#REF!</definedName>
    <definedName name="_2389" localSheetId="4">#REF!</definedName>
    <definedName name="_2389">#REF!</definedName>
    <definedName name="_241" localSheetId="7">#REF!</definedName>
    <definedName name="_241" localSheetId="8">#REF!</definedName>
    <definedName name="_241" localSheetId="9">#REF!</definedName>
    <definedName name="_241" localSheetId="4">#REF!</definedName>
    <definedName name="_241">#REF!</definedName>
    <definedName name="_2411" localSheetId="7">#REF!</definedName>
    <definedName name="_2411" localSheetId="8">#REF!</definedName>
    <definedName name="_2411" localSheetId="9">#REF!</definedName>
    <definedName name="_2411" localSheetId="4">#REF!</definedName>
    <definedName name="_2411">#REF!</definedName>
    <definedName name="_2412" localSheetId="7">#REF!</definedName>
    <definedName name="_2412" localSheetId="8">#REF!</definedName>
    <definedName name="_2412" localSheetId="9">#REF!</definedName>
    <definedName name="_2412" localSheetId="4">#REF!</definedName>
    <definedName name="_2412">#REF!</definedName>
    <definedName name="_2414" localSheetId="7">#REF!</definedName>
    <definedName name="_2414" localSheetId="8">#REF!</definedName>
    <definedName name="_2414" localSheetId="9">#REF!</definedName>
    <definedName name="_2414" localSheetId="4">#REF!</definedName>
    <definedName name="_2414">#REF!</definedName>
    <definedName name="_2416" localSheetId="7">#REF!</definedName>
    <definedName name="_2416" localSheetId="8">#REF!</definedName>
    <definedName name="_2416" localSheetId="9">#REF!</definedName>
    <definedName name="_2416" localSheetId="4">#REF!</definedName>
    <definedName name="_2416">#REF!</definedName>
    <definedName name="_2417" localSheetId="7">#REF!</definedName>
    <definedName name="_2417" localSheetId="8">#REF!</definedName>
    <definedName name="_2417" localSheetId="9">#REF!</definedName>
    <definedName name="_2417" localSheetId="4">#REF!</definedName>
    <definedName name="_2417">#REF!</definedName>
    <definedName name="_242" localSheetId="7">#REF!</definedName>
    <definedName name="_242" localSheetId="8">#REF!</definedName>
    <definedName name="_242" localSheetId="9">#REF!</definedName>
    <definedName name="_242" localSheetId="4">#REF!</definedName>
    <definedName name="_242">#REF!</definedName>
    <definedName name="_2439" localSheetId="7">#REF!</definedName>
    <definedName name="_2439" localSheetId="8">#REF!</definedName>
    <definedName name="_2439" localSheetId="9">#REF!</definedName>
    <definedName name="_2439" localSheetId="4">#REF!</definedName>
    <definedName name="_2439">#REF!</definedName>
    <definedName name="_244" localSheetId="7">#REF!</definedName>
    <definedName name="_244" localSheetId="8">#REF!</definedName>
    <definedName name="_244" localSheetId="9">#REF!</definedName>
    <definedName name="_244" localSheetId="4">#REF!</definedName>
    <definedName name="_244">#REF!</definedName>
    <definedName name="_2440" localSheetId="7">#REF!</definedName>
    <definedName name="_2440" localSheetId="8">#REF!</definedName>
    <definedName name="_2440" localSheetId="9">#REF!</definedName>
    <definedName name="_2440" localSheetId="4">#REF!</definedName>
    <definedName name="_2440">#REF!</definedName>
    <definedName name="_2442" localSheetId="7">#REF!</definedName>
    <definedName name="_2442" localSheetId="8">#REF!</definedName>
    <definedName name="_2442" localSheetId="9">#REF!</definedName>
    <definedName name="_2442" localSheetId="4">#REF!</definedName>
    <definedName name="_2442">#REF!</definedName>
    <definedName name="_2444" localSheetId="7">#REF!</definedName>
    <definedName name="_2444" localSheetId="8">#REF!</definedName>
    <definedName name="_2444" localSheetId="9">#REF!</definedName>
    <definedName name="_2444" localSheetId="4">#REF!</definedName>
    <definedName name="_2444">#REF!</definedName>
    <definedName name="_2445" localSheetId="7">#REF!</definedName>
    <definedName name="_2445" localSheetId="8">#REF!</definedName>
    <definedName name="_2445" localSheetId="9">#REF!</definedName>
    <definedName name="_2445" localSheetId="4">#REF!</definedName>
    <definedName name="_2445">#REF!</definedName>
    <definedName name="_246" localSheetId="7">#REF!</definedName>
    <definedName name="_246" localSheetId="8">#REF!</definedName>
    <definedName name="_246" localSheetId="9">#REF!</definedName>
    <definedName name="_246" localSheetId="4">#REF!</definedName>
    <definedName name="_246">#REF!</definedName>
    <definedName name="_2467" localSheetId="7">#REF!</definedName>
    <definedName name="_2467" localSheetId="8">#REF!</definedName>
    <definedName name="_2467" localSheetId="9">#REF!</definedName>
    <definedName name="_2467" localSheetId="4">#REF!</definedName>
    <definedName name="_2467">#REF!</definedName>
    <definedName name="_2468" localSheetId="7">#REF!</definedName>
    <definedName name="_2468" localSheetId="8">#REF!</definedName>
    <definedName name="_2468" localSheetId="9">#REF!</definedName>
    <definedName name="_2468" localSheetId="4">#REF!</definedName>
    <definedName name="_2468">#REF!</definedName>
    <definedName name="_247" localSheetId="7">#REF!</definedName>
    <definedName name="_247" localSheetId="8">#REF!</definedName>
    <definedName name="_247" localSheetId="9">#REF!</definedName>
    <definedName name="_247" localSheetId="4">#REF!</definedName>
    <definedName name="_247">#REF!</definedName>
    <definedName name="_2470" localSheetId="7">#REF!</definedName>
    <definedName name="_2470" localSheetId="8">#REF!</definedName>
    <definedName name="_2470" localSheetId="9">#REF!</definedName>
    <definedName name="_2470" localSheetId="4">#REF!</definedName>
    <definedName name="_2470">#REF!</definedName>
    <definedName name="_2472" localSheetId="7">#REF!</definedName>
    <definedName name="_2472" localSheetId="8">#REF!</definedName>
    <definedName name="_2472" localSheetId="9">#REF!</definedName>
    <definedName name="_2472" localSheetId="4">#REF!</definedName>
    <definedName name="_2472">#REF!</definedName>
    <definedName name="_2473" localSheetId="7">#REF!</definedName>
    <definedName name="_2473" localSheetId="8">#REF!</definedName>
    <definedName name="_2473" localSheetId="9">#REF!</definedName>
    <definedName name="_2473" localSheetId="4">#REF!</definedName>
    <definedName name="_2473">#REF!</definedName>
    <definedName name="_2495" localSheetId="7">#REF!</definedName>
    <definedName name="_2495" localSheetId="8">#REF!</definedName>
    <definedName name="_2495" localSheetId="9">#REF!</definedName>
    <definedName name="_2495" localSheetId="4">#REF!</definedName>
    <definedName name="_2495">#REF!</definedName>
    <definedName name="_2496" localSheetId="7">#REF!</definedName>
    <definedName name="_2496" localSheetId="8">#REF!</definedName>
    <definedName name="_2496" localSheetId="9">#REF!</definedName>
    <definedName name="_2496" localSheetId="4">#REF!</definedName>
    <definedName name="_2496">#REF!</definedName>
    <definedName name="_2498" localSheetId="7">#REF!</definedName>
    <definedName name="_2498" localSheetId="8">#REF!</definedName>
    <definedName name="_2498" localSheetId="9">#REF!</definedName>
    <definedName name="_2498" localSheetId="4">#REF!</definedName>
    <definedName name="_2498">#REF!</definedName>
    <definedName name="_2500" localSheetId="7">#REF!</definedName>
    <definedName name="_2500" localSheetId="8">#REF!</definedName>
    <definedName name="_2500" localSheetId="9">#REF!</definedName>
    <definedName name="_2500" localSheetId="4">#REF!</definedName>
    <definedName name="_2500">#REF!</definedName>
    <definedName name="_2501" localSheetId="7">#REF!</definedName>
    <definedName name="_2501" localSheetId="8">#REF!</definedName>
    <definedName name="_2501" localSheetId="9">#REF!</definedName>
    <definedName name="_2501" localSheetId="4">#REF!</definedName>
    <definedName name="_2501">#REF!</definedName>
    <definedName name="_2523" localSheetId="7">#REF!</definedName>
    <definedName name="_2523" localSheetId="8">#REF!</definedName>
    <definedName name="_2523" localSheetId="9">#REF!</definedName>
    <definedName name="_2523" localSheetId="4">#REF!</definedName>
    <definedName name="_2523">#REF!</definedName>
    <definedName name="_2524" localSheetId="7">#REF!</definedName>
    <definedName name="_2524" localSheetId="8">#REF!</definedName>
    <definedName name="_2524" localSheetId="9">#REF!</definedName>
    <definedName name="_2524" localSheetId="4">#REF!</definedName>
    <definedName name="_2524">#REF!</definedName>
    <definedName name="_2526" localSheetId="7">#REF!</definedName>
    <definedName name="_2526" localSheetId="8">#REF!</definedName>
    <definedName name="_2526" localSheetId="9">#REF!</definedName>
    <definedName name="_2526" localSheetId="4">#REF!</definedName>
    <definedName name="_2526">#REF!</definedName>
    <definedName name="_2528" localSheetId="7">#REF!</definedName>
    <definedName name="_2528" localSheetId="8">#REF!</definedName>
    <definedName name="_2528" localSheetId="9">#REF!</definedName>
    <definedName name="_2528" localSheetId="4">#REF!</definedName>
    <definedName name="_2528">#REF!</definedName>
    <definedName name="_2529" localSheetId="7">#REF!</definedName>
    <definedName name="_2529" localSheetId="8">#REF!</definedName>
    <definedName name="_2529" localSheetId="9">#REF!</definedName>
    <definedName name="_2529" localSheetId="4">#REF!</definedName>
    <definedName name="_2529">#REF!</definedName>
    <definedName name="_2551" localSheetId="7">#REF!</definedName>
    <definedName name="_2551" localSheetId="8">#REF!</definedName>
    <definedName name="_2551" localSheetId="9">#REF!</definedName>
    <definedName name="_2551" localSheetId="4">#REF!</definedName>
    <definedName name="_2551">#REF!</definedName>
    <definedName name="_2552" localSheetId="7">#REF!</definedName>
    <definedName name="_2552" localSheetId="8">#REF!</definedName>
    <definedName name="_2552" localSheetId="9">#REF!</definedName>
    <definedName name="_2552" localSheetId="4">#REF!</definedName>
    <definedName name="_2552">#REF!</definedName>
    <definedName name="_2554" localSheetId="7">#REF!</definedName>
    <definedName name="_2554" localSheetId="8">#REF!</definedName>
    <definedName name="_2554" localSheetId="9">#REF!</definedName>
    <definedName name="_2554" localSheetId="4">#REF!</definedName>
    <definedName name="_2554">#REF!</definedName>
    <definedName name="_2556" localSheetId="7">#REF!</definedName>
    <definedName name="_2556" localSheetId="8">#REF!</definedName>
    <definedName name="_2556" localSheetId="9">#REF!</definedName>
    <definedName name="_2556" localSheetId="4">#REF!</definedName>
    <definedName name="_2556">#REF!</definedName>
    <definedName name="_2557" localSheetId="7">#REF!</definedName>
    <definedName name="_2557" localSheetId="8">#REF!</definedName>
    <definedName name="_2557" localSheetId="9">#REF!</definedName>
    <definedName name="_2557" localSheetId="4">#REF!</definedName>
    <definedName name="_2557">#REF!</definedName>
    <definedName name="_2600" localSheetId="7">#REF!</definedName>
    <definedName name="_2600" localSheetId="8">#REF!</definedName>
    <definedName name="_2600" localSheetId="9">#REF!</definedName>
    <definedName name="_2600" localSheetId="4">#REF!</definedName>
    <definedName name="_2600">#REF!</definedName>
    <definedName name="_2601" localSheetId="7">#REF!</definedName>
    <definedName name="_2601" localSheetId="8">#REF!</definedName>
    <definedName name="_2601" localSheetId="9">#REF!</definedName>
    <definedName name="_2601" localSheetId="4">#REF!</definedName>
    <definedName name="_2601">#REF!</definedName>
    <definedName name="_2603" localSheetId="7">#REF!</definedName>
    <definedName name="_2603" localSheetId="8">#REF!</definedName>
    <definedName name="_2603" localSheetId="9">#REF!</definedName>
    <definedName name="_2603" localSheetId="4">#REF!</definedName>
    <definedName name="_2603">#REF!</definedName>
    <definedName name="_2605" localSheetId="7">#REF!</definedName>
    <definedName name="_2605" localSheetId="8">#REF!</definedName>
    <definedName name="_2605" localSheetId="9">#REF!</definedName>
    <definedName name="_2605" localSheetId="4">#REF!</definedName>
    <definedName name="_2605">#REF!</definedName>
    <definedName name="_2606" localSheetId="7">#REF!</definedName>
    <definedName name="_2606" localSheetId="8">#REF!</definedName>
    <definedName name="_2606" localSheetId="9">#REF!</definedName>
    <definedName name="_2606" localSheetId="4">#REF!</definedName>
    <definedName name="_2606">#REF!</definedName>
    <definedName name="_2614" localSheetId="7">#REF!</definedName>
    <definedName name="_2614" localSheetId="8">#REF!</definedName>
    <definedName name="_2614" localSheetId="9">#REF!</definedName>
    <definedName name="_2614" localSheetId="4">#REF!</definedName>
    <definedName name="_2614">#REF!</definedName>
    <definedName name="_2615" localSheetId="7">#REF!</definedName>
    <definedName name="_2615" localSheetId="8">#REF!</definedName>
    <definedName name="_2615" localSheetId="9">#REF!</definedName>
    <definedName name="_2615" localSheetId="4">#REF!</definedName>
    <definedName name="_2615">#REF!</definedName>
    <definedName name="_2617" localSheetId="7">#REF!</definedName>
    <definedName name="_2617" localSheetId="8">#REF!</definedName>
    <definedName name="_2617" localSheetId="9">#REF!</definedName>
    <definedName name="_2617" localSheetId="4">#REF!</definedName>
    <definedName name="_2617">#REF!</definedName>
    <definedName name="_2619" localSheetId="7">#REF!</definedName>
    <definedName name="_2619" localSheetId="8">#REF!</definedName>
    <definedName name="_2619" localSheetId="9">#REF!</definedName>
    <definedName name="_2619" localSheetId="4">#REF!</definedName>
    <definedName name="_2619">#REF!</definedName>
    <definedName name="_2620" localSheetId="7">#REF!</definedName>
    <definedName name="_2620" localSheetId="8">#REF!</definedName>
    <definedName name="_2620" localSheetId="9">#REF!</definedName>
    <definedName name="_2620" localSheetId="4">#REF!</definedName>
    <definedName name="_2620">#REF!</definedName>
    <definedName name="_2642" localSheetId="7">#REF!</definedName>
    <definedName name="_2642" localSheetId="8">#REF!</definedName>
    <definedName name="_2642" localSheetId="9">#REF!</definedName>
    <definedName name="_2642" localSheetId="4">#REF!</definedName>
    <definedName name="_2642">#REF!</definedName>
    <definedName name="_2643" localSheetId="7">#REF!</definedName>
    <definedName name="_2643" localSheetId="8">#REF!</definedName>
    <definedName name="_2643" localSheetId="9">#REF!</definedName>
    <definedName name="_2643" localSheetId="4">#REF!</definedName>
    <definedName name="_2643">#REF!</definedName>
    <definedName name="_2645" localSheetId="7">#REF!</definedName>
    <definedName name="_2645" localSheetId="8">#REF!</definedName>
    <definedName name="_2645" localSheetId="9">#REF!</definedName>
    <definedName name="_2645" localSheetId="4">#REF!</definedName>
    <definedName name="_2645">#REF!</definedName>
    <definedName name="_2647" localSheetId="7">#REF!</definedName>
    <definedName name="_2647" localSheetId="8">#REF!</definedName>
    <definedName name="_2647" localSheetId="9">#REF!</definedName>
    <definedName name="_2647" localSheetId="4">#REF!</definedName>
    <definedName name="_2647">#REF!</definedName>
    <definedName name="_2648" localSheetId="7">#REF!</definedName>
    <definedName name="_2648" localSheetId="8">#REF!</definedName>
    <definedName name="_2648" localSheetId="9">#REF!</definedName>
    <definedName name="_2648" localSheetId="4">#REF!</definedName>
    <definedName name="_2648">#REF!</definedName>
    <definedName name="_2670" localSheetId="7">#REF!</definedName>
    <definedName name="_2670" localSheetId="8">#REF!</definedName>
    <definedName name="_2670" localSheetId="9">#REF!</definedName>
    <definedName name="_2670" localSheetId="4">#REF!</definedName>
    <definedName name="_2670">#REF!</definedName>
    <definedName name="_2671" localSheetId="7">#REF!</definedName>
    <definedName name="_2671" localSheetId="8">#REF!</definedName>
    <definedName name="_2671" localSheetId="9">#REF!</definedName>
    <definedName name="_2671" localSheetId="4">#REF!</definedName>
    <definedName name="_2671">#REF!</definedName>
    <definedName name="_2673" localSheetId="7">#REF!</definedName>
    <definedName name="_2673" localSheetId="8">#REF!</definedName>
    <definedName name="_2673" localSheetId="9">#REF!</definedName>
    <definedName name="_2673" localSheetId="4">#REF!</definedName>
    <definedName name="_2673">#REF!</definedName>
    <definedName name="_2675" localSheetId="7">#REF!</definedName>
    <definedName name="_2675" localSheetId="8">#REF!</definedName>
    <definedName name="_2675" localSheetId="9">#REF!</definedName>
    <definedName name="_2675" localSheetId="4">#REF!</definedName>
    <definedName name="_2675">#REF!</definedName>
    <definedName name="_2676" localSheetId="7">#REF!</definedName>
    <definedName name="_2676" localSheetId="8">#REF!</definedName>
    <definedName name="_2676" localSheetId="9">#REF!</definedName>
    <definedName name="_2676" localSheetId="4">#REF!</definedName>
    <definedName name="_2676">#REF!</definedName>
    <definedName name="_2698" localSheetId="7">#REF!</definedName>
    <definedName name="_2698" localSheetId="8">#REF!</definedName>
    <definedName name="_2698" localSheetId="9">#REF!</definedName>
    <definedName name="_2698" localSheetId="4">#REF!</definedName>
    <definedName name="_2698">#REF!</definedName>
    <definedName name="_2699" localSheetId="7">#REF!</definedName>
    <definedName name="_2699" localSheetId="8">#REF!</definedName>
    <definedName name="_2699" localSheetId="9">#REF!</definedName>
    <definedName name="_2699" localSheetId="4">#REF!</definedName>
    <definedName name="_2699">#REF!</definedName>
    <definedName name="_2701" localSheetId="7">#REF!</definedName>
    <definedName name="_2701" localSheetId="8">#REF!</definedName>
    <definedName name="_2701" localSheetId="9">#REF!</definedName>
    <definedName name="_2701" localSheetId="4">#REF!</definedName>
    <definedName name="_2701">#REF!</definedName>
    <definedName name="_2703" localSheetId="7">#REF!</definedName>
    <definedName name="_2703" localSheetId="8">#REF!</definedName>
    <definedName name="_2703" localSheetId="9">#REF!</definedName>
    <definedName name="_2703" localSheetId="4">#REF!</definedName>
    <definedName name="_2703">#REF!</definedName>
    <definedName name="_2704" localSheetId="7">#REF!</definedName>
    <definedName name="_2704" localSheetId="8">#REF!</definedName>
    <definedName name="_2704" localSheetId="9">#REF!</definedName>
    <definedName name="_2704" localSheetId="4">#REF!</definedName>
    <definedName name="_2704">#REF!</definedName>
    <definedName name="_2726" localSheetId="7">#REF!</definedName>
    <definedName name="_2726" localSheetId="8">#REF!</definedName>
    <definedName name="_2726" localSheetId="9">#REF!</definedName>
    <definedName name="_2726" localSheetId="4">#REF!</definedName>
    <definedName name="_2726">#REF!</definedName>
    <definedName name="_2727" localSheetId="7">#REF!</definedName>
    <definedName name="_2727" localSheetId="8">#REF!</definedName>
    <definedName name="_2727" localSheetId="9">#REF!</definedName>
    <definedName name="_2727" localSheetId="4">#REF!</definedName>
    <definedName name="_2727">#REF!</definedName>
    <definedName name="_2729" localSheetId="7">#REF!</definedName>
    <definedName name="_2729" localSheetId="8">#REF!</definedName>
    <definedName name="_2729" localSheetId="9">#REF!</definedName>
    <definedName name="_2729" localSheetId="4">#REF!</definedName>
    <definedName name="_2729">#REF!</definedName>
    <definedName name="_2731" localSheetId="7">#REF!</definedName>
    <definedName name="_2731" localSheetId="8">#REF!</definedName>
    <definedName name="_2731" localSheetId="9">#REF!</definedName>
    <definedName name="_2731" localSheetId="4">#REF!</definedName>
    <definedName name="_2731">#REF!</definedName>
    <definedName name="_2732" localSheetId="7">#REF!</definedName>
    <definedName name="_2732" localSheetId="8">#REF!</definedName>
    <definedName name="_2732" localSheetId="9">#REF!</definedName>
    <definedName name="_2732" localSheetId="4">#REF!</definedName>
    <definedName name="_2732">#REF!</definedName>
    <definedName name="_2754" localSheetId="7">#REF!</definedName>
    <definedName name="_2754" localSheetId="8">#REF!</definedName>
    <definedName name="_2754" localSheetId="9">#REF!</definedName>
    <definedName name="_2754" localSheetId="4">#REF!</definedName>
    <definedName name="_2754">#REF!</definedName>
    <definedName name="_2755" localSheetId="7">#REF!</definedName>
    <definedName name="_2755" localSheetId="8">#REF!</definedName>
    <definedName name="_2755" localSheetId="9">#REF!</definedName>
    <definedName name="_2755" localSheetId="4">#REF!</definedName>
    <definedName name="_2755">#REF!</definedName>
    <definedName name="_2757" localSheetId="7">#REF!</definedName>
    <definedName name="_2757" localSheetId="8">#REF!</definedName>
    <definedName name="_2757" localSheetId="9">#REF!</definedName>
    <definedName name="_2757" localSheetId="4">#REF!</definedName>
    <definedName name="_2757">#REF!</definedName>
    <definedName name="_2759" localSheetId="7">#REF!</definedName>
    <definedName name="_2759" localSheetId="8">#REF!</definedName>
    <definedName name="_2759" localSheetId="9">#REF!</definedName>
    <definedName name="_2759" localSheetId="4">#REF!</definedName>
    <definedName name="_2759">#REF!</definedName>
    <definedName name="_2760" localSheetId="7">#REF!</definedName>
    <definedName name="_2760" localSheetId="8">#REF!</definedName>
    <definedName name="_2760" localSheetId="9">#REF!</definedName>
    <definedName name="_2760" localSheetId="4">#REF!</definedName>
    <definedName name="_2760">#REF!</definedName>
    <definedName name="_2782" localSheetId="7">#REF!</definedName>
    <definedName name="_2782" localSheetId="8">#REF!</definedName>
    <definedName name="_2782" localSheetId="9">#REF!</definedName>
    <definedName name="_2782" localSheetId="4">#REF!</definedName>
    <definedName name="_2782">#REF!</definedName>
    <definedName name="_2783" localSheetId="7">#REF!</definedName>
    <definedName name="_2783" localSheetId="8">#REF!</definedName>
    <definedName name="_2783" localSheetId="9">#REF!</definedName>
    <definedName name="_2783" localSheetId="4">#REF!</definedName>
    <definedName name="_2783">#REF!</definedName>
    <definedName name="_2785" localSheetId="7">#REF!</definedName>
    <definedName name="_2785" localSheetId="8">#REF!</definedName>
    <definedName name="_2785" localSheetId="9">#REF!</definedName>
    <definedName name="_2785" localSheetId="4">#REF!</definedName>
    <definedName name="_2785">#REF!</definedName>
    <definedName name="_2787" localSheetId="7">#REF!</definedName>
    <definedName name="_2787" localSheetId="8">#REF!</definedName>
    <definedName name="_2787" localSheetId="9">#REF!</definedName>
    <definedName name="_2787" localSheetId="4">#REF!</definedName>
    <definedName name="_2787">#REF!</definedName>
    <definedName name="_2788" localSheetId="7">#REF!</definedName>
    <definedName name="_2788" localSheetId="8">#REF!</definedName>
    <definedName name="_2788" localSheetId="9">#REF!</definedName>
    <definedName name="_2788" localSheetId="4">#REF!</definedName>
    <definedName name="_2788">#REF!</definedName>
    <definedName name="_2810" localSheetId="7">#REF!</definedName>
    <definedName name="_2810" localSheetId="8">#REF!</definedName>
    <definedName name="_2810" localSheetId="9">#REF!</definedName>
    <definedName name="_2810" localSheetId="4">#REF!</definedName>
    <definedName name="_2810">#REF!</definedName>
    <definedName name="_2811" localSheetId="7">#REF!</definedName>
    <definedName name="_2811" localSheetId="8">#REF!</definedName>
    <definedName name="_2811" localSheetId="9">#REF!</definedName>
    <definedName name="_2811" localSheetId="4">#REF!</definedName>
    <definedName name="_2811">#REF!</definedName>
    <definedName name="_2813" localSheetId="7">#REF!</definedName>
    <definedName name="_2813" localSheetId="8">#REF!</definedName>
    <definedName name="_2813" localSheetId="9">#REF!</definedName>
    <definedName name="_2813" localSheetId="4">#REF!</definedName>
    <definedName name="_2813">#REF!</definedName>
    <definedName name="_2815" localSheetId="7">#REF!</definedName>
    <definedName name="_2815" localSheetId="8">#REF!</definedName>
    <definedName name="_2815" localSheetId="9">#REF!</definedName>
    <definedName name="_2815" localSheetId="4">#REF!</definedName>
    <definedName name="_2815">#REF!</definedName>
    <definedName name="_2816" localSheetId="7">#REF!</definedName>
    <definedName name="_2816" localSheetId="8">#REF!</definedName>
    <definedName name="_2816" localSheetId="9">#REF!</definedName>
    <definedName name="_2816" localSheetId="4">#REF!</definedName>
    <definedName name="_2816">#REF!</definedName>
    <definedName name="_2838" localSheetId="7">#REF!</definedName>
    <definedName name="_2838" localSheetId="8">#REF!</definedName>
    <definedName name="_2838" localSheetId="9">#REF!</definedName>
    <definedName name="_2838" localSheetId="4">#REF!</definedName>
    <definedName name="_2838">#REF!</definedName>
    <definedName name="_2839" localSheetId="7">#REF!</definedName>
    <definedName name="_2839" localSheetId="8">#REF!</definedName>
    <definedName name="_2839" localSheetId="9">#REF!</definedName>
    <definedName name="_2839" localSheetId="4">#REF!</definedName>
    <definedName name="_2839">#REF!</definedName>
    <definedName name="_2841" localSheetId="7">#REF!</definedName>
    <definedName name="_2841" localSheetId="8">#REF!</definedName>
    <definedName name="_2841" localSheetId="9">#REF!</definedName>
    <definedName name="_2841" localSheetId="4">#REF!</definedName>
    <definedName name="_2841">#REF!</definedName>
    <definedName name="_2843" localSheetId="7">#REF!</definedName>
    <definedName name="_2843" localSheetId="8">#REF!</definedName>
    <definedName name="_2843" localSheetId="9">#REF!</definedName>
    <definedName name="_2843" localSheetId="4">#REF!</definedName>
    <definedName name="_2843">#REF!</definedName>
    <definedName name="_2844" localSheetId="7">#REF!</definedName>
    <definedName name="_2844" localSheetId="8">#REF!</definedName>
    <definedName name="_2844" localSheetId="9">#REF!</definedName>
    <definedName name="_2844" localSheetId="4">#REF!</definedName>
    <definedName name="_2844">#REF!</definedName>
    <definedName name="_2866" localSheetId="7">#REF!</definedName>
    <definedName name="_2866" localSheetId="8">#REF!</definedName>
    <definedName name="_2866" localSheetId="9">#REF!</definedName>
    <definedName name="_2866" localSheetId="4">#REF!</definedName>
    <definedName name="_2866">#REF!</definedName>
    <definedName name="_2867" localSheetId="7">#REF!</definedName>
    <definedName name="_2867" localSheetId="8">#REF!</definedName>
    <definedName name="_2867" localSheetId="9">#REF!</definedName>
    <definedName name="_2867" localSheetId="4">#REF!</definedName>
    <definedName name="_2867">#REF!</definedName>
    <definedName name="_2869" localSheetId="7">#REF!</definedName>
    <definedName name="_2869" localSheetId="8">#REF!</definedName>
    <definedName name="_2869" localSheetId="9">#REF!</definedName>
    <definedName name="_2869" localSheetId="4">#REF!</definedName>
    <definedName name="_2869">#REF!</definedName>
    <definedName name="_2871" localSheetId="7">#REF!</definedName>
    <definedName name="_2871" localSheetId="8">#REF!</definedName>
    <definedName name="_2871" localSheetId="9">#REF!</definedName>
    <definedName name="_2871" localSheetId="4">#REF!</definedName>
    <definedName name="_2871">#REF!</definedName>
    <definedName name="_2872" localSheetId="7">#REF!</definedName>
    <definedName name="_2872" localSheetId="8">#REF!</definedName>
    <definedName name="_2872" localSheetId="9">#REF!</definedName>
    <definedName name="_2872" localSheetId="4">#REF!</definedName>
    <definedName name="_2872">#REF!</definedName>
    <definedName name="_2894" localSheetId="7">#REF!</definedName>
    <definedName name="_2894" localSheetId="8">#REF!</definedName>
    <definedName name="_2894" localSheetId="9">#REF!</definedName>
    <definedName name="_2894" localSheetId="4">#REF!</definedName>
    <definedName name="_2894">#REF!</definedName>
    <definedName name="_2895" localSheetId="7">#REF!</definedName>
    <definedName name="_2895" localSheetId="8">#REF!</definedName>
    <definedName name="_2895" localSheetId="9">#REF!</definedName>
    <definedName name="_2895" localSheetId="4">#REF!</definedName>
    <definedName name="_2895">#REF!</definedName>
    <definedName name="_2897" localSheetId="7">#REF!</definedName>
    <definedName name="_2897" localSheetId="8">#REF!</definedName>
    <definedName name="_2897" localSheetId="9">#REF!</definedName>
    <definedName name="_2897" localSheetId="4">#REF!</definedName>
    <definedName name="_2897">#REF!</definedName>
    <definedName name="_2899" localSheetId="7">#REF!</definedName>
    <definedName name="_2899" localSheetId="8">#REF!</definedName>
    <definedName name="_2899" localSheetId="9">#REF!</definedName>
    <definedName name="_2899" localSheetId="4">#REF!</definedName>
    <definedName name="_2899">#REF!</definedName>
    <definedName name="_290" localSheetId="7">#REF!</definedName>
    <definedName name="_290" localSheetId="8">#REF!</definedName>
    <definedName name="_290" localSheetId="9">#REF!</definedName>
    <definedName name="_290" localSheetId="4">#REF!</definedName>
    <definedName name="_290">#REF!</definedName>
    <definedName name="_2900" localSheetId="7">#REF!</definedName>
    <definedName name="_2900" localSheetId="8">#REF!</definedName>
    <definedName name="_2900" localSheetId="9">#REF!</definedName>
    <definedName name="_2900" localSheetId="4">#REF!</definedName>
    <definedName name="_2900">#REF!</definedName>
    <definedName name="_291" localSheetId="7">#REF!</definedName>
    <definedName name="_291" localSheetId="8">#REF!</definedName>
    <definedName name="_291" localSheetId="9">#REF!</definedName>
    <definedName name="_291" localSheetId="4">#REF!</definedName>
    <definedName name="_291">#REF!</definedName>
    <definedName name="_2922" localSheetId="7">#REF!</definedName>
    <definedName name="_2922" localSheetId="8">#REF!</definedName>
    <definedName name="_2922" localSheetId="9">#REF!</definedName>
    <definedName name="_2922" localSheetId="4">#REF!</definedName>
    <definedName name="_2922">#REF!</definedName>
    <definedName name="_2923" localSheetId="7">#REF!</definedName>
    <definedName name="_2923" localSheetId="8">#REF!</definedName>
    <definedName name="_2923" localSheetId="9">#REF!</definedName>
    <definedName name="_2923" localSheetId="4">#REF!</definedName>
    <definedName name="_2923">#REF!</definedName>
    <definedName name="_2925" localSheetId="7">#REF!</definedName>
    <definedName name="_2925" localSheetId="8">#REF!</definedName>
    <definedName name="_2925" localSheetId="9">#REF!</definedName>
    <definedName name="_2925" localSheetId="4">#REF!</definedName>
    <definedName name="_2925">#REF!</definedName>
    <definedName name="_2927" localSheetId="7">#REF!</definedName>
    <definedName name="_2927" localSheetId="8">#REF!</definedName>
    <definedName name="_2927" localSheetId="9">#REF!</definedName>
    <definedName name="_2927" localSheetId="4">#REF!</definedName>
    <definedName name="_2927">#REF!</definedName>
    <definedName name="_2928" localSheetId="7">#REF!</definedName>
    <definedName name="_2928" localSheetId="8">#REF!</definedName>
    <definedName name="_2928" localSheetId="9">#REF!</definedName>
    <definedName name="_2928" localSheetId="4">#REF!</definedName>
    <definedName name="_2928">#REF!</definedName>
    <definedName name="_293" localSheetId="7">#REF!</definedName>
    <definedName name="_293" localSheetId="8">#REF!</definedName>
    <definedName name="_293" localSheetId="9">#REF!</definedName>
    <definedName name="_293" localSheetId="4">#REF!</definedName>
    <definedName name="_293">#REF!</definedName>
    <definedName name="_295" localSheetId="7">#REF!</definedName>
    <definedName name="_295" localSheetId="8">#REF!</definedName>
    <definedName name="_295" localSheetId="9">#REF!</definedName>
    <definedName name="_295" localSheetId="4">#REF!</definedName>
    <definedName name="_295">#REF!</definedName>
    <definedName name="_2950" localSheetId="7">#REF!</definedName>
    <definedName name="_2950" localSheetId="8">#REF!</definedName>
    <definedName name="_2950" localSheetId="9">#REF!</definedName>
    <definedName name="_2950" localSheetId="4">#REF!</definedName>
    <definedName name="_2950">#REF!</definedName>
    <definedName name="_2951" localSheetId="7">#REF!</definedName>
    <definedName name="_2951" localSheetId="8">#REF!</definedName>
    <definedName name="_2951" localSheetId="9">#REF!</definedName>
    <definedName name="_2951" localSheetId="4">#REF!</definedName>
    <definedName name="_2951">#REF!</definedName>
    <definedName name="_2953" localSheetId="7">#REF!</definedName>
    <definedName name="_2953" localSheetId="8">#REF!</definedName>
    <definedName name="_2953" localSheetId="9">#REF!</definedName>
    <definedName name="_2953" localSheetId="4">#REF!</definedName>
    <definedName name="_2953">#REF!</definedName>
    <definedName name="_2955" localSheetId="7">#REF!</definedName>
    <definedName name="_2955" localSheetId="8">#REF!</definedName>
    <definedName name="_2955" localSheetId="9">#REF!</definedName>
    <definedName name="_2955" localSheetId="4">#REF!</definedName>
    <definedName name="_2955">#REF!</definedName>
    <definedName name="_2956" localSheetId="7">#REF!</definedName>
    <definedName name="_2956" localSheetId="8">#REF!</definedName>
    <definedName name="_2956" localSheetId="9">#REF!</definedName>
    <definedName name="_2956" localSheetId="4">#REF!</definedName>
    <definedName name="_2956">#REF!</definedName>
    <definedName name="_296" localSheetId="7">#REF!</definedName>
    <definedName name="_296" localSheetId="8">#REF!</definedName>
    <definedName name="_296" localSheetId="9">#REF!</definedName>
    <definedName name="_296" localSheetId="4">#REF!</definedName>
    <definedName name="_296">#REF!</definedName>
    <definedName name="_2999" localSheetId="7">#REF!</definedName>
    <definedName name="_2999" localSheetId="8">#REF!</definedName>
    <definedName name="_2999" localSheetId="9">#REF!</definedName>
    <definedName name="_2999" localSheetId="4">#REF!</definedName>
    <definedName name="_2999">#REF!</definedName>
    <definedName name="_3000" localSheetId="7">#REF!</definedName>
    <definedName name="_3000" localSheetId="8">#REF!</definedName>
    <definedName name="_3000" localSheetId="9">#REF!</definedName>
    <definedName name="_3000" localSheetId="4">#REF!</definedName>
    <definedName name="_3000">#REF!</definedName>
    <definedName name="_3002" localSheetId="7">#REF!</definedName>
    <definedName name="_3002" localSheetId="8">#REF!</definedName>
    <definedName name="_3002" localSheetId="9">#REF!</definedName>
    <definedName name="_3002" localSheetId="4">#REF!</definedName>
    <definedName name="_3002">#REF!</definedName>
    <definedName name="_3004" localSheetId="7">#REF!</definedName>
    <definedName name="_3004" localSheetId="8">#REF!</definedName>
    <definedName name="_3004" localSheetId="9">#REF!</definedName>
    <definedName name="_3004" localSheetId="4">#REF!</definedName>
    <definedName name="_3004">#REF!</definedName>
    <definedName name="_3005" localSheetId="7">#REF!</definedName>
    <definedName name="_3005" localSheetId="8">#REF!</definedName>
    <definedName name="_3005" localSheetId="9">#REF!</definedName>
    <definedName name="_3005" localSheetId="4">#REF!</definedName>
    <definedName name="_3005">#REF!</definedName>
    <definedName name="_3013" localSheetId="7">#REF!</definedName>
    <definedName name="_3013" localSheetId="8">#REF!</definedName>
    <definedName name="_3013" localSheetId="9">#REF!</definedName>
    <definedName name="_3013" localSheetId="4">#REF!</definedName>
    <definedName name="_3013">#REF!</definedName>
    <definedName name="_3014" localSheetId="7">#REF!</definedName>
    <definedName name="_3014" localSheetId="8">#REF!</definedName>
    <definedName name="_3014" localSheetId="9">#REF!</definedName>
    <definedName name="_3014" localSheetId="4">#REF!</definedName>
    <definedName name="_3014">#REF!</definedName>
    <definedName name="_3016" localSheetId="7">#REF!</definedName>
    <definedName name="_3016" localSheetId="8">#REF!</definedName>
    <definedName name="_3016" localSheetId="9">#REF!</definedName>
    <definedName name="_3016" localSheetId="4">#REF!</definedName>
    <definedName name="_3016">#REF!</definedName>
    <definedName name="_3018" localSheetId="7">#REF!</definedName>
    <definedName name="_3018" localSheetId="8">#REF!</definedName>
    <definedName name="_3018" localSheetId="9">#REF!</definedName>
    <definedName name="_3018" localSheetId="4">#REF!</definedName>
    <definedName name="_3018">#REF!</definedName>
    <definedName name="_3019" localSheetId="7">#REF!</definedName>
    <definedName name="_3019" localSheetId="8">#REF!</definedName>
    <definedName name="_3019" localSheetId="9">#REF!</definedName>
    <definedName name="_3019" localSheetId="4">#REF!</definedName>
    <definedName name="_3019">#REF!</definedName>
    <definedName name="_304" localSheetId="7">#REF!</definedName>
    <definedName name="_304" localSheetId="8">#REF!</definedName>
    <definedName name="_304" localSheetId="9">#REF!</definedName>
    <definedName name="_304" localSheetId="4">#REF!</definedName>
    <definedName name="_304">#REF!</definedName>
    <definedName name="_305" localSheetId="7">#REF!</definedName>
    <definedName name="_305" localSheetId="8">#REF!</definedName>
    <definedName name="_305" localSheetId="9">#REF!</definedName>
    <definedName name="_305" localSheetId="4">#REF!</definedName>
    <definedName name="_305">#REF!</definedName>
    <definedName name="_3062" localSheetId="7">#REF!</definedName>
    <definedName name="_3062" localSheetId="8">#REF!</definedName>
    <definedName name="_3062" localSheetId="9">#REF!</definedName>
    <definedName name="_3062" localSheetId="4">#REF!</definedName>
    <definedName name="_3062">#REF!</definedName>
    <definedName name="_3063" localSheetId="7">#REF!</definedName>
    <definedName name="_3063" localSheetId="8">#REF!</definedName>
    <definedName name="_3063" localSheetId="9">#REF!</definedName>
    <definedName name="_3063" localSheetId="4">#REF!</definedName>
    <definedName name="_3063">#REF!</definedName>
    <definedName name="_3065" localSheetId="7">#REF!</definedName>
    <definedName name="_3065" localSheetId="8">#REF!</definedName>
    <definedName name="_3065" localSheetId="9">#REF!</definedName>
    <definedName name="_3065" localSheetId="4">#REF!</definedName>
    <definedName name="_3065">#REF!</definedName>
    <definedName name="_3067" localSheetId="7">#REF!</definedName>
    <definedName name="_3067" localSheetId="8">#REF!</definedName>
    <definedName name="_3067" localSheetId="9">#REF!</definedName>
    <definedName name="_3067" localSheetId="4">#REF!</definedName>
    <definedName name="_3067">#REF!</definedName>
    <definedName name="_3068" localSheetId="7">#REF!</definedName>
    <definedName name="_3068" localSheetId="8">#REF!</definedName>
    <definedName name="_3068" localSheetId="9">#REF!</definedName>
    <definedName name="_3068" localSheetId="4">#REF!</definedName>
    <definedName name="_3068">#REF!</definedName>
    <definedName name="_307" localSheetId="7">#REF!</definedName>
    <definedName name="_307" localSheetId="8">#REF!</definedName>
    <definedName name="_307" localSheetId="9">#REF!</definedName>
    <definedName name="_307" localSheetId="4">#REF!</definedName>
    <definedName name="_307">#REF!</definedName>
    <definedName name="_3076" localSheetId="7">#REF!</definedName>
    <definedName name="_3076" localSheetId="8">#REF!</definedName>
    <definedName name="_3076" localSheetId="9">#REF!</definedName>
    <definedName name="_3076" localSheetId="4">#REF!</definedName>
    <definedName name="_3076">#REF!</definedName>
    <definedName name="_3077" localSheetId="7">#REF!</definedName>
    <definedName name="_3077" localSheetId="8">#REF!</definedName>
    <definedName name="_3077" localSheetId="9">#REF!</definedName>
    <definedName name="_3077" localSheetId="4">#REF!</definedName>
    <definedName name="_3077">#REF!</definedName>
    <definedName name="_3079" localSheetId="7">#REF!</definedName>
    <definedName name="_3079" localSheetId="8">#REF!</definedName>
    <definedName name="_3079" localSheetId="9">#REF!</definedName>
    <definedName name="_3079" localSheetId="4">#REF!</definedName>
    <definedName name="_3079">#REF!</definedName>
    <definedName name="_3081" localSheetId="7">#REF!</definedName>
    <definedName name="_3081" localSheetId="8">#REF!</definedName>
    <definedName name="_3081" localSheetId="9">#REF!</definedName>
    <definedName name="_3081" localSheetId="4">#REF!</definedName>
    <definedName name="_3081">#REF!</definedName>
    <definedName name="_3082" localSheetId="7">#REF!</definedName>
    <definedName name="_3082" localSheetId="8">#REF!</definedName>
    <definedName name="_3082" localSheetId="9">#REF!</definedName>
    <definedName name="_3082" localSheetId="4">#REF!</definedName>
    <definedName name="_3082">#REF!</definedName>
    <definedName name="_309" localSheetId="7">#REF!</definedName>
    <definedName name="_309" localSheetId="8">#REF!</definedName>
    <definedName name="_309" localSheetId="9">#REF!</definedName>
    <definedName name="_309" localSheetId="4">#REF!</definedName>
    <definedName name="_309">#REF!</definedName>
    <definedName name="_310" localSheetId="7">#REF!</definedName>
    <definedName name="_310" localSheetId="8">#REF!</definedName>
    <definedName name="_310" localSheetId="9">#REF!</definedName>
    <definedName name="_310" localSheetId="4">#REF!</definedName>
    <definedName name="_310">#REF!</definedName>
    <definedName name="_3118" localSheetId="7">#REF!</definedName>
    <definedName name="_3118" localSheetId="8">#REF!</definedName>
    <definedName name="_3118" localSheetId="9">#REF!</definedName>
    <definedName name="_3118" localSheetId="4">#REF!</definedName>
    <definedName name="_3118">#REF!</definedName>
    <definedName name="_3119" localSheetId="7">#REF!</definedName>
    <definedName name="_3119" localSheetId="8">#REF!</definedName>
    <definedName name="_3119" localSheetId="9">#REF!</definedName>
    <definedName name="_3119" localSheetId="4">#REF!</definedName>
    <definedName name="_3119">#REF!</definedName>
    <definedName name="_3121" localSheetId="7">#REF!</definedName>
    <definedName name="_3121" localSheetId="8">#REF!</definedName>
    <definedName name="_3121" localSheetId="9">#REF!</definedName>
    <definedName name="_3121" localSheetId="4">#REF!</definedName>
    <definedName name="_3121">#REF!</definedName>
    <definedName name="_3123" localSheetId="7">#REF!</definedName>
    <definedName name="_3123" localSheetId="8">#REF!</definedName>
    <definedName name="_3123" localSheetId="9">#REF!</definedName>
    <definedName name="_3123" localSheetId="4">#REF!</definedName>
    <definedName name="_3123">#REF!</definedName>
    <definedName name="_3124" localSheetId="7">#REF!</definedName>
    <definedName name="_3124" localSheetId="8">#REF!</definedName>
    <definedName name="_3124" localSheetId="9">#REF!</definedName>
    <definedName name="_3124" localSheetId="4">#REF!</definedName>
    <definedName name="_3124">#REF!</definedName>
    <definedName name="_3146" localSheetId="7">#REF!</definedName>
    <definedName name="_3146" localSheetId="8">#REF!</definedName>
    <definedName name="_3146" localSheetId="9">#REF!</definedName>
    <definedName name="_3146" localSheetId="4">#REF!</definedName>
    <definedName name="_3146">#REF!</definedName>
    <definedName name="_3147" localSheetId="7">#REF!</definedName>
    <definedName name="_3147" localSheetId="8">#REF!</definedName>
    <definedName name="_3147" localSheetId="9">#REF!</definedName>
    <definedName name="_3147" localSheetId="4">#REF!</definedName>
    <definedName name="_3147">#REF!</definedName>
    <definedName name="_3149" localSheetId="7">#REF!</definedName>
    <definedName name="_3149" localSheetId="8">#REF!</definedName>
    <definedName name="_3149" localSheetId="9">#REF!</definedName>
    <definedName name="_3149" localSheetId="4">#REF!</definedName>
    <definedName name="_3149">#REF!</definedName>
    <definedName name="_3151" localSheetId="7">#REF!</definedName>
    <definedName name="_3151" localSheetId="8">#REF!</definedName>
    <definedName name="_3151" localSheetId="9">#REF!</definedName>
    <definedName name="_3151" localSheetId="4">#REF!</definedName>
    <definedName name="_3151">#REF!</definedName>
    <definedName name="_3152" localSheetId="7">#REF!</definedName>
    <definedName name="_3152" localSheetId="8">#REF!</definedName>
    <definedName name="_3152" localSheetId="9">#REF!</definedName>
    <definedName name="_3152" localSheetId="4">#REF!</definedName>
    <definedName name="_3152">#REF!</definedName>
    <definedName name="_3174" localSheetId="7">#REF!</definedName>
    <definedName name="_3174" localSheetId="8">#REF!</definedName>
    <definedName name="_3174" localSheetId="9">#REF!</definedName>
    <definedName name="_3174" localSheetId="4">#REF!</definedName>
    <definedName name="_3174">#REF!</definedName>
    <definedName name="_3175" localSheetId="7">#REF!</definedName>
    <definedName name="_3175" localSheetId="8">#REF!</definedName>
    <definedName name="_3175" localSheetId="9">#REF!</definedName>
    <definedName name="_3175" localSheetId="4">#REF!</definedName>
    <definedName name="_3175">#REF!</definedName>
    <definedName name="_3177" localSheetId="7">#REF!</definedName>
    <definedName name="_3177" localSheetId="8">#REF!</definedName>
    <definedName name="_3177" localSheetId="9">#REF!</definedName>
    <definedName name="_3177" localSheetId="4">#REF!</definedName>
    <definedName name="_3177">#REF!</definedName>
    <definedName name="_3179" localSheetId="7">#REF!</definedName>
    <definedName name="_3179" localSheetId="8">#REF!</definedName>
    <definedName name="_3179" localSheetId="9">#REF!</definedName>
    <definedName name="_3179" localSheetId="4">#REF!</definedName>
    <definedName name="_3179">#REF!</definedName>
    <definedName name="_3180" localSheetId="7">#REF!</definedName>
    <definedName name="_3180" localSheetId="8">#REF!</definedName>
    <definedName name="_3180" localSheetId="9">#REF!</definedName>
    <definedName name="_3180" localSheetId="4">#REF!</definedName>
    <definedName name="_3180">#REF!</definedName>
    <definedName name="_3202" localSheetId="7">#REF!</definedName>
    <definedName name="_3202" localSheetId="8">#REF!</definedName>
    <definedName name="_3202" localSheetId="9">#REF!</definedName>
    <definedName name="_3202" localSheetId="4">#REF!</definedName>
    <definedName name="_3202">#REF!</definedName>
    <definedName name="_3203" localSheetId="7">#REF!</definedName>
    <definedName name="_3203" localSheetId="8">#REF!</definedName>
    <definedName name="_3203" localSheetId="9">#REF!</definedName>
    <definedName name="_3203" localSheetId="4">#REF!</definedName>
    <definedName name="_3203">#REF!</definedName>
    <definedName name="_3205" localSheetId="7">#REF!</definedName>
    <definedName name="_3205" localSheetId="8">#REF!</definedName>
    <definedName name="_3205" localSheetId="9">#REF!</definedName>
    <definedName name="_3205" localSheetId="4">#REF!</definedName>
    <definedName name="_3205">#REF!</definedName>
    <definedName name="_3207" localSheetId="7">#REF!</definedName>
    <definedName name="_3207" localSheetId="8">#REF!</definedName>
    <definedName name="_3207" localSheetId="9">#REF!</definedName>
    <definedName name="_3207" localSheetId="4">#REF!</definedName>
    <definedName name="_3207">#REF!</definedName>
    <definedName name="_3208" localSheetId="7">#REF!</definedName>
    <definedName name="_3208" localSheetId="8">#REF!</definedName>
    <definedName name="_3208" localSheetId="9">#REF!</definedName>
    <definedName name="_3208" localSheetId="4">#REF!</definedName>
    <definedName name="_3208">#REF!</definedName>
    <definedName name="_3230" localSheetId="7">#REF!</definedName>
    <definedName name="_3230" localSheetId="8">#REF!</definedName>
    <definedName name="_3230" localSheetId="9">#REF!</definedName>
    <definedName name="_3230" localSheetId="4">#REF!</definedName>
    <definedName name="_3230">#REF!</definedName>
    <definedName name="_3231" localSheetId="7">#REF!</definedName>
    <definedName name="_3231" localSheetId="8">#REF!</definedName>
    <definedName name="_3231" localSheetId="9">#REF!</definedName>
    <definedName name="_3231" localSheetId="4">#REF!</definedName>
    <definedName name="_3231">#REF!</definedName>
    <definedName name="_3233" localSheetId="7">#REF!</definedName>
    <definedName name="_3233" localSheetId="8">#REF!</definedName>
    <definedName name="_3233" localSheetId="9">#REF!</definedName>
    <definedName name="_3233" localSheetId="4">#REF!</definedName>
    <definedName name="_3233">#REF!</definedName>
    <definedName name="_3235" localSheetId="7">#REF!</definedName>
    <definedName name="_3235" localSheetId="8">#REF!</definedName>
    <definedName name="_3235" localSheetId="9">#REF!</definedName>
    <definedName name="_3235" localSheetId="4">#REF!</definedName>
    <definedName name="_3235">#REF!</definedName>
    <definedName name="_3236" localSheetId="7">#REF!</definedName>
    <definedName name="_3236" localSheetId="8">#REF!</definedName>
    <definedName name="_3236" localSheetId="9">#REF!</definedName>
    <definedName name="_3236" localSheetId="4">#REF!</definedName>
    <definedName name="_3236">#REF!</definedName>
    <definedName name="_3258" localSheetId="7">#REF!</definedName>
    <definedName name="_3258" localSheetId="8">#REF!</definedName>
    <definedName name="_3258" localSheetId="9">#REF!</definedName>
    <definedName name="_3258" localSheetId="4">#REF!</definedName>
    <definedName name="_3258">#REF!</definedName>
    <definedName name="_3259" localSheetId="7">#REF!</definedName>
    <definedName name="_3259" localSheetId="8">#REF!</definedName>
    <definedName name="_3259" localSheetId="9">#REF!</definedName>
    <definedName name="_3259" localSheetId="4">#REF!</definedName>
    <definedName name="_3259">#REF!</definedName>
    <definedName name="_3261" localSheetId="7">#REF!</definedName>
    <definedName name="_3261" localSheetId="8">#REF!</definedName>
    <definedName name="_3261" localSheetId="9">#REF!</definedName>
    <definedName name="_3261" localSheetId="4">#REF!</definedName>
    <definedName name="_3261">#REF!</definedName>
    <definedName name="_3263" localSheetId="7">#REF!</definedName>
    <definedName name="_3263" localSheetId="8">#REF!</definedName>
    <definedName name="_3263" localSheetId="9">#REF!</definedName>
    <definedName name="_3263" localSheetId="4">#REF!</definedName>
    <definedName name="_3263">#REF!</definedName>
    <definedName name="_3264" localSheetId="7">#REF!</definedName>
    <definedName name="_3264" localSheetId="8">#REF!</definedName>
    <definedName name="_3264" localSheetId="9">#REF!</definedName>
    <definedName name="_3264" localSheetId="4">#REF!</definedName>
    <definedName name="_3264">#REF!</definedName>
    <definedName name="_3286" localSheetId="7">#REF!</definedName>
    <definedName name="_3286" localSheetId="8">#REF!</definedName>
    <definedName name="_3286" localSheetId="9">#REF!</definedName>
    <definedName name="_3286" localSheetId="4">#REF!</definedName>
    <definedName name="_3286">#REF!</definedName>
    <definedName name="_3287" localSheetId="7">#REF!</definedName>
    <definedName name="_3287" localSheetId="8">#REF!</definedName>
    <definedName name="_3287" localSheetId="9">#REF!</definedName>
    <definedName name="_3287" localSheetId="4">#REF!</definedName>
    <definedName name="_3287">#REF!</definedName>
    <definedName name="_3289" localSheetId="7">#REF!</definedName>
    <definedName name="_3289" localSheetId="8">#REF!</definedName>
    <definedName name="_3289" localSheetId="9">#REF!</definedName>
    <definedName name="_3289" localSheetId="4">#REF!</definedName>
    <definedName name="_3289">#REF!</definedName>
    <definedName name="_3291" localSheetId="7">#REF!</definedName>
    <definedName name="_3291" localSheetId="8">#REF!</definedName>
    <definedName name="_3291" localSheetId="9">#REF!</definedName>
    <definedName name="_3291" localSheetId="4">#REF!</definedName>
    <definedName name="_3291">#REF!</definedName>
    <definedName name="_3292" localSheetId="7">#REF!</definedName>
    <definedName name="_3292" localSheetId="8">#REF!</definedName>
    <definedName name="_3292" localSheetId="9">#REF!</definedName>
    <definedName name="_3292" localSheetId="4">#REF!</definedName>
    <definedName name="_3292">#REF!</definedName>
    <definedName name="_3314" localSheetId="7">#REF!</definedName>
    <definedName name="_3314" localSheetId="8">#REF!</definedName>
    <definedName name="_3314" localSheetId="9">#REF!</definedName>
    <definedName name="_3314" localSheetId="4">#REF!</definedName>
    <definedName name="_3314">#REF!</definedName>
    <definedName name="_3315" localSheetId="7">#REF!</definedName>
    <definedName name="_3315" localSheetId="8">#REF!</definedName>
    <definedName name="_3315" localSheetId="9">#REF!</definedName>
    <definedName name="_3315" localSheetId="4">#REF!</definedName>
    <definedName name="_3315">#REF!</definedName>
    <definedName name="_3317" localSheetId="7">#REF!</definedName>
    <definedName name="_3317" localSheetId="8">#REF!</definedName>
    <definedName name="_3317" localSheetId="9">#REF!</definedName>
    <definedName name="_3317" localSheetId="4">#REF!</definedName>
    <definedName name="_3317">#REF!</definedName>
    <definedName name="_3319" localSheetId="7">#REF!</definedName>
    <definedName name="_3319" localSheetId="8">#REF!</definedName>
    <definedName name="_3319" localSheetId="9">#REF!</definedName>
    <definedName name="_3319" localSheetId="4">#REF!</definedName>
    <definedName name="_3319">#REF!</definedName>
    <definedName name="_3320" localSheetId="7">#REF!</definedName>
    <definedName name="_3320" localSheetId="8">#REF!</definedName>
    <definedName name="_3320" localSheetId="9">#REF!</definedName>
    <definedName name="_3320" localSheetId="4">#REF!</definedName>
    <definedName name="_3320">#REF!</definedName>
    <definedName name="_353" localSheetId="7">#REF!</definedName>
    <definedName name="_353" localSheetId="8">#REF!</definedName>
    <definedName name="_353" localSheetId="9">#REF!</definedName>
    <definedName name="_353" localSheetId="4">#REF!</definedName>
    <definedName name="_353">#REF!</definedName>
    <definedName name="_354" localSheetId="7">#REF!</definedName>
    <definedName name="_354" localSheetId="8">#REF!</definedName>
    <definedName name="_354" localSheetId="9">#REF!</definedName>
    <definedName name="_354" localSheetId="4">#REF!</definedName>
    <definedName name="_354">#REF!</definedName>
    <definedName name="_356" localSheetId="7">#REF!</definedName>
    <definedName name="_356" localSheetId="8">#REF!</definedName>
    <definedName name="_356" localSheetId="9">#REF!</definedName>
    <definedName name="_356" localSheetId="4">#REF!</definedName>
    <definedName name="_356">#REF!</definedName>
    <definedName name="_358" localSheetId="7">#REF!</definedName>
    <definedName name="_358" localSheetId="8">#REF!</definedName>
    <definedName name="_358" localSheetId="9">#REF!</definedName>
    <definedName name="_358" localSheetId="4">#REF!</definedName>
    <definedName name="_358">#REF!</definedName>
    <definedName name="_359" localSheetId="7">#REF!</definedName>
    <definedName name="_359" localSheetId="8">#REF!</definedName>
    <definedName name="_359" localSheetId="9">#REF!</definedName>
    <definedName name="_359" localSheetId="4">#REF!</definedName>
    <definedName name="_359">#REF!</definedName>
    <definedName name="_367" localSheetId="7">#REF!</definedName>
    <definedName name="_367" localSheetId="8">#REF!</definedName>
    <definedName name="_367" localSheetId="9">#REF!</definedName>
    <definedName name="_367" localSheetId="4">#REF!</definedName>
    <definedName name="_367">#REF!</definedName>
    <definedName name="_368" localSheetId="7">#REF!</definedName>
    <definedName name="_368" localSheetId="8">#REF!</definedName>
    <definedName name="_368" localSheetId="9">#REF!</definedName>
    <definedName name="_368" localSheetId="4">#REF!</definedName>
    <definedName name="_368">#REF!</definedName>
    <definedName name="_370" localSheetId="7">#REF!</definedName>
    <definedName name="_370" localSheetId="8">#REF!</definedName>
    <definedName name="_370" localSheetId="9">#REF!</definedName>
    <definedName name="_370" localSheetId="4">#REF!</definedName>
    <definedName name="_370">#REF!</definedName>
    <definedName name="_372" localSheetId="7">#REF!</definedName>
    <definedName name="_372" localSheetId="8">#REF!</definedName>
    <definedName name="_372" localSheetId="9">#REF!</definedName>
    <definedName name="_372" localSheetId="4">#REF!</definedName>
    <definedName name="_372">#REF!</definedName>
    <definedName name="_373" localSheetId="7">#REF!</definedName>
    <definedName name="_373" localSheetId="8">#REF!</definedName>
    <definedName name="_373" localSheetId="9">#REF!</definedName>
    <definedName name="_373" localSheetId="4">#REF!</definedName>
    <definedName name="_373">#REF!</definedName>
    <definedName name="_416" localSheetId="7">#REF!</definedName>
    <definedName name="_416" localSheetId="8">#REF!</definedName>
    <definedName name="_416" localSheetId="9">#REF!</definedName>
    <definedName name="_416" localSheetId="4">#REF!</definedName>
    <definedName name="_416">#REF!</definedName>
    <definedName name="_417" localSheetId="7">#REF!</definedName>
    <definedName name="_417" localSheetId="8">#REF!</definedName>
    <definedName name="_417" localSheetId="9">#REF!</definedName>
    <definedName name="_417" localSheetId="4">#REF!</definedName>
    <definedName name="_417">#REF!</definedName>
    <definedName name="_419" localSheetId="7">#REF!</definedName>
    <definedName name="_419" localSheetId="8">#REF!</definedName>
    <definedName name="_419" localSheetId="9">#REF!</definedName>
    <definedName name="_419" localSheetId="4">#REF!</definedName>
    <definedName name="_419">#REF!</definedName>
    <definedName name="_421" localSheetId="7">#REF!</definedName>
    <definedName name="_421" localSheetId="8">#REF!</definedName>
    <definedName name="_421" localSheetId="9">#REF!</definedName>
    <definedName name="_421" localSheetId="4">#REF!</definedName>
    <definedName name="_421">#REF!</definedName>
    <definedName name="_422" localSheetId="7">#REF!</definedName>
    <definedName name="_422" localSheetId="8">#REF!</definedName>
    <definedName name="_422" localSheetId="9">#REF!</definedName>
    <definedName name="_422" localSheetId="4">#REF!</definedName>
    <definedName name="_422">#REF!</definedName>
    <definedName name="_430" localSheetId="7">#REF!</definedName>
    <definedName name="_430" localSheetId="8">#REF!</definedName>
    <definedName name="_430" localSheetId="9">#REF!</definedName>
    <definedName name="_430" localSheetId="4">#REF!</definedName>
    <definedName name="_430">#REF!</definedName>
    <definedName name="_431" localSheetId="7">#REF!</definedName>
    <definedName name="_431" localSheetId="8">#REF!</definedName>
    <definedName name="_431" localSheetId="9">#REF!</definedName>
    <definedName name="_431" localSheetId="4">#REF!</definedName>
    <definedName name="_431">#REF!</definedName>
    <definedName name="_433" localSheetId="7">#REF!</definedName>
    <definedName name="_433" localSheetId="8">#REF!</definedName>
    <definedName name="_433" localSheetId="9">#REF!</definedName>
    <definedName name="_433" localSheetId="4">#REF!</definedName>
    <definedName name="_433">#REF!</definedName>
    <definedName name="_435" localSheetId="7">#REF!</definedName>
    <definedName name="_435" localSheetId="8">#REF!</definedName>
    <definedName name="_435" localSheetId="9">#REF!</definedName>
    <definedName name="_435" localSheetId="4">#REF!</definedName>
    <definedName name="_435">#REF!</definedName>
    <definedName name="_436" localSheetId="7">#REF!</definedName>
    <definedName name="_436" localSheetId="8">#REF!</definedName>
    <definedName name="_436" localSheetId="9">#REF!</definedName>
    <definedName name="_436" localSheetId="4">#REF!</definedName>
    <definedName name="_436">#REF!</definedName>
    <definedName name="_458" localSheetId="7">#REF!</definedName>
    <definedName name="_458" localSheetId="8">#REF!</definedName>
    <definedName name="_458" localSheetId="9">#REF!</definedName>
    <definedName name="_458" localSheetId="4">#REF!</definedName>
    <definedName name="_458">#REF!</definedName>
    <definedName name="_459" localSheetId="7">#REF!</definedName>
    <definedName name="_459" localSheetId="8">#REF!</definedName>
    <definedName name="_459" localSheetId="9">#REF!</definedName>
    <definedName name="_459" localSheetId="4">#REF!</definedName>
    <definedName name="_459">#REF!</definedName>
    <definedName name="_461" localSheetId="7">#REF!</definedName>
    <definedName name="_461" localSheetId="8">#REF!</definedName>
    <definedName name="_461" localSheetId="9">#REF!</definedName>
    <definedName name="_461" localSheetId="4">#REF!</definedName>
    <definedName name="_461">#REF!</definedName>
    <definedName name="_463" localSheetId="7">#REF!</definedName>
    <definedName name="_463" localSheetId="8">#REF!</definedName>
    <definedName name="_463" localSheetId="9">#REF!</definedName>
    <definedName name="_463" localSheetId="4">#REF!</definedName>
    <definedName name="_463">#REF!</definedName>
    <definedName name="_464" localSheetId="7">#REF!</definedName>
    <definedName name="_464" localSheetId="8">#REF!</definedName>
    <definedName name="_464" localSheetId="9">#REF!</definedName>
    <definedName name="_464" localSheetId="4">#REF!</definedName>
    <definedName name="_464">#REF!</definedName>
    <definedName name="_486" localSheetId="7">#REF!</definedName>
    <definedName name="_486" localSheetId="8">#REF!</definedName>
    <definedName name="_486" localSheetId="9">#REF!</definedName>
    <definedName name="_486" localSheetId="4">#REF!</definedName>
    <definedName name="_486">#REF!</definedName>
    <definedName name="_487" localSheetId="7">#REF!</definedName>
    <definedName name="_487" localSheetId="8">#REF!</definedName>
    <definedName name="_487" localSheetId="9">#REF!</definedName>
    <definedName name="_487" localSheetId="4">#REF!</definedName>
    <definedName name="_487">#REF!</definedName>
    <definedName name="_489" localSheetId="7">#REF!</definedName>
    <definedName name="_489" localSheetId="8">#REF!</definedName>
    <definedName name="_489" localSheetId="9">#REF!</definedName>
    <definedName name="_489" localSheetId="4">#REF!</definedName>
    <definedName name="_489">#REF!</definedName>
    <definedName name="_491" localSheetId="7">#REF!</definedName>
    <definedName name="_491" localSheetId="8">#REF!</definedName>
    <definedName name="_491" localSheetId="9">#REF!</definedName>
    <definedName name="_491" localSheetId="4">#REF!</definedName>
    <definedName name="_491">#REF!</definedName>
    <definedName name="_492" localSheetId="7">#REF!</definedName>
    <definedName name="_492" localSheetId="8">#REF!</definedName>
    <definedName name="_492" localSheetId="9">#REF!</definedName>
    <definedName name="_492" localSheetId="4">#REF!</definedName>
    <definedName name="_492">#REF!</definedName>
    <definedName name="_514" localSheetId="7">#REF!</definedName>
    <definedName name="_514" localSheetId="8">#REF!</definedName>
    <definedName name="_514" localSheetId="9">#REF!</definedName>
    <definedName name="_514" localSheetId="4">#REF!</definedName>
    <definedName name="_514">#REF!</definedName>
    <definedName name="_515" localSheetId="7">#REF!</definedName>
    <definedName name="_515" localSheetId="8">#REF!</definedName>
    <definedName name="_515" localSheetId="9">#REF!</definedName>
    <definedName name="_515" localSheetId="4">#REF!</definedName>
    <definedName name="_515">#REF!</definedName>
    <definedName name="_517" localSheetId="7">#REF!</definedName>
    <definedName name="_517" localSheetId="8">#REF!</definedName>
    <definedName name="_517" localSheetId="9">#REF!</definedName>
    <definedName name="_517" localSheetId="4">#REF!</definedName>
    <definedName name="_517">#REF!</definedName>
    <definedName name="_519" localSheetId="7">#REF!</definedName>
    <definedName name="_519" localSheetId="8">#REF!</definedName>
    <definedName name="_519" localSheetId="9">#REF!</definedName>
    <definedName name="_519" localSheetId="4">#REF!</definedName>
    <definedName name="_519">#REF!</definedName>
    <definedName name="_520" localSheetId="7">#REF!</definedName>
    <definedName name="_520" localSheetId="8">#REF!</definedName>
    <definedName name="_520" localSheetId="9">#REF!</definedName>
    <definedName name="_520" localSheetId="4">#REF!</definedName>
    <definedName name="_520">#REF!</definedName>
    <definedName name="_542" localSheetId="7">#REF!</definedName>
    <definedName name="_542" localSheetId="8">#REF!</definedName>
    <definedName name="_542" localSheetId="9">#REF!</definedName>
    <definedName name="_542" localSheetId="4">#REF!</definedName>
    <definedName name="_542">#REF!</definedName>
    <definedName name="_543" localSheetId="7">#REF!</definedName>
    <definedName name="_543" localSheetId="8">#REF!</definedName>
    <definedName name="_543" localSheetId="9">#REF!</definedName>
    <definedName name="_543" localSheetId="4">#REF!</definedName>
    <definedName name="_543">#REF!</definedName>
    <definedName name="_545" localSheetId="7">#REF!</definedName>
    <definedName name="_545" localSheetId="8">#REF!</definedName>
    <definedName name="_545" localSheetId="9">#REF!</definedName>
    <definedName name="_545" localSheetId="4">#REF!</definedName>
    <definedName name="_545">#REF!</definedName>
    <definedName name="_547" localSheetId="7">#REF!</definedName>
    <definedName name="_547" localSheetId="8">#REF!</definedName>
    <definedName name="_547" localSheetId="9">#REF!</definedName>
    <definedName name="_547" localSheetId="4">#REF!</definedName>
    <definedName name="_547">#REF!</definedName>
    <definedName name="_548" localSheetId="7">#REF!</definedName>
    <definedName name="_548" localSheetId="8">#REF!</definedName>
    <definedName name="_548" localSheetId="9">#REF!</definedName>
    <definedName name="_548" localSheetId="4">#REF!</definedName>
    <definedName name="_548">#REF!</definedName>
    <definedName name="_570" localSheetId="7">#REF!</definedName>
    <definedName name="_570" localSheetId="8">#REF!</definedName>
    <definedName name="_570" localSheetId="9">#REF!</definedName>
    <definedName name="_570" localSheetId="4">#REF!</definedName>
    <definedName name="_570">#REF!</definedName>
    <definedName name="_571" localSheetId="7">#REF!</definedName>
    <definedName name="_571" localSheetId="8">#REF!</definedName>
    <definedName name="_571" localSheetId="9">#REF!</definedName>
    <definedName name="_571" localSheetId="4">#REF!</definedName>
    <definedName name="_571">#REF!</definedName>
    <definedName name="_573" localSheetId="7">#REF!</definedName>
    <definedName name="_573" localSheetId="8">#REF!</definedName>
    <definedName name="_573" localSheetId="9">#REF!</definedName>
    <definedName name="_573" localSheetId="4">#REF!</definedName>
    <definedName name="_573">#REF!</definedName>
    <definedName name="_575" localSheetId="7">#REF!</definedName>
    <definedName name="_575" localSheetId="8">#REF!</definedName>
    <definedName name="_575" localSheetId="9">#REF!</definedName>
    <definedName name="_575" localSheetId="4">#REF!</definedName>
    <definedName name="_575">#REF!</definedName>
    <definedName name="_576" localSheetId="7">#REF!</definedName>
    <definedName name="_576" localSheetId="8">#REF!</definedName>
    <definedName name="_576" localSheetId="9">#REF!</definedName>
    <definedName name="_576" localSheetId="4">#REF!</definedName>
    <definedName name="_576">#REF!</definedName>
    <definedName name="_598" localSheetId="7">#REF!</definedName>
    <definedName name="_598" localSheetId="8">#REF!</definedName>
    <definedName name="_598" localSheetId="9">#REF!</definedName>
    <definedName name="_598" localSheetId="4">#REF!</definedName>
    <definedName name="_598">#REF!</definedName>
    <definedName name="_599" localSheetId="7">#REF!</definedName>
    <definedName name="_599" localSheetId="8">#REF!</definedName>
    <definedName name="_599" localSheetId="9">#REF!</definedName>
    <definedName name="_599" localSheetId="4">#REF!</definedName>
    <definedName name="_599">#REF!</definedName>
    <definedName name="_601" localSheetId="7">#REF!</definedName>
    <definedName name="_601" localSheetId="8">#REF!</definedName>
    <definedName name="_601" localSheetId="9">#REF!</definedName>
    <definedName name="_601" localSheetId="4">#REF!</definedName>
    <definedName name="_601">#REF!</definedName>
    <definedName name="_603" localSheetId="7">#REF!</definedName>
    <definedName name="_603" localSheetId="8">#REF!</definedName>
    <definedName name="_603" localSheetId="9">#REF!</definedName>
    <definedName name="_603" localSheetId="4">#REF!</definedName>
    <definedName name="_603">#REF!</definedName>
    <definedName name="_604" localSheetId="7">#REF!</definedName>
    <definedName name="_604" localSheetId="8">#REF!</definedName>
    <definedName name="_604" localSheetId="9">#REF!</definedName>
    <definedName name="_604" localSheetId="4">#REF!</definedName>
    <definedName name="_604">#REF!</definedName>
    <definedName name="_626" localSheetId="7">#REF!</definedName>
    <definedName name="_626" localSheetId="8">#REF!</definedName>
    <definedName name="_626" localSheetId="9">#REF!</definedName>
    <definedName name="_626" localSheetId="4">#REF!</definedName>
    <definedName name="_626">#REF!</definedName>
    <definedName name="_627" localSheetId="7">#REF!</definedName>
    <definedName name="_627" localSheetId="8">#REF!</definedName>
    <definedName name="_627" localSheetId="9">#REF!</definedName>
    <definedName name="_627" localSheetId="4">#REF!</definedName>
    <definedName name="_627">#REF!</definedName>
    <definedName name="_629" localSheetId="7">#REF!</definedName>
    <definedName name="_629" localSheetId="8">#REF!</definedName>
    <definedName name="_629" localSheetId="9">#REF!</definedName>
    <definedName name="_629" localSheetId="4">#REF!</definedName>
    <definedName name="_629">#REF!</definedName>
    <definedName name="_631" localSheetId="7">#REF!</definedName>
    <definedName name="_631" localSheetId="8">#REF!</definedName>
    <definedName name="_631" localSheetId="9">#REF!</definedName>
    <definedName name="_631" localSheetId="4">#REF!</definedName>
    <definedName name="_631">#REF!</definedName>
    <definedName name="_632" localSheetId="7">#REF!</definedName>
    <definedName name="_632" localSheetId="8">#REF!</definedName>
    <definedName name="_632" localSheetId="9">#REF!</definedName>
    <definedName name="_632" localSheetId="4">#REF!</definedName>
    <definedName name="_632">#REF!</definedName>
    <definedName name="_654" localSheetId="7">#REF!</definedName>
    <definedName name="_654" localSheetId="8">#REF!</definedName>
    <definedName name="_654" localSheetId="9">#REF!</definedName>
    <definedName name="_654" localSheetId="4">#REF!</definedName>
    <definedName name="_654">#REF!</definedName>
    <definedName name="_655" localSheetId="7">#REF!</definedName>
    <definedName name="_655" localSheetId="8">#REF!</definedName>
    <definedName name="_655" localSheetId="9">#REF!</definedName>
    <definedName name="_655" localSheetId="4">#REF!</definedName>
    <definedName name="_655">#REF!</definedName>
    <definedName name="_657" localSheetId="7">#REF!</definedName>
    <definedName name="_657" localSheetId="8">#REF!</definedName>
    <definedName name="_657" localSheetId="9">#REF!</definedName>
    <definedName name="_657" localSheetId="4">#REF!</definedName>
    <definedName name="_657">#REF!</definedName>
    <definedName name="_659" localSheetId="7">#REF!</definedName>
    <definedName name="_659" localSheetId="8">#REF!</definedName>
    <definedName name="_659" localSheetId="9">#REF!</definedName>
    <definedName name="_659" localSheetId="4">#REF!</definedName>
    <definedName name="_659">#REF!</definedName>
    <definedName name="_660" localSheetId="7">#REF!</definedName>
    <definedName name="_660" localSheetId="8">#REF!</definedName>
    <definedName name="_660" localSheetId="9">#REF!</definedName>
    <definedName name="_660" localSheetId="4">#REF!</definedName>
    <definedName name="_660">#REF!</definedName>
    <definedName name="_682" localSheetId="7">#REF!</definedName>
    <definedName name="_682" localSheetId="8">#REF!</definedName>
    <definedName name="_682" localSheetId="9">#REF!</definedName>
    <definedName name="_682" localSheetId="4">#REF!</definedName>
    <definedName name="_682">#REF!</definedName>
    <definedName name="_683" localSheetId="7">#REF!</definedName>
    <definedName name="_683" localSheetId="8">#REF!</definedName>
    <definedName name="_683" localSheetId="9">#REF!</definedName>
    <definedName name="_683" localSheetId="4">#REF!</definedName>
    <definedName name="_683">#REF!</definedName>
    <definedName name="_685" localSheetId="7">#REF!</definedName>
    <definedName name="_685" localSheetId="8">#REF!</definedName>
    <definedName name="_685" localSheetId="9">#REF!</definedName>
    <definedName name="_685" localSheetId="4">#REF!</definedName>
    <definedName name="_685">#REF!</definedName>
    <definedName name="_687" localSheetId="7">#REF!</definedName>
    <definedName name="_687" localSheetId="8">#REF!</definedName>
    <definedName name="_687" localSheetId="9">#REF!</definedName>
    <definedName name="_687" localSheetId="4">#REF!</definedName>
    <definedName name="_687">#REF!</definedName>
    <definedName name="_688" localSheetId="7">#REF!</definedName>
    <definedName name="_688" localSheetId="8">#REF!</definedName>
    <definedName name="_688" localSheetId="9">#REF!</definedName>
    <definedName name="_688" localSheetId="4">#REF!</definedName>
    <definedName name="_688">#REF!</definedName>
    <definedName name="_710" localSheetId="7">#REF!</definedName>
    <definedName name="_710" localSheetId="8">#REF!</definedName>
    <definedName name="_710" localSheetId="9">#REF!</definedName>
    <definedName name="_710" localSheetId="4">#REF!</definedName>
    <definedName name="_710">#REF!</definedName>
    <definedName name="_711" localSheetId="7">#REF!</definedName>
    <definedName name="_711" localSheetId="8">#REF!</definedName>
    <definedName name="_711" localSheetId="9">#REF!</definedName>
    <definedName name="_711" localSheetId="4">#REF!</definedName>
    <definedName name="_711">#REF!</definedName>
    <definedName name="_713" localSheetId="7">#REF!</definedName>
    <definedName name="_713" localSheetId="8">#REF!</definedName>
    <definedName name="_713" localSheetId="9">#REF!</definedName>
    <definedName name="_713" localSheetId="4">#REF!</definedName>
    <definedName name="_713">#REF!</definedName>
    <definedName name="_715" localSheetId="7">#REF!</definedName>
    <definedName name="_715" localSheetId="8">#REF!</definedName>
    <definedName name="_715" localSheetId="9">#REF!</definedName>
    <definedName name="_715" localSheetId="4">#REF!</definedName>
    <definedName name="_715">#REF!</definedName>
    <definedName name="_716" localSheetId="7">#REF!</definedName>
    <definedName name="_716" localSheetId="8">#REF!</definedName>
    <definedName name="_716" localSheetId="9">#REF!</definedName>
    <definedName name="_716" localSheetId="4">#REF!</definedName>
    <definedName name="_716">#REF!</definedName>
    <definedName name="_738" localSheetId="7">#REF!</definedName>
    <definedName name="_738" localSheetId="8">#REF!</definedName>
    <definedName name="_738" localSheetId="9">#REF!</definedName>
    <definedName name="_738" localSheetId="4">#REF!</definedName>
    <definedName name="_738">#REF!</definedName>
    <definedName name="_739" localSheetId="7">#REF!</definedName>
    <definedName name="_739" localSheetId="8">#REF!</definedName>
    <definedName name="_739" localSheetId="9">#REF!</definedName>
    <definedName name="_739" localSheetId="4">#REF!</definedName>
    <definedName name="_739">#REF!</definedName>
    <definedName name="_741" localSheetId="7">#REF!</definedName>
    <definedName name="_741" localSheetId="8">#REF!</definedName>
    <definedName name="_741" localSheetId="9">#REF!</definedName>
    <definedName name="_741" localSheetId="4">#REF!</definedName>
    <definedName name="_741">#REF!</definedName>
    <definedName name="_743" localSheetId="7">#REF!</definedName>
    <definedName name="_743" localSheetId="8">#REF!</definedName>
    <definedName name="_743" localSheetId="9">#REF!</definedName>
    <definedName name="_743" localSheetId="4">#REF!</definedName>
    <definedName name="_743">#REF!</definedName>
    <definedName name="_744" localSheetId="7">#REF!</definedName>
    <definedName name="_744" localSheetId="8">#REF!</definedName>
    <definedName name="_744" localSheetId="9">#REF!</definedName>
    <definedName name="_744" localSheetId="4">#REF!</definedName>
    <definedName name="_744">#REF!</definedName>
    <definedName name="_766" localSheetId="7">#REF!</definedName>
    <definedName name="_766" localSheetId="8">#REF!</definedName>
    <definedName name="_766" localSheetId="9">#REF!</definedName>
    <definedName name="_766" localSheetId="4">#REF!</definedName>
    <definedName name="_766">#REF!</definedName>
    <definedName name="_767" localSheetId="7">#REF!</definedName>
    <definedName name="_767" localSheetId="8">#REF!</definedName>
    <definedName name="_767" localSheetId="9">#REF!</definedName>
    <definedName name="_767" localSheetId="4">#REF!</definedName>
    <definedName name="_767">#REF!</definedName>
    <definedName name="_769" localSheetId="7">#REF!</definedName>
    <definedName name="_769" localSheetId="8">#REF!</definedName>
    <definedName name="_769" localSheetId="9">#REF!</definedName>
    <definedName name="_769" localSheetId="4">#REF!</definedName>
    <definedName name="_769">#REF!</definedName>
    <definedName name="_771" localSheetId="7">#REF!</definedName>
    <definedName name="_771" localSheetId="8">#REF!</definedName>
    <definedName name="_771" localSheetId="9">#REF!</definedName>
    <definedName name="_771" localSheetId="4">#REF!</definedName>
    <definedName name="_771">#REF!</definedName>
    <definedName name="_772" localSheetId="7">#REF!</definedName>
    <definedName name="_772" localSheetId="8">#REF!</definedName>
    <definedName name="_772" localSheetId="9">#REF!</definedName>
    <definedName name="_772" localSheetId="4">#REF!</definedName>
    <definedName name="_772">#REF!</definedName>
    <definedName name="_794" localSheetId="7">#REF!</definedName>
    <definedName name="_794" localSheetId="8">#REF!</definedName>
    <definedName name="_794" localSheetId="9">#REF!</definedName>
    <definedName name="_794" localSheetId="4">#REF!</definedName>
    <definedName name="_794">#REF!</definedName>
    <definedName name="_795" localSheetId="7">#REF!</definedName>
    <definedName name="_795" localSheetId="8">#REF!</definedName>
    <definedName name="_795" localSheetId="9">#REF!</definedName>
    <definedName name="_795" localSheetId="4">#REF!</definedName>
    <definedName name="_795">#REF!</definedName>
    <definedName name="_797" localSheetId="7">#REF!</definedName>
    <definedName name="_797" localSheetId="8">#REF!</definedName>
    <definedName name="_797" localSheetId="9">#REF!</definedName>
    <definedName name="_797" localSheetId="4">#REF!</definedName>
    <definedName name="_797">#REF!</definedName>
    <definedName name="_799" localSheetId="7">#REF!</definedName>
    <definedName name="_799" localSheetId="8">#REF!</definedName>
    <definedName name="_799" localSheetId="9">#REF!</definedName>
    <definedName name="_799" localSheetId="4">#REF!</definedName>
    <definedName name="_799">#REF!</definedName>
    <definedName name="_800" localSheetId="7">#REF!</definedName>
    <definedName name="_800" localSheetId="8">#REF!</definedName>
    <definedName name="_800" localSheetId="9">#REF!</definedName>
    <definedName name="_800" localSheetId="4">#REF!</definedName>
    <definedName name="_800">#REF!</definedName>
    <definedName name="_822" localSheetId="7">#REF!</definedName>
    <definedName name="_822" localSheetId="8">#REF!</definedName>
    <definedName name="_822" localSheetId="9">#REF!</definedName>
    <definedName name="_822" localSheetId="4">#REF!</definedName>
    <definedName name="_822">#REF!</definedName>
    <definedName name="_823" localSheetId="7">#REF!</definedName>
    <definedName name="_823" localSheetId="8">#REF!</definedName>
    <definedName name="_823" localSheetId="9">#REF!</definedName>
    <definedName name="_823" localSheetId="4">#REF!</definedName>
    <definedName name="_823">#REF!</definedName>
    <definedName name="_825" localSheetId="7">#REF!</definedName>
    <definedName name="_825" localSheetId="8">#REF!</definedName>
    <definedName name="_825" localSheetId="9">#REF!</definedName>
    <definedName name="_825" localSheetId="4">#REF!</definedName>
    <definedName name="_825">#REF!</definedName>
    <definedName name="_827" localSheetId="7">#REF!</definedName>
    <definedName name="_827" localSheetId="8">#REF!</definedName>
    <definedName name="_827" localSheetId="9">#REF!</definedName>
    <definedName name="_827" localSheetId="4">#REF!</definedName>
    <definedName name="_827">#REF!</definedName>
    <definedName name="_828" localSheetId="7">#REF!</definedName>
    <definedName name="_828" localSheetId="8">#REF!</definedName>
    <definedName name="_828" localSheetId="9">#REF!</definedName>
    <definedName name="_828" localSheetId="4">#REF!</definedName>
    <definedName name="_828">#REF!</definedName>
    <definedName name="_871" localSheetId="7">#REF!</definedName>
    <definedName name="_871" localSheetId="8">#REF!</definedName>
    <definedName name="_871" localSheetId="9">#REF!</definedName>
    <definedName name="_871" localSheetId="4">#REF!</definedName>
    <definedName name="_871">#REF!</definedName>
    <definedName name="_872" localSheetId="7">#REF!</definedName>
    <definedName name="_872" localSheetId="8">#REF!</definedName>
    <definedName name="_872" localSheetId="9">#REF!</definedName>
    <definedName name="_872" localSheetId="4">#REF!</definedName>
    <definedName name="_872">#REF!</definedName>
    <definedName name="_874" localSheetId="7">#REF!</definedName>
    <definedName name="_874" localSheetId="8">#REF!</definedName>
    <definedName name="_874" localSheetId="9">#REF!</definedName>
    <definedName name="_874" localSheetId="4">#REF!</definedName>
    <definedName name="_874">#REF!</definedName>
    <definedName name="_876" localSheetId="7">#REF!</definedName>
    <definedName name="_876" localSheetId="8">#REF!</definedName>
    <definedName name="_876" localSheetId="9">#REF!</definedName>
    <definedName name="_876" localSheetId="4">#REF!</definedName>
    <definedName name="_876">#REF!</definedName>
    <definedName name="_877" localSheetId="7">#REF!</definedName>
    <definedName name="_877" localSheetId="8">#REF!</definedName>
    <definedName name="_877" localSheetId="9">#REF!</definedName>
    <definedName name="_877" localSheetId="4">#REF!</definedName>
    <definedName name="_877">#REF!</definedName>
    <definedName name="_885" localSheetId="7">#REF!</definedName>
    <definedName name="_885" localSheetId="8">#REF!</definedName>
    <definedName name="_885" localSheetId="9">#REF!</definedName>
    <definedName name="_885" localSheetId="4">#REF!</definedName>
    <definedName name="_885">#REF!</definedName>
    <definedName name="_886" localSheetId="7">#REF!</definedName>
    <definedName name="_886" localSheetId="8">#REF!</definedName>
    <definedName name="_886" localSheetId="9">#REF!</definedName>
    <definedName name="_886" localSheetId="4">#REF!</definedName>
    <definedName name="_886">#REF!</definedName>
    <definedName name="_888" localSheetId="7">#REF!</definedName>
    <definedName name="_888" localSheetId="8">#REF!</definedName>
    <definedName name="_888" localSheetId="9">#REF!</definedName>
    <definedName name="_888" localSheetId="4">#REF!</definedName>
    <definedName name="_888">#REF!</definedName>
    <definedName name="_890" localSheetId="7">#REF!</definedName>
    <definedName name="_890" localSheetId="8">#REF!</definedName>
    <definedName name="_890" localSheetId="9">#REF!</definedName>
    <definedName name="_890" localSheetId="4">#REF!</definedName>
    <definedName name="_890">#REF!</definedName>
    <definedName name="_891" localSheetId="7">#REF!</definedName>
    <definedName name="_891" localSheetId="8">#REF!</definedName>
    <definedName name="_891" localSheetId="9">#REF!</definedName>
    <definedName name="_891" localSheetId="4">#REF!</definedName>
    <definedName name="_891">#REF!</definedName>
    <definedName name="_913" localSheetId="7">#REF!</definedName>
    <definedName name="_913" localSheetId="8">#REF!</definedName>
    <definedName name="_913" localSheetId="9">#REF!</definedName>
    <definedName name="_913" localSheetId="4">#REF!</definedName>
    <definedName name="_913">#REF!</definedName>
    <definedName name="_914" localSheetId="7">#REF!</definedName>
    <definedName name="_914" localSheetId="8">#REF!</definedName>
    <definedName name="_914" localSheetId="9">#REF!</definedName>
    <definedName name="_914" localSheetId="4">#REF!</definedName>
    <definedName name="_914">#REF!</definedName>
    <definedName name="_916" localSheetId="7">#REF!</definedName>
    <definedName name="_916" localSheetId="8">#REF!</definedName>
    <definedName name="_916" localSheetId="9">#REF!</definedName>
    <definedName name="_916" localSheetId="4">#REF!</definedName>
    <definedName name="_916">#REF!</definedName>
    <definedName name="_918" localSheetId="7">#REF!</definedName>
    <definedName name="_918" localSheetId="8">#REF!</definedName>
    <definedName name="_918" localSheetId="9">#REF!</definedName>
    <definedName name="_918" localSheetId="4">#REF!</definedName>
    <definedName name="_918">#REF!</definedName>
    <definedName name="_919" localSheetId="7">#REF!</definedName>
    <definedName name="_919" localSheetId="8">#REF!</definedName>
    <definedName name="_919" localSheetId="9">#REF!</definedName>
    <definedName name="_919" localSheetId="4">#REF!</definedName>
    <definedName name="_919">#REF!</definedName>
    <definedName name="_941" localSheetId="7">#REF!</definedName>
    <definedName name="_941" localSheetId="8">#REF!</definedName>
    <definedName name="_941" localSheetId="9">#REF!</definedName>
    <definedName name="_941" localSheetId="4">#REF!</definedName>
    <definedName name="_941">#REF!</definedName>
    <definedName name="_942" localSheetId="7">#REF!</definedName>
    <definedName name="_942" localSheetId="8">#REF!</definedName>
    <definedName name="_942" localSheetId="9">#REF!</definedName>
    <definedName name="_942" localSheetId="4">#REF!</definedName>
    <definedName name="_942">#REF!</definedName>
    <definedName name="_944" localSheetId="7">#REF!</definedName>
    <definedName name="_944" localSheetId="8">#REF!</definedName>
    <definedName name="_944" localSheetId="9">#REF!</definedName>
    <definedName name="_944" localSheetId="4">#REF!</definedName>
    <definedName name="_944">#REF!</definedName>
    <definedName name="_946" localSheetId="7">#REF!</definedName>
    <definedName name="_946" localSheetId="8">#REF!</definedName>
    <definedName name="_946" localSheetId="9">#REF!</definedName>
    <definedName name="_946" localSheetId="4">#REF!</definedName>
    <definedName name="_946">#REF!</definedName>
    <definedName name="_947" localSheetId="7">#REF!</definedName>
    <definedName name="_947" localSheetId="8">#REF!</definedName>
    <definedName name="_947" localSheetId="9">#REF!</definedName>
    <definedName name="_947" localSheetId="4">#REF!</definedName>
    <definedName name="_947">#REF!</definedName>
    <definedName name="_969" localSheetId="7">#REF!</definedName>
    <definedName name="_969" localSheetId="8">#REF!</definedName>
    <definedName name="_969" localSheetId="9">#REF!</definedName>
    <definedName name="_969" localSheetId="4">#REF!</definedName>
    <definedName name="_969">#REF!</definedName>
    <definedName name="_970" localSheetId="7">#REF!</definedName>
    <definedName name="_970" localSheetId="8">#REF!</definedName>
    <definedName name="_970" localSheetId="9">#REF!</definedName>
    <definedName name="_970" localSheetId="4">#REF!</definedName>
    <definedName name="_970">#REF!</definedName>
    <definedName name="_972" localSheetId="7">#REF!</definedName>
    <definedName name="_972" localSheetId="8">#REF!</definedName>
    <definedName name="_972" localSheetId="9">#REF!</definedName>
    <definedName name="_972" localSheetId="4">#REF!</definedName>
    <definedName name="_972">#REF!</definedName>
    <definedName name="_974" localSheetId="7">#REF!</definedName>
    <definedName name="_974" localSheetId="8">#REF!</definedName>
    <definedName name="_974" localSheetId="9">#REF!</definedName>
    <definedName name="_974" localSheetId="4">#REF!</definedName>
    <definedName name="_974">#REF!</definedName>
    <definedName name="_975" localSheetId="7">#REF!</definedName>
    <definedName name="_975" localSheetId="8">#REF!</definedName>
    <definedName name="_975" localSheetId="9">#REF!</definedName>
    <definedName name="_975" localSheetId="4">#REF!</definedName>
    <definedName name="_975">#REF!</definedName>
    <definedName name="_997" localSheetId="7">#REF!</definedName>
    <definedName name="_997" localSheetId="8">#REF!</definedName>
    <definedName name="_997" localSheetId="9">#REF!</definedName>
    <definedName name="_997" localSheetId="4">#REF!</definedName>
    <definedName name="_997">#REF!</definedName>
    <definedName name="_998" localSheetId="7">#REF!</definedName>
    <definedName name="_998" localSheetId="8">#REF!</definedName>
    <definedName name="_998" localSheetId="9">#REF!</definedName>
    <definedName name="_998" localSheetId="4">#REF!</definedName>
    <definedName name="_998">#REF!</definedName>
    <definedName name="_Apr04" localSheetId="7">#REF!</definedName>
    <definedName name="_Apr04" localSheetId="8">#REF!</definedName>
    <definedName name="_Apr04" localSheetId="9">#REF!</definedName>
    <definedName name="_Apr04" localSheetId="4">#REF!</definedName>
    <definedName name="_Apr04">#REF!</definedName>
    <definedName name="_Apr05" localSheetId="7">#REF!</definedName>
    <definedName name="_Apr05" localSheetId="8">#REF!</definedName>
    <definedName name="_Apr05" localSheetId="9">#REF!</definedName>
    <definedName name="_Apr05" localSheetId="4">#REF!</definedName>
    <definedName name="_Apr05">#REF!</definedName>
    <definedName name="_Apr09" localSheetId="4" xml:space="preserve"> [10]BS!$U$7:$U$1726</definedName>
    <definedName name="_Apr09" xml:space="preserve"> [10]BS!$U$7:$U$1726</definedName>
    <definedName name="_Aug04" localSheetId="7">#REF!</definedName>
    <definedName name="_Aug04" localSheetId="8">#REF!</definedName>
    <definedName name="_Aug04" localSheetId="9">#REF!</definedName>
    <definedName name="_Aug04" localSheetId="4">#REF!</definedName>
    <definedName name="_Aug04">#REF!</definedName>
    <definedName name="_Aug05" localSheetId="7">#REF!</definedName>
    <definedName name="_Aug05" localSheetId="8">#REF!</definedName>
    <definedName name="_Aug05" localSheetId="9">#REF!</definedName>
    <definedName name="_Aug05" localSheetId="4">#REF!</definedName>
    <definedName name="_Aug05">#REF!</definedName>
    <definedName name="_Aug09" localSheetId="4" xml:space="preserve"> [10]BS!$Y$7:$Y$1726</definedName>
    <definedName name="_Aug09" xml:space="preserve"> [10]BS!$Y$7:$Y$1726</definedName>
    <definedName name="_CSA2007">SUM('[11]Run-Cost Data'!$J$5:$N$5)</definedName>
    <definedName name="_CSA2008">SUM('[11]Run-Cost Data'!$J$6:$N$17)</definedName>
    <definedName name="_CSA2009">SUM('[11]Run-Cost Data'!$J$18:$N$29)</definedName>
    <definedName name="_CSA2010">SUM('[11]Run-Cost Data'!$J$30:$N$41)</definedName>
    <definedName name="_CSA2011">SUM('[11]Run-Cost Data'!$J$42:$N$53)</definedName>
    <definedName name="_CSA2012">SUM('[11]Run-Cost Data'!$J$54:$N$65)</definedName>
    <definedName name="_CSA2013">SUM('[11]Run-Cost Data'!$J$66:$N$77)</definedName>
    <definedName name="_CSA2014">SUM('[11]Run-Cost Data'!$J$78:$N$89)</definedName>
    <definedName name="_CSA2015">SUM('[11]Run-Cost Data'!$J$90:$N$101)</definedName>
    <definedName name="_CSA2016">SUM('[11]Run-Cost Data'!$J$102:$N$113)</definedName>
    <definedName name="_CSA2017">SUM('[11]Run-Cost Data'!$J$114:$N$125)</definedName>
    <definedName name="_CSA2018">SUM('[11]Run-Cost Data'!$J$126:$N$137)</definedName>
    <definedName name="_CSA2019">SUM('[11]Run-Cost Data'!$J$138:$N$149)</definedName>
    <definedName name="_CSA2020">SUM('[11]Run-Cost Data'!$J$150:$N$161)</definedName>
    <definedName name="_CSA2021">SUM('[11]Run-Cost Data'!$J$162:$N$173)</definedName>
    <definedName name="_CSA2022">SUM('[11]Run-Cost Data'!$J$174:$N$185)</definedName>
    <definedName name="_CSA2023">SUM('[11]Run-Cost Data'!$J$186:$N$197)</definedName>
    <definedName name="_CSA2024">SUM('[11]Run-Cost Data'!$J$198:$N$209)</definedName>
    <definedName name="_CSA2025">SUM('[11]Run-Cost Data'!$J$210:$N$221)</definedName>
    <definedName name="_CSA2026">SUM('[11]Run-Cost Data'!$J$222:$N$233)</definedName>
    <definedName name="_DAT1" localSheetId="2">#REF!</definedName>
    <definedName name="_DAT10" localSheetId="4">#REF!</definedName>
    <definedName name="_DAT10">#REF!</definedName>
    <definedName name="_DAT11" localSheetId="4">#REF!</definedName>
    <definedName name="_DAT11">#REF!</definedName>
    <definedName name="_DAT12" localSheetId="4">#REF!</definedName>
    <definedName name="_DAT12">#REF!</definedName>
    <definedName name="_DAT13" localSheetId="7">#REF!</definedName>
    <definedName name="_DAT13" localSheetId="8">#REF!</definedName>
    <definedName name="_DAT13" localSheetId="9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2" localSheetId="2">#REF!</definedName>
    <definedName name="_DAT3" localSheetId="2">#REF!</definedName>
    <definedName name="_DAT4" localSheetId="2">#REF!</definedName>
    <definedName name="_DAT5" localSheetId="2">#REF!</definedName>
    <definedName name="_DAT9" localSheetId="4">#REF!</definedName>
    <definedName name="_DAT9">#REF!</definedName>
    <definedName name="_Dec03" localSheetId="7">#REF!</definedName>
    <definedName name="_Dec03" localSheetId="8">#REF!</definedName>
    <definedName name="_Dec03" localSheetId="9">#REF!</definedName>
    <definedName name="_Dec03" localSheetId="4">#REF!</definedName>
    <definedName name="_Dec03">#REF!</definedName>
    <definedName name="_Dec04" localSheetId="7">#REF!</definedName>
    <definedName name="_Dec04" localSheetId="8">#REF!</definedName>
    <definedName name="_Dec04" localSheetId="9">#REF!</definedName>
    <definedName name="_Dec04" localSheetId="4">#REF!</definedName>
    <definedName name="_Dec04">#REF!</definedName>
    <definedName name="_Dec05" localSheetId="4">#REF!</definedName>
    <definedName name="_Dec05">#REF!</definedName>
    <definedName name="_Dec08" localSheetId="4" xml:space="preserve"> [10]BS!$Q$7:$Q$1726</definedName>
    <definedName name="_Dec08" xml:space="preserve"> [10]BS!$Q$7:$Q$1726</definedName>
    <definedName name="_DST2" localSheetId="7">#REF!</definedName>
    <definedName name="_DST2" localSheetId="8">#REF!</definedName>
    <definedName name="_DST2" localSheetId="9">#REF!</definedName>
    <definedName name="_DST2" localSheetId="4">#REF!</definedName>
    <definedName name="_DST2">#REF!</definedName>
    <definedName name="_End" localSheetId="7">#REF!</definedName>
    <definedName name="_End" localSheetId="8">#REF!</definedName>
    <definedName name="_End" localSheetId="9">#REF!</definedName>
    <definedName name="_End" localSheetId="4">#REF!</definedName>
    <definedName name="_End">#REF!</definedName>
    <definedName name="_ex1" localSheetId="4" hidden="1">{#N/A,#N/A,FALSE,"Summ";#N/A,#N/A,FALSE,"General"}</definedName>
    <definedName name="_ex1" hidden="1">{#N/A,#N/A,FALSE,"Summ";#N/A,#N/A,FALSE,"General"}</definedName>
    <definedName name="_Feb04" localSheetId="7">#REF!</definedName>
    <definedName name="_Feb04" localSheetId="8">#REF!</definedName>
    <definedName name="_Feb04" localSheetId="9">#REF!</definedName>
    <definedName name="_Feb04" localSheetId="4">#REF!</definedName>
    <definedName name="_Feb04">#REF!</definedName>
    <definedName name="_Feb05" localSheetId="7">#REF!</definedName>
    <definedName name="_Feb05" localSheetId="8">#REF!</definedName>
    <definedName name="_Feb05" localSheetId="9">#REF!</definedName>
    <definedName name="_Feb05" localSheetId="4">#REF!</definedName>
    <definedName name="_Feb05">#REF!</definedName>
    <definedName name="_FEB09" localSheetId="4" xml:space="preserve"> [10]BS!$S$7:$S$1726</definedName>
    <definedName name="_FEB09" xml:space="preserve"> [10]BS!$S$7:$S$1726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2">[12]model!#REF!</definedName>
    <definedName name="_Fill" localSheetId="4" hidden="1">#REF!</definedName>
    <definedName name="_Fill" hidden="1">#REF!</definedName>
    <definedName name="_Filter" localSheetId="7">#REF!</definedName>
    <definedName name="_Filter" localSheetId="8">#REF!</definedName>
    <definedName name="_Filter" localSheetId="9">#REF!</definedName>
    <definedName name="_Filter" localSheetId="4">#REF!</definedName>
    <definedName name="_Filter">#REF!</definedName>
    <definedName name="_inv1">[13]PartsFlow!$D$42:$R$43</definedName>
    <definedName name="_inv10">[13]PartsFlow!$D$213:$R$214</definedName>
    <definedName name="_inv11">[13]PartsFlow!$D$232:$R$233</definedName>
    <definedName name="_inv12">[13]PartsFlow!$D$251:$R$252</definedName>
    <definedName name="_inv13">[13]PartsFlow!$D$270:$R$271</definedName>
    <definedName name="_inv14">[13]PartsFlow!$D$289:$R$290</definedName>
    <definedName name="_inv15" localSheetId="7">[13]PartsFlow!#REF!</definedName>
    <definedName name="_inv15" localSheetId="8">[13]PartsFlow!#REF!</definedName>
    <definedName name="_inv15" localSheetId="9">[13]PartsFlow!#REF!</definedName>
    <definedName name="_inv15" localSheetId="4">[13]PartsFlow!#REF!</definedName>
    <definedName name="_inv15">[13]PartsFlow!#REF!</definedName>
    <definedName name="_inv16" localSheetId="7">[13]PartsFlow!#REF!</definedName>
    <definedName name="_inv16" localSheetId="8">[13]PartsFlow!#REF!</definedName>
    <definedName name="_inv16" localSheetId="9">[13]PartsFlow!#REF!</definedName>
    <definedName name="_inv16">[13]PartsFlow!#REF!</definedName>
    <definedName name="_inv17" localSheetId="7">[13]PartsFlow!#REF!</definedName>
    <definedName name="_inv17" localSheetId="8">[13]PartsFlow!#REF!</definedName>
    <definedName name="_inv17" localSheetId="9">[13]PartsFlow!#REF!</definedName>
    <definedName name="_inv17">[13]PartsFlow!#REF!</definedName>
    <definedName name="_inv18" localSheetId="7">[13]PartsFlow!#REF!</definedName>
    <definedName name="_inv18" localSheetId="8">[13]PartsFlow!#REF!</definedName>
    <definedName name="_inv18" localSheetId="9">[13]PartsFlow!#REF!</definedName>
    <definedName name="_inv18">[13]PartsFlow!#REF!</definedName>
    <definedName name="_inv2">[13]PartsFlow!$D$61:$R$62</definedName>
    <definedName name="_inv3">[13]PartsFlow!$D$80:$R$81</definedName>
    <definedName name="_inv4">[13]PartsFlow!$D$99:$R$100</definedName>
    <definedName name="_inv5">[13]PartsFlow!$D$118:$R$119</definedName>
    <definedName name="_inv6">[13]PartsFlow!$D$137:$R$138</definedName>
    <definedName name="_inv7">[13]PartsFlow!$D$156:$R$157</definedName>
    <definedName name="_inv8">[13]PartsFlow!$D$175:$R$176</definedName>
    <definedName name="_inv9">[13]PartsFlow!$D$194:$R$195</definedName>
    <definedName name="_Jan04" localSheetId="7">#REF!</definedName>
    <definedName name="_Jan04" localSheetId="8">#REF!</definedName>
    <definedName name="_Jan04" localSheetId="9">#REF!</definedName>
    <definedName name="_Jan04" localSheetId="4">#REF!</definedName>
    <definedName name="_Jan04">#REF!</definedName>
    <definedName name="_Jan05" localSheetId="7">#REF!</definedName>
    <definedName name="_Jan05" localSheetId="8">#REF!</definedName>
    <definedName name="_Jan05" localSheetId="9">#REF!</definedName>
    <definedName name="_Jan05" localSheetId="4">#REF!</definedName>
    <definedName name="_Jan05">#REF!</definedName>
    <definedName name="_Jan06" localSheetId="7">[14]BS!#REF!</definedName>
    <definedName name="_Jan06" localSheetId="8">[14]BS!#REF!</definedName>
    <definedName name="_Jan06" localSheetId="9">[14]BS!#REF!</definedName>
    <definedName name="_Jan06" localSheetId="4">[14]BS!#REF!</definedName>
    <definedName name="_Jan06">[14]BS!#REF!</definedName>
    <definedName name="_Jul04" localSheetId="7">#REF!</definedName>
    <definedName name="_Jul04" localSheetId="8">#REF!</definedName>
    <definedName name="_Jul04" localSheetId="9">#REF!</definedName>
    <definedName name="_Jul04" localSheetId="4">#REF!</definedName>
    <definedName name="_Jul04">#REF!</definedName>
    <definedName name="_Jul05" localSheetId="7">#REF!</definedName>
    <definedName name="_Jul05" localSheetId="8">#REF!</definedName>
    <definedName name="_Jul05" localSheetId="9">#REF!</definedName>
    <definedName name="_Jul05" localSheetId="4">#REF!</definedName>
    <definedName name="_Jul05">#REF!</definedName>
    <definedName name="_Jul09" localSheetId="4" xml:space="preserve"> [10]BS!$X$7:$X$1726</definedName>
    <definedName name="_Jul09" xml:space="preserve"> [10]BS!$X$7:$X$1726</definedName>
    <definedName name="_Jun04" localSheetId="7">#REF!</definedName>
    <definedName name="_Jun04" localSheetId="8">#REF!</definedName>
    <definedName name="_Jun04" localSheetId="9">#REF!</definedName>
    <definedName name="_Jun04" localSheetId="4">#REF!</definedName>
    <definedName name="_Jun04">#REF!</definedName>
    <definedName name="_Jun05" localSheetId="7">#REF!</definedName>
    <definedName name="_Jun05" localSheetId="8">#REF!</definedName>
    <definedName name="_Jun05" localSheetId="9">#REF!</definedName>
    <definedName name="_Jun05" localSheetId="4">#REF!</definedName>
    <definedName name="_Jun05">#REF!</definedName>
    <definedName name="_Jun09" localSheetId="4" xml:space="preserve"> [10]BS!$W$7:$W$1726</definedName>
    <definedName name="_Jun09" xml:space="preserve"> [10]BS!$W$7:$W$1726</definedName>
    <definedName name="_Mar04" localSheetId="7">#REF!</definedName>
    <definedName name="_Mar04" localSheetId="8">#REF!</definedName>
    <definedName name="_Mar04" localSheetId="9">#REF!</definedName>
    <definedName name="_Mar04" localSheetId="4">#REF!</definedName>
    <definedName name="_Mar04">#REF!</definedName>
    <definedName name="_Mar05" localSheetId="7">#REF!</definedName>
    <definedName name="_Mar05" localSheetId="8">#REF!</definedName>
    <definedName name="_Mar05" localSheetId="9">#REF!</definedName>
    <definedName name="_Mar05" localSheetId="4">#REF!</definedName>
    <definedName name="_Mar05">#REF!</definedName>
    <definedName name="_May04" localSheetId="7">#REF!</definedName>
    <definedName name="_May04" localSheetId="8">#REF!</definedName>
    <definedName name="_May04" localSheetId="9">#REF!</definedName>
    <definedName name="_May04" localSheetId="4">#REF!</definedName>
    <definedName name="_May04">#REF!</definedName>
    <definedName name="_May05" localSheetId="7">#REF!</definedName>
    <definedName name="_May05" localSheetId="8">#REF!</definedName>
    <definedName name="_May05" localSheetId="9">#REF!</definedName>
    <definedName name="_May05" localSheetId="4">#REF!</definedName>
    <definedName name="_May05">#REF!</definedName>
    <definedName name="_May09" localSheetId="4" xml:space="preserve"> [10]BS!$V$7:$V$1726</definedName>
    <definedName name="_May09" xml:space="preserve"> [10]BS!$V$7:$V$1726</definedName>
    <definedName name="_MMP2007">SUM('[11]Run-Cost Data'!$O$5:$S$5)</definedName>
    <definedName name="_MMP2008">SUM('[11]Run-Cost Data'!$O$6:$S$17)</definedName>
    <definedName name="_MMP2009">SUM('[11]Run-Cost Data'!$O$18:$S$29)</definedName>
    <definedName name="_MMP2010">SUM('[11]Run-Cost Data'!$O$30:$S$41)</definedName>
    <definedName name="_MMP2011">SUM('[11]Run-Cost Data'!$O$42:$S$53)</definedName>
    <definedName name="_MMP2012">SUM('[11]Run-Cost Data'!$O$54:$S$65)</definedName>
    <definedName name="_MMP2013">SUM('[11]Run-Cost Data'!$O$66:$S$77)</definedName>
    <definedName name="_MMP2014">SUM('[11]Run-Cost Data'!$O$78:$S$89)</definedName>
    <definedName name="_MMP2015">SUM('[11]Run-Cost Data'!$O$90:$S$101)</definedName>
    <definedName name="_MMP2016">SUM('[11]Run-Cost Data'!$O$102:$S$113)</definedName>
    <definedName name="_MMP2017">SUM('[11]Run-Cost Data'!$O$114:$S$125)</definedName>
    <definedName name="_MMP2018">SUM('[11]Run-Cost Data'!$O$126:$S$137)</definedName>
    <definedName name="_MMP2019">SUM('[11]Run-Cost Data'!$O$138:$S$149)</definedName>
    <definedName name="_MMP2020">SUM('[11]Run-Cost Data'!$O$150:$S$161)</definedName>
    <definedName name="_MMP2021">SUM('[11]Run-Cost Data'!$O$162:$S$173)</definedName>
    <definedName name="_MMP2022">SUM('[11]Run-Cost Data'!$O$174:$S$185)</definedName>
    <definedName name="_MMP2023">SUM('[11]Run-Cost Data'!$O$186:$S$197)</definedName>
    <definedName name="_MMP2024">SUM('[11]Run-Cost Data'!$O$198:$S$209)</definedName>
    <definedName name="_MMP2025">SUM('[11]Run-Cost Data'!$O$210:$S$221)</definedName>
    <definedName name="_MMP2026">SUM('[11]Run-Cost Data'!$O$222:$S$233)</definedName>
    <definedName name="_mwh2" localSheetId="4">#REF!</definedName>
    <definedName name="_mwh2">#REF!</definedName>
    <definedName name="_new1" localSheetId="4" hidden="1">{#N/A,#N/A,FALSE,"Summ";#N/A,#N/A,FALSE,"General"}</definedName>
    <definedName name="_new1" hidden="1">{#N/A,#N/A,FALSE,"Summ";#N/A,#N/A,FALSE,"General"}</definedName>
    <definedName name="_Nov03" localSheetId="7">#REF!</definedName>
    <definedName name="_Nov03" localSheetId="8">#REF!</definedName>
    <definedName name="_Nov03" localSheetId="9">#REF!</definedName>
    <definedName name="_Nov03" localSheetId="4">#REF!</definedName>
    <definedName name="_Nov03">#REF!</definedName>
    <definedName name="_Nov04" localSheetId="7">#REF!</definedName>
    <definedName name="_Nov04" localSheetId="8">#REF!</definedName>
    <definedName name="_Nov04" localSheetId="9">#REF!</definedName>
    <definedName name="_Nov04" localSheetId="4">#REF!</definedName>
    <definedName name="_Nov04">#REF!</definedName>
    <definedName name="_Nov05" localSheetId="4">#REF!</definedName>
    <definedName name="_Nov05">#REF!</definedName>
    <definedName name="_Oct03" localSheetId="7">#REF!</definedName>
    <definedName name="_Oct03" localSheetId="8">#REF!</definedName>
    <definedName name="_Oct03" localSheetId="9">#REF!</definedName>
    <definedName name="_Oct03" localSheetId="4">#REF!</definedName>
    <definedName name="_Oct03">#REF!</definedName>
    <definedName name="_Oct04" localSheetId="7">#REF!</definedName>
    <definedName name="_Oct04" localSheetId="8">#REF!</definedName>
    <definedName name="_Oct04" localSheetId="9">#REF!</definedName>
    <definedName name="_Oct04" localSheetId="4">#REF!</definedName>
    <definedName name="_Oct04">#REF!</definedName>
    <definedName name="_Oct05" localSheetId="4">#REF!</definedName>
    <definedName name="_Oct05">#REF!</definedName>
    <definedName name="_Oct09" localSheetId="4" xml:space="preserve"> [10]BS!$AA$7:$AA$1726</definedName>
    <definedName name="_Oct09" xml:space="preserve"> [10]BS!$AA$7:$AA$1726</definedName>
    <definedName name="_Order1" hidden="1">255</definedName>
    <definedName name="_Order2" hidden="1">255</definedName>
    <definedName name="_PG1" localSheetId="4">#REF!</definedName>
    <definedName name="_PG1">#REF!</definedName>
    <definedName name="_RES2005" localSheetId="4">#REF!</definedName>
    <definedName name="_RES2005">#REF!</definedName>
    <definedName name="_RI2" localSheetId="7">'[15]Rock Island 1'!#REF!</definedName>
    <definedName name="_RI2" localSheetId="8">'[15]Rock Island 1'!#REF!</definedName>
    <definedName name="_RI2" localSheetId="9">'[15]Rock Island 1'!#REF!</definedName>
    <definedName name="_RI2" localSheetId="4">'[15]Rock Island 1'!#REF!</definedName>
    <definedName name="_RI2">'[15]Rock Island 1'!#REF!</definedName>
    <definedName name="_Sep03" localSheetId="7">#REF!</definedName>
    <definedName name="_Sep03" localSheetId="8">#REF!</definedName>
    <definedName name="_Sep03" localSheetId="9">#REF!</definedName>
    <definedName name="_Sep03" localSheetId="4">#REF!</definedName>
    <definedName name="_Sep03">#REF!</definedName>
    <definedName name="_Sep04" localSheetId="7">#REF!</definedName>
    <definedName name="_Sep04" localSheetId="8">#REF!</definedName>
    <definedName name="_Sep04" localSheetId="9">#REF!</definedName>
    <definedName name="_Sep04" localSheetId="4">#REF!</definedName>
    <definedName name="_Sep04">#REF!</definedName>
    <definedName name="_Sep05" localSheetId="7">#REF!</definedName>
    <definedName name="_Sep05" localSheetId="8">#REF!</definedName>
    <definedName name="_Sep05" localSheetId="9">#REF!</definedName>
    <definedName name="_Sep05" localSheetId="4">#REF!</definedName>
    <definedName name="_Sep05">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4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 localSheetId="7">[16]Sheet2!#REF!</definedName>
    <definedName name="accrual" localSheetId="8">[16]Sheet2!#REF!</definedName>
    <definedName name="accrual" localSheetId="9">[16]Sheet2!#REF!</definedName>
    <definedName name="accrual" localSheetId="4">[16]Sheet2!#REF!</definedName>
    <definedName name="accrual">[16]Sheet2!#REF!</definedName>
    <definedName name="accrual2" localSheetId="7">[16]Sheet2!#REF!</definedName>
    <definedName name="accrual2" localSheetId="8">[16]Sheet2!#REF!</definedName>
    <definedName name="accrual2" localSheetId="9">[16]Sheet2!#REF!</definedName>
    <definedName name="accrual2">[16]Sheet2!#REF!</definedName>
    <definedName name="accrual3" localSheetId="7">[16]Sheet2!#REF!</definedName>
    <definedName name="accrual3" localSheetId="8">[16]Sheet2!#REF!</definedName>
    <definedName name="accrual3" localSheetId="9">[16]Sheet2!#REF!</definedName>
    <definedName name="accrual3">[16]Sheet2!#REF!</definedName>
    <definedName name="Acq1Plant">'[17]Acquisition Inputs'!$C$8</definedName>
    <definedName name="Acq2Plant">'[17]Acquisition Inputs'!$C$70</definedName>
    <definedName name="ActCurve" localSheetId="7">#REF!</definedName>
    <definedName name="ActCurve" localSheetId="8">#REF!</definedName>
    <definedName name="ActCurve" localSheetId="9">#REF!</definedName>
    <definedName name="ActCurve" localSheetId="2">#REF!</definedName>
    <definedName name="ActCurve" localSheetId="4">#REF!</definedName>
    <definedName name="ActCurve">#REF!</definedName>
    <definedName name="Adj_AC_8" localSheetId="4">[18]Cover!#REF!</definedName>
    <definedName name="Adj_AC_8">[18]Cover!#REF!</definedName>
    <definedName name="Adj_Amt_8" localSheetId="4">[18]Cover!#REF!</definedName>
    <definedName name="Adj_Amt_8">[18]Cover!#REF!</definedName>
    <definedName name="Adj_Typ_8" localSheetId="4">[18]Cover!#REF!</definedName>
    <definedName name="Adj_Typ_8">[18]Cover!#REF!</definedName>
    <definedName name="AFUDC" localSheetId="7">#REF!</definedName>
    <definedName name="AFUDC" localSheetId="8">#REF!</definedName>
    <definedName name="AFUDC" localSheetId="9">#REF!</definedName>
    <definedName name="AFUDC" localSheetId="4">[19]Assumptions!$C$81</definedName>
    <definedName name="AFUDC">#REF!</definedName>
    <definedName name="afudcrate" localSheetId="4">#REF!</definedName>
    <definedName name="afudcrate">#REF!</definedName>
    <definedName name="afudctaxbasis" localSheetId="4">#REF!</definedName>
    <definedName name="afudctaxbasis">#REF!</definedName>
    <definedName name="AlphaTest">[20]Resources!$M$69:$M$73</definedName>
    <definedName name="Amort">[21]DATA!$AA$5:$AB$173,[21]DATA!$D$5:$D$173,[21]DATA!$A$5:$A$38,[21]DATA!$A$39:$A$124,[21]DATA!$A$125:$A$151,[21]DATA!$A$152:$A$173</definedName>
    <definedName name="AnvilPlan" localSheetId="7">#REF!</definedName>
    <definedName name="AnvilPlan" localSheetId="8">#REF!</definedName>
    <definedName name="AnvilPlan" localSheetId="9">#REF!</definedName>
    <definedName name="AnvilPlan" localSheetId="2">#REF!</definedName>
    <definedName name="AnvilPlan" localSheetId="4">#REF!</definedName>
    <definedName name="AnvilPlan">#REF!</definedName>
    <definedName name="apeek" localSheetId="4">#REF!</definedName>
    <definedName name="apeek">#REF!</definedName>
    <definedName name="Apr03AMA" localSheetId="7">'[22]BS C&amp;L'!#REF!</definedName>
    <definedName name="Apr03AMA" localSheetId="8">'[22]BS C&amp;L'!#REF!</definedName>
    <definedName name="Apr03AMA" localSheetId="9">'[22]BS C&amp;L'!#REF!</definedName>
    <definedName name="Apr03AMA" localSheetId="4">'[22]BS C&amp;L'!#REF!</definedName>
    <definedName name="Apr03AMA">'[22]BS C&amp;L'!#REF!</definedName>
    <definedName name="Apr04AMA" localSheetId="7">#REF!</definedName>
    <definedName name="Apr04AMA" localSheetId="8">#REF!</definedName>
    <definedName name="Apr04AMA" localSheetId="9">#REF!</definedName>
    <definedName name="Apr04AMA" localSheetId="4">#REF!</definedName>
    <definedName name="Apr04AMA">#REF!</definedName>
    <definedName name="Apr05AMA" localSheetId="7">#REF!</definedName>
    <definedName name="Apr05AMA" localSheetId="8">#REF!</definedName>
    <definedName name="Apr05AMA" localSheetId="9">#REF!</definedName>
    <definedName name="Apr05AMA" localSheetId="4">#REF!</definedName>
    <definedName name="Apr05AMA">#REF!</definedName>
    <definedName name="APR09AMA" localSheetId="4">[10]BS!$AN$7:$AN$1725</definedName>
    <definedName name="APR09AMA">[10]BS!$AN$7:$AN$1725</definedName>
    <definedName name="Apr10AMA" localSheetId="4">[10]BS!$AZ$7:$AZ$1726</definedName>
    <definedName name="Apr10AMA">[10]BS!$AZ$7:$AZ$1726</definedName>
    <definedName name="AprDays" localSheetId="7">#REF!</definedName>
    <definedName name="AprDays" localSheetId="8">#REF!</definedName>
    <definedName name="AprDays" localSheetId="9">#REF!</definedName>
    <definedName name="AprDays" localSheetId="4">#REF!</definedName>
    <definedName name="AprDays">#REF!</definedName>
    <definedName name="AprNCF" localSheetId="7">#REF!</definedName>
    <definedName name="AprNCF" localSheetId="8">#REF!</definedName>
    <definedName name="AprNCF" localSheetId="9">#REF!</definedName>
    <definedName name="AprNCF" localSheetId="4">[19]Assumptions!$C$38</definedName>
    <definedName name="AprNCF">#REF!</definedName>
    <definedName name="aquila_lookup">'[23]Cabot Gas Replacement'!$B$8:$F$16</definedName>
    <definedName name="AREA_DISCIPLINE">[24]LISTS!$D$3:$D$17</definedName>
    <definedName name="Asset_Class_Switch">[25]Assumptions!$D$5</definedName>
    <definedName name="Assume_Percent_Change" localSheetId="4">#REF!</definedName>
    <definedName name="Assume_Percent_Change">#REF!</definedName>
    <definedName name="ATWACC">'[26]Revenue Calculation'!$F$8</definedName>
    <definedName name="Aug03AMA" localSheetId="7">'[22]BS C&amp;L'!#REF!</definedName>
    <definedName name="Aug03AMA" localSheetId="8">'[22]BS C&amp;L'!#REF!</definedName>
    <definedName name="Aug03AMA" localSheetId="9">'[22]BS C&amp;L'!#REF!</definedName>
    <definedName name="Aug03AMA" localSheetId="4">'[22]BS C&amp;L'!#REF!</definedName>
    <definedName name="Aug03AMA">'[22]BS C&amp;L'!#REF!</definedName>
    <definedName name="Aug04AMA" localSheetId="7">#REF!</definedName>
    <definedName name="Aug04AMA" localSheetId="8">#REF!</definedName>
    <definedName name="Aug04AMA" localSheetId="9">#REF!</definedName>
    <definedName name="Aug04AMA" localSheetId="4">#REF!</definedName>
    <definedName name="Aug04AMA">#REF!</definedName>
    <definedName name="Aug05AMA" localSheetId="7">#REF!</definedName>
    <definedName name="Aug05AMA" localSheetId="8">#REF!</definedName>
    <definedName name="Aug05AMA" localSheetId="9">#REF!</definedName>
    <definedName name="Aug05AMA" localSheetId="4">#REF!</definedName>
    <definedName name="Aug05AMA">#REF!</definedName>
    <definedName name="Aug09AMA" localSheetId="4">[10]BS!$AR$7:$AR$1726</definedName>
    <definedName name="Aug09AMA">[10]BS!$AR$7:$AR$1726</definedName>
    <definedName name="augcf" localSheetId="4">#REF!</definedName>
    <definedName name="augcf">#REF!</definedName>
    <definedName name="augcost" localSheetId="4">#REF!</definedName>
    <definedName name="augcost">#REF!</definedName>
    <definedName name="AugDays" localSheetId="7">#REF!</definedName>
    <definedName name="AugDays" localSheetId="8">#REF!</definedName>
    <definedName name="AugDays" localSheetId="9">#REF!</definedName>
    <definedName name="AugDays" localSheetId="4">#REF!</definedName>
    <definedName name="AugDays">#REF!</definedName>
    <definedName name="AugNCF" localSheetId="7">#REF!</definedName>
    <definedName name="AugNCF" localSheetId="8">#REF!</definedName>
    <definedName name="AugNCF" localSheetId="9">#REF!</definedName>
    <definedName name="AugNCF" localSheetId="4">[19]Assumptions!$C$42</definedName>
    <definedName name="AugNCF">#REF!</definedName>
    <definedName name="Aurora_Inputs_2010_Prices" localSheetId="4">#REF!</definedName>
    <definedName name="Aurora_Inputs_2010_Prices">#REF!</definedName>
    <definedName name="Aurora_Prices">"Monthly Price Summary'!$C$4:$H$63"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2_Cap_Row" localSheetId="4">#REF!</definedName>
    <definedName name="B2_Cap_Row">#REF!</definedName>
    <definedName name="BADDEBT" localSheetId="7">[12]model!#REF!</definedName>
    <definedName name="BADDEBT" localSheetId="8">[12]model!#REF!</definedName>
    <definedName name="BADDEBT" localSheetId="9">[12]model!#REF!</definedName>
    <definedName name="BADDEBT" localSheetId="4">[12]model!#REF!</definedName>
    <definedName name="BADDEBT">[12]model!#REF!</definedName>
    <definedName name="bal" localSheetId="7">[16]Sheet2!#REF!</definedName>
    <definedName name="bal" localSheetId="8">[16]Sheet2!#REF!</definedName>
    <definedName name="bal" localSheetId="9">[16]Sheet2!#REF!</definedName>
    <definedName name="bal">[16]Sheet2!#REF!</definedName>
    <definedName name="balance" localSheetId="7">[16]Sheet2!#REF!</definedName>
    <definedName name="balance" localSheetId="8">[16]Sheet2!#REF!</definedName>
    <definedName name="balance" localSheetId="9">[16]Sheet2!#REF!</definedName>
    <definedName name="balance">[16]Sheet2!#REF!</definedName>
    <definedName name="BD" localSheetId="4">#REF!</definedName>
    <definedName name="BD">#REF!</definedName>
    <definedName name="BEP" localSheetId="4">#REF!</definedName>
    <definedName name="BEP">#REF!</definedName>
    <definedName name="BEx0017DGUEDPCFJUPUZOOLJCS2B" localSheetId="7" hidden="1">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4" hidden="1">#REF!</definedName>
    <definedName name="BExGR9ATP2LVT7B9OCPSLJ11H9SX" hidden="1">#REF!</definedName>
    <definedName name="BExGrid1" localSheetId="4">#REF!</definedName>
    <definedName name="BExGrid1">#REF!</definedName>
    <definedName name="BExGRILCZ3BMTGDY72B1Q9BUGW0J" localSheetId="7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4" hidden="1">#REF!</definedName>
    <definedName name="BExITBNYANV2S8KD56GOGCKW393R" hidden="1">#REF!</definedName>
    <definedName name="BExItemGrid" localSheetId="4">#REF!</definedName>
    <definedName name="BExItemGrid">#REF!</definedName>
    <definedName name="BExITGB4FVAV0LE88D7JMX7FBYXI" localSheetId="7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4" hidden="1">#REF!</definedName>
    <definedName name="BExZZZEMIIFKMLLV4DJKX5TB9R5V" hidden="1">#REF!</definedName>
    <definedName name="BidPrice">'[27]General Inputs'!$I$8</definedName>
    <definedName name="boo" localSheetId="7">#REF!</definedName>
    <definedName name="boo" localSheetId="8">#REF!</definedName>
    <definedName name="boo" localSheetId="9">#REF!</definedName>
    <definedName name="boo" localSheetId="2">#REF!</definedName>
    <definedName name="boo" localSheetId="4">#REF!</definedName>
    <definedName name="boo">#REF!</definedName>
    <definedName name="Book20Yr">[19]Assumptions!$C$190</definedName>
    <definedName name="Book25Yr">[19]Assumptions!$C$191</definedName>
    <definedName name="Book45Yr">[19]Assumptions!$C$192</definedName>
    <definedName name="BookDepBasis" localSheetId="7">#REF!</definedName>
    <definedName name="BookDepBasis" localSheetId="8">#REF!</definedName>
    <definedName name="BookDepBasis" localSheetId="9">#REF!</definedName>
    <definedName name="BookDepBasis" localSheetId="4">#REF!</definedName>
    <definedName name="BookDepBasis">#REF!</definedName>
    <definedName name="BOPCost" localSheetId="7">#REF!</definedName>
    <definedName name="BOPCost" localSheetId="8">#REF!</definedName>
    <definedName name="BOPCost" localSheetId="9">#REF!</definedName>
    <definedName name="BOPCost" localSheetId="4">#REF!</definedName>
    <definedName name="BOPCost">#REF!</definedName>
    <definedName name="BOPSalesTxProp" localSheetId="7">#REF!</definedName>
    <definedName name="BOPSalesTxProp" localSheetId="8">#REF!</definedName>
    <definedName name="BOPSalesTxProp" localSheetId="9">#REF!</definedName>
    <definedName name="BOPSalesTxProp" localSheetId="4">[19]Assumptions!$C$60</definedName>
    <definedName name="BOPSalesTxProp">#REF!</definedName>
    <definedName name="BottomRight" localSheetId="7">#REF!</definedName>
    <definedName name="BottomRight" localSheetId="8">#REF!</definedName>
    <definedName name="BottomRight" localSheetId="9">#REF!</definedName>
    <definedName name="BottomRight" localSheetId="4">#REF!</definedName>
    <definedName name="BottomRight">#REF!</definedName>
    <definedName name="BPAIntRate" localSheetId="7">#REF!</definedName>
    <definedName name="BPAIntRate" localSheetId="8">#REF!</definedName>
    <definedName name="BPAIntRate" localSheetId="9">#REF!</definedName>
    <definedName name="BPAIntRate" localSheetId="4">[19]Assumptions!$C$216</definedName>
    <definedName name="BPAIntRate">#REF!</definedName>
    <definedName name="BPARedirect">'[27]General Inputs'!$I$5</definedName>
    <definedName name="bpatoggle" localSheetId="7">#REF!</definedName>
    <definedName name="bpatoggle" localSheetId="8">#REF!</definedName>
    <definedName name="bpatoggle" localSheetId="9">#REF!</definedName>
    <definedName name="bpatoggle" localSheetId="4">#REF!</definedName>
    <definedName name="bpatoggle">#REF!</definedName>
    <definedName name="BRI" localSheetId="4">#REF!</definedName>
    <definedName name="BRI">#REF!</definedName>
    <definedName name="BS_Accounts" localSheetId="7">#REF!</definedName>
    <definedName name="BS_Accounts" localSheetId="8">#REF!</definedName>
    <definedName name="BS_Accounts" localSheetId="9">#REF!</definedName>
    <definedName name="BS_Accounts" localSheetId="4">#REF!</definedName>
    <definedName name="BS_Accounts">#REF!</definedName>
    <definedName name="Button_1">"TradeSummary_Ken_Finicle_List"</definedName>
    <definedName name="Capacity" localSheetId="7">#REF!</definedName>
    <definedName name="Capacity" localSheetId="8">#REF!</definedName>
    <definedName name="Capacity" localSheetId="9">#REF!</definedName>
    <definedName name="Capacity" localSheetId="4">#REF!</definedName>
    <definedName name="Capacity">#REF!</definedName>
    <definedName name="CapEx_AFUDC">[27]CapEx!$B$26</definedName>
    <definedName name="CapEx_Contingency" localSheetId="7">[27]CapEx!#REF!</definedName>
    <definedName name="CapEx_Contingency" localSheetId="8">[27]CapEx!#REF!</definedName>
    <definedName name="CapEx_Contingency" localSheetId="9">[27]CapEx!#REF!</definedName>
    <definedName name="CapEx_Contingency">[27]CapEx!#REF!</definedName>
    <definedName name="CapEx_Facility">[27]CapEx!$B$2</definedName>
    <definedName name="CapEx_Improvements">[27]CapEx!$B$8</definedName>
    <definedName name="CapEx_Land" localSheetId="7">[27]CapEx!#REF!</definedName>
    <definedName name="CapEx_Land" localSheetId="8">[27]CapEx!#REF!</definedName>
    <definedName name="CapEx_Land" localSheetId="9">[27]CapEx!#REF!</definedName>
    <definedName name="CapEx_Land">[27]CapEx!#REF!</definedName>
    <definedName name="CapEx_NetWorkCap">[26]CapEx!$B$31</definedName>
    <definedName name="CapEx_PropertyTax">[27]CapEx!$B$23</definedName>
    <definedName name="CapEx_REET">[27]CapEx!$B$7</definedName>
    <definedName name="CapEx_Sensitivity">[27]CapEx!$B$25</definedName>
    <definedName name="CapEx_SnoPUD">[27]CapEx!$B$24</definedName>
    <definedName name="CapEx_Spares" localSheetId="7">[27]CapEx!#REF!</definedName>
    <definedName name="CapEx_Spares" localSheetId="8">[27]CapEx!#REF!</definedName>
    <definedName name="CapEx_Spares" localSheetId="9">[27]CapEx!#REF!</definedName>
    <definedName name="CapEx_Spares">[27]CapEx!#REF!</definedName>
    <definedName name="CapEx_Total">[27]CapEx!$B$27</definedName>
    <definedName name="CapEx_TransAndDD" localSheetId="7">#REF!</definedName>
    <definedName name="CapEx_TransAndDD" localSheetId="8">#REF!</definedName>
    <definedName name="CapEx_TransAndDD" localSheetId="9">#REF!</definedName>
    <definedName name="CapEx_TransAndDD" localSheetId="4">#REF!</definedName>
    <definedName name="CapEx_TransAndDD">#REF!</definedName>
    <definedName name="capfact" localSheetId="4">#REF!</definedName>
    <definedName name="capfact">#REF!</definedName>
    <definedName name="CaseDescription">'[17]Dispatch Cases'!$C$11</definedName>
    <definedName name="CashFlowBackup" localSheetId="7">#REF!</definedName>
    <definedName name="CashFlowBackup" localSheetId="8">#REF!</definedName>
    <definedName name="CashFlowBackup" localSheetId="9">#REF!</definedName>
    <definedName name="CashFlowBackup" localSheetId="2">#REF!</definedName>
    <definedName name="CashFlowBackup" localSheetId="4">#REF!</definedName>
    <definedName name="CashFlowBackup">#REF!</definedName>
    <definedName name="catalog">[13]PartsDataTable!$A$15</definedName>
    <definedName name="Category" localSheetId="7">#REF!</definedName>
    <definedName name="Category" localSheetId="8">#REF!</definedName>
    <definedName name="Category" localSheetId="9">#REF!</definedName>
    <definedName name="Category" localSheetId="2">#REF!</definedName>
    <definedName name="Category" localSheetId="4">#REF!</definedName>
    <definedName name="Category">#REF!</definedName>
    <definedName name="CBWorkbookPriority" hidden="1">-2060790043</definedName>
    <definedName name="CCGT_HeatRate">[17]Assumptions!$H$23</definedName>
    <definedName name="CCGTPrice">[17]Assumptions!$H$22</definedName>
    <definedName name="CERAArray" localSheetId="7">'[27]General Inputs'!#REF!</definedName>
    <definedName name="CERAArray" localSheetId="8">'[27]General Inputs'!#REF!</definedName>
    <definedName name="CERAArray" localSheetId="9">'[27]General Inputs'!#REF!</definedName>
    <definedName name="CERAArray">'[27]General Inputs'!#REF!</definedName>
    <definedName name="cerarvm" localSheetId="4">#REF!</definedName>
    <definedName name="cerarvm">#REF!</definedName>
    <definedName name="change_made">[13]PartsFlow!$A$318</definedName>
    <definedName name="change_schedule">[13]PartsFlow!$A$319</definedName>
    <definedName name="ChartData" localSheetId="4">#REF!</definedName>
    <definedName name="ChartData">#REF!</definedName>
    <definedName name="CIPrice">'[13]Customer Data'!$F$243</definedName>
    <definedName name="CL_RT" localSheetId="4">#REF!</definedName>
    <definedName name="CL_RT">#REF!</definedName>
    <definedName name="CL_RT2">'[28]Transp Data'!$A$6:$C$81</definedName>
    <definedName name="Classification" localSheetId="7">#REF!</definedName>
    <definedName name="Classification" localSheetId="8">#REF!</definedName>
    <definedName name="Classification" localSheetId="9">#REF!</definedName>
    <definedName name="Classification" localSheetId="4">#REF!</definedName>
    <definedName name="Classification">#REF!</definedName>
    <definedName name="clawback" localSheetId="4">#REF!</definedName>
    <definedName name="clawback">#REF!</definedName>
    <definedName name="close" localSheetId="4">#REF!</definedName>
    <definedName name="close">#REF!</definedName>
    <definedName name="ClosingDate">'[27]General Inputs'!$E$4</definedName>
    <definedName name="CMCost" localSheetId="7">#REF!</definedName>
    <definedName name="CMCost" localSheetId="8">#REF!</definedName>
    <definedName name="CMCost" localSheetId="9">#REF!</definedName>
    <definedName name="CMCost" localSheetId="4">#REF!</definedName>
    <definedName name="CMCost">#REF!</definedName>
    <definedName name="COD" localSheetId="7">#REF!</definedName>
    <definedName name="COD" localSheetId="8">#REF!</definedName>
    <definedName name="COD" localSheetId="9">#REF!</definedName>
    <definedName name="cod" localSheetId="2">#REF!</definedName>
    <definedName name="COD" localSheetId="4">[19]Assumptions!$C$9</definedName>
    <definedName name="COD">#REF!</definedName>
    <definedName name="cofa">'[29]Acct Codes'!$A$1:$B$186</definedName>
    <definedName name="COLHOUSE" localSheetId="7">[12]model!#REF!</definedName>
    <definedName name="COLHOUSE" localSheetId="8">[12]model!#REF!</definedName>
    <definedName name="COLHOUSE" localSheetId="9">[12]model!#REF!</definedName>
    <definedName name="COLHOUSE">[12]model!#REF!</definedName>
    <definedName name="COLXFER" localSheetId="7">[12]model!#REF!</definedName>
    <definedName name="COLXFER" localSheetId="8">[12]model!#REF!</definedName>
    <definedName name="COLXFER" localSheetId="9">[12]model!#REF!</definedName>
    <definedName name="COLXFER">[12]model!#REF!</definedName>
    <definedName name="combp1" localSheetId="4">#REF!</definedName>
    <definedName name="combp1">#REF!</definedName>
    <definedName name="combp2" localSheetId="4">#REF!</definedName>
    <definedName name="combp2">#REF!</definedName>
    <definedName name="CombWC_LineItem" localSheetId="7">#REF!</definedName>
    <definedName name="CombWC_LineItem" localSheetId="8">#REF!</definedName>
    <definedName name="CombWC_LineItem" localSheetId="9">#REF!</definedName>
    <definedName name="CombWC_LineItem" localSheetId="4">#REF!</definedName>
    <definedName name="CombWC_LineItem">#REF!</definedName>
    <definedName name="COMMON_ADMIN_ALLOCATED" localSheetId="4">#REF!</definedName>
    <definedName name="COMMON_ADMIN_ALLOCATED">#REF!</definedName>
    <definedName name="COMPINSR" localSheetId="4">#REF!</definedName>
    <definedName name="COMPINSR">#REF!</definedName>
    <definedName name="CON" localSheetId="7">#REF!</definedName>
    <definedName name="CON" localSheetId="8">#REF!</definedName>
    <definedName name="CON" localSheetId="9">#REF!</definedName>
    <definedName name="CON" localSheetId="2">#REF!</definedName>
    <definedName name="CON" localSheetId="4">#REF!</definedName>
    <definedName name="CON">#REF!</definedName>
    <definedName name="CONSERV" localSheetId="4">#REF!</definedName>
    <definedName name="CONSERV">#REF!</definedName>
    <definedName name="ConsFinRate" localSheetId="7">#REF!</definedName>
    <definedName name="ConsFinRate" localSheetId="8">#REF!</definedName>
    <definedName name="ConsFinRate" localSheetId="9">#REF!</definedName>
    <definedName name="ConsFinRate" localSheetId="4">[19]Assumptions!$C$214</definedName>
    <definedName name="ConsFinRate">#REF!</definedName>
    <definedName name="ConStDate" localSheetId="7">#REF!</definedName>
    <definedName name="ConStDate" localSheetId="8">#REF!</definedName>
    <definedName name="ConStDate" localSheetId="9">#REF!</definedName>
    <definedName name="ConStDate" localSheetId="4">[19]Assumptions!$C$8</definedName>
    <definedName name="ConStDate">#REF!</definedName>
    <definedName name="constructcont" localSheetId="4">#REF!</definedName>
    <definedName name="constructcont">#REF!</definedName>
    <definedName name="ConsummableCost">'[13]Customer Data'!$I$88</definedName>
    <definedName name="Consv_Rdr_Rt" localSheetId="7">[30]Sch_120!#REF!</definedName>
    <definedName name="Consv_Rdr_Rt" localSheetId="8">[30]Sch_120!#REF!</definedName>
    <definedName name="Consv_Rdr_Rt" localSheetId="9">[30]Sch_120!#REF!</definedName>
    <definedName name="Consv_Rdr_Rt">[30]Sch_120!#REF!</definedName>
    <definedName name="cont" localSheetId="7">[16]Sheet2!#REF!</definedName>
    <definedName name="cont" localSheetId="8">[16]Sheet2!#REF!</definedName>
    <definedName name="cont" localSheetId="9">[16]Sheet2!#REF!</definedName>
    <definedName name="cont">[16]Sheet2!#REF!</definedName>
    <definedName name="Conting" localSheetId="7">#REF!</definedName>
    <definedName name="Conting" localSheetId="8">#REF!</definedName>
    <definedName name="Conting" localSheetId="9">#REF!</definedName>
    <definedName name="Conting" localSheetId="4">#REF!</definedName>
    <definedName name="Conting">#REF!</definedName>
    <definedName name="ContingRate" localSheetId="7">#REF!</definedName>
    <definedName name="ContingRate" localSheetId="8">#REF!</definedName>
    <definedName name="ContingRate" localSheetId="9">#REF!</definedName>
    <definedName name="ContingRate" localSheetId="4">[19]Assumptions!$C$55</definedName>
    <definedName name="ContingRate">#REF!</definedName>
    <definedName name="ContingStart" localSheetId="7">#REF!</definedName>
    <definedName name="ContingStart" localSheetId="8">#REF!</definedName>
    <definedName name="ContingStart" localSheetId="9">#REF!</definedName>
    <definedName name="ContingStart" localSheetId="4">[19]Assumptions!$C$56</definedName>
    <definedName name="ContingStart">#REF!</definedName>
    <definedName name="ContractDate" localSheetId="7">'[31]Dispatch Cases'!#REF!</definedName>
    <definedName name="ContractDate" localSheetId="8">'[31]Dispatch Cases'!#REF!</definedName>
    <definedName name="ContractDate" localSheetId="9">'[31]Dispatch Cases'!#REF!</definedName>
    <definedName name="ContractDate">'[31]Dispatch Cases'!#REF!</definedName>
    <definedName name="Conv_Factor" localSheetId="7">[30]Sch_120!#REF!</definedName>
    <definedName name="Conv_Factor" localSheetId="8">[30]Sch_120!#REF!</definedName>
    <definedName name="Conv_Factor" localSheetId="9">[30]Sch_120!#REF!</definedName>
    <definedName name="Conv_Factor">[30]Sch_120!#REF!</definedName>
    <definedName name="ConversionFactor">[17]Assumptions!$I$65</definedName>
    <definedName name="CONVFACT" localSheetId="7">[12]model!#REF!</definedName>
    <definedName name="CONVFACT" localSheetId="8">[12]model!#REF!</definedName>
    <definedName name="CONVFACT" localSheetId="9">[12]model!#REF!</definedName>
    <definedName name="CONVFACT">[12]model!#REF!</definedName>
    <definedName name="CopyPaste_Formula_for_Power" localSheetId="4">#REF!</definedName>
    <definedName name="CopyPaste_Formula_for_Power">#REF!</definedName>
    <definedName name="CopyPaste_Value_Gas" localSheetId="4">#REF!</definedName>
    <definedName name="CopyPaste_Value_Gas">#REF!</definedName>
    <definedName name="COST" localSheetId="7">#REF!</definedName>
    <definedName name="COST" localSheetId="8">#REF!</definedName>
    <definedName name="COST" localSheetId="9">#REF!</definedName>
    <definedName name="COST" localSheetId="2">#REF!</definedName>
    <definedName name="COST" localSheetId="4">#REF!</definedName>
    <definedName name="COST">#REF!</definedName>
    <definedName name="costofequit" localSheetId="4">#REF!</definedName>
    <definedName name="costofequit">#REF!</definedName>
    <definedName name="CountyTaxRate" localSheetId="7">#REF!</definedName>
    <definedName name="CountyTaxRate" localSheetId="8">#REF!</definedName>
    <definedName name="CountyTaxRate" localSheetId="9">#REF!</definedName>
    <definedName name="CountyTaxRate" localSheetId="4">#REF!</definedName>
    <definedName name="CountyTaxRate">#REF!</definedName>
    <definedName name="CPI">'[32]General Inputs'!$D$53</definedName>
    <definedName name="Credit_Toggle" localSheetId="4">#REF!</definedName>
    <definedName name="Credit_Toggle">#REF!</definedName>
    <definedName name="CRIT" localSheetId="7">#REF!</definedName>
    <definedName name="CRIT" localSheetId="8">#REF!</definedName>
    <definedName name="CRIT" localSheetId="9">#REF!</definedName>
    <definedName name="CRIT" localSheetId="2">#REF!</definedName>
    <definedName name="CRIT" localSheetId="4">#REF!</definedName>
    <definedName name="CRIT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2">#REF!</definedName>
    <definedName name="_xlnm.Criteria" localSheetId="4">#REF!</definedName>
    <definedName name="_xlnm.Criteria">#REF!</definedName>
    <definedName name="cspe_wkly_vect_input" localSheetId="4">#REF!</definedName>
    <definedName name="cspe_wkly_vect_input">#REF!</definedName>
    <definedName name="CSTAGE" localSheetId="7">#REF!</definedName>
    <definedName name="CSTAGE" localSheetId="8">#REF!</definedName>
    <definedName name="CSTAGE" localSheetId="9">#REF!</definedName>
    <definedName name="CSTAGE" localSheetId="2">#REF!</definedName>
    <definedName name="CSTAGE" localSheetId="4">#REF!</definedName>
    <definedName name="CSTAGE">#REF!</definedName>
    <definedName name="ctypedropdown">[13]PartsDataTable!$F$2:$F$9</definedName>
    <definedName name="ctypeselect">[13]PartsDataTable!$H$1</definedName>
    <definedName name="ctypestart">[13]PartsDataTable!$G$1</definedName>
    <definedName name="CurrPlan" localSheetId="7">[33]Graph!#REF!</definedName>
    <definedName name="CurrPlan" localSheetId="8">[33]Graph!#REF!</definedName>
    <definedName name="CurrPlan" localSheetId="9">[33]Graph!#REF!</definedName>
    <definedName name="CurrPlan" localSheetId="2">[34]Graph!#REF!</definedName>
    <definedName name="CurrPlan">[33]Graph!#REF!</definedName>
    <definedName name="CurrQtr">'[35]Inc Stmt'!$AJ$222</definedName>
    <definedName name="CurtCap">[19]Assumptions!$C$136</definedName>
    <definedName name="CurtDate">[19]Assumptions!$C$138</definedName>
    <definedName name="CurtHrs">[19]Assumptions!$C$137</definedName>
    <definedName name="cust" localSheetId="4">#REF!</definedName>
    <definedName name="cust">#REF!</definedName>
    <definedName name="CUSTDEP" localSheetId="4">#REF!</definedName>
    <definedName name="CUSTDEP">#REF!</definedName>
    <definedName name="CustomerData">'[13]Customer Data'!$A$1</definedName>
    <definedName name="D" localSheetId="4">#REF!</definedName>
    <definedName name="D">#REF!</definedName>
    <definedName name="Data" localSheetId="7">#REF!</definedName>
    <definedName name="Data" localSheetId="8">#REF!</definedName>
    <definedName name="Data" localSheetId="9">#REF!</definedName>
    <definedName name="Data" localSheetId="4">#REF!</definedName>
    <definedName name="Data">#REF!</definedName>
    <definedName name="Data.Avg">'[35]Avg Amts'!$A$5:$BP$34</definedName>
    <definedName name="Data.Qtrs.Avg">'[35]Avg Amts'!$A$5:$IV$5</definedName>
    <definedName name="data1" localSheetId="4">#REF!</definedName>
    <definedName name="data1">#REF!</definedName>
    <definedName name="DATA12" localSheetId="7">'[36]557 Orders Reclassified'!#REF!</definedName>
    <definedName name="DATA12" localSheetId="8">'[36]557 Orders Reclassified'!#REF!</definedName>
    <definedName name="DATA12" localSheetId="9">'[36]557 Orders Reclassified'!#REF!</definedName>
    <definedName name="DATA12" localSheetId="4">'[36]557 Orders Reclassified'!#REF!</definedName>
    <definedName name="DATA12">'[36]557 Orders Reclassified'!#REF!</definedName>
    <definedName name="DATA13" localSheetId="7">'[36]557 Orders Reclassified'!#REF!</definedName>
    <definedName name="DATA13" localSheetId="8">'[36]557 Orders Reclassified'!#REF!</definedName>
    <definedName name="DATA13" localSheetId="9">'[36]557 Orders Reclassified'!#REF!</definedName>
    <definedName name="DATA13">'[36]557 Orders Reclassified'!#REF!</definedName>
    <definedName name="DATA14" localSheetId="7">'[36]557 Orders Reclassified'!#REF!</definedName>
    <definedName name="DATA14" localSheetId="8">'[36]557 Orders Reclassified'!#REF!</definedName>
    <definedName name="DATA14" localSheetId="9">'[36]557 Orders Reclassified'!#REF!</definedName>
    <definedName name="DATA14">'[36]557 Orders Reclassified'!#REF!</definedName>
    <definedName name="DATA15" localSheetId="7">'[36]557 Orders Reclassified'!#REF!</definedName>
    <definedName name="DATA15" localSheetId="8">'[36]557 Orders Reclassified'!#REF!</definedName>
    <definedName name="DATA15" localSheetId="9">'[36]557 Orders Reclassified'!#REF!</definedName>
    <definedName name="DATA15">'[36]557 Orders Reclassified'!#REF!</definedName>
    <definedName name="DATA16" localSheetId="7">'[36]557 Orders Reclassified'!#REF!</definedName>
    <definedName name="DATA16" localSheetId="8">'[36]557 Orders Reclassified'!#REF!</definedName>
    <definedName name="DATA16" localSheetId="9">'[36]557 Orders Reclassified'!#REF!</definedName>
    <definedName name="DATA16">'[36]557 Orders Reclassified'!#REF!</definedName>
    <definedName name="DATA17" localSheetId="7">'[36]557 Orders Reclassified'!#REF!</definedName>
    <definedName name="DATA17" localSheetId="8">'[36]557 Orders Reclassified'!#REF!</definedName>
    <definedName name="DATA17" localSheetId="9">'[36]557 Orders Reclassified'!#REF!</definedName>
    <definedName name="DATA17">'[36]557 Orders Reclassified'!#REF!</definedName>
    <definedName name="DATA18" localSheetId="7">'[36]557 Orders Reclassified'!#REF!</definedName>
    <definedName name="DATA18" localSheetId="8">'[36]557 Orders Reclassified'!#REF!</definedName>
    <definedName name="DATA18" localSheetId="9">'[36]557 Orders Reclassified'!#REF!</definedName>
    <definedName name="DATA18">'[36]557 Orders Reclassified'!#REF!</definedName>
    <definedName name="DATA19" localSheetId="7">'[36]557 Orders Reclassified'!#REF!</definedName>
    <definedName name="DATA19" localSheetId="8">'[36]557 Orders Reclassified'!#REF!</definedName>
    <definedName name="DATA19" localSheetId="9">'[36]557 Orders Reclassified'!#REF!</definedName>
    <definedName name="DATA19">'[36]557 Orders Reclassified'!#REF!</definedName>
    <definedName name="DATA2" localSheetId="7">'[36]557 Orders Reclassified'!#REF!</definedName>
    <definedName name="DATA2" localSheetId="8">'[36]557 Orders Reclassified'!#REF!</definedName>
    <definedName name="DATA2" localSheetId="9">'[36]557 Orders Reclassified'!#REF!</definedName>
    <definedName name="DATA2">'[36]557 Orders Reclassified'!#REF!</definedName>
    <definedName name="DATA20" localSheetId="7">'[36]557 Orders Reclassified'!#REF!</definedName>
    <definedName name="DATA20" localSheetId="8">'[36]557 Orders Reclassified'!#REF!</definedName>
    <definedName name="DATA20" localSheetId="9">'[36]557 Orders Reclassified'!#REF!</definedName>
    <definedName name="DATA20">'[36]557 Orders Reclassified'!#REF!</definedName>
    <definedName name="DATA21" localSheetId="7">'[36]557 Orders Reclassified'!#REF!</definedName>
    <definedName name="DATA21" localSheetId="8">'[36]557 Orders Reclassified'!#REF!</definedName>
    <definedName name="DATA21" localSheetId="9">'[36]557 Orders Reclassified'!#REF!</definedName>
    <definedName name="DATA21">'[36]557 Orders Reclassified'!#REF!</definedName>
    <definedName name="DATA22" localSheetId="7">'[36]557 Orders Reclassified'!#REF!</definedName>
    <definedName name="DATA22" localSheetId="8">'[36]557 Orders Reclassified'!#REF!</definedName>
    <definedName name="DATA22" localSheetId="9">'[36]557 Orders Reclassified'!#REF!</definedName>
    <definedName name="DATA22">'[36]557 Orders Reclassified'!#REF!</definedName>
    <definedName name="DATA23" localSheetId="7">'[36]557 Orders Reclassified'!#REF!</definedName>
    <definedName name="DATA23" localSheetId="8">'[36]557 Orders Reclassified'!#REF!</definedName>
    <definedName name="DATA23" localSheetId="9">'[36]557 Orders Reclassified'!#REF!</definedName>
    <definedName name="DATA23">'[36]557 Orders Reclassified'!#REF!</definedName>
    <definedName name="DATA24" localSheetId="7">'[36]557 Orders Reclassified'!#REF!</definedName>
    <definedName name="DATA24" localSheetId="8">'[36]557 Orders Reclassified'!#REF!</definedName>
    <definedName name="DATA24" localSheetId="9">'[36]557 Orders Reclassified'!#REF!</definedName>
    <definedName name="DATA24">'[36]557 Orders Reclassified'!#REF!</definedName>
    <definedName name="DATA25" localSheetId="7">'[36]557 Orders Reclassified'!#REF!</definedName>
    <definedName name="DATA25" localSheetId="8">'[36]557 Orders Reclassified'!#REF!</definedName>
    <definedName name="DATA25" localSheetId="9">'[36]557 Orders Reclassified'!#REF!</definedName>
    <definedName name="DATA25">'[36]557 Orders Reclassified'!#REF!</definedName>
    <definedName name="DATA26" localSheetId="7">'[36]557 Orders Reclassified'!#REF!</definedName>
    <definedName name="DATA26" localSheetId="8">'[36]557 Orders Reclassified'!#REF!</definedName>
    <definedName name="DATA26" localSheetId="9">'[36]557 Orders Reclassified'!#REF!</definedName>
    <definedName name="DATA26">'[36]557 Orders Reclassified'!#REF!</definedName>
    <definedName name="DATA27" localSheetId="7">'[36]557 Orders Reclassified'!#REF!</definedName>
    <definedName name="DATA27" localSheetId="8">'[36]557 Orders Reclassified'!#REF!</definedName>
    <definedName name="DATA27" localSheetId="9">'[36]557 Orders Reclassified'!#REF!</definedName>
    <definedName name="DATA27">'[36]557 Orders Reclassified'!#REF!</definedName>
    <definedName name="DATA28" localSheetId="7">'[36]557 Orders Reclassified'!#REF!</definedName>
    <definedName name="DATA28" localSheetId="8">'[36]557 Orders Reclassified'!#REF!</definedName>
    <definedName name="DATA28" localSheetId="9">'[36]557 Orders Reclassified'!#REF!</definedName>
    <definedName name="DATA28">'[36]557 Orders Reclassified'!#REF!</definedName>
    <definedName name="DATA29" localSheetId="7">'[36]557 Orders Reclassified'!#REF!</definedName>
    <definedName name="DATA29" localSheetId="8">'[36]557 Orders Reclassified'!#REF!</definedName>
    <definedName name="DATA29" localSheetId="9">'[36]557 Orders Reclassified'!#REF!</definedName>
    <definedName name="DATA29">'[36]557 Orders Reclassified'!#REF!</definedName>
    <definedName name="DATA3" localSheetId="7">'[36]557 Orders Reclassified'!#REF!</definedName>
    <definedName name="DATA3" localSheetId="8">'[36]557 Orders Reclassified'!#REF!</definedName>
    <definedName name="DATA3" localSheetId="9">'[36]557 Orders Reclassified'!#REF!</definedName>
    <definedName name="DATA3">'[36]557 Orders Reclassified'!#REF!</definedName>
    <definedName name="DATA30" localSheetId="7">'[36]557 Orders Reclassified'!#REF!</definedName>
    <definedName name="DATA30" localSheetId="8">'[36]557 Orders Reclassified'!#REF!</definedName>
    <definedName name="DATA30" localSheetId="9">'[36]557 Orders Reclassified'!#REF!</definedName>
    <definedName name="DATA30">'[36]557 Orders Reclassified'!#REF!</definedName>
    <definedName name="DATA31" localSheetId="7">'[36]557 Orders Reclassified'!#REF!</definedName>
    <definedName name="DATA31" localSheetId="8">'[36]557 Orders Reclassified'!#REF!</definedName>
    <definedName name="DATA31" localSheetId="9">'[36]557 Orders Reclassified'!#REF!</definedName>
    <definedName name="DATA31">'[36]557 Orders Reclassified'!#REF!</definedName>
    <definedName name="DATA32" localSheetId="7">'[36]557 Orders Reclassified'!#REF!</definedName>
    <definedName name="DATA32" localSheetId="8">'[36]557 Orders Reclassified'!#REF!</definedName>
    <definedName name="DATA32" localSheetId="9">'[36]557 Orders Reclassified'!#REF!</definedName>
    <definedName name="DATA32">'[36]557 Orders Reclassified'!#REF!</definedName>
    <definedName name="DATA33" localSheetId="7">'[36]557 Orders Reclassified'!#REF!</definedName>
    <definedName name="DATA33" localSheetId="8">'[36]557 Orders Reclassified'!#REF!</definedName>
    <definedName name="DATA33" localSheetId="9">'[36]557 Orders Reclassified'!#REF!</definedName>
    <definedName name="DATA33">'[36]557 Orders Reclassified'!#REF!</definedName>
    <definedName name="DATA34" localSheetId="7">'[36]557 Orders Reclassified'!#REF!</definedName>
    <definedName name="DATA34" localSheetId="8">'[36]557 Orders Reclassified'!#REF!</definedName>
    <definedName name="DATA34" localSheetId="9">'[36]557 Orders Reclassified'!#REF!</definedName>
    <definedName name="DATA34">'[36]557 Orders Reclassified'!#REF!</definedName>
    <definedName name="DATA35" localSheetId="7">'[36]557 Orders Reclassified'!#REF!</definedName>
    <definedName name="DATA35" localSheetId="8">'[36]557 Orders Reclassified'!#REF!</definedName>
    <definedName name="DATA35" localSheetId="9">'[36]557 Orders Reclassified'!#REF!</definedName>
    <definedName name="DATA35">'[36]557 Orders Reclassified'!#REF!</definedName>
    <definedName name="DATA36" localSheetId="7">'[36]557 Orders Reclassified'!#REF!</definedName>
    <definedName name="DATA36" localSheetId="8">'[36]557 Orders Reclassified'!#REF!</definedName>
    <definedName name="DATA36" localSheetId="9">'[36]557 Orders Reclassified'!#REF!</definedName>
    <definedName name="DATA36">'[36]557 Orders Reclassified'!#REF!</definedName>
    <definedName name="DATA37" localSheetId="7">'[36]557 Orders Reclassified'!#REF!</definedName>
    <definedName name="DATA37" localSheetId="8">'[36]557 Orders Reclassified'!#REF!</definedName>
    <definedName name="DATA37" localSheetId="9">'[36]557 Orders Reclassified'!#REF!</definedName>
    <definedName name="DATA37">'[36]557 Orders Reclassified'!#REF!</definedName>
    <definedName name="DATA38" localSheetId="7">'[36]557 Orders Reclassified'!#REF!</definedName>
    <definedName name="DATA38" localSheetId="8">'[36]557 Orders Reclassified'!#REF!</definedName>
    <definedName name="DATA38" localSheetId="9">'[36]557 Orders Reclassified'!#REF!</definedName>
    <definedName name="DATA38">'[36]557 Orders Reclassified'!#REF!</definedName>
    <definedName name="DATA39" localSheetId="7">'[36]557 Orders Reclassified'!#REF!</definedName>
    <definedName name="DATA39" localSheetId="8">'[36]557 Orders Reclassified'!#REF!</definedName>
    <definedName name="DATA39" localSheetId="9">'[36]557 Orders Reclassified'!#REF!</definedName>
    <definedName name="DATA39">'[36]557 Orders Reclassified'!#REF!</definedName>
    <definedName name="DATA4" localSheetId="7">'[36]557 Orders Reclassified'!#REF!</definedName>
    <definedName name="DATA4" localSheetId="8">'[36]557 Orders Reclassified'!#REF!</definedName>
    <definedName name="DATA4" localSheetId="9">'[36]557 Orders Reclassified'!#REF!</definedName>
    <definedName name="DATA4">'[36]557 Orders Reclassified'!#REF!</definedName>
    <definedName name="DATA40" localSheetId="7">'[36]557 Orders Reclassified'!#REF!</definedName>
    <definedName name="DATA40" localSheetId="8">'[36]557 Orders Reclassified'!#REF!</definedName>
    <definedName name="DATA40" localSheetId="9">'[36]557 Orders Reclassified'!#REF!</definedName>
    <definedName name="DATA40">'[36]557 Orders Reclassified'!#REF!</definedName>
    <definedName name="DATA41" localSheetId="7">'[36]557 Orders Reclassified'!#REF!</definedName>
    <definedName name="DATA41" localSheetId="8">'[36]557 Orders Reclassified'!#REF!</definedName>
    <definedName name="DATA41" localSheetId="9">'[36]557 Orders Reclassified'!#REF!</definedName>
    <definedName name="DATA41">'[36]557 Orders Reclassified'!#REF!</definedName>
    <definedName name="DATA42" localSheetId="7">'[36]557 Orders Reclassified'!#REF!</definedName>
    <definedName name="DATA42" localSheetId="8">'[36]557 Orders Reclassified'!#REF!</definedName>
    <definedName name="DATA42" localSheetId="9">'[36]557 Orders Reclassified'!#REF!</definedName>
    <definedName name="DATA42">'[36]557 Orders Reclassified'!#REF!</definedName>
    <definedName name="DATA43" localSheetId="7">'[36]557 Orders Reclassified'!#REF!</definedName>
    <definedName name="DATA43" localSheetId="8">'[36]557 Orders Reclassified'!#REF!</definedName>
    <definedName name="DATA43" localSheetId="9">'[36]557 Orders Reclassified'!#REF!</definedName>
    <definedName name="DATA43">'[36]557 Orders Reclassified'!#REF!</definedName>
    <definedName name="DATA44" localSheetId="7">'[36]557 Orders Reclassified'!#REF!</definedName>
    <definedName name="DATA44" localSheetId="8">'[36]557 Orders Reclassified'!#REF!</definedName>
    <definedName name="DATA44" localSheetId="9">'[36]557 Orders Reclassified'!#REF!</definedName>
    <definedName name="DATA44">'[36]557 Orders Reclassified'!#REF!</definedName>
    <definedName name="DATA45" localSheetId="7">'[36]557 Orders Reclassified'!#REF!</definedName>
    <definedName name="DATA45" localSheetId="8">'[36]557 Orders Reclassified'!#REF!</definedName>
    <definedName name="DATA45" localSheetId="9">'[36]557 Orders Reclassified'!#REF!</definedName>
    <definedName name="DATA45">'[36]557 Orders Reclassified'!#REF!</definedName>
    <definedName name="DATA46" localSheetId="7">'[36]557 Orders Reclassified'!#REF!</definedName>
    <definedName name="DATA46" localSheetId="8">'[36]557 Orders Reclassified'!#REF!</definedName>
    <definedName name="DATA46" localSheetId="9">'[36]557 Orders Reclassified'!#REF!</definedName>
    <definedName name="DATA46">'[36]557 Orders Reclassified'!#REF!</definedName>
    <definedName name="DATA47" localSheetId="7">'[36]557 Orders Reclassified'!#REF!</definedName>
    <definedName name="DATA47" localSheetId="8">'[36]557 Orders Reclassified'!#REF!</definedName>
    <definedName name="DATA47" localSheetId="9">'[36]557 Orders Reclassified'!#REF!</definedName>
    <definedName name="DATA47">'[36]557 Orders Reclassified'!#REF!</definedName>
    <definedName name="DATA48" localSheetId="7">'[36]557 Orders Reclassified'!#REF!</definedName>
    <definedName name="DATA48" localSheetId="8">'[36]557 Orders Reclassified'!#REF!</definedName>
    <definedName name="DATA48" localSheetId="9">'[36]557 Orders Reclassified'!#REF!</definedName>
    <definedName name="DATA48">'[36]557 Orders Reclassified'!#REF!</definedName>
    <definedName name="DATA49" localSheetId="7">'[36]557 Orders Reclassified'!#REF!</definedName>
    <definedName name="DATA49" localSheetId="8">'[36]557 Orders Reclassified'!#REF!</definedName>
    <definedName name="DATA49" localSheetId="9">'[36]557 Orders Reclassified'!#REF!</definedName>
    <definedName name="DATA49">'[36]557 Orders Reclassified'!#REF!</definedName>
    <definedName name="DATA5" localSheetId="7">'[36]557 Orders Reclassified'!#REF!</definedName>
    <definedName name="DATA5" localSheetId="8">'[36]557 Orders Reclassified'!#REF!</definedName>
    <definedName name="DATA5" localSheetId="9">'[36]557 Orders Reclassified'!#REF!</definedName>
    <definedName name="DATA5">'[36]557 Orders Reclassified'!#REF!</definedName>
    <definedName name="DATA50" localSheetId="7">'[36]557 Orders Reclassified'!#REF!</definedName>
    <definedName name="DATA50" localSheetId="8">'[36]557 Orders Reclassified'!#REF!</definedName>
    <definedName name="DATA50" localSheetId="9">'[36]557 Orders Reclassified'!#REF!</definedName>
    <definedName name="DATA50">'[36]557 Orders Reclassified'!#REF!</definedName>
    <definedName name="DATA51" localSheetId="7">'[36]557 Orders Reclassified'!#REF!</definedName>
    <definedName name="DATA51" localSheetId="8">'[36]557 Orders Reclassified'!#REF!</definedName>
    <definedName name="DATA51" localSheetId="9">'[36]557 Orders Reclassified'!#REF!</definedName>
    <definedName name="DATA51">'[36]557 Orders Reclassified'!#REF!</definedName>
    <definedName name="DATA52" localSheetId="7">'[36]557 Orders Reclassified'!#REF!</definedName>
    <definedName name="DATA52" localSheetId="8">'[36]557 Orders Reclassified'!#REF!</definedName>
    <definedName name="DATA52" localSheetId="9">'[36]557 Orders Reclassified'!#REF!</definedName>
    <definedName name="DATA52">'[36]557 Orders Reclassified'!#REF!</definedName>
    <definedName name="DATA53" localSheetId="7">'[36]557 Orders Reclassified'!#REF!</definedName>
    <definedName name="DATA53" localSheetId="8">'[36]557 Orders Reclassified'!#REF!</definedName>
    <definedName name="DATA53" localSheetId="9">'[36]557 Orders Reclassified'!#REF!</definedName>
    <definedName name="DATA53">'[36]557 Orders Reclassified'!#REF!</definedName>
    <definedName name="DATA54" localSheetId="7">'[36]557 Orders Reclassified'!#REF!</definedName>
    <definedName name="DATA54" localSheetId="8">'[36]557 Orders Reclassified'!#REF!</definedName>
    <definedName name="DATA54" localSheetId="9">'[36]557 Orders Reclassified'!#REF!</definedName>
    <definedName name="DATA54">'[36]557 Orders Reclassified'!#REF!</definedName>
    <definedName name="DATA55" localSheetId="7">'[36]557 Orders Reclassified'!#REF!</definedName>
    <definedName name="DATA55" localSheetId="8">'[36]557 Orders Reclassified'!#REF!</definedName>
    <definedName name="DATA55" localSheetId="9">'[36]557 Orders Reclassified'!#REF!</definedName>
    <definedName name="DATA55">'[36]557 Orders Reclassified'!#REF!</definedName>
    <definedName name="DATA56" localSheetId="7">'[36]557 Orders Reclassified'!#REF!</definedName>
    <definedName name="DATA56" localSheetId="8">'[36]557 Orders Reclassified'!#REF!</definedName>
    <definedName name="DATA56" localSheetId="9">'[36]557 Orders Reclassified'!#REF!</definedName>
    <definedName name="DATA56">'[36]557 Orders Reclassified'!#REF!</definedName>
    <definedName name="DATA57" localSheetId="7">'[36]557 Orders Reclassified'!#REF!</definedName>
    <definedName name="DATA57" localSheetId="8">'[36]557 Orders Reclassified'!#REF!</definedName>
    <definedName name="DATA57" localSheetId="9">'[36]557 Orders Reclassified'!#REF!</definedName>
    <definedName name="DATA57">'[36]557 Orders Reclassified'!#REF!</definedName>
    <definedName name="DATA58" localSheetId="7">'[36]557 Orders Reclassified'!#REF!</definedName>
    <definedName name="DATA58" localSheetId="8">'[36]557 Orders Reclassified'!#REF!</definedName>
    <definedName name="DATA58" localSheetId="9">'[36]557 Orders Reclassified'!#REF!</definedName>
    <definedName name="DATA58">'[36]557 Orders Reclassified'!#REF!</definedName>
    <definedName name="DATA59" localSheetId="7">'[36]557 Orders Reclassified'!#REF!</definedName>
    <definedName name="DATA59" localSheetId="8">'[36]557 Orders Reclassified'!#REF!</definedName>
    <definedName name="DATA59" localSheetId="9">'[36]557 Orders Reclassified'!#REF!</definedName>
    <definedName name="DATA59">'[36]557 Orders Reclassified'!#REF!</definedName>
    <definedName name="DATA6" localSheetId="7">'[36]557 Orders Reclassified'!#REF!</definedName>
    <definedName name="DATA6" localSheetId="8">'[36]557 Orders Reclassified'!#REF!</definedName>
    <definedName name="DATA6" localSheetId="9">'[36]557 Orders Reclassified'!#REF!</definedName>
    <definedName name="DATA6">'[36]557 Orders Reclassified'!#REF!</definedName>
    <definedName name="DATA60" localSheetId="7">'[36]557 Orders Reclassified'!#REF!</definedName>
    <definedName name="DATA60" localSheetId="8">'[36]557 Orders Reclassified'!#REF!</definedName>
    <definedName name="DATA60" localSheetId="9">'[36]557 Orders Reclassified'!#REF!</definedName>
    <definedName name="DATA60">'[36]557 Orders Reclassified'!#REF!</definedName>
    <definedName name="DATA61" localSheetId="7">'[36]557 Orders Reclassified'!#REF!</definedName>
    <definedName name="DATA61" localSheetId="8">'[36]557 Orders Reclassified'!#REF!</definedName>
    <definedName name="DATA61" localSheetId="9">'[36]557 Orders Reclassified'!#REF!</definedName>
    <definedName name="DATA61">'[36]557 Orders Reclassified'!#REF!</definedName>
    <definedName name="DATA62" localSheetId="7">'[36]557 Orders Reclassified'!#REF!</definedName>
    <definedName name="DATA62" localSheetId="8">'[36]557 Orders Reclassified'!#REF!</definedName>
    <definedName name="DATA62" localSheetId="9">'[36]557 Orders Reclassified'!#REF!</definedName>
    <definedName name="DATA62">'[36]557 Orders Reclassified'!#REF!</definedName>
    <definedName name="DATA63" localSheetId="7">'[36]557 Orders Reclassified'!#REF!</definedName>
    <definedName name="DATA63" localSheetId="8">'[36]557 Orders Reclassified'!#REF!</definedName>
    <definedName name="DATA63" localSheetId="9">'[36]557 Orders Reclassified'!#REF!</definedName>
    <definedName name="DATA63">'[36]557 Orders Reclassified'!#REF!</definedName>
    <definedName name="DATA64" localSheetId="7">'[36]557 Orders Reclassified'!#REF!</definedName>
    <definedName name="DATA64" localSheetId="8">'[36]557 Orders Reclassified'!#REF!</definedName>
    <definedName name="DATA64" localSheetId="9">'[36]557 Orders Reclassified'!#REF!</definedName>
    <definedName name="DATA64">'[36]557 Orders Reclassified'!#REF!</definedName>
    <definedName name="DATA65" localSheetId="7">'[36]557 Orders Reclassified'!#REF!</definedName>
    <definedName name="DATA65" localSheetId="8">'[36]557 Orders Reclassified'!#REF!</definedName>
    <definedName name="DATA65" localSheetId="9">'[36]557 Orders Reclassified'!#REF!</definedName>
    <definedName name="DATA65">'[36]557 Orders Reclassified'!#REF!</definedName>
    <definedName name="DATA66" localSheetId="7">'[36]557 Orders Reclassified'!#REF!</definedName>
    <definedName name="DATA66" localSheetId="8">'[36]557 Orders Reclassified'!#REF!</definedName>
    <definedName name="DATA66" localSheetId="9">'[36]557 Orders Reclassified'!#REF!</definedName>
    <definedName name="DATA66">'[36]557 Orders Reclassified'!#REF!</definedName>
    <definedName name="DATA67" localSheetId="7">'[36]557 Orders Reclassified'!#REF!</definedName>
    <definedName name="DATA67" localSheetId="8">'[36]557 Orders Reclassified'!#REF!</definedName>
    <definedName name="DATA67" localSheetId="9">'[36]557 Orders Reclassified'!#REF!</definedName>
    <definedName name="DATA67">'[36]557 Orders Reclassified'!#REF!</definedName>
    <definedName name="DATA68" localSheetId="7">'[36]557 Orders Reclassified'!#REF!</definedName>
    <definedName name="DATA68" localSheetId="8">'[36]557 Orders Reclassified'!#REF!</definedName>
    <definedName name="DATA68" localSheetId="9">'[36]557 Orders Reclassified'!#REF!</definedName>
    <definedName name="DATA68">'[36]557 Orders Reclassified'!#REF!</definedName>
    <definedName name="DATA69" localSheetId="7">'[36]557 Orders Reclassified'!#REF!</definedName>
    <definedName name="DATA69" localSheetId="8">'[36]557 Orders Reclassified'!#REF!</definedName>
    <definedName name="DATA69" localSheetId="9">'[36]557 Orders Reclassified'!#REF!</definedName>
    <definedName name="DATA69">'[36]557 Orders Reclassified'!#REF!</definedName>
    <definedName name="DATA70" localSheetId="7">'[36]557 Orders Reclassified'!#REF!</definedName>
    <definedName name="DATA70" localSheetId="8">'[36]557 Orders Reclassified'!#REF!</definedName>
    <definedName name="DATA70" localSheetId="9">'[36]557 Orders Reclassified'!#REF!</definedName>
    <definedName name="DATA70">'[36]557 Orders Reclassified'!#REF!</definedName>
    <definedName name="DATA71" localSheetId="7">'[36]557 Orders Reclassified'!#REF!</definedName>
    <definedName name="DATA71" localSheetId="8">'[36]557 Orders Reclassified'!#REF!</definedName>
    <definedName name="DATA71" localSheetId="9">'[36]557 Orders Reclassified'!#REF!</definedName>
    <definedName name="DATA71">'[36]557 Orders Reclassified'!#REF!</definedName>
    <definedName name="DATA72" localSheetId="7">'[36]557 Orders Reclassified'!#REF!</definedName>
    <definedName name="DATA72" localSheetId="8">'[36]557 Orders Reclassified'!#REF!</definedName>
    <definedName name="DATA72" localSheetId="9">'[36]557 Orders Reclassified'!#REF!</definedName>
    <definedName name="DATA72">'[36]557 Orders Reclassified'!#REF!</definedName>
    <definedName name="DATA73" localSheetId="7">'[36]557 Orders Reclassified'!#REF!</definedName>
    <definedName name="DATA73" localSheetId="8">'[36]557 Orders Reclassified'!#REF!</definedName>
    <definedName name="DATA73" localSheetId="9">'[36]557 Orders Reclassified'!#REF!</definedName>
    <definedName name="DATA73">'[36]557 Orders Reclassified'!#REF!</definedName>
    <definedName name="DATA74" localSheetId="7">'[36]557 Orders Reclassified'!#REF!</definedName>
    <definedName name="DATA74" localSheetId="8">'[36]557 Orders Reclassified'!#REF!</definedName>
    <definedName name="DATA74" localSheetId="9">'[36]557 Orders Reclassified'!#REF!</definedName>
    <definedName name="DATA74">'[36]557 Orders Reclassified'!#REF!</definedName>
    <definedName name="DATA75" localSheetId="7">'[36]557 Orders Reclassified'!#REF!</definedName>
    <definedName name="DATA75" localSheetId="8">'[36]557 Orders Reclassified'!#REF!</definedName>
    <definedName name="DATA75" localSheetId="9">'[36]557 Orders Reclassified'!#REF!</definedName>
    <definedName name="DATA75">'[36]557 Orders Reclassified'!#REF!</definedName>
    <definedName name="DATA76" localSheetId="7">'[36]557 Orders Reclassified'!#REF!</definedName>
    <definedName name="DATA76" localSheetId="8">'[36]557 Orders Reclassified'!#REF!</definedName>
    <definedName name="DATA76" localSheetId="9">'[36]557 Orders Reclassified'!#REF!</definedName>
    <definedName name="DATA76">'[36]557 Orders Reclassified'!#REF!</definedName>
    <definedName name="DATA77" localSheetId="7">'[36]557 Orders Reclassified'!#REF!</definedName>
    <definedName name="DATA77" localSheetId="8">'[36]557 Orders Reclassified'!#REF!</definedName>
    <definedName name="DATA77" localSheetId="9">'[36]557 Orders Reclassified'!#REF!</definedName>
    <definedName name="DATA77">'[36]557 Orders Reclassified'!#REF!</definedName>
    <definedName name="DATA78" localSheetId="7">'[36]557 Orders Reclassified'!#REF!</definedName>
    <definedName name="DATA78" localSheetId="8">'[36]557 Orders Reclassified'!#REF!</definedName>
    <definedName name="DATA78" localSheetId="9">'[36]557 Orders Reclassified'!#REF!</definedName>
    <definedName name="DATA78">'[36]557 Orders Reclassified'!#REF!</definedName>
    <definedName name="DATA79" localSheetId="7">'[36]557 Orders Reclassified'!#REF!</definedName>
    <definedName name="DATA79" localSheetId="8">'[36]557 Orders Reclassified'!#REF!</definedName>
    <definedName name="DATA79" localSheetId="9">'[36]557 Orders Reclassified'!#REF!</definedName>
    <definedName name="DATA79">'[36]557 Orders Reclassified'!#REF!</definedName>
    <definedName name="DATA8" localSheetId="7">'[36]557 Orders Reclassified'!#REF!</definedName>
    <definedName name="DATA8" localSheetId="8">'[36]557 Orders Reclassified'!#REF!</definedName>
    <definedName name="DATA8" localSheetId="9">'[36]557 Orders Reclassified'!#REF!</definedName>
    <definedName name="DATA8">'[36]557 Orders Reclassified'!#REF!</definedName>
    <definedName name="DATA80" localSheetId="7">'[36]557 Orders Reclassified'!#REF!</definedName>
    <definedName name="DATA80" localSheetId="8">'[36]557 Orders Reclassified'!#REF!</definedName>
    <definedName name="DATA80" localSheetId="9">'[36]557 Orders Reclassified'!#REF!</definedName>
    <definedName name="DATA80">'[36]557 Orders Reclassified'!#REF!</definedName>
    <definedName name="DATA81" localSheetId="7">'[36]557 Orders Reclassified'!#REF!</definedName>
    <definedName name="DATA81" localSheetId="8">'[36]557 Orders Reclassified'!#REF!</definedName>
    <definedName name="DATA81" localSheetId="9">'[36]557 Orders Reclassified'!#REF!</definedName>
    <definedName name="DATA81">'[36]557 Orders Reclassified'!#REF!</definedName>
    <definedName name="DATA82" localSheetId="7">'[36]557 Orders Reclassified'!#REF!</definedName>
    <definedName name="DATA82" localSheetId="8">'[36]557 Orders Reclassified'!#REF!</definedName>
    <definedName name="DATA82" localSheetId="9">'[36]557 Orders Reclassified'!#REF!</definedName>
    <definedName name="DATA82">'[36]557 Orders Reclassified'!#REF!</definedName>
    <definedName name="DATA83" localSheetId="7">'[36]557 Orders Reclassified'!#REF!</definedName>
    <definedName name="DATA83" localSheetId="8">'[36]557 Orders Reclassified'!#REF!</definedName>
    <definedName name="DATA83" localSheetId="9">'[36]557 Orders Reclassified'!#REF!</definedName>
    <definedName name="DATA83">'[36]557 Orders Reclassified'!#REF!</definedName>
    <definedName name="DATA84" localSheetId="7">'[36]557 Orders Reclassified'!#REF!</definedName>
    <definedName name="DATA84" localSheetId="8">'[36]557 Orders Reclassified'!#REF!</definedName>
    <definedName name="DATA84" localSheetId="9">'[36]557 Orders Reclassified'!#REF!</definedName>
    <definedName name="DATA84">'[36]557 Orders Reclassified'!#REF!</definedName>
    <definedName name="DATA85" localSheetId="7">'[36]557 Orders Reclassified'!#REF!</definedName>
    <definedName name="DATA85" localSheetId="8">'[36]557 Orders Reclassified'!#REF!</definedName>
    <definedName name="DATA85" localSheetId="9">'[36]557 Orders Reclassified'!#REF!</definedName>
    <definedName name="DATA85">'[36]557 Orders Reclassified'!#REF!</definedName>
    <definedName name="DATA86" localSheetId="7">'[36]557 Orders Reclassified'!#REF!</definedName>
    <definedName name="DATA86" localSheetId="8">'[36]557 Orders Reclassified'!#REF!</definedName>
    <definedName name="DATA86" localSheetId="9">'[36]557 Orders Reclassified'!#REF!</definedName>
    <definedName name="DATA86">'[36]557 Orders Reclassified'!#REF!</definedName>
    <definedName name="DATA87" localSheetId="7">'[36]557 Orders Reclassified'!#REF!</definedName>
    <definedName name="DATA87" localSheetId="8">'[36]557 Orders Reclassified'!#REF!</definedName>
    <definedName name="DATA87" localSheetId="9">'[36]557 Orders Reclassified'!#REF!</definedName>
    <definedName name="DATA87">'[36]557 Orders Reclassified'!#REF!</definedName>
    <definedName name="DATA88" localSheetId="7">'[36]557 Orders Reclassified'!#REF!</definedName>
    <definedName name="DATA88" localSheetId="8">'[36]557 Orders Reclassified'!#REF!</definedName>
    <definedName name="DATA88" localSheetId="9">'[36]557 Orders Reclassified'!#REF!</definedName>
    <definedName name="DATA88">'[36]557 Orders Reclassified'!#REF!</definedName>
    <definedName name="DATA89" localSheetId="7">'[36]557 Orders Reclassified'!#REF!</definedName>
    <definedName name="DATA89" localSheetId="8">'[36]557 Orders Reclassified'!#REF!</definedName>
    <definedName name="DATA89" localSheetId="9">'[36]557 Orders Reclassified'!#REF!</definedName>
    <definedName name="DATA89">'[36]557 Orders Reclassified'!#REF!</definedName>
    <definedName name="DATA9" localSheetId="7">'[36]557 Orders Reclassified'!#REF!</definedName>
    <definedName name="DATA9" localSheetId="8">'[36]557 Orders Reclassified'!#REF!</definedName>
    <definedName name="DATA9" localSheetId="9">'[36]557 Orders Reclassified'!#REF!</definedName>
    <definedName name="DATA9">'[36]557 Orders Reclassified'!#REF!</definedName>
    <definedName name="DATA90" localSheetId="7">'[36]557 Orders Reclassified'!#REF!</definedName>
    <definedName name="DATA90" localSheetId="8">'[36]557 Orders Reclassified'!#REF!</definedName>
    <definedName name="DATA90" localSheetId="9">'[36]557 Orders Reclassified'!#REF!</definedName>
    <definedName name="DATA90">'[36]557 Orders Reclassified'!#REF!</definedName>
    <definedName name="DATA91" localSheetId="7">'[36]557 Orders Reclassified'!#REF!</definedName>
    <definedName name="DATA91" localSheetId="8">'[36]557 Orders Reclassified'!#REF!</definedName>
    <definedName name="DATA91" localSheetId="9">'[36]557 Orders Reclassified'!#REF!</definedName>
    <definedName name="DATA91">'[36]557 Orders Reclassified'!#REF!</definedName>
    <definedName name="DATA92" localSheetId="7">'[36]557 Orders Reclassified'!#REF!</definedName>
    <definedName name="DATA92" localSheetId="8">'[36]557 Orders Reclassified'!#REF!</definedName>
    <definedName name="DATA92" localSheetId="9">'[36]557 Orders Reclassified'!#REF!</definedName>
    <definedName name="DATA92">'[36]557 Orders Reclassified'!#REF!</definedName>
    <definedName name="DATA93" localSheetId="7">'[36]557 Orders Reclassified'!#REF!</definedName>
    <definedName name="DATA93" localSheetId="8">'[36]557 Orders Reclassified'!#REF!</definedName>
    <definedName name="DATA93" localSheetId="9">'[36]557 Orders Reclassified'!#REF!</definedName>
    <definedName name="DATA93">'[36]557 Orders Reclassified'!#REF!</definedName>
    <definedName name="DATA94" localSheetId="7">'[36]557 Orders Reclassified'!#REF!</definedName>
    <definedName name="DATA94" localSheetId="8">'[36]557 Orders Reclassified'!#REF!</definedName>
    <definedName name="DATA94" localSheetId="9">'[36]557 Orders Reclassified'!#REF!</definedName>
    <definedName name="DATA94">'[36]557 Orders Reclassified'!#REF!</definedName>
    <definedName name="DATAB" localSheetId="7">#REF!</definedName>
    <definedName name="DATAB" localSheetId="8">#REF!</definedName>
    <definedName name="DATAB" localSheetId="9">#REF!</definedName>
    <definedName name="DATAB" localSheetId="2">#REF!</definedName>
    <definedName name="DATAB" localSheetId="4">#REF!</definedName>
    <definedName name="DATAB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2">#REF!</definedName>
    <definedName name="_xlnm.Database" localSheetId="4">#REF!</definedName>
    <definedName name="_xlnm.Database">#REF!</definedName>
    <definedName name="DataEntry_for_Power" localSheetId="4">#REF!</definedName>
    <definedName name="DataEntry_for_Power">#REF!</definedName>
    <definedName name="DataRange1" localSheetId="4">#REF!</definedName>
    <definedName name="DataRange1">#REF!</definedName>
    <definedName name="DataRange2" localSheetId="4">#REF!</definedName>
    <definedName name="DataRange2">#REF!</definedName>
    <definedName name="DataRange3" localSheetId="4">#REF!</definedName>
    <definedName name="DataRange3">#REF!</definedName>
    <definedName name="DataRange4" localSheetId="4">#REF!</definedName>
    <definedName name="DataRange4">#REF!</definedName>
    <definedName name="DataRange5" localSheetId="4">#REF!</definedName>
    <definedName name="DataRange5">#REF!</definedName>
    <definedName name="DataRange6" localSheetId="4">#REF!</definedName>
    <definedName name="DataRange6">#REF!</definedName>
    <definedName name="DataRange7" localSheetId="7">#REF!</definedName>
    <definedName name="DataRange7" localSheetId="8">#REF!</definedName>
    <definedName name="DataRange7" localSheetId="9">#REF!</definedName>
    <definedName name="DataRange7" localSheetId="2">#REF!</definedName>
    <definedName name="DataRange7" localSheetId="4">#REF!</definedName>
    <definedName name="DataRange7">#REF!</definedName>
    <definedName name="DataRange8" localSheetId="7">#REF!</definedName>
    <definedName name="DataRange8" localSheetId="8">#REF!</definedName>
    <definedName name="DataRange8" localSheetId="9">#REF!</definedName>
    <definedName name="DataRange8" localSheetId="2">#REF!</definedName>
    <definedName name="DataRange8" localSheetId="4">#REF!</definedName>
    <definedName name="DataRange8">#REF!</definedName>
    <definedName name="datastart">[13]PartsDataTable!$P$1</definedName>
    <definedName name="daveisroyescal" localSheetId="4">#REF!</definedName>
    <definedName name="daveisroyescal">#REF!</definedName>
    <definedName name="daviesroyprice" localSheetId="4">#REF!</definedName>
    <definedName name="daviesroyprice">#REF!</definedName>
    <definedName name="day_to_day_change" localSheetId="4">#REF!</definedName>
    <definedName name="day_to_day_change">#REF!</definedName>
    <definedName name="DaysPerLeapQtr" localSheetId="7">#REF!</definedName>
    <definedName name="DaysPerLeapQtr" localSheetId="8">#REF!</definedName>
    <definedName name="DaysPerLeapQtr" localSheetId="9">#REF!</definedName>
    <definedName name="DaysPerLeapQtr" localSheetId="4">[19]Assumptions!$C$14</definedName>
    <definedName name="DaysPerLeapQtr">#REF!</definedName>
    <definedName name="DaysPerYr" localSheetId="7">#REF!</definedName>
    <definedName name="DaysPerYr" localSheetId="8">#REF!</definedName>
    <definedName name="DaysPerYr" localSheetId="9">#REF!</definedName>
    <definedName name="DaysPerYr" localSheetId="4">[19]Assumptions!$C$15</definedName>
    <definedName name="DaysPerYr">#REF!</definedName>
    <definedName name="de" localSheetId="8" hidden="1">#REF!</definedName>
    <definedName name="de" localSheetId="9" hidden="1">#REF!</definedName>
    <definedName name="de" localSheetId="4" hidden="1">#REF!</definedName>
    <definedName name="de" hidden="1">#REF!</definedName>
    <definedName name="debtforce" localSheetId="4">#REF!</definedName>
    <definedName name="debtforce">#REF!</definedName>
    <definedName name="DebtPerc">[17]Assumptions!$I$58</definedName>
    <definedName name="Dec02AMA" localSheetId="4">[37]BS!#REF!</definedName>
    <definedName name="Dec02AMA">[37]BS!#REF!</definedName>
    <definedName name="Dec03AMA" localSheetId="7">#REF!</definedName>
    <definedName name="Dec03AMA" localSheetId="8">#REF!</definedName>
    <definedName name="Dec03AMA" localSheetId="9">#REF!</definedName>
    <definedName name="Dec03AMA" localSheetId="4">#REF!</definedName>
    <definedName name="Dec03AMA">#REF!</definedName>
    <definedName name="Dec04AMA" localSheetId="7">#REF!</definedName>
    <definedName name="Dec04AMA" localSheetId="8">#REF!</definedName>
    <definedName name="Dec04AMA" localSheetId="9">#REF!</definedName>
    <definedName name="Dec04AMA" localSheetId="4">#REF!</definedName>
    <definedName name="Dec04AMA">#REF!</definedName>
    <definedName name="Dec05AMA" localSheetId="4">#REF!</definedName>
    <definedName name="Dec05AMA">#REF!</definedName>
    <definedName name="Dec08AMA" localSheetId="4">[10]BS!$AJ$7:$AJ$1726</definedName>
    <definedName name="Dec08AMA">[10]BS!$AJ$7:$AJ$1726</definedName>
    <definedName name="Dec09AMA" localSheetId="4">[10]BS!$AV$7:$AV$1726</definedName>
    <definedName name="Dec09AMA">[10]BS!$AV$7:$AV$1726</definedName>
    <definedName name="DecDays" localSheetId="7">#REF!</definedName>
    <definedName name="DecDays" localSheetId="8">#REF!</definedName>
    <definedName name="DecDays" localSheetId="9">#REF!</definedName>
    <definedName name="DecDays" localSheetId="4">#REF!</definedName>
    <definedName name="DecDays">#REF!</definedName>
    <definedName name="DecNCF" localSheetId="7">#REF!</definedName>
    <definedName name="DecNCF" localSheetId="8">#REF!</definedName>
    <definedName name="DecNCF" localSheetId="9">#REF!</definedName>
    <definedName name="DecNCF" localSheetId="4">[19]Assumptions!$C$46</definedName>
    <definedName name="DecNCF">#REF!</definedName>
    <definedName name="Degree_Days" localSheetId="4">#REF!</definedName>
    <definedName name="Degree_Days">#REF!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0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0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0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0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EPRECIATION" localSheetId="4">#REF!</definedName>
    <definedName name="DEPRECIATION">#REF!</definedName>
    <definedName name="DevCost" localSheetId="7">#REF!</definedName>
    <definedName name="DevCost" localSheetId="8">#REF!</definedName>
    <definedName name="DevCost" localSheetId="9">#REF!</definedName>
    <definedName name="DevCost" localSheetId="4">#REF!</definedName>
    <definedName name="DevCost">#REF!</definedName>
    <definedName name="devfee" localSheetId="4">#REF!</definedName>
    <definedName name="devfee">#REF!</definedName>
    <definedName name="DevRights" localSheetId="7">#REF!</definedName>
    <definedName name="DevRights" localSheetId="8">#REF!</definedName>
    <definedName name="DevRights" localSheetId="9">#REF!</definedName>
    <definedName name="DevRights" localSheetId="4">#REF!</definedName>
    <definedName name="DevRights">#REF!</definedName>
    <definedName name="DevStDate" localSheetId="7">#REF!</definedName>
    <definedName name="DevStDate" localSheetId="8">#REF!</definedName>
    <definedName name="DevStDate" localSheetId="9">#REF!</definedName>
    <definedName name="DevStDate" localSheetId="4">[19]Assumptions!$C$7</definedName>
    <definedName name="DevStDate">#REF!</definedName>
    <definedName name="DF_HeatRate">[17]Assumptions!$L$23</definedName>
    <definedName name="DFIT" localSheetId="2" hidden="1">{#N/A,#N/A,FALSE,"Coversheet";#N/A,#N/A,FALSE,"QA"}</definedName>
    <definedName name="DFIT" localSheetId="0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isc" localSheetId="7">'[31]Debt Amortization'!#REF!</definedName>
    <definedName name="Disc" localSheetId="8">'[31]Debt Amortization'!#REF!</definedName>
    <definedName name="Disc" localSheetId="9">'[31]Debt Amortization'!#REF!</definedName>
    <definedName name="Disc">'[31]Debt Amortization'!#REF!</definedName>
    <definedName name="Discipline">[24]LISTS!$D$3:$D$26</definedName>
    <definedName name="Discount_for_Revenue_Reqmt">'[38]Assumptions of Purchase'!$B$45</definedName>
    <definedName name="DOCKET" localSheetId="7">#REF!</definedName>
    <definedName name="DOCKET" localSheetId="8">#REF!</definedName>
    <definedName name="DOCKET" localSheetId="9">#REF!</definedName>
    <definedName name="DOCKET" localSheetId="4">#REF!</definedName>
    <definedName name="DOCKET">#REF!</definedName>
    <definedName name="dollars" localSheetId="7">#REF!</definedName>
    <definedName name="dollars" localSheetId="8">#REF!</definedName>
    <definedName name="dollars" localSheetId="9">#REF!</definedName>
    <definedName name="dollars" localSheetId="2">#REF!</definedName>
    <definedName name="dollars" localSheetId="4">#REF!</definedName>
    <definedName name="dollars">#REF!</definedName>
    <definedName name="duration">'[13]Customer Data'!$F$12</definedName>
    <definedName name="DurPTC" localSheetId="4">#REF!</definedName>
    <definedName name="DurPTC">#REF!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ighteenth" localSheetId="4">#REF!</definedName>
    <definedName name="eighteenth">#REF!</definedName>
    <definedName name="eighth" localSheetId="4">#REF!</definedName>
    <definedName name="eighth">#REF!</definedName>
    <definedName name="ELBR" localSheetId="7">'[1]Estimate Detail'!#REF!</definedName>
    <definedName name="ELBR" localSheetId="8">'[1]Estimate Detail'!#REF!</definedName>
    <definedName name="ELBR" localSheetId="9">'[1]Estimate Detail'!#REF!</definedName>
    <definedName name="ELBR" localSheetId="2">'[2]Estimate Detail'!#REF!</definedName>
    <definedName name="ELBR" localSheetId="4">'[1]Estimate Detail'!#REF!</definedName>
    <definedName name="ELBR">'[1]Estimate Detail'!#REF!</definedName>
    <definedName name="Electp1" localSheetId="7">#REF!</definedName>
    <definedName name="Electp1" localSheetId="8">#REF!</definedName>
    <definedName name="Electp1" localSheetId="9">#REF!</definedName>
    <definedName name="Electp1" localSheetId="4">#REF!</definedName>
    <definedName name="Electp1">#REF!</definedName>
    <definedName name="Electp2" localSheetId="7">#REF!</definedName>
    <definedName name="Electp2" localSheetId="8">#REF!</definedName>
    <definedName name="Electp2" localSheetId="9">#REF!</definedName>
    <definedName name="Electp2" localSheetId="4">#REF!</definedName>
    <definedName name="Electp2">#REF!</definedName>
    <definedName name="Electric_Prices">'[39]Monthly Price Summary'!$B$4:$E$27</definedName>
    <definedName name="ElecWC_LineItems" localSheetId="7">#REF!</definedName>
    <definedName name="ElecWC_LineItems" localSheetId="8">#REF!</definedName>
    <definedName name="ElecWC_LineItems" localSheetId="9">#REF!</definedName>
    <definedName name="ElecWC_LineItems" localSheetId="4">#REF!</definedName>
    <definedName name="ElecWC_LineItems">#REF!</definedName>
    <definedName name="eleventh" localSheetId="4">#REF!</definedName>
    <definedName name="eleventh">#REF!</definedName>
    <definedName name="ELEVETH" localSheetId="4">#REF!</definedName>
    <definedName name="ELEVETH">#REF!</definedName>
    <definedName name="ElRBLine" localSheetId="7">#REF!</definedName>
    <definedName name="ElRBLine" localSheetId="8">#REF!</definedName>
    <definedName name="ElRBLine" localSheetId="9">#REF!</definedName>
    <definedName name="ElRBLine" localSheetId="4">#REF!</definedName>
    <definedName name="ElRBLine">#REF!</definedName>
    <definedName name="EMAT" localSheetId="7">'[1]Estimate Detail'!#REF!</definedName>
    <definedName name="EMAT" localSheetId="8">'[1]Estimate Detail'!#REF!</definedName>
    <definedName name="EMAT" localSheetId="9">'[1]Estimate Detail'!#REF!</definedName>
    <definedName name="EMAT" localSheetId="2">'[2]Estimate Detail'!#REF!</definedName>
    <definedName name="EMAT" localSheetId="4">'[1]Estimate Detail'!#REF!</definedName>
    <definedName name="EMAT">'[1]Estimate Detail'!#REF!</definedName>
    <definedName name="EMH" localSheetId="7">'[1]Estimate Detail'!#REF!</definedName>
    <definedName name="EMH" localSheetId="8">'[1]Estimate Detail'!#REF!</definedName>
    <definedName name="EMH" localSheetId="9">'[1]Estimate Detail'!#REF!</definedName>
    <definedName name="EMH" localSheetId="2">'[2]Estimate Detail'!#REF!</definedName>
    <definedName name="EMH">'[1]Estimate Detail'!#REF!</definedName>
    <definedName name="EMPLBENE" localSheetId="4">#REF!</definedName>
    <definedName name="EMPLBENE">#REF!</definedName>
    <definedName name="EndDate">[17]Assumptions!$C$11</definedName>
    <definedName name="endptcyr" localSheetId="4">#REF!</definedName>
    <definedName name="endptcyr">#REF!</definedName>
    <definedName name="EnforceLeadTime">'[13]Customer Data'!$I$127</definedName>
    <definedName name="Entities" localSheetId="7">#REF!</definedName>
    <definedName name="Entities" localSheetId="8">#REF!</definedName>
    <definedName name="Entities" localSheetId="9">#REF!</definedName>
    <definedName name="Entities" localSheetId="4">#REF!</definedName>
    <definedName name="Entities">#REF!</definedName>
    <definedName name="Entity" localSheetId="7">#REF!</definedName>
    <definedName name="Entity" localSheetId="8">#REF!</definedName>
    <definedName name="Entity" localSheetId="9">#REF!</definedName>
    <definedName name="Entity" localSheetId="4">#REF!</definedName>
    <definedName name="Entity">#REF!</definedName>
    <definedName name="enxco2005" localSheetId="4">#REF!</definedName>
    <definedName name="enxco2005">#REF!</definedName>
    <definedName name="enxcoescal" localSheetId="7">#REF!</definedName>
    <definedName name="enxcoescal" localSheetId="8">#REF!</definedName>
    <definedName name="enxcoescal" localSheetId="9">#REF!</definedName>
    <definedName name="enxcoescal" localSheetId="4">#REF!</definedName>
    <definedName name="enxcoescal">#REF!</definedName>
    <definedName name="enxcoownperc" localSheetId="4">#REF!</definedName>
    <definedName name="enxcoownperc">#REF!</definedName>
    <definedName name="epcfee" localSheetId="4">#REF!</definedName>
    <definedName name="epcfee">#REF!</definedName>
    <definedName name="EQUIP_CONTIN" localSheetId="7">'[40]CE (Details)'!#REF!</definedName>
    <definedName name="EQUIP_CONTIN" localSheetId="8">'[40]CE (Details)'!#REF!</definedName>
    <definedName name="EQUIP_CONTIN" localSheetId="9">'[40]CE (Details)'!#REF!</definedName>
    <definedName name="EQUIP_CONTIN" localSheetId="4">'[40]CE (Details)'!#REF!</definedName>
    <definedName name="EQUIP_CONTIN">'[40]CE (Details)'!#REF!</definedName>
    <definedName name="EQUIP_OT" localSheetId="7">'[40]CE (Details)'!#REF!</definedName>
    <definedName name="EQUIP_OT" localSheetId="8">'[40]CE (Details)'!#REF!</definedName>
    <definedName name="EQUIP_OT" localSheetId="9">'[40]CE (Details)'!#REF!</definedName>
    <definedName name="EQUIP_OT">'[40]CE (Details)'!#REF!</definedName>
    <definedName name="EQUIP_OT_ESCAL_FACTOR" localSheetId="7">'[40]CE (Details)'!#REF!</definedName>
    <definedName name="EQUIP_OT_ESCAL_FACTOR" localSheetId="8">'[40]CE (Details)'!#REF!</definedName>
    <definedName name="EQUIP_OT_ESCAL_FACTOR" localSheetId="9">'[40]CE (Details)'!#REF!</definedName>
    <definedName name="EQUIP_OT_ESCAL_FACTOR">'[40]CE (Details)'!#REF!</definedName>
    <definedName name="Equipment.delta" localSheetId="7">[41]GraphDollars!#REF!</definedName>
    <definedName name="Equipment.delta" localSheetId="8">[41]GraphDollars!#REF!</definedName>
    <definedName name="Equipment.delta" localSheetId="9">[41]GraphDollars!#REF!</definedName>
    <definedName name="Equipment.delta" localSheetId="2">[42]GraphDollars!#REF!</definedName>
    <definedName name="Equipment.delta">[41]GraphDollars!#REF!</definedName>
    <definedName name="equitperc" localSheetId="4">#REF!</definedName>
    <definedName name="equitperc">#REF!</definedName>
    <definedName name="EquityPerc">'[27]Revenue Calculation'!$I$3</definedName>
    <definedName name="Escalator">1.025</definedName>
    <definedName name="est_sum" localSheetId="7">#REF!</definedName>
    <definedName name="est_sum" localSheetId="8">#REF!</definedName>
    <definedName name="est_sum" localSheetId="9">#REF!</definedName>
    <definedName name="est_sum" localSheetId="2">#REF!</definedName>
    <definedName name="est_sum" localSheetId="4">#REF!</definedName>
    <definedName name="est_sum">#REF!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STOT" localSheetId="7">'[1]Estimate Detail'!#REF!</definedName>
    <definedName name="ESTOT" localSheetId="8">'[1]Estimate Detail'!#REF!</definedName>
    <definedName name="ESTOT" localSheetId="9">'[1]Estimate Detail'!#REF!</definedName>
    <definedName name="ESTOT" localSheetId="2">'[2]Estimate Detail'!#REF!</definedName>
    <definedName name="ESTOT" localSheetId="4">'[1]Estimate Detail'!#REF!</definedName>
    <definedName name="ESTOT">'[1]Estimate Detail'!#REF!</definedName>
    <definedName name="estrateRES" localSheetId="7">#REF!</definedName>
    <definedName name="estrateRES" localSheetId="8">#REF!</definedName>
    <definedName name="estrateRES" localSheetId="9">#REF!</definedName>
    <definedName name="estrateRES" localSheetId="4">#REF!</definedName>
    <definedName name="estrateRES">#REF!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ExpirationDate">[13]PartsDataTable!$E$14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2">#REF!</definedName>
    <definedName name="_xlnm.Extract" localSheetId="4">#REF!</definedName>
    <definedName name="_xlnm.Extract">#REF!</definedName>
    <definedName name="FACTORS" localSheetId="4">#REF!</definedName>
    <definedName name="FACTORS">#REF!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7">'[22]BS C&amp;L'!#REF!</definedName>
    <definedName name="Feb03AMA" localSheetId="8">'[22]BS C&amp;L'!#REF!</definedName>
    <definedName name="Feb03AMA" localSheetId="9">'[22]BS C&amp;L'!#REF!</definedName>
    <definedName name="Feb03AMA" localSheetId="4">'[22]BS C&amp;L'!#REF!</definedName>
    <definedName name="Feb03AMA">'[22]BS C&amp;L'!#REF!</definedName>
    <definedName name="Feb04AMA" localSheetId="7">#REF!</definedName>
    <definedName name="Feb04AMA" localSheetId="8">#REF!</definedName>
    <definedName name="Feb04AMA" localSheetId="9">#REF!</definedName>
    <definedName name="Feb04AMA" localSheetId="4">#REF!</definedName>
    <definedName name="Feb04AMA">#REF!</definedName>
    <definedName name="Feb05AMA" localSheetId="7">#REF!</definedName>
    <definedName name="Feb05AMA" localSheetId="8">#REF!</definedName>
    <definedName name="Feb05AMA" localSheetId="9">#REF!</definedName>
    <definedName name="Feb05AMA" localSheetId="4">#REF!</definedName>
    <definedName name="Feb05AMA">#REF!</definedName>
    <definedName name="Feb09AMA" localSheetId="4">[10]BS!$AL$7:$AL$1725</definedName>
    <definedName name="Feb09AMA">[10]BS!$AL$7:$AL$1725</definedName>
    <definedName name="Feb10AMA" localSheetId="4">[10]BS!$AX$7:$AX$1726</definedName>
    <definedName name="Feb10AMA">[10]BS!$AX$7:$AX$1726</definedName>
    <definedName name="FebDays" localSheetId="7">#REF!</definedName>
    <definedName name="FebDays" localSheetId="8">#REF!</definedName>
    <definedName name="FebDays" localSheetId="9">#REF!</definedName>
    <definedName name="FebDays" localSheetId="4">#REF!</definedName>
    <definedName name="FebDays">#REF!</definedName>
    <definedName name="FebNCF" localSheetId="7">#REF!</definedName>
    <definedName name="FebNCF" localSheetId="8">#REF!</definedName>
    <definedName name="FebNCF" localSheetId="9">#REF!</definedName>
    <definedName name="FebNCF" localSheetId="4">[19]Assumptions!$C$36</definedName>
    <definedName name="FebNCF">#REF!</definedName>
    <definedName name="Fed_Cap_Tax">[43]Inputs!$E$112</definedName>
    <definedName name="FedTaxRate" localSheetId="7">#REF!</definedName>
    <definedName name="FedTaxRate" localSheetId="8">#REF!</definedName>
    <definedName name="FedTaxRate" localSheetId="9">#REF!</definedName>
    <definedName name="FedTaxRate" localSheetId="2">[17]Assumptions!$C$33</definedName>
    <definedName name="FedTaxRate" localSheetId="4">[19]Assumptions!$C$210</definedName>
    <definedName name="FedTaxRate">#REF!</definedName>
    <definedName name="FEE" localSheetId="2">[44]Cash_Flow!$F$50:$V$51</definedName>
    <definedName name="FERC_Lookup">'[45]Map Table'!$E$2:$F$58</definedName>
    <definedName name="FERCRATE">'[32]General Inputs'!$P$46</definedName>
    <definedName name="FF" localSheetId="4">#REF!</definedName>
    <definedName name="FF">#REF!</definedName>
    <definedName name="FFE" localSheetId="2">[44]Cash_Flow!$F$50:$V$51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FFHAtClosing">'[27]General Inputs'!$E$14</definedName>
    <definedName name="FIELDCHRG" localSheetId="7">[12]model!#REF!</definedName>
    <definedName name="FIELDCHRG" localSheetId="8">[12]model!#REF!</definedName>
    <definedName name="FIELDCHRG" localSheetId="9">[12]model!#REF!</definedName>
    <definedName name="FIELDCHRG">[12]model!#REF!</definedName>
    <definedName name="fifteenth" localSheetId="4">#REF!</definedName>
    <definedName name="fifteenth">#REF!</definedName>
    <definedName name="fifth" localSheetId="4">#REF!</definedName>
    <definedName name="fifth">#REF!</definedName>
    <definedName name="Final" localSheetId="4">#REF!</definedName>
    <definedName name="Final">#REF!</definedName>
    <definedName name="first" localSheetId="4">#REF!</definedName>
    <definedName name="first">#REF!</definedName>
    <definedName name="firstptcyr" localSheetId="4">#REF!</definedName>
    <definedName name="firstptcyr">#REF!</definedName>
    <definedName name="FirstTurbine">[13]PartsFlow!$B$9</definedName>
    <definedName name="FirstYearAssessment">'[27]General Inputs'!$E$26</definedName>
    <definedName name="firstyearmonths" localSheetId="4">#REF!</definedName>
    <definedName name="firstyearmonths">#REF!</definedName>
    <definedName name="FirstYearofStratPlan">[20]Resources!$E$69</definedName>
    <definedName name="FITRate">'[27]General Inputs'!$E$19</definedName>
    <definedName name="FixedPTPRate">[19]Assumptions!$C$163</definedName>
    <definedName name="FixedTranEsc" localSheetId="7">#REF!</definedName>
    <definedName name="FixedTranEsc" localSheetId="8">#REF!</definedName>
    <definedName name="FixedTranEsc" localSheetId="9">#REF!</definedName>
    <definedName name="FixedTranEsc" localSheetId="4">[19]Assumptions!$C$164</definedName>
    <definedName name="FixedTranEsc">#REF!</definedName>
    <definedName name="FixedTranRate" localSheetId="7">#REF!</definedName>
    <definedName name="FixedTranRate" localSheetId="8">#REF!</definedName>
    <definedName name="FixedTranRate" localSheetId="9">#REF!</definedName>
    <definedName name="FixedTranRate" localSheetId="4">[19]Assumptions!$C$162</definedName>
    <definedName name="FixedTranRate">#REF!</definedName>
    <definedName name="fixedtrans" localSheetId="4">#REF!</definedName>
    <definedName name="fixedtrans">#REF!</definedName>
    <definedName name="FlexPlanCapacity">[46]Menu!$B$13</definedName>
    <definedName name="FORECAST_METHOD">[47]Forecast!$BG$2:$BG$10</definedName>
    <definedName name="forth" localSheetId="4">#REF!</definedName>
    <definedName name="forth">#REF!</definedName>
    <definedName name="fourteenth" localSheetId="4">#REF!</definedName>
    <definedName name="fourteenth">#REF!</definedName>
    <definedName name="fpldebt" localSheetId="4">#REF!</definedName>
    <definedName name="fpldebt">#REF!</definedName>
    <definedName name="FPLequit" localSheetId="4">#REF!</definedName>
    <definedName name="FPLequit">#REF!</definedName>
    <definedName name="Fuel" localSheetId="7">#REF!</definedName>
    <definedName name="Fuel" localSheetId="8">#REF!</definedName>
    <definedName name="Fuel" localSheetId="9">#REF!</definedName>
    <definedName name="Fuel" localSheetId="4">#REF!</definedName>
    <definedName name="Fuel">#REF!</definedName>
    <definedName name="g" localSheetId="4">#REF!</definedName>
    <definedName name="g">#REF!</definedName>
    <definedName name="GasRBLine" localSheetId="7">#REF!</definedName>
    <definedName name="GasRBLine" localSheetId="8">#REF!</definedName>
    <definedName name="GasRBLine" localSheetId="9">#REF!</definedName>
    <definedName name="GasRBLine" localSheetId="4">#REF!</definedName>
    <definedName name="GasRBLine">#REF!</definedName>
    <definedName name="GasTransCost">[20]Resources!$D$77</definedName>
    <definedName name="GasWC_LineItem" localSheetId="7">#REF!</definedName>
    <definedName name="GasWC_LineItem" localSheetId="8">#REF!</definedName>
    <definedName name="GasWC_LineItem" localSheetId="9">#REF!</definedName>
    <definedName name="GasWC_LineItem" localSheetId="4">#REF!</definedName>
    <definedName name="GasWC_LineItem">#REF!</definedName>
    <definedName name="GDPIP" localSheetId="4">#REF!</definedName>
    <definedName name="GDPIP">#REF!</definedName>
    <definedName name="GDPIPArray">'[27]General Inputs'!$E$39:$AF$39</definedName>
    <definedName name="GEData">'[13]GE Data'!$A$1</definedName>
    <definedName name="GeoDate" localSheetId="7">'[31]Dispatch Cases'!#REF!</definedName>
    <definedName name="GeoDate" localSheetId="8">'[31]Dispatch Cases'!#REF!</definedName>
    <definedName name="GeoDate" localSheetId="9">'[31]Dispatch Cases'!#REF!</definedName>
    <definedName name="GeoDate">'[31]Dispatch Cases'!#REF!</definedName>
    <definedName name="GEOpSpare">'[13]GE Data'!$F$67</definedName>
    <definedName name="gpdip" localSheetId="4">#REF!</definedName>
    <definedName name="gpdip">#REF!</definedName>
    <definedName name="GRAND_TOTAL" localSheetId="7">[40]BLANKS!#REF!</definedName>
    <definedName name="GRAND_TOTAL" localSheetId="8">[40]BLANKS!#REF!</definedName>
    <definedName name="GRAND_TOTAL" localSheetId="9">[40]BLANKS!#REF!</definedName>
    <definedName name="GRAND_TOTAL" localSheetId="4">[40]BLANKS!#REF!</definedName>
    <definedName name="GRAND_TOTAL">[40]BLANKS!#REF!</definedName>
    <definedName name="GrantDeductability" localSheetId="7">#REF!</definedName>
    <definedName name="GrantDeductability" localSheetId="8">#REF!</definedName>
    <definedName name="GrantDeductability" localSheetId="9">#REF!</definedName>
    <definedName name="GrantDeductability" localSheetId="4">[19]Assumptions!$C$205</definedName>
    <definedName name="GrantDeductability">#REF!</definedName>
    <definedName name="graph" localSheetId="7">#REF!</definedName>
    <definedName name="graph" localSheetId="8">#REF!</definedName>
    <definedName name="graph" localSheetId="9">#REF!</definedName>
    <definedName name="graph" localSheetId="2">#REF!</definedName>
    <definedName name="graph" localSheetId="4">#REF!</definedName>
    <definedName name="graph">#REF!</definedName>
    <definedName name="GRCUpdate">'[27]General Inputs'!$I$6</definedName>
    <definedName name="gtformat1">'[13]Customer Data'!$B$57</definedName>
    <definedName name="gtformat2">'[13]Customer Data'!$B$153</definedName>
    <definedName name="gtformat3">'[13]Customer Data'!$B$175</definedName>
    <definedName name="gtinv1">'[13]Customer Data'!$B$161</definedName>
    <definedName name="gtinv2">'[13]Customer Data'!$B$183</definedName>
    <definedName name="gtnumber">'[13]Customer Data'!$F$13</definedName>
    <definedName name="HEADER2" localSheetId="4">#REF!</definedName>
    <definedName name="HEADER2">#REF!</definedName>
    <definedName name="Heatrate_DF">'[27]General Inputs'!$E$12</definedName>
    <definedName name="Heatrate_Primary">'[27]General Inputs'!$E$11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ey" localSheetId="7">#REF!</definedName>
    <definedName name="hey" localSheetId="8">#REF!</definedName>
    <definedName name="hey" localSheetId="9">#REF!</definedName>
    <definedName name="hey" localSheetId="2">#REF!</definedName>
    <definedName name="hey" localSheetId="4">#REF!</definedName>
    <definedName name="hey">#REF!</definedName>
    <definedName name="hours" localSheetId="7">#REF!</definedName>
    <definedName name="hours" localSheetId="8">#REF!</definedName>
    <definedName name="hours" localSheetId="9">#REF!</definedName>
    <definedName name="hours" localSheetId="2">#REF!</definedName>
    <definedName name="hours" localSheetId="4">#REF!</definedName>
    <definedName name="hours">#REF!</definedName>
    <definedName name="HoursInServiceAtClosing">'[27]General Inputs'!$E$15</definedName>
    <definedName name="howToChange" localSheetId="4">#REF!</definedName>
    <definedName name="howToChange">#REF!</definedName>
    <definedName name="howToCheck" localSheetId="4">#REF!</definedName>
    <definedName name="howToCheck">#REF!</definedName>
    <definedName name="HRAccumDep" localSheetId="7">'[48]JHS-4 Adjstmts'!#REF!</definedName>
    <definedName name="HRAccumDep" localSheetId="8">'[48]JHS-4 Adjstmts'!#REF!</definedName>
    <definedName name="HRAccumDep" localSheetId="9">'[48]JHS-4 Adjstmts'!#REF!</definedName>
    <definedName name="HRAccumDep" localSheetId="4">'[48]JHS-4 Adjstmts'!#REF!</definedName>
    <definedName name="HRAccumDep">'[48]JHS-4 Adjstmts'!#REF!</definedName>
    <definedName name="HRDepExp" localSheetId="7">'[48]JHS-4 Adjstmts'!#REF!</definedName>
    <definedName name="HRDepExp" localSheetId="8">'[48]JHS-4 Adjstmts'!#REF!</definedName>
    <definedName name="HRDepExp" localSheetId="9">'[48]JHS-4 Adjstmts'!#REF!</definedName>
    <definedName name="HRDepExp" localSheetId="4">'[48]JHS-4 Adjstmts'!#REF!</definedName>
    <definedName name="HRDepExp">'[48]JHS-4 Adjstmts'!#REF!</definedName>
    <definedName name="HRDFIT" localSheetId="7">'[48]JHS-4 Adjstmts'!#REF!</definedName>
    <definedName name="HRDFIT" localSheetId="8">'[48]JHS-4 Adjstmts'!#REF!</definedName>
    <definedName name="HRDFIT" localSheetId="9">'[48]JHS-4 Adjstmts'!#REF!</definedName>
    <definedName name="HRDFIT" localSheetId="4">'[48]JHS-4 Adjstmts'!#REF!</definedName>
    <definedName name="HRDFIT">'[48]JHS-4 Adjstmts'!#REF!</definedName>
    <definedName name="HRGrossPlant" localSheetId="7">'[48]JHS-4 Adjstmts'!#REF!</definedName>
    <definedName name="HRGrossPlant" localSheetId="8">'[48]JHS-4 Adjstmts'!#REF!</definedName>
    <definedName name="HRGrossPlant" localSheetId="9">'[48]JHS-4 Adjstmts'!#REF!</definedName>
    <definedName name="HRGrossPlant" localSheetId="4">'[48]JHS-4 Adjstmts'!#REF!</definedName>
    <definedName name="HRGrossPlant">'[48]JHS-4 Adjstmts'!#REF!</definedName>
    <definedName name="HRPrdctnOM" localSheetId="7">'[48]JHS-4 Adjstmts'!#REF!</definedName>
    <definedName name="HRPrdctnOM" localSheetId="8">'[48]JHS-4 Adjstmts'!#REF!</definedName>
    <definedName name="HRPrdctnOM" localSheetId="9">'[48]JHS-4 Adjstmts'!#REF!</definedName>
    <definedName name="HRPrdctnOM" localSheetId="4">'[48]JHS-4 Adjstmts'!#REF!</definedName>
    <definedName name="HRPrdctnOM">'[48]JHS-4 Adjstmts'!#REF!</definedName>
    <definedName name="HRPropIns" localSheetId="7">'[48]JHS-4 Adjstmts'!#REF!</definedName>
    <definedName name="HRPropIns" localSheetId="8">'[48]JHS-4 Adjstmts'!#REF!</definedName>
    <definedName name="HRPropIns" localSheetId="9">'[48]JHS-4 Adjstmts'!#REF!</definedName>
    <definedName name="HRPropIns" localSheetId="4">'[48]JHS-4 Adjstmts'!#REF!</definedName>
    <definedName name="HRPropIns">'[48]JHS-4 Adjstmts'!#REF!</definedName>
    <definedName name="HRPropTax" localSheetId="7">'[48]JHS-4 Adjstmts'!#REF!</definedName>
    <definedName name="HRPropTax" localSheetId="8">'[48]JHS-4 Adjstmts'!#REF!</definedName>
    <definedName name="HRPropTax" localSheetId="9">'[48]JHS-4 Adjstmts'!#REF!</definedName>
    <definedName name="HRPropTax" localSheetId="4">'[48]JHS-4 Adjstmts'!#REF!</definedName>
    <definedName name="HRPropTax">'[48]JHS-4 Adjstmts'!#REF!</definedName>
    <definedName name="HRPwrCsts" localSheetId="7">'[48]JHS-4 Adjstmts'!#REF!</definedName>
    <definedName name="HRPwrCsts" localSheetId="8">'[48]JHS-4 Adjstmts'!#REF!</definedName>
    <definedName name="HRPwrCsts" localSheetId="9">'[48]JHS-4 Adjstmts'!#REF!</definedName>
    <definedName name="HRPwrCsts" localSheetId="4">'[48]JHS-4 Adjstmts'!#REF!</definedName>
    <definedName name="HRPwrCsts">'[48]JHS-4 Adjstmts'!#REF!</definedName>
    <definedName name="HrsPerDay" localSheetId="7">#REF!</definedName>
    <definedName name="HrsPerDay" localSheetId="8">#REF!</definedName>
    <definedName name="HrsPerDay" localSheetId="9">#REF!</definedName>
    <definedName name="HrsPerDay" localSheetId="4">[19]Assumptions!$C$13</definedName>
    <definedName name="HrsPerDay">#REF!</definedName>
    <definedName name="HydroCap" localSheetId="7">#REF!</definedName>
    <definedName name="HydroCap" localSheetId="8">#REF!</definedName>
    <definedName name="HydroCap" localSheetId="9">#REF!</definedName>
    <definedName name="HydroCap" localSheetId="4">#REF!</definedName>
    <definedName name="HydroCap">#REF!</definedName>
    <definedName name="HydroGen" localSheetId="7">[31]Dispatch!#REF!</definedName>
    <definedName name="HydroGen" localSheetId="8">[31]Dispatch!#REF!</definedName>
    <definedName name="HydroGen" localSheetId="9">[31]Dispatch!#REF!</definedName>
    <definedName name="HydroGen" localSheetId="4">[31]Dispatch!#REF!</definedName>
    <definedName name="HydroGen">[31]Dispatch!#REF!</definedName>
    <definedName name="IDCRATE" localSheetId="4">#REF!</definedName>
    <definedName name="IDCRATE">#REF!</definedName>
    <definedName name="if">'[49]General Inputs'!$E$9</definedName>
    <definedName name="ILBR" localSheetId="7">'[1]Estimate Detail'!#REF!</definedName>
    <definedName name="ILBR" localSheetId="8">'[1]Estimate Detail'!#REF!</definedName>
    <definedName name="ILBR" localSheetId="9">'[1]Estimate Detail'!#REF!</definedName>
    <definedName name="ILBR" localSheetId="2">'[2]Estimate Detail'!#REF!</definedName>
    <definedName name="ILBR">'[1]Estimate Detail'!#REF!</definedName>
    <definedName name="IMAT" localSheetId="7">'[1]Estimate Detail'!#REF!</definedName>
    <definedName name="IMAT" localSheetId="8">'[1]Estimate Detail'!#REF!</definedName>
    <definedName name="IMAT" localSheetId="9">'[1]Estimate Detail'!#REF!</definedName>
    <definedName name="IMAT" localSheetId="2">'[2]Estimate Detail'!#REF!</definedName>
    <definedName name="IMAT">'[1]Estimate Detail'!#REF!</definedName>
    <definedName name="IMH" localSheetId="7">'[1]Estimate Detail'!#REF!</definedName>
    <definedName name="IMH" localSheetId="8">'[1]Estimate Detail'!#REF!</definedName>
    <definedName name="IMH" localSheetId="9">'[1]Estimate Detail'!#REF!</definedName>
    <definedName name="IMH" localSheetId="2">'[2]Estimate Detail'!#REF!</definedName>
    <definedName name="IMH">'[1]Estimate Detail'!#REF!</definedName>
    <definedName name="inact" localSheetId="4">#REF!</definedName>
    <definedName name="inact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4">#REF!</definedName>
    <definedName name="INCSTMNT">#REF!</definedName>
    <definedName name="INCSTMT" localSheetId="7">#REF!</definedName>
    <definedName name="INCSTMT" localSheetId="8">#REF!</definedName>
    <definedName name="INCSTMT" localSheetId="9">#REF!</definedName>
    <definedName name="INCSTMT" localSheetId="4">#REF!</definedName>
    <definedName name="INCSTMT">#REF!</definedName>
    <definedName name="IND" localSheetId="7">#REF!</definedName>
    <definedName name="IND" localSheetId="8">#REF!</definedName>
    <definedName name="IND" localSheetId="9">#REF!</definedName>
    <definedName name="IND" localSheetId="2">#REF!</definedName>
    <definedName name="IND" localSheetId="4">#REF!</definedName>
    <definedName name="IND">#REF!</definedName>
    <definedName name="inflat" localSheetId="4">#REF!</definedName>
    <definedName name="inflat">#REF!</definedName>
    <definedName name="inflatCERA" localSheetId="4">#REF!</definedName>
    <definedName name="inflatCERA">#REF!</definedName>
    <definedName name="Inflation">[20]Resources!$E$68</definedName>
    <definedName name="InfoPane" localSheetId="4">#REF!</definedName>
    <definedName name="InfoPane">#REF!</definedName>
    <definedName name="InformationPane" localSheetId="4">#REF!</definedName>
    <definedName name="InformationPane">#REF!</definedName>
    <definedName name="InfpPane" localSheetId="4">#REF!</definedName>
    <definedName name="InfpPane">#REF!</definedName>
    <definedName name="InfraCost" localSheetId="7">#REF!</definedName>
    <definedName name="InfraCost" localSheetId="8">#REF!</definedName>
    <definedName name="InfraCost" localSheetId="9">#REF!</definedName>
    <definedName name="InfraCost" localSheetId="4">[19]Assumptions!$C$77</definedName>
    <definedName name="InfraCost">#REF!</definedName>
    <definedName name="INGRID" localSheetId="7">'[50]RI1 55 - 97B'!#REF!</definedName>
    <definedName name="INGRID" localSheetId="8">'[50]RI1 55 - 97B'!#REF!</definedName>
    <definedName name="INGRID" localSheetId="9">'[50]RI1 55 - 97B'!#REF!</definedName>
    <definedName name="INGRID">'[50]RI1 55 - 97B'!#REF!</definedName>
    <definedName name="initialcol">[13]PartsFlow!$D$7</definedName>
    <definedName name="InsBasis" localSheetId="7">#REF!</definedName>
    <definedName name="InsBasis" localSheetId="8">#REF!</definedName>
    <definedName name="InsBasis" localSheetId="9">#REF!</definedName>
    <definedName name="InsBasis" localSheetId="4">[19]Assumptions!$C$167</definedName>
    <definedName name="InsBasis">#REF!</definedName>
    <definedName name="InsEsc" localSheetId="7">#REF!</definedName>
    <definedName name="InsEsc" localSheetId="8">#REF!</definedName>
    <definedName name="InsEsc" localSheetId="9">#REF!</definedName>
    <definedName name="InsEsc" localSheetId="4">[19]Assumptions!$C$169</definedName>
    <definedName name="InsEsc">#REF!</definedName>
    <definedName name="InsRate" localSheetId="7">#REF!</definedName>
    <definedName name="InsRate" localSheetId="8">#REF!</definedName>
    <definedName name="InsRate" localSheetId="9">#REF!</definedName>
    <definedName name="InsRate" localSheetId="4">[19]Assumptions!$C$168</definedName>
    <definedName name="InsRate">#REF!</definedName>
    <definedName name="INT" localSheetId="4">#REF!</definedName>
    <definedName name="INT">#REF!</definedName>
    <definedName name="IntercCost" localSheetId="7">#REF!</definedName>
    <definedName name="IntercCost" localSheetId="8">#REF!</definedName>
    <definedName name="IntercCost" localSheetId="9">#REF!</definedName>
    <definedName name="IntercCost" localSheetId="4">#REF!</definedName>
    <definedName name="IntercCost">#REF!</definedName>
    <definedName name="InterconnectCost">[19]Assumptions!$C$72</definedName>
    <definedName name="IntervalCI">'[13]Customer Data'!$F$48</definedName>
    <definedName name="intervaldatastart">[13]PartsDataTable!$I$266</definedName>
    <definedName name="IntervalHGP">'[13]Customer Data'!$F$49</definedName>
    <definedName name="IntervalMI">'[13]Customer Data'!$F$50</definedName>
    <definedName name="INTRESEXCH">[51]Sheet1!$AG$1</definedName>
    <definedName name="InvAnchor1">'[13]Customer Data'!$B$162</definedName>
    <definedName name="InvAnchor2">'[13]Customer Data'!$B$184</definedName>
    <definedName name="invpedigree1">'[13]Customer Data'!$C$162:$I$169</definedName>
    <definedName name="invpedigree2">'[13]Customer Data'!$C$184:$H$191</definedName>
    <definedName name="INVPLAN" localSheetId="4">#REF!</definedName>
    <definedName name="INVPLAN">#REF!</definedName>
    <definedName name="ir" localSheetId="4">#REF!</definedName>
    <definedName name="ir">#REF!</definedName>
    <definedName name="ISTOT" localSheetId="7">'[1]Estimate Detail'!#REF!</definedName>
    <definedName name="ISTOT" localSheetId="8">'[1]Estimate Detail'!#REF!</definedName>
    <definedName name="ISTOT" localSheetId="9">'[1]Estimate Detail'!#REF!</definedName>
    <definedName name="ISTOT" localSheetId="2">'[2]Estimate Detail'!#REF!</definedName>
    <definedName name="ISTOT" localSheetId="4">'[1]Estimate Detail'!#REF!</definedName>
    <definedName name="ISTOT">'[1]Estimate Detail'!#REF!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AmortTerm" localSheetId="7">#REF!</definedName>
    <definedName name="ITCAmortTerm" localSheetId="8">#REF!</definedName>
    <definedName name="ITCAmortTerm" localSheetId="9">#REF!</definedName>
    <definedName name="ITCAmortTerm" localSheetId="4">[19]Assumptions!$C$201</definedName>
    <definedName name="ITCAmortTerm">#REF!</definedName>
    <definedName name="ITCBasis" localSheetId="7">#REF!</definedName>
    <definedName name="ITCBasis" localSheetId="8">#REF!</definedName>
    <definedName name="ITCBasis" localSheetId="9">#REF!</definedName>
    <definedName name="ITCBasis" localSheetId="4">[19]Assumptions!$C$198</definedName>
    <definedName name="ITCBasis">#REF!</definedName>
    <definedName name="ITCBasisFact" localSheetId="7">#REF!</definedName>
    <definedName name="ITCBasisFact" localSheetId="8">#REF!</definedName>
    <definedName name="ITCBasisFact" localSheetId="9">#REF!</definedName>
    <definedName name="ITCBasisFact" localSheetId="4">[19]Assumptions!$C$199</definedName>
    <definedName name="ITCBasisFact">#REF!</definedName>
    <definedName name="ITCDeductability" localSheetId="7">#REF!</definedName>
    <definedName name="ITCDeductability" localSheetId="8">#REF!</definedName>
    <definedName name="ITCDeductability" localSheetId="9">#REF!</definedName>
    <definedName name="ITCDeductability" localSheetId="4">[19]Assumptions!$C$202</definedName>
    <definedName name="ITCDeductability">#REF!</definedName>
    <definedName name="ITCGrantAmortTerm" localSheetId="7">#REF!</definedName>
    <definedName name="ITCGrantAmortTerm" localSheetId="8">#REF!</definedName>
    <definedName name="ITCGrantAmortTerm" localSheetId="9">#REF!</definedName>
    <definedName name="ITCGrantAmortTerm" localSheetId="4">[19]Assumptions!$C$204</definedName>
    <definedName name="ITCGrantAmortTerm">#REF!</definedName>
    <definedName name="ITCGrantRate" localSheetId="7">#REF!</definedName>
    <definedName name="ITCGrantRate" localSheetId="8">#REF!</definedName>
    <definedName name="ITCGrantRate" localSheetId="9">#REF!</definedName>
    <definedName name="ITCGrantRate" localSheetId="4">[19]Assumptions!$C$203</definedName>
    <definedName name="ITCGrantRate">#REF!</definedName>
    <definedName name="ITCProjQualify" localSheetId="7">#REF!</definedName>
    <definedName name="ITCProjQualify" localSheetId="8">#REF!</definedName>
    <definedName name="ITCProjQualify" localSheetId="9">#REF!</definedName>
    <definedName name="ITCProjQualify" localSheetId="4">#REF!</definedName>
    <definedName name="ITCProjQualify">#REF!</definedName>
    <definedName name="ITCRate" localSheetId="7">#REF!</definedName>
    <definedName name="ITCRate" localSheetId="8">#REF!</definedName>
    <definedName name="ITCRate" localSheetId="9">#REF!</definedName>
    <definedName name="ITCRate" localSheetId="4">[19]Assumptions!$C$200</definedName>
    <definedName name="ITCRate">#REF!</definedName>
    <definedName name="Jan03AMA" localSheetId="7">'[22]BS C&amp;L'!#REF!</definedName>
    <definedName name="Jan03AMA" localSheetId="8">'[22]BS C&amp;L'!#REF!</definedName>
    <definedName name="Jan03AMA" localSheetId="9">'[22]BS C&amp;L'!#REF!</definedName>
    <definedName name="Jan03AMA" localSheetId="4">'[22]BS C&amp;L'!#REF!</definedName>
    <definedName name="Jan03AMA">'[22]BS C&amp;L'!#REF!</definedName>
    <definedName name="Jan04AMA" localSheetId="7">#REF!</definedName>
    <definedName name="Jan04AMA" localSheetId="8">#REF!</definedName>
    <definedName name="Jan04AMA" localSheetId="9">#REF!</definedName>
    <definedName name="Jan04AMA" localSheetId="4">#REF!</definedName>
    <definedName name="Jan04AMA">#REF!</definedName>
    <definedName name="Jan05AMA" localSheetId="7">#REF!</definedName>
    <definedName name="Jan05AMA" localSheetId="8">#REF!</definedName>
    <definedName name="Jan05AMA" localSheetId="9">#REF!</definedName>
    <definedName name="Jan05AMA" localSheetId="4">#REF!</definedName>
    <definedName name="Jan05AMA">#REF!</definedName>
    <definedName name="Jan06AMA" localSheetId="7">[14]BS!#REF!</definedName>
    <definedName name="Jan06AMA" localSheetId="8">[14]BS!#REF!</definedName>
    <definedName name="Jan06AMA" localSheetId="9">[14]BS!#REF!</definedName>
    <definedName name="Jan06AMA" localSheetId="4">[14]BS!#REF!</definedName>
    <definedName name="Jan06AMA">[14]BS!#REF!</definedName>
    <definedName name="Jan09AMA" localSheetId="4">[10]BS!$AK$7:$AK$1743</definedName>
    <definedName name="Jan09AMA">[10]BS!$AK$7:$AK$1743</definedName>
    <definedName name="Jan10AMA" localSheetId="4">[10]BS!$AW$7:$AW$1726</definedName>
    <definedName name="Jan10AMA">[10]BS!$AW$7:$AW$1726</definedName>
    <definedName name="JanDays" localSheetId="7">#REF!</definedName>
    <definedName name="JanDays" localSheetId="8">#REF!</definedName>
    <definedName name="JanDays" localSheetId="9">#REF!</definedName>
    <definedName name="JanDays" localSheetId="4">#REF!</definedName>
    <definedName name="JanDays">#REF!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 localSheetId="7">#REF!</definedName>
    <definedName name="JanNCF" localSheetId="8">#REF!</definedName>
    <definedName name="JanNCF" localSheetId="9">#REF!</definedName>
    <definedName name="JanNCF" localSheetId="4">[19]Assumptions!$C$35</definedName>
    <definedName name="JanNCF">#REF!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Jul03AMA" localSheetId="7">'[22]BS C&amp;L'!#REF!</definedName>
    <definedName name="Jul03AMA" localSheetId="8">'[22]BS C&amp;L'!#REF!</definedName>
    <definedName name="Jul03AMA" localSheetId="9">'[22]BS C&amp;L'!#REF!</definedName>
    <definedName name="Jul03AMA" localSheetId="4">'[22]BS C&amp;L'!#REF!</definedName>
    <definedName name="Jul03AMA">'[22]BS C&amp;L'!#REF!</definedName>
    <definedName name="Jul04AMA" localSheetId="7">#REF!</definedName>
    <definedName name="Jul04AMA" localSheetId="8">#REF!</definedName>
    <definedName name="Jul04AMA" localSheetId="9">#REF!</definedName>
    <definedName name="Jul04AMA" localSheetId="4">#REF!</definedName>
    <definedName name="Jul04AMA">#REF!</definedName>
    <definedName name="Jul05AMA" localSheetId="7">#REF!</definedName>
    <definedName name="Jul05AMA" localSheetId="8">#REF!</definedName>
    <definedName name="Jul05AMA" localSheetId="9">#REF!</definedName>
    <definedName name="Jul05AMA" localSheetId="4">#REF!</definedName>
    <definedName name="Jul05AMA">#REF!</definedName>
    <definedName name="Jul09AMA" localSheetId="4">[10]BS!$AQ$7:$AQ$1726</definedName>
    <definedName name="Jul09AMA">[10]BS!$AQ$7:$AQ$1726</definedName>
    <definedName name="julcf" localSheetId="4">#REF!</definedName>
    <definedName name="julcf">#REF!</definedName>
    <definedName name="julcost" localSheetId="4">#REF!</definedName>
    <definedName name="julcost">#REF!</definedName>
    <definedName name="JulDays" localSheetId="7">#REF!</definedName>
    <definedName name="JulDays" localSheetId="8">#REF!</definedName>
    <definedName name="JulDays" localSheetId="9">#REF!</definedName>
    <definedName name="JulDays" localSheetId="4">#REF!</definedName>
    <definedName name="JulDays">#REF!</definedName>
    <definedName name="JulNCF" localSheetId="7">#REF!</definedName>
    <definedName name="JulNCF" localSheetId="8">#REF!</definedName>
    <definedName name="JulNCF" localSheetId="9">#REF!</definedName>
    <definedName name="JulNCF" localSheetId="4">[19]Assumptions!$C$41</definedName>
    <definedName name="JulNCF">#REF!</definedName>
    <definedName name="Jun03AMA" localSheetId="7">'[22]BS C&amp;L'!#REF!</definedName>
    <definedName name="Jun03AMA" localSheetId="8">'[22]BS C&amp;L'!#REF!</definedName>
    <definedName name="Jun03AMA" localSheetId="9">'[22]BS C&amp;L'!#REF!</definedName>
    <definedName name="Jun03AMA" localSheetId="4">'[22]BS C&amp;L'!#REF!</definedName>
    <definedName name="Jun03AMA">'[22]BS C&amp;L'!#REF!</definedName>
    <definedName name="Jun04AMA" localSheetId="7">#REF!</definedName>
    <definedName name="Jun04AMA" localSheetId="8">#REF!</definedName>
    <definedName name="Jun04AMA" localSheetId="9">#REF!</definedName>
    <definedName name="Jun04AMA" localSheetId="4">#REF!</definedName>
    <definedName name="Jun04AMA">#REF!</definedName>
    <definedName name="Jun05AMA" localSheetId="7">#REF!</definedName>
    <definedName name="Jun05AMA" localSheetId="8">#REF!</definedName>
    <definedName name="Jun05AMA" localSheetId="9">#REF!</definedName>
    <definedName name="Jun05AMA" localSheetId="4">#REF!</definedName>
    <definedName name="Jun05AMA">#REF!</definedName>
    <definedName name="Jun09AMA" localSheetId="4">[10]BS!$AP$7:$AP$1726</definedName>
    <definedName name="Jun09AMA">[10]BS!$AP$7:$AP$1726</definedName>
    <definedName name="Jun10AMA" localSheetId="4">[10]BS!$BB$7:$BB$1726</definedName>
    <definedName name="Jun10AMA">[10]BS!$BB$7:$BB$1726</definedName>
    <definedName name="JunDays" localSheetId="7">#REF!</definedName>
    <definedName name="JunDays" localSheetId="8">#REF!</definedName>
    <definedName name="JunDays" localSheetId="9">#REF!</definedName>
    <definedName name="JunDays" localSheetId="4">#REF!</definedName>
    <definedName name="JunDays">#REF!</definedName>
    <definedName name="JunNCF" localSheetId="7">#REF!</definedName>
    <definedName name="JunNCF" localSheetId="8">#REF!</definedName>
    <definedName name="JunNCF" localSheetId="9">#REF!</definedName>
    <definedName name="JunNCF" localSheetId="4">[19]Assumptions!$C$40</definedName>
    <definedName name="JunNCF">#REF!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'[27]General Inputs'!$E$3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 localSheetId="4">#REF!</definedName>
    <definedName name="LabelRange">#REF!</definedName>
    <definedName name="land">[26]CapEx!$B$4</definedName>
    <definedName name="LandEsc" localSheetId="7">#REF!</definedName>
    <definedName name="LandEsc" localSheetId="8">#REF!</definedName>
    <definedName name="LandEsc" localSheetId="9">#REF!</definedName>
    <definedName name="LandEsc" localSheetId="4">[19]Assumptions!$C$171</definedName>
    <definedName name="LandEsc">#REF!</definedName>
    <definedName name="LandPurch" localSheetId="7">#REF!</definedName>
    <definedName name="LandPurch" localSheetId="8">#REF!</definedName>
    <definedName name="LandPurch" localSheetId="9">#REF!</definedName>
    <definedName name="LandPurch" localSheetId="4">[19]Assumptions!$C$70</definedName>
    <definedName name="LandPurch">#REF!</definedName>
    <definedName name="LandRate" localSheetId="7">#REF!</definedName>
    <definedName name="LandRate" localSheetId="8">#REF!</definedName>
    <definedName name="LandRate" localSheetId="9">#REF!</definedName>
    <definedName name="LandRate" localSheetId="4">[19]Assumptions!$C$170</definedName>
    <definedName name="LandRate">#REF!</definedName>
    <definedName name="Last_Row" localSheetId="7">IF('#1 DFIT- Div Dam'!Values_Entered,Header_Row+'#1 DFIT- Div Dam'!Number_of_Payments,Header_Row)</definedName>
    <definedName name="Last_Row" localSheetId="8">IF('#2 DFIT- Plant 2'!Values_Entered,Header_Row+'#2 DFIT- Plant 2'!Number_of_Payments,Header_Row)</definedName>
    <definedName name="Last_Row" localSheetId="9">IF('#3 DFIT- Plant 1&amp; Parks'!Values_Entered,Header_Row+'#3 DFIT- Plant 1&amp; Parks'!Number_of_Payments,Header_Row)</definedName>
    <definedName name="Last_Row" localSheetId="4">#N/A</definedName>
    <definedName name="Last_Row">IF('#1 DFIT- Div Dam'!Values_Entered,Header_Row+'#1 DFIT- Div Dam'!Number_of_Payments,Header_Row)</definedName>
    <definedName name="LATEPAY">[51]Sheet1!$E$3:$E$25</definedName>
    <definedName name="Lease_total" localSheetId="4">#REF!</definedName>
    <definedName name="Lease_total">#REF!</definedName>
    <definedName name="Legal">[13]Legal!$A$1</definedName>
    <definedName name="LevelizedCost">'[27]Revenue Calculation'!$I$8</definedName>
    <definedName name="Line_10" localSheetId="7">#REF!</definedName>
    <definedName name="Line_10" localSheetId="8">#REF!</definedName>
    <definedName name="Line_10" localSheetId="9">#REF!</definedName>
    <definedName name="Line_10" localSheetId="4">#REF!</definedName>
    <definedName name="Line_10">#REF!</definedName>
    <definedName name="Line_11" localSheetId="7">#REF!</definedName>
    <definedName name="Line_11" localSheetId="8">#REF!</definedName>
    <definedName name="Line_11" localSheetId="9">#REF!</definedName>
    <definedName name="Line_11" localSheetId="4">#REF!</definedName>
    <definedName name="Line_11">#REF!</definedName>
    <definedName name="Line_12" localSheetId="7">#REF!</definedName>
    <definedName name="Line_12" localSheetId="8">#REF!</definedName>
    <definedName name="Line_12" localSheetId="9">#REF!</definedName>
    <definedName name="Line_12" localSheetId="4">#REF!</definedName>
    <definedName name="Line_12">#REF!</definedName>
    <definedName name="line_14" localSheetId="7">#REF!</definedName>
    <definedName name="line_14" localSheetId="8">#REF!</definedName>
    <definedName name="line_14" localSheetId="9">#REF!</definedName>
    <definedName name="line_14" localSheetId="4">#REF!</definedName>
    <definedName name="line_14">#REF!</definedName>
    <definedName name="Line_15" localSheetId="7">#REF!</definedName>
    <definedName name="Line_15" localSheetId="8">#REF!</definedName>
    <definedName name="Line_15" localSheetId="9">#REF!</definedName>
    <definedName name="Line_15" localSheetId="4">#REF!</definedName>
    <definedName name="Line_15">#REF!</definedName>
    <definedName name="Line_19" localSheetId="7">#REF!</definedName>
    <definedName name="Line_19" localSheetId="8">#REF!</definedName>
    <definedName name="Line_19" localSheetId="9">#REF!</definedName>
    <definedName name="Line_19" localSheetId="4">#REF!</definedName>
    <definedName name="Line_19">#REF!</definedName>
    <definedName name="Line_22" localSheetId="7">#REF!</definedName>
    <definedName name="Line_22" localSheetId="8">#REF!</definedName>
    <definedName name="Line_22" localSheetId="9">#REF!</definedName>
    <definedName name="Line_22" localSheetId="4">#REF!</definedName>
    <definedName name="Line_22">#REF!</definedName>
    <definedName name="Line_23" localSheetId="7">#REF!</definedName>
    <definedName name="Line_23" localSheetId="8">#REF!</definedName>
    <definedName name="Line_23" localSheetId="9">#REF!</definedName>
    <definedName name="Line_23" localSheetId="4">#REF!</definedName>
    <definedName name="Line_23">#REF!</definedName>
    <definedName name="Line_25" localSheetId="7">#REF!</definedName>
    <definedName name="Line_25" localSheetId="8">#REF!</definedName>
    <definedName name="Line_25" localSheetId="9">#REF!</definedName>
    <definedName name="Line_25" localSheetId="4">#REF!</definedName>
    <definedName name="Line_25">#REF!</definedName>
    <definedName name="LoadArray">'[52]Load Source Data'!$C$78:$X$89</definedName>
    <definedName name="LoadGrowthAdder" localSheetId="7">#REF!</definedName>
    <definedName name="LoadGrowthAdder" localSheetId="8">#REF!</definedName>
    <definedName name="LoadGrowthAdder" localSheetId="9">#REF!</definedName>
    <definedName name="LoadGrowthAdder" localSheetId="4">#REF!</definedName>
    <definedName name="LoadGrowthAdder">#REF!</definedName>
    <definedName name="Locked" localSheetId="4">#REF!</definedName>
    <definedName name="Locked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4" hidden="1">{#N/A,#N/A,FALSE,"Coversheet";#N/A,#N/A,FALSE,"QA"}</definedName>
    <definedName name="lookup" hidden="1">{#N/A,#N/A,FALSE,"Coversheet";#N/A,#N/A,FALSE,"QA"}</definedName>
    <definedName name="LTSACoverage">'[27]General Inputs'!$I$7</definedName>
    <definedName name="M" localSheetId="4">#REF!</definedName>
    <definedName name="M">#REF!</definedName>
    <definedName name="MACRS10Yr" localSheetId="7">#REF!</definedName>
    <definedName name="MACRS10Yr" localSheetId="8">#REF!</definedName>
    <definedName name="MACRS10Yr" localSheetId="9">#REF!</definedName>
    <definedName name="MACRS10Yr" localSheetId="4">[19]Assumptions!$C$184</definedName>
    <definedName name="MACRS10Yr">#REF!</definedName>
    <definedName name="MACRS15Yr" localSheetId="7">#REF!</definedName>
    <definedName name="MACRS15Yr" localSheetId="8">#REF!</definedName>
    <definedName name="MACRS15Yr" localSheetId="9">#REF!</definedName>
    <definedName name="MACRS15Yr" localSheetId="4">[19]Assumptions!$C$185</definedName>
    <definedName name="MACRS15Yr">#REF!</definedName>
    <definedName name="MACRS20Yr" localSheetId="7">#REF!</definedName>
    <definedName name="MACRS20Yr" localSheetId="8">#REF!</definedName>
    <definedName name="MACRS20Yr" localSheetId="9">#REF!</definedName>
    <definedName name="MACRS20Yr" localSheetId="4">[19]Assumptions!$C$186</definedName>
    <definedName name="MACRS20Yr">#REF!</definedName>
    <definedName name="MACRS3Yr" localSheetId="7">#REF!</definedName>
    <definedName name="MACRS3Yr" localSheetId="8">#REF!</definedName>
    <definedName name="MACRS3Yr" localSheetId="9">#REF!</definedName>
    <definedName name="MACRS3Yr" localSheetId="4">[19]Assumptions!$C$181</definedName>
    <definedName name="MACRS3Yr">#REF!</definedName>
    <definedName name="MACRS5Yr" localSheetId="7">#REF!</definedName>
    <definedName name="MACRS5Yr" localSheetId="8">#REF!</definedName>
    <definedName name="MACRS5Yr" localSheetId="9">#REF!</definedName>
    <definedName name="MACRS5Yr" localSheetId="4">[19]Assumptions!$C$182</definedName>
    <definedName name="MACRS5Yr">#REF!</definedName>
    <definedName name="MACRS7Yr" localSheetId="7">#REF!</definedName>
    <definedName name="MACRS7Yr" localSheetId="8">#REF!</definedName>
    <definedName name="MACRS7Yr" localSheetId="9">#REF!</definedName>
    <definedName name="MACRS7Yr" localSheetId="4">[19]Assumptions!$C$183</definedName>
    <definedName name="MACRS7Yr">#REF!</definedName>
    <definedName name="MACRSConv" localSheetId="7">#REF!</definedName>
    <definedName name="MACRSConv" localSheetId="8">#REF!</definedName>
    <definedName name="MACRSConv" localSheetId="9">#REF!</definedName>
    <definedName name="MACRSConv" localSheetId="4">[19]Assumptions!$C$180</definedName>
    <definedName name="MACRSConv">#REF!</definedName>
    <definedName name="MaintBasis">'[13]Customer Data'!$F$20</definedName>
    <definedName name="MaintenanceBasis">'[13]Customer Data'!$F$20</definedName>
    <definedName name="manutaxfit" localSheetId="4">#REF!</definedName>
    <definedName name="manutaxfit">#REF!</definedName>
    <definedName name="Mar03AMA" localSheetId="7">'[22]BS C&amp;L'!#REF!</definedName>
    <definedName name="Mar03AMA" localSheetId="8">'[22]BS C&amp;L'!#REF!</definedName>
    <definedName name="Mar03AMA" localSheetId="9">'[22]BS C&amp;L'!#REF!</definedName>
    <definedName name="Mar03AMA" localSheetId="4">'[22]BS C&amp;L'!#REF!</definedName>
    <definedName name="Mar03AMA">'[22]BS C&amp;L'!#REF!</definedName>
    <definedName name="Mar04AMA" localSheetId="7">#REF!</definedName>
    <definedName name="Mar04AMA" localSheetId="8">#REF!</definedName>
    <definedName name="Mar04AMA" localSheetId="9">#REF!</definedName>
    <definedName name="Mar04AMA" localSheetId="4">#REF!</definedName>
    <definedName name="Mar04AMA">#REF!</definedName>
    <definedName name="Mar05AMA" localSheetId="7">#REF!</definedName>
    <definedName name="Mar05AMA" localSheetId="8">#REF!</definedName>
    <definedName name="Mar05AMA" localSheetId="9">#REF!</definedName>
    <definedName name="Mar05AMA" localSheetId="4">#REF!</definedName>
    <definedName name="Mar05AMA">#REF!</definedName>
    <definedName name="MAR09AMA" localSheetId="4">[10]BS!$AM$7:$AM$1725</definedName>
    <definedName name="MAR09AMA">[10]BS!$AM$7:$AM$1725</definedName>
    <definedName name="Mar10AMA" localSheetId="4">[10]BS!$AY$7:$AY$1726</definedName>
    <definedName name="Mar10AMA">[10]BS!$AY$7:$AY$1726</definedName>
    <definedName name="MarDays" localSheetId="7">#REF!</definedName>
    <definedName name="MarDays" localSheetId="8">#REF!</definedName>
    <definedName name="MarDays" localSheetId="9">#REF!</definedName>
    <definedName name="MarDays" localSheetId="4">#REF!</definedName>
    <definedName name="MarDays">#REF!</definedName>
    <definedName name="MarNCF" localSheetId="7">#REF!</definedName>
    <definedName name="MarNCF" localSheetId="8">#REF!</definedName>
    <definedName name="MarNCF" localSheetId="9">#REF!</definedName>
    <definedName name="MarNCF" localSheetId="4">[19]Assumptions!$C$37</definedName>
    <definedName name="MarNCF">#REF!</definedName>
    <definedName name="MAT_SALES_TAX" localSheetId="7">[40]BLANKS!#REF!</definedName>
    <definedName name="MAT_SALES_TAX" localSheetId="8">[40]BLANKS!#REF!</definedName>
    <definedName name="MAT_SALES_TAX" localSheetId="9">[40]BLANKS!#REF!</definedName>
    <definedName name="MAT_SALES_TAX">[40]BLANKS!#REF!</definedName>
    <definedName name="MatDate2" localSheetId="4">#REF!</definedName>
    <definedName name="MatDate2">#REF!</definedName>
    <definedName name="MaxBid">[27]CapEx!$B$32</definedName>
    <definedName name="May03AMA" localSheetId="7">'[22]BS C&amp;L'!#REF!</definedName>
    <definedName name="May03AMA" localSheetId="8">'[22]BS C&amp;L'!#REF!</definedName>
    <definedName name="May03AMA" localSheetId="9">'[22]BS C&amp;L'!#REF!</definedName>
    <definedName name="May03AMA" localSheetId="4">'[22]BS C&amp;L'!#REF!</definedName>
    <definedName name="May03AMA">'[22]BS C&amp;L'!#REF!</definedName>
    <definedName name="May04AMA" localSheetId="7">#REF!</definedName>
    <definedName name="May04AMA" localSheetId="8">#REF!</definedName>
    <definedName name="May04AMA" localSheetId="9">#REF!</definedName>
    <definedName name="May04AMA" localSheetId="4">#REF!</definedName>
    <definedName name="May04AMA">#REF!</definedName>
    <definedName name="May05AMA" localSheetId="7">#REF!</definedName>
    <definedName name="May05AMA" localSheetId="8">#REF!</definedName>
    <definedName name="May05AMA" localSheetId="9">#REF!</definedName>
    <definedName name="May05AMA" localSheetId="4">#REF!</definedName>
    <definedName name="May05AMA">#REF!</definedName>
    <definedName name="MAY09AMA" localSheetId="4">[10]BS!$AO$7:$AO$1726</definedName>
    <definedName name="MAY09AMA">[10]BS!$AO$7:$AO$1726</definedName>
    <definedName name="May10AMA" localSheetId="4">[10]BS!$BA$7:$BA$1726</definedName>
    <definedName name="May10AMA">[10]BS!$BA$7:$BA$1726</definedName>
    <definedName name="MayDays" localSheetId="7">#REF!</definedName>
    <definedName name="MayDays" localSheetId="8">#REF!</definedName>
    <definedName name="MayDays" localSheetId="9">#REF!</definedName>
    <definedName name="MayDays" localSheetId="4">#REF!</definedName>
    <definedName name="MayDays">#REF!</definedName>
    <definedName name="MayNCF" localSheetId="7">#REF!</definedName>
    <definedName name="MayNCF" localSheetId="8">#REF!</definedName>
    <definedName name="MayNCF" localSheetId="9">#REF!</definedName>
    <definedName name="MayNCF" localSheetId="4">[19]Assumptions!$C$39</definedName>
    <definedName name="MayNCF">#REF!</definedName>
    <definedName name="mcnarycost">'[32]General Inputs'!$P$45</definedName>
    <definedName name="mcnarytoggle">'[32]General Inputs'!$P$44</definedName>
    <definedName name="median_energy" localSheetId="4">#REF!</definedName>
    <definedName name="median_energy">#REF!</definedName>
    <definedName name="menu1_Button5_Click" localSheetId="4">[53]!menu1_Button5_Click</definedName>
    <definedName name="menu1_Button5_Click">[53]!menu1_Button5_Click</definedName>
    <definedName name="menu1_Button6_Click" localSheetId="4">[53]!menu1_Button6_Click</definedName>
    <definedName name="menu1_Button6_Click">[53]!menu1_Button6_Click</definedName>
    <definedName name="MERGER_COST">[51]Sheet1!$AF$3:$AJ$28</definedName>
    <definedName name="MERGERCOSTS" localSheetId="4">[54]model!#REF!</definedName>
    <definedName name="MERGERCOSTS">[54]model!#REF!</definedName>
    <definedName name="MGT" localSheetId="2">[44]Cash_Flow!$F$52:$V$53</definedName>
    <definedName name="midc" localSheetId="4">#REF!,#REF!</definedName>
    <definedName name="midc">#REF!,#REF!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>'[13]Customer Data'!$G$247</definedName>
    <definedName name="MISCELLANEOUS" localSheetId="4">#REF!</definedName>
    <definedName name="MISCELLANEOUS">#REF!</definedName>
    <definedName name="MMRecovery">'[27]General Inputs'!$I$9</definedName>
    <definedName name="MONTH" localSheetId="7">#REF!</definedName>
    <definedName name="MONTH" localSheetId="8">#REF!</definedName>
    <definedName name="MONTH" localSheetId="9">#REF!</definedName>
    <definedName name="MONTH" localSheetId="2">#REF!</definedName>
    <definedName name="MONTH" localSheetId="4">#REF!</definedName>
    <definedName name="MONTH">#REF!</definedName>
    <definedName name="MonthsInFirstYear">'[27]General Inputs'!$E$5</definedName>
    <definedName name="MonthsOfTransaction">'[27]General Inputs'!$E$6</definedName>
    <definedName name="MonTotalDispatch" localSheetId="7">[31]Dispatch!#REF!</definedName>
    <definedName name="MonTotalDispatch" localSheetId="8">[31]Dispatch!#REF!</definedName>
    <definedName name="MonTotalDispatch" localSheetId="9">[31]Dispatch!#REF!</definedName>
    <definedName name="MonTotalDispatch">[31]Dispatch!#REF!</definedName>
    <definedName name="MosPerQtr" localSheetId="7">#REF!</definedName>
    <definedName name="MosPerQtr" localSheetId="8">#REF!</definedName>
    <definedName name="MosPerQtr" localSheetId="9">#REF!</definedName>
    <definedName name="MosPerQtr" localSheetId="4">[19]Assumptions!$C$16</definedName>
    <definedName name="MosPerQtr">#REF!</definedName>
    <definedName name="MosPerYr" localSheetId="7">#REF!</definedName>
    <definedName name="MosPerYr" localSheetId="8">#REF!</definedName>
    <definedName name="MosPerYr" localSheetId="9">#REF!</definedName>
    <definedName name="MosPerYr" localSheetId="4">[19]Assumptions!$C$17</definedName>
    <definedName name="MosPerYr">#REF!</definedName>
    <definedName name="MSC" localSheetId="2">[55]MSC!$C$50:$I$305</definedName>
    <definedName name="MT" localSheetId="4">#REF!</definedName>
    <definedName name="MT">#REF!</definedName>
    <definedName name="MTD_Format">[56]Mthly!$B$11:$D$11,[56]Mthly!$B$35:$D$35</definedName>
    <definedName name="MustRunGen" localSheetId="7">[31]Dispatch!#REF!</definedName>
    <definedName name="MustRunGen" localSheetId="8">[31]Dispatch!#REF!</definedName>
    <definedName name="MustRunGen" localSheetId="9">[31]Dispatch!#REF!</definedName>
    <definedName name="MustRunGen">[31]Dispatch!#REF!</definedName>
    <definedName name="Mwh" localSheetId="4">#REF!</definedName>
    <definedName name="Mwh">#REF!</definedName>
    <definedName name="mwhoutlookdata">'[57]pivoted data'!$D$3:$R$42</definedName>
    <definedName name="name" localSheetId="4">[9]DT_A_DOL93!#REF!</definedName>
    <definedName name="name">[9]DT_A_DOL93!#REF!</definedName>
    <definedName name="nameplate">'[32]General Inputs'!$G$51</definedName>
    <definedName name="Nameplate_DF">'[27]General Inputs'!$E$10</definedName>
    <definedName name="Nameplate_Primary">'[27]General Inputs'!$E$9</definedName>
    <definedName name="NavPane" localSheetId="4">#REF!</definedName>
    <definedName name="NavPane">#REF!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newname" localSheetId="4">[9]DT_A_DOL93!#REF!</definedName>
    <definedName name="newname">[9]DT_A_DOL93!#REF!</definedName>
    <definedName name="NIM_Fixed_Fuel" localSheetId="4">#REF!</definedName>
    <definedName name="NIM_Fixed_Fuel">#REF!</definedName>
    <definedName name="NIM_Fixed_Total" localSheetId="4">#REF!</definedName>
    <definedName name="NIM_Fixed_Total">#REF!</definedName>
    <definedName name="nine" localSheetId="4">#REF!</definedName>
    <definedName name="nine">#REF!</definedName>
    <definedName name="nineteenth" localSheetId="4">#REF!</definedName>
    <definedName name="nineteenth">#REF!</definedName>
    <definedName name="nineth" localSheetId="4">#REF!</definedName>
    <definedName name="nineth">#REF!</definedName>
    <definedName name="non_AURORA_lookup" localSheetId="4">#REF!</definedName>
    <definedName name="non_AURORA_lookup">#REF!</definedName>
    <definedName name="non_core_lookup" localSheetId="4">#REF!</definedName>
    <definedName name="non_core_lookup">#REF!</definedName>
    <definedName name="Non_Disp" localSheetId="4">#REF!</definedName>
    <definedName name="Non_Disp">#REF!</definedName>
    <definedName name="nonrefundtrans">'[32]General Inputs'!$P$47</definedName>
    <definedName name="Nov03AMA" localSheetId="7">#REF!</definedName>
    <definedName name="Nov03AMA" localSheetId="8">#REF!</definedName>
    <definedName name="Nov03AMA" localSheetId="9">#REF!</definedName>
    <definedName name="Nov03AMA" localSheetId="4">#REF!</definedName>
    <definedName name="Nov03AMA">#REF!</definedName>
    <definedName name="Nov04AMA" localSheetId="7">#REF!</definedName>
    <definedName name="Nov04AMA" localSheetId="8">#REF!</definedName>
    <definedName name="Nov04AMA" localSheetId="9">#REF!</definedName>
    <definedName name="Nov04AMA" localSheetId="4">#REF!</definedName>
    <definedName name="Nov04AMA">#REF!</definedName>
    <definedName name="Nov05AMA" localSheetId="4">#REF!</definedName>
    <definedName name="Nov05AMA">#REF!</definedName>
    <definedName name="Nov09AMA" localSheetId="4">[10]BS!$AU$7:$AU$1726</definedName>
    <definedName name="Nov09AMA">[10]BS!$AU$7:$AU$1726</definedName>
    <definedName name="novcf" localSheetId="4">#REF!</definedName>
    <definedName name="novcf">#REF!</definedName>
    <definedName name="novcost" localSheetId="4">#REF!</definedName>
    <definedName name="novcost">#REF!</definedName>
    <definedName name="NovDays" localSheetId="7">#REF!</definedName>
    <definedName name="NovDays" localSheetId="8">#REF!</definedName>
    <definedName name="NovDays" localSheetId="9">#REF!</definedName>
    <definedName name="NovDays" localSheetId="4">#REF!</definedName>
    <definedName name="NovDays">#REF!</definedName>
    <definedName name="NovNCF" localSheetId="7">#REF!</definedName>
    <definedName name="NovNCF" localSheetId="8">#REF!</definedName>
    <definedName name="NovNCF" localSheetId="9">#REF!</definedName>
    <definedName name="NovNCF" localSheetId="4">[19]Assumptions!$C$45</definedName>
    <definedName name="NovNCF">#REF!</definedName>
    <definedName name="NPV">'[13]Accumulated Offer'!$A$1</definedName>
    <definedName name="Number_of_Payments" localSheetId="7">MATCH(0.01,End_Bal,-1)+1</definedName>
    <definedName name="Number_of_Payments" localSheetId="8">MATCH(0.01,End_Bal,-1)+1</definedName>
    <definedName name="Number_of_Payments" localSheetId="9">MATCH(0.01,End_Bal,-1)+1</definedName>
    <definedName name="Number_of_Payments" localSheetId="4">MATCH(0.01,End_Bal,-1)+1</definedName>
    <definedName name="Number_of_Payments">MATCH(0.01,End_Bal,-1)+1</definedName>
    <definedName name="numturbines" localSheetId="4">#REF!</definedName>
    <definedName name="numturbines">#REF!</definedName>
    <definedName name="numturbptc" localSheetId="4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 localSheetId="7">[9]DT_A_AMW93!#REF!</definedName>
    <definedName name="NWSales_MWH" localSheetId="8">[9]DT_A_AMW93!#REF!</definedName>
    <definedName name="NWSales_MWH" localSheetId="9">[9]DT_A_AMW93!#REF!</definedName>
    <definedName name="NWSales_MWH" localSheetId="4">[9]DT_A_AMW93!#REF!</definedName>
    <definedName name="NWSales_MWH">[9]DT_A_AMW93!#REF!</definedName>
    <definedName name="O_M_Input" localSheetId="4">'[58]MiscItems(Input)'!$B$5:$AO$8,'[58]MiscItems(Input)'!$B$13:$AO$13,'[58]MiscItems(Input)'!$B$15:$B$17,'[58]MiscItems(Input)'!$B$17:$AO$17,'[58]MiscItems(Input)'!$B$15:$AO$15</definedName>
    <definedName name="O_M_Input">'[58]MiscItems(Input)'!$B$5:$AO$8,'[58]MiscItems(Input)'!$B$13:$AO$13,'[58]MiscItems(Input)'!$B$15:$B$17,'[58]MiscItems(Input)'!$B$17:$AO$17,'[58]MiscItems(Input)'!$B$15:$AO$15</definedName>
    <definedName name="OBCLEASE">[51]Sheet1!$AF$4:$AI$23</definedName>
    <definedName name="occhartinitial" localSheetId="4">#REF!</definedName>
    <definedName name="occhartinitial">#REF!</definedName>
    <definedName name="Oct03AMA" localSheetId="7">#REF!</definedName>
    <definedName name="Oct03AMA" localSheetId="8">#REF!</definedName>
    <definedName name="Oct03AMA" localSheetId="9">#REF!</definedName>
    <definedName name="Oct03AMA" localSheetId="4">#REF!</definedName>
    <definedName name="Oct03AMA">#REF!</definedName>
    <definedName name="Oct04AMA" localSheetId="7">#REF!</definedName>
    <definedName name="Oct04AMA" localSheetId="8">#REF!</definedName>
    <definedName name="Oct04AMA" localSheetId="9">#REF!</definedName>
    <definedName name="Oct04AMA" localSheetId="4">#REF!</definedName>
    <definedName name="Oct04AMA">#REF!</definedName>
    <definedName name="Oct05AMA" localSheetId="4">#REF!</definedName>
    <definedName name="Oct05AMA">#REF!</definedName>
    <definedName name="Oct09AMA" localSheetId="4">[10]BS!$AT$7:$AT$1726</definedName>
    <definedName name="Oct09AMA">[10]BS!$AT$7:$AT$1726</definedName>
    <definedName name="octcf" localSheetId="4">#REF!</definedName>
    <definedName name="octcf">#REF!</definedName>
    <definedName name="octcost" localSheetId="4">#REF!</definedName>
    <definedName name="octcost">#REF!</definedName>
    <definedName name="OctDays" localSheetId="7">#REF!</definedName>
    <definedName name="OctDays" localSheetId="8">#REF!</definedName>
    <definedName name="OctDays" localSheetId="9">#REF!</definedName>
    <definedName name="OctDays" localSheetId="4">#REF!</definedName>
    <definedName name="OctDays">#REF!</definedName>
    <definedName name="OctNCF" localSheetId="7">#REF!</definedName>
    <definedName name="OctNCF" localSheetId="8">#REF!</definedName>
    <definedName name="OctNCF" localSheetId="9">#REF!</definedName>
    <definedName name="OctNCF" localSheetId="4">[19]Assumptions!$C$44</definedName>
    <definedName name="OctNCF">#REF!</definedName>
    <definedName name="OfferComp">'[13]Offer Comp.'!$A$1</definedName>
    <definedName name="OMEsc" localSheetId="7">#REF!</definedName>
    <definedName name="OMEsc" localSheetId="8">#REF!</definedName>
    <definedName name="OMEsc" localSheetId="9">#REF!</definedName>
    <definedName name="OMEsc" localSheetId="4">[19]Assumptions!$C$148</definedName>
    <definedName name="OMEsc">#REF!</definedName>
    <definedName name="OMRate" localSheetId="7">#REF!</definedName>
    <definedName name="OMRate" localSheetId="8">#REF!</definedName>
    <definedName name="OMRate" localSheetId="9">#REF!</definedName>
    <definedName name="OMRate" localSheetId="4">[19]Assumptions!$C$147</definedName>
    <definedName name="OMRate">#REF!</definedName>
    <definedName name="OMtoggle" localSheetId="4">#REF!</definedName>
    <definedName name="OMtoggle">#REF!</definedName>
    <definedName name="OP_Mo_Year1" localSheetId="4">#REF!</definedName>
    <definedName name="OP_Mo_Year1">#REF!</definedName>
    <definedName name="OPCONT" localSheetId="4">#REF!</definedName>
    <definedName name="OPCONT">#REF!</definedName>
    <definedName name="OPEXPPF" localSheetId="7">#REF!</definedName>
    <definedName name="OPEXPPF" localSheetId="8">#REF!</definedName>
    <definedName name="OPEXPPF" localSheetId="9">#REF!</definedName>
    <definedName name="OPEXPPF" localSheetId="4">#REF!</definedName>
    <definedName name="OPEXPPF">#REF!</definedName>
    <definedName name="OPEXPRS" localSheetId="7">[12]model!#REF!</definedName>
    <definedName name="OPEXPRS" localSheetId="8">[12]model!#REF!</definedName>
    <definedName name="OPEXPRS" localSheetId="9">[12]model!#REF!</definedName>
    <definedName name="OPEXPRS" localSheetId="4">[12]model!#REF!</definedName>
    <definedName name="OPEXPRS">[12]model!#REF!</definedName>
    <definedName name="OpSpAnchor">'[13]Customer Data'!$F$198</definedName>
    <definedName name="OpSpares">'[13]Customer Data'!$A$194:$IV$218</definedName>
    <definedName name="OtherCosts" localSheetId="7">#REF!</definedName>
    <definedName name="OtherCosts" localSheetId="8">#REF!</definedName>
    <definedName name="OtherCosts" localSheetId="9">#REF!</definedName>
    <definedName name="OtherCosts" localSheetId="4">#REF!</definedName>
    <definedName name="OtherCosts">#REF!</definedName>
    <definedName name="OutageAdder">'[13]Customer Data'!$F$231</definedName>
    <definedName name="outlookdata">'[59]pivoted data'!$D$3:$Q$90</definedName>
    <definedName name="Overview" localSheetId="4">#REF!</definedName>
    <definedName name="Overview">#REF!</definedName>
    <definedName name="OWN" localSheetId="7">#REF!</definedName>
    <definedName name="OWN" localSheetId="8">#REF!</definedName>
    <definedName name="OWN" localSheetId="9">#REF!</definedName>
    <definedName name="OWN" localSheetId="2">#REF!</definedName>
    <definedName name="OWN" localSheetId="4">#REF!</definedName>
    <definedName name="OWN">#REF!</definedName>
    <definedName name="Owner">[24]LISTS!$J$3:$J$13</definedName>
    <definedName name="OwnerExpSched" localSheetId="7">'[27]General Inputs'!#REF!</definedName>
    <definedName name="OwnerExpSched" localSheetId="8">'[27]General Inputs'!#REF!</definedName>
    <definedName name="OwnerExpSched" localSheetId="9">'[27]General Inputs'!#REF!</definedName>
    <definedName name="OwnerExpSched">'[27]General Inputs'!#REF!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7">#REF!</definedName>
    <definedName name="Page1" localSheetId="8">#REF!</definedName>
    <definedName name="Page1" localSheetId="9">#REF!</definedName>
    <definedName name="Page1" localSheetId="4">#REF!</definedName>
    <definedName name="Page1">#REF!</definedName>
    <definedName name="Page2" localSheetId="7">#REF!</definedName>
    <definedName name="Page2" localSheetId="8">#REF!</definedName>
    <definedName name="Page2" localSheetId="9">#REF!</definedName>
    <definedName name="Page2" localSheetId="4">#REF!</definedName>
    <definedName name="Page2">#REF!</definedName>
    <definedName name="PAGE6" localSheetId="7">[40]MANPOWER!#REF!</definedName>
    <definedName name="PAGE6" localSheetId="8">[40]MANPOWER!#REF!</definedName>
    <definedName name="PAGE6" localSheetId="9">[40]MANPOWER!#REF!</definedName>
    <definedName name="PAGE6" localSheetId="4">[40]MANPOWER!#REF!</definedName>
    <definedName name="PAGE6">[40]MANPOWER!#REF!</definedName>
    <definedName name="parasitic" localSheetId="4">#REF!</definedName>
    <definedName name="parasitic">#REF!</definedName>
    <definedName name="parasiticprice" localSheetId="4">#REF!</definedName>
    <definedName name="parasiticprice">#REF!</definedName>
    <definedName name="Part10Anchor">[13]PartsFlow!$B$205</definedName>
    <definedName name="Part10Int">'[13]Customer Data'!$E$119</definedName>
    <definedName name="Part10RS">'[13]Customer Data'!$B$142</definedName>
    <definedName name="Part10Spare">'[13]Customer Data'!$C$119</definedName>
    <definedName name="Part11Anchor">[13]PartsFlow!$B$224</definedName>
    <definedName name="Part11Int">'[13]Customer Data'!$E$120</definedName>
    <definedName name="Part11RS">'[13]Customer Data'!$B$143</definedName>
    <definedName name="Part11Spare">'[13]Customer Data'!$C$120</definedName>
    <definedName name="Part12Anchor">[13]PartsFlow!$B$243</definedName>
    <definedName name="Part12Int">'[13]Customer Data'!$E$121</definedName>
    <definedName name="Part12RS">'[13]Customer Data'!$B$144</definedName>
    <definedName name="Part12Spare">'[13]Customer Data'!$C$121</definedName>
    <definedName name="Part13Anchor">[13]PartsFlow!$B$262</definedName>
    <definedName name="Part13Int">'[13]Customer Data'!$E$122</definedName>
    <definedName name="Part13RS">'[13]Customer Data'!$B$145</definedName>
    <definedName name="Part13Spare">'[13]Customer Data'!$C$122</definedName>
    <definedName name="Part14Anchor">[13]PartsFlow!$B$281</definedName>
    <definedName name="Part15Anchor">[13]PartsFlow!$B$300</definedName>
    <definedName name="Part1Anchor">[13]PartsFlow!$B$34</definedName>
    <definedName name="Part1Int">'[13]Customer Data'!$E$109</definedName>
    <definedName name="Part1RS">'[13]Customer Data'!$B$132</definedName>
    <definedName name="Part1Spare">'[13]Customer Data'!$C$109</definedName>
    <definedName name="Part2Anchor">[13]PartsFlow!$B$53</definedName>
    <definedName name="Part2Int">'[13]Customer Data'!$E$110</definedName>
    <definedName name="Part2RS">'[13]Customer Data'!$B$133</definedName>
    <definedName name="Part2Spare">'[13]Customer Data'!$C$110</definedName>
    <definedName name="Part3Anchor">[13]PartsFlow!$B$72</definedName>
    <definedName name="Part3Int">'[13]Customer Data'!$E$111</definedName>
    <definedName name="Part3RS">'[13]Customer Data'!$B$134</definedName>
    <definedName name="Part3Spare">'[13]Customer Data'!$C$111</definedName>
    <definedName name="Part4Anchor">[13]PartsFlow!$B$91</definedName>
    <definedName name="Part4Int">'[13]Customer Data'!$E$112</definedName>
    <definedName name="Part4RS">'[13]Customer Data'!$B$135</definedName>
    <definedName name="Part4Spare">'[13]Customer Data'!$C$112</definedName>
    <definedName name="Part5Anchor">[13]PartsFlow!$B$110</definedName>
    <definedName name="Part5Int">'[13]Customer Data'!$E$114</definedName>
    <definedName name="Part5RS">'[13]Customer Data'!$B$137</definedName>
    <definedName name="Part5Spare">'[13]Customer Data'!$C$114</definedName>
    <definedName name="Part6Anchor">[13]PartsFlow!$B$129</definedName>
    <definedName name="Part6Int">'[13]Customer Data'!$E$115</definedName>
    <definedName name="Part6RS">'[13]Customer Data'!$B$138</definedName>
    <definedName name="Part6Spare">'[13]Customer Data'!$C$115</definedName>
    <definedName name="Part7Anchor">[13]PartsFlow!$B$148</definedName>
    <definedName name="Part7Int">'[13]Customer Data'!$E$116</definedName>
    <definedName name="Part7RS">'[13]Customer Data'!$B$139</definedName>
    <definedName name="Part7Spare">'[13]Customer Data'!$C$116</definedName>
    <definedName name="Part8Anchor">[13]PartsFlow!$B$167</definedName>
    <definedName name="Part8Int">'[13]Customer Data'!$E$117</definedName>
    <definedName name="Part8RS">'[13]Customer Data'!$B$140</definedName>
    <definedName name="Part8Spare">'[13]Customer Data'!$C$117</definedName>
    <definedName name="Part9Anchor">[13]PartsFlow!$B$186</definedName>
    <definedName name="Part9Int">'[13]Customer Data'!$E$118</definedName>
    <definedName name="Part9RS">'[13]Customer Data'!$B$141</definedName>
    <definedName name="Part9Spare">'[13]Customer Data'!$C$118</definedName>
    <definedName name="PartInfo">[13]PartsDataTable!$F$21:$K$38</definedName>
    <definedName name="PartInfo2">[13]PartsDataTable!$G$44:$I$59</definedName>
    <definedName name="parts1">[13]PartsFlow!$D$34:$R$41</definedName>
    <definedName name="parts10">[13]PartsFlow!$D$205:$R$212</definedName>
    <definedName name="parts11">[13]PartsFlow!$D$224:$R$231</definedName>
    <definedName name="parts12">[13]PartsFlow!$D$243:$R$250</definedName>
    <definedName name="parts13">[13]PartsFlow!$D$262:$R$269</definedName>
    <definedName name="parts14">[13]PartsFlow!$D$281:$R$288</definedName>
    <definedName name="parts15" localSheetId="7">[13]PartsFlow!#REF!</definedName>
    <definedName name="parts15" localSheetId="8">[13]PartsFlow!#REF!</definedName>
    <definedName name="parts15" localSheetId="9">[13]PartsFlow!#REF!</definedName>
    <definedName name="parts15" localSheetId="4">[13]PartsFlow!#REF!</definedName>
    <definedName name="parts15">[13]PartsFlow!#REF!</definedName>
    <definedName name="parts16" localSheetId="7">[13]PartsFlow!#REF!</definedName>
    <definedName name="parts16" localSheetId="8">[13]PartsFlow!#REF!</definedName>
    <definedName name="parts16" localSheetId="9">[13]PartsFlow!#REF!</definedName>
    <definedName name="parts16">[13]PartsFlow!#REF!</definedName>
    <definedName name="parts17" localSheetId="7">[13]PartsFlow!#REF!</definedName>
    <definedName name="parts17" localSheetId="8">[13]PartsFlow!#REF!</definedName>
    <definedName name="parts17" localSheetId="9">[13]PartsFlow!#REF!</definedName>
    <definedName name="parts17">[13]PartsFlow!#REF!</definedName>
    <definedName name="parts18" localSheetId="7">[13]PartsFlow!#REF!</definedName>
    <definedName name="parts18" localSheetId="8">[13]PartsFlow!#REF!</definedName>
    <definedName name="parts18" localSheetId="9">[13]PartsFlow!#REF!</definedName>
    <definedName name="parts18">[13]PartsFlow!#REF!</definedName>
    <definedName name="parts2">[13]PartsFlow!$D$53:$R$60</definedName>
    <definedName name="parts3">[13]PartsFlow!$D$72:$R$79</definedName>
    <definedName name="parts4">[13]PartsFlow!$D$91:$R$98</definedName>
    <definedName name="parts5">[13]PartsFlow!$D$110:$R$117</definedName>
    <definedName name="parts6">[13]PartsFlow!$D$129:$R$136</definedName>
    <definedName name="parts7">[13]PartsFlow!$D$148:$R$155</definedName>
    <definedName name="parts8">[13]PartsFlow!$D$167:$R$174</definedName>
    <definedName name="parts9">[13]PartsFlow!$D$186:$R$193</definedName>
    <definedName name="PartsFlow">[13]PartsFlow!$A$1</definedName>
    <definedName name="PAY" localSheetId="4">#REF!</definedName>
    <definedName name="PAY">#REF!</definedName>
    <definedName name="pcorc">'[60]Exhibit A-1 Original'!$A$77</definedName>
    <definedName name="peak_new_table">'[61]2008 Extreme Peaks - 080403'!$E$5:$AD$8</definedName>
    <definedName name="peak_table">'[61]Peaks-F01'!$C$5:$E$243</definedName>
    <definedName name="PEBBLE" localSheetId="7">[12]model!#REF!</definedName>
    <definedName name="PEBBLE" localSheetId="8">[12]model!#REF!</definedName>
    <definedName name="PEBBLE" localSheetId="9">[12]model!#REF!</definedName>
    <definedName name="PEBBLE">[12]model!#REF!</definedName>
    <definedName name="percdebtcov" localSheetId="4">#REF!</definedName>
    <definedName name="percdebtcov">#REF!</definedName>
    <definedName name="Percent_debt">[43]Inputs!$E$129</definedName>
    <definedName name="PercentAdder">'[13]Customer Data'!$F$224</definedName>
    <definedName name="PERCENTAGES_CALCULATED" localSheetId="4">#REF!</definedName>
    <definedName name="PERCENTAGES_CALCULATED">#REF!</definedName>
    <definedName name="PercPerProp" localSheetId="7">'[27]General Inputs'!#REF!</definedName>
    <definedName name="PercPerProp" localSheetId="8">'[27]General Inputs'!#REF!</definedName>
    <definedName name="PercPerProp" localSheetId="9">'[27]General Inputs'!#REF!</definedName>
    <definedName name="PercPerProp" localSheetId="4">'[27]General Inputs'!#REF!</definedName>
    <definedName name="PercPerProp">'[27]General Inputs'!#REF!</definedName>
    <definedName name="percpersonal" localSheetId="4">#REF!</definedName>
    <definedName name="percpersonal">#REF!</definedName>
    <definedName name="percreal" localSheetId="4">#REF!</definedName>
    <definedName name="percreal">#REF!</definedName>
    <definedName name="PercRealProp" localSheetId="7">'[27]General Inputs'!#REF!</definedName>
    <definedName name="PercRealProp" localSheetId="8">'[27]General Inputs'!#REF!</definedName>
    <definedName name="PercRealProp" localSheetId="9">'[27]General Inputs'!#REF!</definedName>
    <definedName name="PercRealProp" localSheetId="4">'[27]General Inputs'!#REF!</definedName>
    <definedName name="PercRealProp">'[27]General Inputs'!#REF!</definedName>
    <definedName name="PerPropAdjust">'[27]General Inputs'!$E$22</definedName>
    <definedName name="PerPropTaxBasis" localSheetId="7">#REF!</definedName>
    <definedName name="PerPropTaxBasis" localSheetId="8">#REF!</definedName>
    <definedName name="PerPropTaxBasis" localSheetId="9">#REF!</definedName>
    <definedName name="PerPropTaxBasis" localSheetId="4">[19]Assumptions!$C$175</definedName>
    <definedName name="PerPropTaxBasis">#REF!</definedName>
    <definedName name="PerPropTaxDiscRate" localSheetId="7">#REF!</definedName>
    <definedName name="PerPropTaxDiscRate" localSheetId="8">#REF!</definedName>
    <definedName name="PerPropTaxDiscRate" localSheetId="9">#REF!</definedName>
    <definedName name="PerPropTaxDiscRate" localSheetId="4">[19]Assumptions!$C$172</definedName>
    <definedName name="PerPropTaxDiscRate">#REF!</definedName>
    <definedName name="PerPropTaxLevyRate" localSheetId="7">#REF!</definedName>
    <definedName name="PerPropTaxLevyRate" localSheetId="8">#REF!</definedName>
    <definedName name="PerPropTaxLevyRate" localSheetId="9">#REF!</definedName>
    <definedName name="PerPropTaxLevyRate" localSheetId="4">[19]Assumptions!$C$173</definedName>
    <definedName name="PerPropTaxLevyRate">#REF!</definedName>
    <definedName name="PerPropTaxRatio" localSheetId="7">#REF!</definedName>
    <definedName name="PerPropTaxRatio" localSheetId="8">#REF!</definedName>
    <definedName name="PerPropTaxRatio" localSheetId="9">#REF!</definedName>
    <definedName name="PerPropTaxRatio" localSheetId="4">[19]Assumptions!$C$174</definedName>
    <definedName name="PerPropTaxRatio">#REF!</definedName>
    <definedName name="personalproptaxadjust" localSheetId="4">#REF!</definedName>
    <definedName name="personalproptaxadjust">#REF!</definedName>
    <definedName name="PG2G" localSheetId="4">#REF!</definedName>
    <definedName name="PG2G">#REF!</definedName>
    <definedName name="PGA" localSheetId="4">#REF!</definedName>
    <definedName name="PGA">#REF!</definedName>
    <definedName name="PGB" localSheetId="7">#REF!</definedName>
    <definedName name="PGB" localSheetId="8">#REF!</definedName>
    <definedName name="PGB" localSheetId="9">#REF!</definedName>
    <definedName name="PGB" localSheetId="4">#REF!</definedName>
    <definedName name="PGB">#REF!</definedName>
    <definedName name="PGD" localSheetId="4">#REF!</definedName>
    <definedName name="PGD">#REF!</definedName>
    <definedName name="PGF" localSheetId="4">#REF!</definedName>
    <definedName name="PGF">#REF!</definedName>
    <definedName name="PGG" localSheetId="4">#REF!</definedName>
    <definedName name="PGG">#REF!</definedName>
    <definedName name="PGGINV" localSheetId="4">#REF!</definedName>
    <definedName name="PGGINV">#REF!</definedName>
    <definedName name="PGH" localSheetId="4">#REF!</definedName>
    <definedName name="PGH">#REF!</definedName>
    <definedName name="PGI" localSheetId="4">#REF!</definedName>
    <definedName name="PGI">#REF!</definedName>
    <definedName name="PlanCurve" localSheetId="7">#REF!</definedName>
    <definedName name="PlanCurve" localSheetId="8">#REF!</definedName>
    <definedName name="PlanCurve" localSheetId="9">#REF!</definedName>
    <definedName name="PlanCurve" localSheetId="2">#REF!</definedName>
    <definedName name="PlanCurve" localSheetId="4">#REF!</definedName>
    <definedName name="PlanCurve">#REF!</definedName>
    <definedName name="Plant_Input" localSheetId="4">'[58]Plant(Input)'!$B$7:$AP$9,'[58]Plant(Input)'!$B$11,'[58]Plant(Input)'!$B$15:$AP$15,'[58]Plant(Input)'!$B$18,'[58]Plant(Input)'!$B$20:$AP$20</definedName>
    <definedName name="Plant_Input">'[58]Plant(Input)'!$B$7:$AP$9,'[58]Plant(Input)'!$B$11,'[58]Plant(Input)'!$B$15:$AP$15,'[58]Plant(Input)'!$B$18,'[58]Plant(Input)'!$B$20:$AP$20</definedName>
    <definedName name="Plant_List" localSheetId="4">#REF!</definedName>
    <definedName name="Plant_List">#REF!</definedName>
    <definedName name="PlantReplacementCost">'[27]General Inputs'!$E$30</definedName>
    <definedName name="PortfolioHour1" localSheetId="4">#REF!</definedName>
    <definedName name="PortfolioHour1">#REF!</definedName>
    <definedName name="postclawdev" localSheetId="4">#REF!</definedName>
    <definedName name="postclawdev">#REF!</definedName>
    <definedName name="postclawdevshar" localSheetId="4">#REF!</definedName>
    <definedName name="postclawdevshar">#REF!</definedName>
    <definedName name="postclawtaxshar" localSheetId="4">#REF!</definedName>
    <definedName name="postclawtaxshar">#REF!</definedName>
    <definedName name="postclawtaxshare" localSheetId="4">#REF!</definedName>
    <definedName name="postclawtaxshare">#REF!</definedName>
    <definedName name="postpreftaxshar" localSheetId="4">#REF!</definedName>
    <definedName name="postpreftaxshar">#REF!</definedName>
    <definedName name="ppl_wkly_vect_input" localSheetId="4">#REF!</definedName>
    <definedName name="ppl_wkly_vect_input">#REF!</definedName>
    <definedName name="preferredreturn" localSheetId="4">#REF!</definedName>
    <definedName name="preferredreturn">#REF!</definedName>
    <definedName name="PrepaidTran">[19]Assumptions!$C$73</definedName>
    <definedName name="presentvaluedate" localSheetId="4">#REF!</definedName>
    <definedName name="presentvaluedate">#REF!</definedName>
    <definedName name="pretaxdebt" localSheetId="4">#REF!</definedName>
    <definedName name="pretaxdebt">#REF!</definedName>
    <definedName name="PreTaxDebtCost">[17]Assumptions!$I$56</definedName>
    <definedName name="pretaxequit" localSheetId="4">#REF!</definedName>
    <definedName name="pretaxequit">#REF!</definedName>
    <definedName name="PreTaxWACC">[17]Assumptions!$I$62</definedName>
    <definedName name="price_input_range" localSheetId="4">#REF!</definedName>
    <definedName name="price_input_range">#REF!</definedName>
    <definedName name="PriceCaseTable" localSheetId="7">#REF!</definedName>
    <definedName name="PriceCaseTable" localSheetId="8">#REF!</definedName>
    <definedName name="PriceCaseTable" localSheetId="9">#REF!</definedName>
    <definedName name="PriceCaseTable" localSheetId="4">#REF!</definedName>
    <definedName name="PriceCaseTable">#REF!</definedName>
    <definedName name="Prices_Aurora">'[39]Monthly Price Summary'!$C$4:$H$63</definedName>
    <definedName name="PRINC" localSheetId="4">#REF!</definedName>
    <definedName name="PRINC">#REF!</definedName>
    <definedName name="print_all" localSheetId="2">[42]Civil!$A$1:$Q$95</definedName>
    <definedName name="print_all">[41]Civil!$A$1:$Q$95</definedName>
    <definedName name="_xlnm.Print_Area" localSheetId="7">'#1 DFIT- Div Dam'!$A$1:$P$94</definedName>
    <definedName name="_xlnm.Print_Area" localSheetId="6">'#1+#2+3 Tot Snoq DFIT'!$A$1:$P$90</definedName>
    <definedName name="_xlnm.Print_Area" localSheetId="8">'#2 DFIT- Plant 2'!$A$1:$P$89</definedName>
    <definedName name="_xlnm.Print_Area" localSheetId="9">'#3 DFIT- Plant 1&amp; Parks'!$A$1:$P$87</definedName>
    <definedName name="_xlnm.Print_Area" localSheetId="1">'Book Bal'!$A$1:$F$94</definedName>
    <definedName name="_xlnm.Print_Area" localSheetId="2">'Dep Rate'!$A$1:$H$68</definedName>
    <definedName name="_xlnm.Print_Area" localSheetId="4">#REF!</definedName>
    <definedName name="_xlnm.Print_Area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2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2">#REF!</definedName>
    <definedName name="pRINT_AREA2" localSheetId="4">#REF!</definedName>
    <definedName name="pRINT_AREA2">#REF!</definedName>
    <definedName name="_xlnm.Print_Titles" localSheetId="2">#REF!</definedName>
    <definedName name="_xlnm.Print_Titles">#N/A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2">#REF!</definedName>
    <definedName name="Print_Titles_MI" localSheetId="4">#REF!</definedName>
    <definedName name="Print_Titles_MI">#REF!</definedName>
    <definedName name="Prior_Month">[62]Sch_120!$I$21</definedName>
    <definedName name="prn_RI_1_schedules_1st" localSheetId="4">#REF!</definedName>
    <definedName name="prn_RI_1_schedules_1st">#REF!</definedName>
    <definedName name="prn_RI_1_schedules_2nd" localSheetId="4">#REF!</definedName>
    <definedName name="prn_RI_1_schedules_2nd">#REF!</definedName>
    <definedName name="prn_RI_2_schedules_1st" localSheetId="4">#REF!</definedName>
    <definedName name="prn_RI_2_schedules_1st">#REF!</definedName>
    <definedName name="prn_RI_2_schedules_2nd" localSheetId="4">#REF!</definedName>
    <definedName name="prn_RI_2_schedules_2nd">#REF!</definedName>
    <definedName name="PRO_FORMA" localSheetId="4">#REF!</definedName>
    <definedName name="PRO_FORMA">#REF!</definedName>
    <definedName name="Probability">[24]LISTS!$F$3:$F$8</definedName>
    <definedName name="PRODADJ" localSheetId="7">[12]model!#REF!</definedName>
    <definedName name="PRODADJ" localSheetId="8">[12]model!#REF!</definedName>
    <definedName name="PRODADJ" localSheetId="9">[12]model!#REF!</definedName>
    <definedName name="PRODADJ">[12]model!#REF!</definedName>
    <definedName name="Prodprop" localSheetId="7">#REF!</definedName>
    <definedName name="Prodprop" localSheetId="8">#REF!</definedName>
    <definedName name="Prodprop" localSheetId="9">#REF!</definedName>
    <definedName name="Prodprop" localSheetId="4">#REF!</definedName>
    <definedName name="Prodprop">#REF!</definedName>
    <definedName name="Production_Factor" localSheetId="7">#REF!</definedName>
    <definedName name="Production_Factor" localSheetId="8">#REF!</definedName>
    <definedName name="Production_Factor" localSheetId="9">#REF!</definedName>
    <definedName name="Production_Factor" localSheetId="4">#REF!</definedName>
    <definedName name="Production_Factor">#REF!</definedName>
    <definedName name="ProjectCost" localSheetId="7">#REF!</definedName>
    <definedName name="ProjectCost" localSheetId="8">#REF!</definedName>
    <definedName name="ProjectCost" localSheetId="9">#REF!</definedName>
    <definedName name="ProjectCost" localSheetId="4">[19]Assumptions!$C$82</definedName>
    <definedName name="ProjectCost">#REF!</definedName>
    <definedName name="Projects">[63]Sheet1!$A$1147:$B$1887</definedName>
    <definedName name="ProjOpYrs" localSheetId="7">#REF!</definedName>
    <definedName name="ProjOpYrs" localSheetId="8">#REF!</definedName>
    <definedName name="ProjOpYrs" localSheetId="9">#REF!</definedName>
    <definedName name="ProjOpYrs" localSheetId="4">[19]Assumptions!$C$10</definedName>
    <definedName name="ProjOpYrs">#REF!</definedName>
    <definedName name="PROPSALES" localSheetId="7">[12]model!#REF!</definedName>
    <definedName name="PROPSALES" localSheetId="8">[12]model!#REF!</definedName>
    <definedName name="PROPSALES" localSheetId="9">[12]model!#REF!</definedName>
    <definedName name="PROPSALES">[12]model!#REF!</definedName>
    <definedName name="proptaxdiscfactor" localSheetId="4">#REF!</definedName>
    <definedName name="proptaxdiscfactor">#REF!</definedName>
    <definedName name="PropTaxDiscountRate">'[27]General Inputs'!$E$24</definedName>
    <definedName name="PropTaxEsc" localSheetId="7">#REF!</definedName>
    <definedName name="PropTaxEsc" localSheetId="8">#REF!</definedName>
    <definedName name="PropTaxEsc" localSheetId="9">#REF!</definedName>
    <definedName name="PropTaxEsc" localSheetId="4">[19]Assumptions!$C$177</definedName>
    <definedName name="PropTaxEsc">#REF!</definedName>
    <definedName name="PropTaxRate" localSheetId="7">#REF!</definedName>
    <definedName name="PropTaxRate" localSheetId="8">#REF!</definedName>
    <definedName name="PropTaxRate" localSheetId="9">#REF!</definedName>
    <definedName name="proptaxrate" localSheetId="2">#REF!</definedName>
    <definedName name="PropTaxRate" localSheetId="4">[19]Assumptions!$C$176</definedName>
    <definedName name="PropTaxRate">#REF!</definedName>
    <definedName name="PropTaxREET">'[27]General Inputs'!$E$27</definedName>
    <definedName name="Prov_Cap_Tax">[43]Inputs!$E$111</definedName>
    <definedName name="PSE" localSheetId="4">'[64]4.04'!$A$6</definedName>
    <definedName name="PSE">'[64]4.04'!$A$6</definedName>
    <definedName name="PSE_DR" localSheetId="4">#REF!</definedName>
    <definedName name="PSE_DR">#REF!</definedName>
    <definedName name="PSE_Pre_Tax_Equity_Rate">'[38]Assumptions of Purchase'!$B$42</definedName>
    <definedName name="PSEAdminEsc" localSheetId="7">#REF!</definedName>
    <definedName name="PSEAdminEsc" localSheetId="8">#REF!</definedName>
    <definedName name="PSEAdminEsc" localSheetId="9">#REF!</definedName>
    <definedName name="PSEAdminEsc" localSheetId="4">[19]Assumptions!$C$156</definedName>
    <definedName name="PSEAdminEsc">#REF!</definedName>
    <definedName name="PSEAdminRate" localSheetId="7">#REF!</definedName>
    <definedName name="PSEAdminRate" localSheetId="8">#REF!</definedName>
    <definedName name="PSEAdminRate" localSheetId="9">#REF!</definedName>
    <definedName name="PSEAdminRate" localSheetId="4">[19]Assumptions!$C$155</definedName>
    <definedName name="PSEAdminRate">#REF!</definedName>
    <definedName name="PSEBPAshare">'[32]General Inputs'!$M$45</definedName>
    <definedName name="PSEEnviroEsc" localSheetId="7">#REF!</definedName>
    <definedName name="PSEEnviroEsc" localSheetId="8">#REF!</definedName>
    <definedName name="PSEEnviroEsc" localSheetId="9">#REF!</definedName>
    <definedName name="PSEEnviroEsc" localSheetId="4">[19]Assumptions!$C$158</definedName>
    <definedName name="PSEEnviroEsc">#REF!</definedName>
    <definedName name="PSEEnviroRate" localSheetId="7">#REF!</definedName>
    <definedName name="PSEEnviroRate" localSheetId="8">#REF!</definedName>
    <definedName name="PSEEnviroRate" localSheetId="9">#REF!</definedName>
    <definedName name="PSEEnviroRate" localSheetId="4">[19]Assumptions!$C$157</definedName>
    <definedName name="PSEEnviroRate">#REF!</definedName>
    <definedName name="PSEMaintEsc" localSheetId="7">#REF!</definedName>
    <definedName name="PSEMaintEsc" localSheetId="8">#REF!</definedName>
    <definedName name="PSEMaintEsc" localSheetId="9">#REF!</definedName>
    <definedName name="PSEMaintEsc" localSheetId="4">[19]Assumptions!$C$152</definedName>
    <definedName name="PSEMaintEsc">#REF!</definedName>
    <definedName name="PSEMaintRate" localSheetId="7">#REF!</definedName>
    <definedName name="PSEMaintRate" localSheetId="8">#REF!</definedName>
    <definedName name="PSEMaintRate" localSheetId="9">#REF!</definedName>
    <definedName name="PSEMaintRate" localSheetId="4">[19]Assumptions!$C$151</definedName>
    <definedName name="PSEMaintRate">#REF!</definedName>
    <definedName name="PSEOpEsc" localSheetId="7">#REF!</definedName>
    <definedName name="PSEOpEsc" localSheetId="8">#REF!</definedName>
    <definedName name="PSEOpEsc" localSheetId="9">#REF!</definedName>
    <definedName name="PSEOpEsc" localSheetId="4">[19]Assumptions!$C$150</definedName>
    <definedName name="PSEOpEsc">#REF!</definedName>
    <definedName name="PSEOpRate" localSheetId="7">#REF!</definedName>
    <definedName name="PSEOpRate" localSheetId="8">#REF!</definedName>
    <definedName name="PSEOpRate" localSheetId="9">#REF!</definedName>
    <definedName name="PSEOpRate" localSheetId="4">[19]Assumptions!$C$149</definedName>
    <definedName name="PSEOpRate">#REF!</definedName>
    <definedName name="pseownperc" localSheetId="4">#REF!</definedName>
    <definedName name="pseownperc">#REF!</definedName>
    <definedName name="PSEPaysREET">'[27]General Inputs'!$I$4</definedName>
    <definedName name="PSETranEsc" localSheetId="7">#REF!</definedName>
    <definedName name="PSETranEsc" localSheetId="8">#REF!</definedName>
    <definedName name="PSETranEsc" localSheetId="9">#REF!</definedName>
    <definedName name="PSETranEsc" localSheetId="4">[19]Assumptions!$C$154</definedName>
    <definedName name="PSETranEsc">#REF!</definedName>
    <definedName name="PSETranRate" localSheetId="7">#REF!</definedName>
    <definedName name="PSETranRate" localSheetId="8">#REF!</definedName>
    <definedName name="PSETranRate" localSheetId="9">#REF!</definedName>
    <definedName name="PSETranRate" localSheetId="4">[19]Assumptions!$C$153</definedName>
    <definedName name="PSETranRate">#REF!</definedName>
    <definedName name="PSEWACC" localSheetId="4">#REF!</definedName>
    <definedName name="PSEWACC">#REF!</definedName>
    <definedName name="PSPL" localSheetId="7">#REF!</definedName>
    <definedName name="PSPL" localSheetId="8">#REF!</definedName>
    <definedName name="PSPL" localSheetId="9">#REF!</definedName>
    <definedName name="PSPL" localSheetId="4">#REF!</definedName>
    <definedName name="PSPL">#REF!</definedName>
    <definedName name="PTC" localSheetId="4">#REF!</definedName>
    <definedName name="PTC">#REF!</definedName>
    <definedName name="PTCBaseYr" localSheetId="7">#REF!</definedName>
    <definedName name="PTCBaseYr" localSheetId="8">#REF!</definedName>
    <definedName name="PTCBaseYr" localSheetId="9">#REF!</definedName>
    <definedName name="PTCBaseYr" localSheetId="4">#REF!</definedName>
    <definedName name="PTCBaseYr">#REF!</definedName>
    <definedName name="ptceffective" localSheetId="4">#REF!</definedName>
    <definedName name="ptceffective">#REF!</definedName>
    <definedName name="PTCEsc" localSheetId="7">#REF!</definedName>
    <definedName name="PTCEsc" localSheetId="8">#REF!</definedName>
    <definedName name="PTCEsc" localSheetId="9">#REF!</definedName>
    <definedName name="PTCEsc" localSheetId="4">#REF!</definedName>
    <definedName name="PTCEsc">#REF!</definedName>
    <definedName name="PTCescal" localSheetId="4">#REF!</definedName>
    <definedName name="PTCescal">#REF!</definedName>
    <definedName name="ptcescalstart" localSheetId="4">#REF!</definedName>
    <definedName name="ptcescalstart">#REF!</definedName>
    <definedName name="PTCRate" localSheetId="7">#REF!</definedName>
    <definedName name="PTCRate" localSheetId="8">#REF!</definedName>
    <definedName name="PTCRate" localSheetId="9">#REF!</definedName>
    <definedName name="PTCRate" localSheetId="4">[19]Assumptions!$C$196</definedName>
    <definedName name="PTCRate">#REF!</definedName>
    <definedName name="PTCTerm" localSheetId="7">#REF!</definedName>
    <definedName name="PTCTerm" localSheetId="8">#REF!</definedName>
    <definedName name="PTCTerm" localSheetId="9">#REF!</definedName>
    <definedName name="PTCTerm" localSheetId="4">[19]Assumptions!$C$197</definedName>
    <definedName name="PTCTerm">#REF!</definedName>
    <definedName name="PurchasedFuel" localSheetId="7">[27]Expenses!#REF!</definedName>
    <definedName name="PurchasedFuel" localSheetId="8">[27]Expenses!#REF!</definedName>
    <definedName name="PurchasedFuel" localSheetId="9">[27]Expenses!#REF!</definedName>
    <definedName name="PurchasedFuel">[27]Expenses!#REF!</definedName>
    <definedName name="PWRCSTPF" localSheetId="7">[12]model!#REF!</definedName>
    <definedName name="PWRCSTPF" localSheetId="8">[12]model!#REF!</definedName>
    <definedName name="PWRCSTPF" localSheetId="9">[12]model!#REF!</definedName>
    <definedName name="PWRCSTPF">[12]model!#REF!</definedName>
    <definedName name="PWRCSTRS" localSheetId="4">#REF!</definedName>
    <definedName name="PWRCSTRS">#REF!</definedName>
    <definedName name="PWRCSTWP" localSheetId="4">#REF!</definedName>
    <definedName name="PWRCSTWP">#REF!</definedName>
    <definedName name="PWRCSTWR" localSheetId="7">[12]model!#REF!</definedName>
    <definedName name="PWRCSTWR" localSheetId="8">[12]model!#REF!</definedName>
    <definedName name="PWRCSTWR" localSheetId="9">[12]model!#REF!</definedName>
    <definedName name="PWRCSTWR" localSheetId="4">[12]model!#REF!</definedName>
    <definedName name="PWRCSTWR">[12]model!#REF!</definedName>
    <definedName name="PXPACC1_ALL_MERGE" localSheetId="4">#REF!</definedName>
    <definedName name="PXPACC1_ALL_MERGE">#REF!</definedName>
    <definedName name="Q_Sum_Monthly_Hourly_MF_Dispatch_100308" localSheetId="4">#REF!</definedName>
    <definedName name="Q_Sum_Monthly_Hourly_MF_Dispatch_100308">#REF!</definedName>
    <definedName name="QA" localSheetId="7">[65]IPOA2002!#REF!</definedName>
    <definedName name="QA" localSheetId="8">[65]IPOA2002!#REF!</definedName>
    <definedName name="QA" localSheetId="9">[65]IPOA2002!#REF!</definedName>
    <definedName name="QA" localSheetId="4">[65]IPOA2002!#REF!</definedName>
    <definedName name="QA">[65]IPOA2002!#REF!</definedName>
    <definedName name="qqq" localSheetId="4" hidden="1">{#N/A,#N/A,FALSE,"schA"}</definedName>
    <definedName name="qqq" hidden="1">{#N/A,#N/A,FALSE,"schA"}</definedName>
    <definedName name="QTD_Format">[56]QTD!$B$11:$D$11,[56]QTD!$B$35:$D$35</definedName>
    <definedName name="QtrsPerYr" localSheetId="7">#REF!</definedName>
    <definedName name="QtrsPerYr" localSheetId="8">#REF!</definedName>
    <definedName name="QtrsPerYr" localSheetId="9">#REF!</definedName>
    <definedName name="QtrsPerYr" localSheetId="4">[19]Assumptions!$C$18</definedName>
    <definedName name="QtrsPerYr">#REF!</definedName>
    <definedName name="Range" localSheetId="7">'[24]RISK REGISTER'!#REF!</definedName>
    <definedName name="Range" localSheetId="8">'[24]RISK REGISTER'!#REF!</definedName>
    <definedName name="Range" localSheetId="9">'[24]RISK REGISTER'!#REF!</definedName>
    <definedName name="Range">'[24]RISK REGISTER'!#REF!</definedName>
    <definedName name="RATE" localSheetId="4">#REF!</definedName>
    <definedName name="RATE">#REF!</definedName>
    <definedName name="RATE2">'[28]Transp Data'!$A$8:$I$112</definedName>
    <definedName name="RATEBASE" localSheetId="4">#REF!</definedName>
    <definedName name="RATEBASE">#REF!</definedName>
    <definedName name="RATEBASE_U95" localSheetId="7">#REF!</definedName>
    <definedName name="RATEBASE_U95" localSheetId="8">#REF!</definedName>
    <definedName name="RATEBASE_U95" localSheetId="9">#REF!</definedName>
    <definedName name="RATEBASE_U95" localSheetId="4">#REF!</definedName>
    <definedName name="RATEBASE_U95">#REF!</definedName>
    <definedName name="RATECASE" localSheetId="7">[12]model!#REF!</definedName>
    <definedName name="RATECASE" localSheetId="8">[12]model!#REF!</definedName>
    <definedName name="RATECASE" localSheetId="9">[12]model!#REF!</definedName>
    <definedName name="RATECASE" localSheetId="4">[12]model!#REF!</definedName>
    <definedName name="RATECASE">[12]model!#REF!</definedName>
    <definedName name="rating_spread_bp" localSheetId="4">#REF!</definedName>
    <definedName name="rating_spread_bp">#REF!</definedName>
    <definedName name="RdSch_CY" localSheetId="7">'[66]INPUT TAB'!#REF!</definedName>
    <definedName name="RdSch_CY" localSheetId="8">'[66]INPUT TAB'!#REF!</definedName>
    <definedName name="RdSch_CY" localSheetId="9">'[66]INPUT TAB'!#REF!</definedName>
    <definedName name="RdSch_CY" localSheetId="4">'[66]INPUT TAB'!#REF!</definedName>
    <definedName name="RdSch_CY">'[66]INPUT TAB'!#REF!</definedName>
    <definedName name="RdSch_PY" localSheetId="7">'[66]INPUT TAB'!#REF!</definedName>
    <definedName name="RdSch_PY" localSheetId="8">'[66]INPUT TAB'!#REF!</definedName>
    <definedName name="RdSch_PY" localSheetId="9">'[66]INPUT TAB'!#REF!</definedName>
    <definedName name="RdSch_PY" localSheetId="4">'[66]INPUT TAB'!#REF!</definedName>
    <definedName name="RdSch_PY">'[66]INPUT TAB'!#REF!</definedName>
    <definedName name="RdSch_PY2" localSheetId="7">'[66]INPUT TAB'!#REF!</definedName>
    <definedName name="RdSch_PY2" localSheetId="8">'[66]INPUT TAB'!#REF!</definedName>
    <definedName name="RdSch_PY2" localSheetId="9">'[66]INPUT TAB'!#REF!</definedName>
    <definedName name="RdSch_PY2" localSheetId="4">'[66]INPUT TAB'!#REF!</definedName>
    <definedName name="RdSch_PY2">'[66]INPUT TAB'!#REF!</definedName>
    <definedName name="reaccrual" localSheetId="7">[16]Sheet2!#REF!</definedName>
    <definedName name="reaccrual" localSheetId="8">[16]Sheet2!#REF!</definedName>
    <definedName name="reaccrual" localSheetId="9">[16]Sheet2!#REF!</definedName>
    <definedName name="reaccrual">[16]Sheet2!#REF!</definedName>
    <definedName name="RealPropAdjust">'[27]General Inputs'!$E$23</definedName>
    <definedName name="realproptaxadjust" localSheetId="4">#REF!</definedName>
    <definedName name="realproptaxadjust">#REF!</definedName>
    <definedName name="REC" localSheetId="4">#REF!</definedName>
    <definedName name="REC">#REF!</definedName>
    <definedName name="RecEsc" localSheetId="7">#REF!</definedName>
    <definedName name="RecEsc" localSheetId="8">#REF!</definedName>
    <definedName name="RecEsc" localSheetId="9">#REF!</definedName>
    <definedName name="RecEsc" localSheetId="4">[19]Assumptions!$C$143</definedName>
    <definedName name="RecEsc">#REF!</definedName>
    <definedName name="RECMult" localSheetId="7">#REF!</definedName>
    <definedName name="RECMult" localSheetId="8">#REF!</definedName>
    <definedName name="RECMult" localSheetId="9">#REF!</definedName>
    <definedName name="RECMult" localSheetId="4">[19]Assumptions!$C$141</definedName>
    <definedName name="RECMult">#REF!</definedName>
    <definedName name="RecRate" localSheetId="7">#REF!</definedName>
    <definedName name="RecRate" localSheetId="8">#REF!</definedName>
    <definedName name="RecRate" localSheetId="9">#REF!</definedName>
    <definedName name="RecRate" localSheetId="4">[19]Assumptions!$C$142</definedName>
    <definedName name="RecRate">#REF!</definedName>
    <definedName name="RECTerminateYr" localSheetId="7">#REF!</definedName>
    <definedName name="RECTerminateYr" localSheetId="8">#REF!</definedName>
    <definedName name="RECTerminateYr" localSheetId="9">#REF!</definedName>
    <definedName name="RECTerminateYr" localSheetId="4">[19]Assumptions!$C$144</definedName>
    <definedName name="RECTerminateYr">#REF!</definedName>
    <definedName name="REETRate">'[27]General Inputs'!$E$20</definedName>
    <definedName name="regasset" localSheetId="7">#REF!</definedName>
    <definedName name="regasset" localSheetId="8">#REF!</definedName>
    <definedName name="regasset" localSheetId="9">#REF!</definedName>
    <definedName name="regasset" localSheetId="4">#REF!</definedName>
    <definedName name="regasset">#REF!</definedName>
    <definedName name="resdebt" localSheetId="4">#REF!</definedName>
    <definedName name="resdebt">#REF!</definedName>
    <definedName name="resepcdevcost" localSheetId="4">#REF!</definedName>
    <definedName name="resepcdevcost">#REF!</definedName>
    <definedName name="RESequit" localSheetId="4">#REF!</definedName>
    <definedName name="RESequit">#REF!</definedName>
    <definedName name="ResExchCrRate">[62]Sch_194!$M$31</definedName>
    <definedName name="resource_lookup">'[67]#REF'!$B$3:$C$112</definedName>
    <definedName name="resource_name_lookup">'[68]Map Table'!$B$4:$C$100</definedName>
    <definedName name="resource_summary_lookup">'[69]Map Table'!$B$2:$C$339</definedName>
    <definedName name="RESTATING" localSheetId="4">#REF!</definedName>
    <definedName name="RESTATING">#REF!</definedName>
    <definedName name="Results" localSheetId="7">#REF!</definedName>
    <definedName name="Results" localSheetId="8">#REF!</definedName>
    <definedName name="Results" localSheetId="9">#REF!</definedName>
    <definedName name="Results" localSheetId="4">#REF!</definedName>
    <definedName name="Results">#REF!</definedName>
    <definedName name="retain" localSheetId="4">#REF!</definedName>
    <definedName name="retain">#REF!</definedName>
    <definedName name="RETIREPLAN" localSheetId="7">[12]model!#REF!</definedName>
    <definedName name="RETIREPLAN" localSheetId="8">[12]model!#REF!</definedName>
    <definedName name="RETIREPLAN" localSheetId="9">[12]model!#REF!</definedName>
    <definedName name="RETIREPLAN" localSheetId="4">[12]model!#REF!</definedName>
    <definedName name="RETIREPLAN">[12]model!#REF!</definedName>
    <definedName name="REV" localSheetId="4">#REF!</definedName>
    <definedName name="REV">#REF!</definedName>
    <definedName name="REVADJ" localSheetId="4">#REF!</definedName>
    <definedName name="REVADJ">#REF!</definedName>
    <definedName name="Revenue" localSheetId="4">#REF!</definedName>
    <definedName name="Revenue">#REF!</definedName>
    <definedName name="Revenue_Deficiency" localSheetId="4">#REF!</definedName>
    <definedName name="Revenue_Deficiency">#REF!</definedName>
    <definedName name="REVREQ" localSheetId="4">#REF!</definedName>
    <definedName name="REVREQ">#REF!</definedName>
    <definedName name="Risk_Type">[24]LISTS!$B$3:$B$17</definedName>
    <definedName name="RockiesGas">'[70]Tariff, Gas Price Inputs'!$B$33:$U$46</definedName>
    <definedName name="ROE" localSheetId="7">[12]model!#REF!</definedName>
    <definedName name="ROE" localSheetId="8">[12]model!#REF!</definedName>
    <definedName name="ROE" localSheetId="9">[12]model!#REF!</definedName>
    <definedName name="ROE">[12]model!#REF!</definedName>
    <definedName name="ROR" localSheetId="4">#REF!</definedName>
    <definedName name="ROR">#REF!</definedName>
    <definedName name="row_NIM_Fix_Fuel" localSheetId="4">#REF!</definedName>
    <definedName name="row_NIM_Fix_Fuel">#REF!</definedName>
    <definedName name="RowAvgCF">[20]Resources!$J$76</definedName>
    <definedName name="RowB2CF">[20]Resources!$J$75</definedName>
    <definedName name="RowCapCost">[20]Resources!$J$68</definedName>
    <definedName name="RowFOM">[20]Resources!$J$70</definedName>
    <definedName name="RowNIMF">[20]Resources!$J$72</definedName>
    <definedName name="RowNIMV">[20]Resources!$J$73</definedName>
    <definedName name="RowPPAPrice">[20]Resources!$J$74</definedName>
    <definedName name="RowVOM">[20]Resources!$J$71</definedName>
    <definedName name="RowY0">[20]Resources!$J$69</definedName>
    <definedName name="royalty" localSheetId="4">#REF!</definedName>
    <definedName name="royalty">#REF!</definedName>
    <definedName name="royenergyprice" localSheetId="4">#REF!</definedName>
    <definedName name="royenergyprice">#REF!</definedName>
    <definedName name="royescal" localSheetId="4">#REF!</definedName>
    <definedName name="royescal">#REF!</definedName>
    <definedName name="roysched1perc" localSheetId="4">#REF!</definedName>
    <definedName name="roysched1perc">#REF!</definedName>
    <definedName name="roysched2perc" localSheetId="4">#REF!</definedName>
    <definedName name="roysched2perc">#REF!</definedName>
    <definedName name="RR1ST6" localSheetId="4">#REF!</definedName>
    <definedName name="RR1ST6">#REF!</definedName>
    <definedName name="RR2ND6" localSheetId="4">#REF!</definedName>
    <definedName name="RR2ND6">#REF!</definedName>
    <definedName name="rrsum1">[13]PartsFlow!$D$50:$R$51</definedName>
    <definedName name="rrsum10">[13]PartsFlow!$D$221:$R$222</definedName>
    <definedName name="rrsum11">[13]PartsFlow!$D$240:$R$241</definedName>
    <definedName name="rrsum12">[13]PartsFlow!$D$259:$R$260</definedName>
    <definedName name="rrsum13">[13]PartsFlow!$D$278:$R$279</definedName>
    <definedName name="rrsum14">[13]PartsFlow!$D$297:$R$298</definedName>
    <definedName name="rrsum15" localSheetId="7">[13]PartsFlow!#REF!</definedName>
    <definedName name="rrsum15" localSheetId="8">[13]PartsFlow!#REF!</definedName>
    <definedName name="rrsum15" localSheetId="9">[13]PartsFlow!#REF!</definedName>
    <definedName name="rrsum15" localSheetId="4">[13]PartsFlow!#REF!</definedName>
    <definedName name="rrsum15">[13]PartsFlow!#REF!</definedName>
    <definedName name="rrsum16" localSheetId="7">[13]PartsFlow!#REF!</definedName>
    <definedName name="rrsum16" localSheetId="8">[13]PartsFlow!#REF!</definedName>
    <definedName name="rrsum16" localSheetId="9">[13]PartsFlow!#REF!</definedName>
    <definedName name="rrsum16">[13]PartsFlow!#REF!</definedName>
    <definedName name="rrsum17" localSheetId="7">[13]PartsFlow!#REF!</definedName>
    <definedName name="rrsum17" localSheetId="8">[13]PartsFlow!#REF!</definedName>
    <definedName name="rrsum17" localSheetId="9">[13]PartsFlow!#REF!</definedName>
    <definedName name="rrsum17">[13]PartsFlow!#REF!</definedName>
    <definedName name="rrsum18" localSheetId="7">[13]PartsFlow!#REF!</definedName>
    <definedName name="rrsum18" localSheetId="8">[13]PartsFlow!#REF!</definedName>
    <definedName name="rrsum18" localSheetId="9">[13]PartsFlow!#REF!</definedName>
    <definedName name="rrsum18">[13]PartsFlow!#REF!</definedName>
    <definedName name="rrsum2">[13]PartsFlow!$D$69:$R$70</definedName>
    <definedName name="rrsum3">[13]PartsFlow!$D$88:$R$89</definedName>
    <definedName name="rrsum4">[13]PartsFlow!$D$107:$R$108</definedName>
    <definedName name="rrsum5">[13]PartsFlow!$D$126:$R$127</definedName>
    <definedName name="rrsum6">[13]PartsFlow!$D$145:$R$146</definedName>
    <definedName name="rrsum7">[13]PartsFlow!$D$164:$R$165</definedName>
    <definedName name="rrsum8">[13]PartsFlow!$D$183:$R$184</definedName>
    <definedName name="rrsum9">[13]PartsFlow!$D$202:$R$203</definedName>
    <definedName name="s" localSheetId="4">#REF!</definedName>
    <definedName name="s">#REF!</definedName>
    <definedName name="SALESRESALEP" localSheetId="4">#REF!</definedName>
    <definedName name="SALESRESALEP">#REF!</definedName>
    <definedName name="SALESRESALER" localSheetId="4">#REF!</definedName>
    <definedName name="SALESRESALER">#REF!</definedName>
    <definedName name="SalesTax" localSheetId="7">#REF!</definedName>
    <definedName name="SalesTax" localSheetId="8">#REF!</definedName>
    <definedName name="SalesTax" localSheetId="9">#REF!</definedName>
    <definedName name="salestax" localSheetId="2">#REF!</definedName>
    <definedName name="SalesTax" localSheetId="4">#REF!</definedName>
    <definedName name="SalesTax">#REF!</definedName>
    <definedName name="SalesTaxDate1" localSheetId="7">#REF!</definedName>
    <definedName name="SalesTaxDate1" localSheetId="8">#REF!</definedName>
    <definedName name="SalesTaxDate1" localSheetId="9">#REF!</definedName>
    <definedName name="SalesTaxDate1" localSheetId="4">[19]Assumptions!$C$62</definedName>
    <definedName name="SalesTaxDate1">#REF!</definedName>
    <definedName name="SalesTaxDate2" localSheetId="7">#REF!</definedName>
    <definedName name="SalesTaxDate2" localSheetId="8">#REF!</definedName>
    <definedName name="SalesTaxDate2" localSheetId="9">#REF!</definedName>
    <definedName name="SalesTaxDate2" localSheetId="4">[19]Assumptions!$C$64</definedName>
    <definedName name="SalesTaxDate2">#REF!</definedName>
    <definedName name="SalesTaxDate3" localSheetId="7">#REF!</definedName>
    <definedName name="SalesTaxDate3" localSheetId="8">#REF!</definedName>
    <definedName name="SalesTaxDate3" localSheetId="9">#REF!</definedName>
    <definedName name="SalesTaxDate3" localSheetId="4">[19]Assumptions!$C$66</definedName>
    <definedName name="SalesTaxDate3">#REF!</definedName>
    <definedName name="SalesTaxRate" localSheetId="7">#REF!</definedName>
    <definedName name="SalesTaxRate" localSheetId="8">#REF!</definedName>
    <definedName name="SalesTaxRate" localSheetId="9">#REF!</definedName>
    <definedName name="SalesTaxRate" localSheetId="2">'[27]General Inputs'!$E$21</definedName>
    <definedName name="SalesTaxRate" localSheetId="4">[19]Assumptions!$C$59</definedName>
    <definedName name="SalesTaxRate">#REF!</definedName>
    <definedName name="SalesTaxRate1" localSheetId="7">#REF!</definedName>
    <definedName name="SalesTaxRate1" localSheetId="8">#REF!</definedName>
    <definedName name="SalesTaxRate1" localSheetId="9">#REF!</definedName>
    <definedName name="SalesTaxRate1" localSheetId="4">[19]Assumptions!$C$61</definedName>
    <definedName name="SalesTaxRate1">#REF!</definedName>
    <definedName name="SalesTaxRate2" localSheetId="7">#REF!</definedName>
    <definedName name="SalesTaxRate2" localSheetId="8">#REF!</definedName>
    <definedName name="SalesTaxRate2" localSheetId="9">#REF!</definedName>
    <definedName name="SalesTaxRate2" localSheetId="4">[19]Assumptions!$C$63</definedName>
    <definedName name="SalesTaxRate2">#REF!</definedName>
    <definedName name="SalesTaxRate3" localSheetId="7">#REF!</definedName>
    <definedName name="SalesTaxRate3" localSheetId="8">#REF!</definedName>
    <definedName name="SalesTaxRate3" localSheetId="9">#REF!</definedName>
    <definedName name="SalesTaxRate3" localSheetId="4">[19]Assumptions!$C$65</definedName>
    <definedName name="SalesTaxRate3">#REF!</definedName>
    <definedName name="SAP" localSheetId="7">#REF!</definedName>
    <definedName name="SAP" localSheetId="8">#REF!</definedName>
    <definedName name="SAP" localSheetId="9">#REF!</definedName>
    <definedName name="SAP" localSheetId="4">#REF!</definedName>
    <definedName name="SAP">#REF!</definedName>
    <definedName name="SAPBEXhrIndnt" hidden="1">"Wide"</definedName>
    <definedName name="SAPsysID" hidden="1">"708C5W7SBKP804JT78WJ0JNKI"</definedName>
    <definedName name="SAPwbID" hidden="1">"ARS"</definedName>
    <definedName name="Sch194Rlfwd" localSheetId="4">'[66]Sch94 Rlfwd'!$B$11</definedName>
    <definedName name="Sch194Rlfwd">'[66]Sch94 Rlfwd'!$B$11</definedName>
    <definedName name="schedtoggle" localSheetId="4">#REF!</definedName>
    <definedName name="schedtoggle">#REF!</definedName>
    <definedName name="Schedule">[24]LISTS!$H$3:$H$9</definedName>
    <definedName name="ScheduleStart">[13]PartsFlow!$E$9</definedName>
    <definedName name="ScheduleValues">[13]PartsFlow!$E$9:$BX$24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cond" localSheetId="4">#REF!</definedName>
    <definedName name="second">#REF!</definedName>
    <definedName name="SecSSW_MWH" localSheetId="7">[9]DT_A_AMW93!#REF!</definedName>
    <definedName name="SecSSW_MWH" localSheetId="8">[9]DT_A_AMW93!#REF!</definedName>
    <definedName name="SecSSW_MWH" localSheetId="9">[9]DT_A_AMW93!#REF!</definedName>
    <definedName name="SecSSW_MWH" localSheetId="4">[9]DT_A_AMW93!#REF!</definedName>
    <definedName name="SecSSW_MWH">[9]DT_A_AMW93!#REF!</definedName>
    <definedName name="select_flat_01" localSheetId="7">#REF!</definedName>
    <definedName name="select_flat_01" localSheetId="8">#REF!</definedName>
    <definedName name="select_flat_01" localSheetId="9">#REF!</definedName>
    <definedName name="select_flat_01" localSheetId="4">#REF!</definedName>
    <definedName name="select_flat_01">#REF!</definedName>
    <definedName name="select_flat_02" localSheetId="4">#REF!</definedName>
    <definedName name="select_flat_02">#REF!</definedName>
    <definedName name="select_flat_03" localSheetId="4">#REF!</definedName>
    <definedName name="select_flat_03">#REF!</definedName>
    <definedName name="select_flat_04" localSheetId="4">#REF!</definedName>
    <definedName name="select_flat_04">#REF!</definedName>
    <definedName name="select_off_01" localSheetId="7">#REF!</definedName>
    <definedName name="select_off_01" localSheetId="8">#REF!</definedName>
    <definedName name="select_off_01" localSheetId="9">#REF!</definedName>
    <definedName name="select_off_01" localSheetId="4">#REF!</definedName>
    <definedName name="select_off_01">#REF!</definedName>
    <definedName name="select_off_02" localSheetId="4">#REF!</definedName>
    <definedName name="select_off_02">#REF!</definedName>
    <definedName name="select_off_03" localSheetId="4">#REF!</definedName>
    <definedName name="select_off_03">#REF!</definedName>
    <definedName name="select_off_04" localSheetId="4">#REF!</definedName>
    <definedName name="select_off_04">#REF!</definedName>
    <definedName name="select_on_01" localSheetId="7">#REF!</definedName>
    <definedName name="select_on_01" localSheetId="8">#REF!</definedName>
    <definedName name="select_on_01" localSheetId="9">#REF!</definedName>
    <definedName name="select_on_01" localSheetId="4">#REF!</definedName>
    <definedName name="select_on_01">#REF!</definedName>
    <definedName name="select_on_02" localSheetId="4">#REF!</definedName>
    <definedName name="select_on_02">#REF!</definedName>
    <definedName name="select_on_03" localSheetId="4">#REF!</definedName>
    <definedName name="select_on_03">#REF!</definedName>
    <definedName name="select_on_04" localSheetId="4">#REF!</definedName>
    <definedName name="select_on_04">#REF!</definedName>
    <definedName name="select_SUMAS_01" localSheetId="7">#REF!</definedName>
    <definedName name="select_SUMAS_01" localSheetId="8">#REF!</definedName>
    <definedName name="select_SUMAS_01" localSheetId="9">#REF!</definedName>
    <definedName name="select_SUMAS_01" localSheetId="4">#REF!</definedName>
    <definedName name="select_SUMAS_01">#REF!</definedName>
    <definedName name="select_sumas_02" localSheetId="4">#REF!</definedName>
    <definedName name="select_sumas_02">#REF!</definedName>
    <definedName name="select_sumas_03" localSheetId="4">#REF!</definedName>
    <definedName name="select_sumas_03">#REF!</definedName>
    <definedName name="selected_flat" localSheetId="7">#REF!</definedName>
    <definedName name="selected_flat" localSheetId="8">#REF!</definedName>
    <definedName name="selected_flat" localSheetId="9">#REF!</definedName>
    <definedName name="selected_flat" localSheetId="4">#REF!</definedName>
    <definedName name="selected_flat">#REF!</definedName>
    <definedName name="selected_off" localSheetId="7">#REF!</definedName>
    <definedName name="selected_off" localSheetId="8">#REF!</definedName>
    <definedName name="selected_off" localSheetId="9">#REF!</definedName>
    <definedName name="selected_off" localSheetId="4">#REF!</definedName>
    <definedName name="selected_off">#REF!</definedName>
    <definedName name="selected_on" localSheetId="7">#REF!</definedName>
    <definedName name="selected_on" localSheetId="8">#REF!</definedName>
    <definedName name="selected_on" localSheetId="9">#REF!</definedName>
    <definedName name="selected_on" localSheetId="4">#REF!</definedName>
    <definedName name="selected_on">#REF!</definedName>
    <definedName name="selected_SUMAS" localSheetId="7">#REF!</definedName>
    <definedName name="selected_SUMAS" localSheetId="8">#REF!</definedName>
    <definedName name="selected_SUMAS" localSheetId="9">#REF!</definedName>
    <definedName name="selected_SUMAS" localSheetId="4">#REF!</definedName>
    <definedName name="selected_SUMAS">#REF!</definedName>
    <definedName name="Sep03AMA" localSheetId="7">#REF!</definedName>
    <definedName name="Sep03AMA" localSheetId="8">#REF!</definedName>
    <definedName name="Sep03AMA" localSheetId="9">#REF!</definedName>
    <definedName name="Sep03AMA" localSheetId="4">#REF!</definedName>
    <definedName name="Sep03AMA">#REF!</definedName>
    <definedName name="Sep04AMA" localSheetId="7">#REF!</definedName>
    <definedName name="Sep04AMA" localSheetId="8">#REF!</definedName>
    <definedName name="Sep04AMA" localSheetId="9">#REF!</definedName>
    <definedName name="Sep04AMA" localSheetId="4">#REF!</definedName>
    <definedName name="Sep04AMA">#REF!</definedName>
    <definedName name="Sep05AMA" localSheetId="7">#REF!</definedName>
    <definedName name="Sep05AMA" localSheetId="8">#REF!</definedName>
    <definedName name="Sep05AMA" localSheetId="9">#REF!</definedName>
    <definedName name="Sep05AMA" localSheetId="4">#REF!</definedName>
    <definedName name="Sep05AMA">#REF!</definedName>
    <definedName name="Sep09AMA" localSheetId="4">[10]BS!$AS$7:$AS$1726</definedName>
    <definedName name="Sep09AMA">[10]BS!$AS$7:$AS$1726</definedName>
    <definedName name="sepcf" localSheetId="4">#REF!</definedName>
    <definedName name="sepcf">#REF!</definedName>
    <definedName name="sepcost" localSheetId="4">#REF!</definedName>
    <definedName name="sepcost">#REF!</definedName>
    <definedName name="SepDays" localSheetId="7">#REF!</definedName>
    <definedName name="SepDays" localSheetId="8">#REF!</definedName>
    <definedName name="SepDays" localSheetId="9">#REF!</definedName>
    <definedName name="SepDays" localSheetId="4">#REF!</definedName>
    <definedName name="SepDays">#REF!</definedName>
    <definedName name="SepNCF" localSheetId="7">#REF!</definedName>
    <definedName name="SepNCF" localSheetId="8">#REF!</definedName>
    <definedName name="SepNCF" localSheetId="9">#REF!</definedName>
    <definedName name="SepNCF" localSheetId="4">[19]Assumptions!$C$43</definedName>
    <definedName name="SepNCF">#REF!</definedName>
    <definedName name="SeriesLabel1" localSheetId="7">#REF!</definedName>
    <definedName name="SeriesLabel1" localSheetId="8">#REF!</definedName>
    <definedName name="SeriesLabel1" localSheetId="9">#REF!</definedName>
    <definedName name="SeriesLabel1" localSheetId="2">#REF!</definedName>
    <definedName name="SeriesLabel1" localSheetId="4">#REF!</definedName>
    <definedName name="SeriesLabel1">#REF!</definedName>
    <definedName name="SeriesLabel2" localSheetId="7">#REF!</definedName>
    <definedName name="SeriesLabel2" localSheetId="8">#REF!</definedName>
    <definedName name="SeriesLabel2" localSheetId="9">#REF!</definedName>
    <definedName name="SeriesLabel2" localSheetId="2">#REF!</definedName>
    <definedName name="SeriesLabel2" localSheetId="4">#REF!</definedName>
    <definedName name="SeriesLabel2">#REF!</definedName>
    <definedName name="SeriesLabel3" localSheetId="7">#REF!</definedName>
    <definedName name="SeriesLabel3" localSheetId="8">#REF!</definedName>
    <definedName name="SeriesLabel3" localSheetId="9">#REF!</definedName>
    <definedName name="SeriesLabel3" localSheetId="2">#REF!</definedName>
    <definedName name="SeriesLabel3" localSheetId="4">#REF!</definedName>
    <definedName name="SeriesLabel3">#REF!</definedName>
    <definedName name="SeriesLabel4" localSheetId="7">#REF!</definedName>
    <definedName name="SeriesLabel4" localSheetId="8">#REF!</definedName>
    <definedName name="SeriesLabel4" localSheetId="9">#REF!</definedName>
    <definedName name="SeriesLabel4" localSheetId="2">#REF!</definedName>
    <definedName name="SeriesLabel4" localSheetId="4">#REF!</definedName>
    <definedName name="SeriesLabel4">#REF!</definedName>
    <definedName name="SeriesLabel5" localSheetId="7">#REF!</definedName>
    <definedName name="SeriesLabel5" localSheetId="8">#REF!</definedName>
    <definedName name="SeriesLabel5" localSheetId="9">#REF!</definedName>
    <definedName name="SeriesLabel5" localSheetId="2">#REF!</definedName>
    <definedName name="SeriesLabel5" localSheetId="4">#REF!</definedName>
    <definedName name="SeriesLabel5">#REF!</definedName>
    <definedName name="SeriesLabel6" localSheetId="7">#REF!</definedName>
    <definedName name="SeriesLabel6" localSheetId="8">#REF!</definedName>
    <definedName name="SeriesLabel6" localSheetId="9">#REF!</definedName>
    <definedName name="SeriesLabel6" localSheetId="2">#REF!</definedName>
    <definedName name="SeriesLabel6" localSheetId="4">#REF!</definedName>
    <definedName name="SeriesLabel6">#REF!</definedName>
    <definedName name="SeriesLabel7" localSheetId="7">#REF!</definedName>
    <definedName name="SeriesLabel7" localSheetId="8">#REF!</definedName>
    <definedName name="SeriesLabel7" localSheetId="9">#REF!</definedName>
    <definedName name="SeriesLabel7" localSheetId="2">#REF!</definedName>
    <definedName name="SeriesLabel7" localSheetId="4">#REF!</definedName>
    <definedName name="SeriesLabel7">#REF!</definedName>
    <definedName name="SeriesLabel8" localSheetId="7">#REF!</definedName>
    <definedName name="SeriesLabel8" localSheetId="8">#REF!</definedName>
    <definedName name="SeriesLabel8" localSheetId="9">#REF!</definedName>
    <definedName name="SeriesLabel8" localSheetId="2">#REF!</definedName>
    <definedName name="SeriesLabel8" localSheetId="4">#REF!</definedName>
    <definedName name="SeriesLabel8">#REF!</definedName>
    <definedName name="SetDate2" localSheetId="4">#REF!</definedName>
    <definedName name="SetDate2">#REF!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eventeenth" localSheetId="4">#REF!</definedName>
    <definedName name="seventeenth">#REF!</definedName>
    <definedName name="seventh" localSheetId="4">#REF!</definedName>
    <definedName name="seventh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 localSheetId="4">#REF!</definedName>
    <definedName name="sixteenth">#REF!</definedName>
    <definedName name="sixth" localSheetId="4">#REF!</definedName>
    <definedName name="sixth">#REF!</definedName>
    <definedName name="SKAGIT" localSheetId="7">[12]model!#REF!</definedName>
    <definedName name="SKAGIT" localSheetId="8">[12]model!#REF!</definedName>
    <definedName name="SKAGIT" localSheetId="9">[12]model!#REF!</definedName>
    <definedName name="SKAGIT" localSheetId="4">[12]model!#REF!</definedName>
    <definedName name="SKAGIT">[12]model!#REF!</definedName>
    <definedName name="SLFINSURANCE" localSheetId="4">#REF!</definedName>
    <definedName name="SLFINSURANCE">#REF!</definedName>
    <definedName name="SolarDate" localSheetId="7">'[31]Dispatch Cases'!#REF!</definedName>
    <definedName name="SolarDate" localSheetId="8">'[31]Dispatch Cases'!#REF!</definedName>
    <definedName name="SolarDate" localSheetId="9">'[31]Dispatch Cases'!#REF!</definedName>
    <definedName name="SolarDate" localSheetId="4">'[31]Dispatch Cases'!#REF!</definedName>
    <definedName name="SolarDate">'[31]Dispatch Cases'!#REF!</definedName>
    <definedName name="SORT" localSheetId="7">#REF!</definedName>
    <definedName name="SORT" localSheetId="8">#REF!</definedName>
    <definedName name="SORT" localSheetId="9">#REF!</definedName>
    <definedName name="SORT" localSheetId="2">#REF!</definedName>
    <definedName name="SORT" localSheetId="4">#REF!</definedName>
    <definedName name="SORT">#REF!</definedName>
    <definedName name="Spare1">[13]PartsFlow!$D$34:$R$43</definedName>
    <definedName name="SPChart">'[13]Self Perf. Chart'!$A$1</definedName>
    <definedName name="SpendPlan" localSheetId="7">#REF!</definedName>
    <definedName name="SpendPlan" localSheetId="8">#REF!</definedName>
    <definedName name="SpendPlan" localSheetId="9">#REF!</definedName>
    <definedName name="SpendPlan" localSheetId="2">#REF!</definedName>
    <definedName name="SpendPlan" localSheetId="4">#REF!</definedName>
    <definedName name="SpendPlan">#REF!</definedName>
    <definedName name="SPItem">'[13]Self-Perf Itemization'!$A$1</definedName>
    <definedName name="SponsorPretxWtgdWACC">[19]Assumptions!$C$215</definedName>
    <definedName name="SponsorWACC" localSheetId="7">#REF!</definedName>
    <definedName name="SponsorWACC" localSheetId="8">#REF!</definedName>
    <definedName name="SponsorWACC" localSheetId="9">#REF!</definedName>
    <definedName name="SponsorWACC" localSheetId="4">[19]Assumptions!$C$213</definedName>
    <definedName name="SponsorWACC">#REF!</definedName>
    <definedName name="STAFFEQUIV" localSheetId="7">#REF!</definedName>
    <definedName name="STAFFEQUIV" localSheetId="8">#REF!</definedName>
    <definedName name="STAFFEQUIV" localSheetId="9">#REF!</definedName>
    <definedName name="STAFFEQUIV" localSheetId="2">#REF!</definedName>
    <definedName name="STAFFEQUIV" localSheetId="4">#REF!</definedName>
    <definedName name="STAFFEQUIV">#REF!</definedName>
    <definedName name="STAFFGRAPH" localSheetId="7">#REF!</definedName>
    <definedName name="STAFFGRAPH" localSheetId="8">#REF!</definedName>
    <definedName name="STAFFGRAPH" localSheetId="9">#REF!</definedName>
    <definedName name="STAFFGRAPH" localSheetId="2">#REF!</definedName>
    <definedName name="STAFFGRAPH" localSheetId="4">#REF!</definedName>
    <definedName name="STAFFGRAPH">#REF!</definedName>
    <definedName name="STAFFHOUR" localSheetId="7">#REF!</definedName>
    <definedName name="STAFFHOUR" localSheetId="8">#REF!</definedName>
    <definedName name="STAFFHOUR" localSheetId="9">#REF!</definedName>
    <definedName name="STAFFHOUR" localSheetId="2">#REF!</definedName>
    <definedName name="STAFFHOUR" localSheetId="4">#REF!</definedName>
    <definedName name="STAFFHOUR">#REF!</definedName>
    <definedName name="STAFFPLAN" localSheetId="7">#REF!</definedName>
    <definedName name="STAFFPLAN" localSheetId="8">#REF!</definedName>
    <definedName name="STAFFPLAN" localSheetId="9">#REF!</definedName>
    <definedName name="STAFFPLAN" localSheetId="2">#REF!</definedName>
    <definedName name="STAFFPLAN" localSheetId="4">#REF!</definedName>
    <definedName name="STAFFPLAN">#REF!</definedName>
    <definedName name="STAFFREDUC" localSheetId="4">#REF!</definedName>
    <definedName name="STAFFREDUC">#REF!</definedName>
    <definedName name="StalkingHorseBid">[27]CapEx!$B$33</definedName>
    <definedName name="StartDate">[17]Assumptions!$C$9</definedName>
    <definedName name="StartQuarter">'[13]Customer Data'!$F$11</definedName>
    <definedName name="StartupEsc" localSheetId="7">#REF!</definedName>
    <definedName name="StartupEsc" localSheetId="8">#REF!</definedName>
    <definedName name="StartupEsc" localSheetId="9">#REF!</definedName>
    <definedName name="StartupEsc" localSheetId="4">[19]Assumptions!$C$160</definedName>
    <definedName name="StartupEsc">#REF!</definedName>
    <definedName name="StartupPowerValue" localSheetId="7">[27]CapEx!#REF!</definedName>
    <definedName name="StartupPowerValue" localSheetId="8">[27]CapEx!#REF!</definedName>
    <definedName name="StartupPowerValue" localSheetId="9">[27]CapEx!#REF!</definedName>
    <definedName name="StartupPowerValue">[27]CapEx!#REF!</definedName>
    <definedName name="StartupRate" localSheetId="7">#REF!</definedName>
    <definedName name="StartupRate" localSheetId="8">#REF!</definedName>
    <definedName name="StartupRate" localSheetId="9">#REF!</definedName>
    <definedName name="StartupRate" localSheetId="4">[19]Assumptions!$C$159</definedName>
    <definedName name="StartupRate">#REF!</definedName>
    <definedName name="StartupTerm" localSheetId="7">#REF!</definedName>
    <definedName name="StartupTerm" localSheetId="8">#REF!</definedName>
    <definedName name="StartupTerm" localSheetId="9">#REF!</definedName>
    <definedName name="StartupTerm" localSheetId="4">[19]Assumptions!$C$161</definedName>
    <definedName name="StartupTerm">#REF!</definedName>
    <definedName name="StartYear">'[13]Customer Data'!$F$10</definedName>
    <definedName name="StateTaxRate" localSheetId="7">#REF!</definedName>
    <definedName name="StateTaxRate" localSheetId="8">#REF!</definedName>
    <definedName name="StateTaxRate" localSheetId="9">#REF!</definedName>
    <definedName name="StateTaxRate" localSheetId="4">#REF!</definedName>
    <definedName name="StateTaxRate">#REF!</definedName>
    <definedName name="stationserv" localSheetId="4">#REF!</definedName>
    <definedName name="stationserv">#REF!</definedName>
    <definedName name="Status" localSheetId="7">#REF!</definedName>
    <definedName name="Status" localSheetId="8">#REF!</definedName>
    <definedName name="Status" localSheetId="9">#REF!</definedName>
    <definedName name="STATUS" localSheetId="2">#REF!</definedName>
    <definedName name="Status" localSheetId="4">#REF!</definedName>
    <definedName name="Status">#REF!</definedName>
    <definedName name="stconfig">'[13]Customer Data'!$E$73:$E$80</definedName>
    <definedName name="STDataStart">[13]PartsDataTable!$C$61</definedName>
    <definedName name="stformat">'[13]Customer Data'!$D$72</definedName>
    <definedName name="stg3_0green1">'[13]Customer Data'!$I$154:$I$161</definedName>
    <definedName name="stg3_0green10">'[13]Customer Data'!$I$116</definedName>
    <definedName name="stg3_0green11">'[13]Customer Data'!$I$119</definedName>
    <definedName name="stg3_0green12">'[13]Customer Data'!$I$122</definedName>
    <definedName name="stg3_0green2">'[13]Customer Data'!$E$176:$E$183</definedName>
    <definedName name="stg3_0green3">'[13]Customer Data'!$H$176:$H$183</definedName>
    <definedName name="stg3_0green4">'[13]Customer Data'!$C$116</definedName>
    <definedName name="stg3_0green5">'[13]Customer Data'!$C$119</definedName>
    <definedName name="stg3_0green6">'[13]Customer Data'!$C$122</definedName>
    <definedName name="stg3_0green7">'[13]Customer Data'!$G$116</definedName>
    <definedName name="stg3_0green8">'[13]Customer Data'!$G$119</definedName>
    <definedName name="stg3_0green9">'[13]Customer Data'!$G$122</definedName>
    <definedName name="stg3_1green1">'[13]Customer Data'!$E$116</definedName>
    <definedName name="stg3_1green2">'[13]Customer Data'!$E$119</definedName>
    <definedName name="stg3_1green3">'[13]Customer Data'!$E$122</definedName>
    <definedName name="stg3_graytext1">'[13]Customer Data'!$I$152:$I$153</definedName>
    <definedName name="stg3_graytext2">'[13]Customer Data'!$E$174:$E$175</definedName>
    <definedName name="stg3_graytext3">'[13]Customer Data'!$H$174:$H$175</definedName>
    <definedName name="stg3_hiderow1">'[13]Customer Data'!$A$139:$IV$139</definedName>
    <definedName name="stg3_hiderow2">'[13]Customer Data'!$A$142:$IV$142</definedName>
    <definedName name="stg3_hiderow3">'[13]Customer Data'!$A$145:$IV$145</definedName>
    <definedName name="stg3_hiderow4">'[13]Customer Data'!$A$116:$IV$116</definedName>
    <definedName name="stg3_hiderow5">'[13]Customer Data'!$A$119:$IV$119</definedName>
    <definedName name="stg3_hiderow6">'[13]Customer Data'!$A$122:$IV$122</definedName>
    <definedName name="stg3_NoPartgreen1">'[13]Customer Data'!$I$162:$I$169</definedName>
    <definedName name="stg3_NoPartgreen2">'[13]Customer Data'!$E$184:$E$191</definedName>
    <definedName name="stg3_NoPartgreen3">'[13]Customer Data'!$H$184:$H$191</definedName>
    <definedName name="sthistory">'[13]Customer Data'!$A$68:$IV$82</definedName>
    <definedName name="STMajCustInt">'[13]Customer Data'!$E$105</definedName>
    <definedName name="STMajorSpares">'[13]Customer Data'!$C$105</definedName>
    <definedName name="STMinCustInt">'[13]Customer Data'!$E$104</definedName>
    <definedName name="STMinorSpares">'[13]Customer Data'!$C$104</definedName>
    <definedName name="stnumber">'[13]Customer Data'!$F$14</definedName>
    <definedName name="STORM" localSheetId="4">#REF!</definedName>
    <definedName name="STORM">#REF!</definedName>
    <definedName name="stselect">[13]PartsDataTable!$F$41</definedName>
    <definedName name="SUB_MAJOR_EQUIP" localSheetId="7">'[40]CE (Details)'!#REF!</definedName>
    <definedName name="SUB_MAJOR_EQUIP" localSheetId="8">'[40]CE (Details)'!#REF!</definedName>
    <definedName name="SUB_MAJOR_EQUIP" localSheetId="9">'[40]CE (Details)'!#REF!</definedName>
    <definedName name="SUB_MAJOR_EQUIP">'[40]CE (Details)'!#REF!</definedName>
    <definedName name="SubCat" localSheetId="7">#REF!</definedName>
    <definedName name="SubCat" localSheetId="8">#REF!</definedName>
    <definedName name="SubCat" localSheetId="9">#REF!</definedName>
    <definedName name="SubCat" localSheetId="2">#REF!</definedName>
    <definedName name="SubCat" localSheetId="4">#REF!</definedName>
    <definedName name="SubCat">#REF!</definedName>
    <definedName name="SubCategory" localSheetId="7">#REF!</definedName>
    <definedName name="SubCategory" localSheetId="8">#REF!</definedName>
    <definedName name="SubCategory" localSheetId="9">#REF!</definedName>
    <definedName name="SubCategory" localSheetId="2">#REF!</definedName>
    <definedName name="SubCategory" localSheetId="4">#REF!</definedName>
    <definedName name="SubCategory">#REF!</definedName>
    <definedName name="SUMMARY" localSheetId="4">#REF!</definedName>
    <definedName name="SUMMARY">#REF!</definedName>
    <definedName name="supentit_in_wkly_vect_input" localSheetId="4">#REF!</definedName>
    <definedName name="supentit_in_wkly_vect_input">#REF!</definedName>
    <definedName name="supentit_out_wkly_vect_input" localSheetId="4">#REF!</definedName>
    <definedName name="supentit_out_wkly_vect_input">#REF!</definedName>
    <definedName name="SWSales_MWH" localSheetId="7">[9]DT_A_AMW93!#REF!</definedName>
    <definedName name="SWSales_MWH" localSheetId="8">[9]DT_A_AMW93!#REF!</definedName>
    <definedName name="SWSales_MWH" localSheetId="9">[9]DT_A_AMW93!#REF!</definedName>
    <definedName name="SWSales_MWH" localSheetId="4">[9]DT_A_AMW93!#REF!</definedName>
    <definedName name="SWSales_MWH">[9]DT_A_AMW93!#REF!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1AtCI">'[13]Customer Data'!$F$58</definedName>
    <definedName name="T1AtHGP">'[13]Customer Data'!$G$58</definedName>
    <definedName name="T1AtMI">'[13]Customer Data'!$H$58</definedName>
    <definedName name="T1LeadTime">'[13]Customer Data'!$I$58</definedName>
    <definedName name="T1OPYEAR">'[13]Customer Data'!$C$58</definedName>
    <definedName name="T1QTR1">[13]PartsFlow!$E$10</definedName>
    <definedName name="t1sched">[13]PartsFlow!$E$10:$R$10</definedName>
    <definedName name="T1TotalExp">'[13]Customer Data'!$E$58</definedName>
    <definedName name="T2AtCI">'[13]Customer Data'!$F$59</definedName>
    <definedName name="T2AtHGP">'[13]Customer Data'!$G$59</definedName>
    <definedName name="T2AtMI">'[13]Customer Data'!$H$59</definedName>
    <definedName name="T2LeadTime">'[13]Customer Data'!$I$59</definedName>
    <definedName name="T2OPYEAR">'[13]Customer Data'!$C$59</definedName>
    <definedName name="T2QTR1">[13]PartsFlow!$E$12</definedName>
    <definedName name="t2sched">[13]PartsFlow!$E$12:$R$12</definedName>
    <definedName name="T2TotalExp">'[13]Customer Data'!$E$59</definedName>
    <definedName name="T3AtCI">'[13]Customer Data'!$F$60</definedName>
    <definedName name="T3AtHGP">'[13]Customer Data'!$G$60</definedName>
    <definedName name="T3AtMI">'[13]Customer Data'!$H$60</definedName>
    <definedName name="T3LeadTime">'[13]Customer Data'!$I$60</definedName>
    <definedName name="T3OPYEAR">'[13]Customer Data'!$C$60</definedName>
    <definedName name="T3QTR1">[13]PartsFlow!$E$14</definedName>
    <definedName name="t3sched">[13]PartsFlow!$E$24:$R$24</definedName>
    <definedName name="T3TotalExp">'[13]Customer Data'!$E$60</definedName>
    <definedName name="T4AtCI">'[13]Customer Data'!$F$61</definedName>
    <definedName name="T4AtHGP">'[13]Customer Data'!$G$61</definedName>
    <definedName name="T4AtMI">'[13]Customer Data'!$H$61</definedName>
    <definedName name="T4LeadTime">'[13]Customer Data'!$I$61</definedName>
    <definedName name="T4OPYEAR">'[13]Customer Data'!$C$61</definedName>
    <definedName name="T4QTR1">[13]PartsFlow!$E$16</definedName>
    <definedName name="T4TotalExp">'[13]Customer Data'!$E$61</definedName>
    <definedName name="T5AtCI">'[13]Customer Data'!$F$62</definedName>
    <definedName name="T5AtHGP">'[13]Customer Data'!$G$62</definedName>
    <definedName name="T5AtMI">'[13]Customer Data'!$H$62</definedName>
    <definedName name="T5LeadTime">'[13]Customer Data'!$I$62</definedName>
    <definedName name="T5OPYEAR">'[13]Customer Data'!$C$62</definedName>
    <definedName name="T5QTR1">[13]PartsFlow!$E$18</definedName>
    <definedName name="T5TotalExp">'[13]Customer Data'!$E$62</definedName>
    <definedName name="T6AtCI">'[13]Customer Data'!$F$63</definedName>
    <definedName name="T6AtHGP">'[13]Customer Data'!$G$63</definedName>
    <definedName name="T6AtMI">'[13]Customer Data'!$H$63</definedName>
    <definedName name="T6LeadTime">'[13]Customer Data'!$I$63</definedName>
    <definedName name="T6OPYEAR">'[13]Customer Data'!$C$63</definedName>
    <definedName name="T6QTR1">[13]PartsFlow!$E$20</definedName>
    <definedName name="T6TotalExp">'[13]Customer Data'!$E$63</definedName>
    <definedName name="T7AtCI">'[13]Customer Data'!$F$64</definedName>
    <definedName name="T7AtHGP">'[13]Customer Data'!$G$64</definedName>
    <definedName name="T7AtMI">'[13]Customer Data'!$H$64</definedName>
    <definedName name="T7LeadTime">'[13]Customer Data'!$I$64</definedName>
    <definedName name="T7OPYEAR">'[13]Customer Data'!$C$64</definedName>
    <definedName name="T7QTR1">[13]PartsFlow!$E$22</definedName>
    <definedName name="T7TotalExp">'[13]Customer Data'!$E$64</definedName>
    <definedName name="T8AtCI">'[13]Customer Data'!$F$65</definedName>
    <definedName name="T8AtHGP">'[13]Customer Data'!$G$65</definedName>
    <definedName name="T8AtMI">'[13]Customer Data'!$H$65</definedName>
    <definedName name="T8LeadTime">'[13]Customer Data'!$I$65</definedName>
    <definedName name="T8OPYEAR">'[13]Customer Data'!$C$65</definedName>
    <definedName name="T8QTR1">[13]PartsFlow!$E$24</definedName>
    <definedName name="T8TotalExp">'[13]Customer Data'!$E$65</definedName>
    <definedName name="TAX" localSheetId="7">#REF!</definedName>
    <definedName name="TAX" localSheetId="8">#REF!</definedName>
    <definedName name="TAX" localSheetId="9">#REF!</definedName>
    <definedName name="TAX" localSheetId="2">#REF!</definedName>
    <definedName name="TAX" localSheetId="4">#REF!</definedName>
    <definedName name="TAX">#REF!</definedName>
    <definedName name="tax_exempt_spread" localSheetId="4">#REF!</definedName>
    <definedName name="tax_exempt_spread">#REF!</definedName>
    <definedName name="TAXCORPLIC" localSheetId="4">#REF!</definedName>
    <definedName name="TAXCORPLIC">#REF!</definedName>
    <definedName name="TaxDepBasis" localSheetId="7">#REF!</definedName>
    <definedName name="TaxDepBasis" localSheetId="8">#REF!</definedName>
    <definedName name="TaxDepBasis" localSheetId="9">#REF!</definedName>
    <definedName name="TaxDepBasis" localSheetId="4">[19]Assumptions!$C$187</definedName>
    <definedName name="TaxDepBasis">#REF!</definedName>
    <definedName name="TAXENERGYP" localSheetId="7">[12]model!#REF!</definedName>
    <definedName name="TAXENERGYP" localSheetId="8">[12]model!#REF!</definedName>
    <definedName name="TAXENERGYP" localSheetId="9">[12]model!#REF!</definedName>
    <definedName name="TAXENERGYP">[12]model!#REF!</definedName>
    <definedName name="TAXENERGYR" localSheetId="7">[12]model!#REF!</definedName>
    <definedName name="TAXENERGYR" localSheetId="8">[12]model!#REF!</definedName>
    <definedName name="TAXENERGYR" localSheetId="9">[12]model!#REF!</definedName>
    <definedName name="TAXENERGYR">[12]model!#REF!</definedName>
    <definedName name="TAXEXCISE" localSheetId="4">#REF!</definedName>
    <definedName name="TAXEXCISE">#REF!</definedName>
    <definedName name="TAXFICA" localSheetId="7">[12]model!#REF!</definedName>
    <definedName name="TAXFICA" localSheetId="8">[12]model!#REF!</definedName>
    <definedName name="TAXFICA" localSheetId="9">[12]model!#REF!</definedName>
    <definedName name="TAXFICA">[12]model!#REF!</definedName>
    <definedName name="TAXFUT" localSheetId="7">[12]model!#REF!</definedName>
    <definedName name="TAXFUT" localSheetId="8">[12]model!#REF!</definedName>
    <definedName name="TAXFUT" localSheetId="9">[12]model!#REF!</definedName>
    <definedName name="TAXFUT">[12]model!#REF!</definedName>
    <definedName name="TAXINCOME" localSheetId="4">#REF!</definedName>
    <definedName name="TAXINCOME">#REF!</definedName>
    <definedName name="TAXMEDICARE" localSheetId="7">[12]model!#REF!</definedName>
    <definedName name="TAXMEDICARE" localSheetId="8">[12]model!#REF!</definedName>
    <definedName name="TAXMEDICARE" localSheetId="9">[12]model!#REF!</definedName>
    <definedName name="TAXMEDICARE">[12]model!#REF!</definedName>
    <definedName name="taxown" localSheetId="4">#REF!</definedName>
    <definedName name="taxown">#REF!</definedName>
    <definedName name="TAXPFINT" localSheetId="7">[12]model!#REF!</definedName>
    <definedName name="TAXPFINT" localSheetId="8">[12]model!#REF!</definedName>
    <definedName name="TAXPFINT" localSheetId="9">[12]model!#REF!</definedName>
    <definedName name="TAXPFINT">[12]model!#REF!</definedName>
    <definedName name="TAXPROPERTY" localSheetId="4">#REF!</definedName>
    <definedName name="TAXPROPERTY">#REF!</definedName>
    <definedName name="TAXSUT" localSheetId="7">[12]model!#REF!</definedName>
    <definedName name="TAXSUT" localSheetId="8">[12]model!#REF!</definedName>
    <definedName name="TAXSUT" localSheetId="9">[12]model!#REF!</definedName>
    <definedName name="TAXSUT">[12]model!#REF!</definedName>
    <definedName name="tbl_Master" localSheetId="4">#REF!</definedName>
    <definedName name="tbl_Master">#REF!</definedName>
    <definedName name="technology">[13]PartsDataTable!$A$2:$A$13</definedName>
    <definedName name="techselect">[13]PartsDataTable!$B$1</definedName>
    <definedName name="techstart">[13]PartsDataTable!$A$1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[51]Sheet1!$A$4:$E$40</definedName>
    <definedName name="TenaskaShare" localSheetId="7">[31]Dispatch!#REF!</definedName>
    <definedName name="TenaskaShare" localSheetId="8">[31]Dispatch!#REF!</definedName>
    <definedName name="TenaskaShare" localSheetId="9">[31]Dispatch!#REF!</definedName>
    <definedName name="TenaskaShare">[31]Dispatch!#REF!</definedName>
    <definedName name="tenth" localSheetId="4">#REF!</definedName>
    <definedName name="tenth">#REF!</definedName>
    <definedName name="TEST" localSheetId="7">#REF!</definedName>
    <definedName name="TEST" localSheetId="8">#REF!</definedName>
    <definedName name="TEST" localSheetId="9">#REF!</definedName>
    <definedName name="Test" localSheetId="2">#REF!</definedName>
    <definedName name="TEST" localSheetId="4">#REF!</definedName>
    <definedName name="TEST">#REF!</definedName>
    <definedName name="TEST0" localSheetId="2">#REF!</definedName>
    <definedName name="TEST1" localSheetId="4">#REF!</definedName>
    <definedName name="TEST1">#REF!</definedName>
    <definedName name="TESTHKEY" localSheetId="2">#REF!</definedName>
    <definedName name="TESTKEYS" localSheetId="2">#REF!</definedName>
    <definedName name="TESTVKEY" localSheetId="2">#REF!</definedName>
    <definedName name="TESTYEAR" localSheetId="7">#REF!</definedName>
    <definedName name="TESTYEAR" localSheetId="8">#REF!</definedName>
    <definedName name="TESTYEAR" localSheetId="9">#REF!</definedName>
    <definedName name="TESTYEAR" localSheetId="4">#REF!</definedName>
    <definedName name="TESTYEAR">#REF!</definedName>
    <definedName name="Therm_upload" localSheetId="4">#REF!</definedName>
    <definedName name="Therm_upload">#REF!</definedName>
    <definedName name="ThermalBookLife">[17]Assumptions!$C$25</definedName>
    <definedName name="therms" localSheetId="7">#REF!</definedName>
    <definedName name="therms" localSheetId="8">#REF!</definedName>
    <definedName name="therms" localSheetId="9">#REF!</definedName>
    <definedName name="therms" localSheetId="4">#REF!</definedName>
    <definedName name="therms">#REF!</definedName>
    <definedName name="third" localSheetId="4">#REF!</definedName>
    <definedName name="third">#REF!</definedName>
    <definedName name="thirdpartyIRR" localSheetId="4">#REF!</definedName>
    <definedName name="thirdpartyIRR">#REF!</definedName>
    <definedName name="thirteenth" localSheetId="4">#REF!</definedName>
    <definedName name="thirteenth">#REF!</definedName>
    <definedName name="thirtieth" localSheetId="4">#REF!</definedName>
    <definedName name="thirtieth">#REF!</definedName>
    <definedName name="thirtyfirst" localSheetId="4">#REF!</definedName>
    <definedName name="thirtyfirst">#REF!</definedName>
    <definedName name="three" localSheetId="4">#REF!</definedName>
    <definedName name="three">#REF!</definedName>
    <definedName name="Title">[17]Assumptions!$A$1</definedName>
    <definedName name="today" localSheetId="4">#REF!</definedName>
    <definedName name="today">#REF!</definedName>
    <definedName name="TopLeft" localSheetId="7">#REF!</definedName>
    <definedName name="TopLeft" localSheetId="8">#REF!</definedName>
    <definedName name="TopLeft" localSheetId="9">#REF!</definedName>
    <definedName name="TopLeft" localSheetId="4">#REF!</definedName>
    <definedName name="TopLeft">#REF!</definedName>
    <definedName name="TOTAL_EQUIP" localSheetId="7">'[40]CE (Details)'!#REF!</definedName>
    <definedName name="TOTAL_EQUIP" localSheetId="8">'[40]CE (Details)'!#REF!</definedName>
    <definedName name="TOTAL_EQUIP" localSheetId="9">'[40]CE (Details)'!#REF!</definedName>
    <definedName name="TOTAL_EQUIP" localSheetId="4">'[40]CE (Details)'!#REF!</definedName>
    <definedName name="TOTAL_EQUIP">'[40]CE (Details)'!#REF!</definedName>
    <definedName name="totaldebt" localSheetId="4">#REF!</definedName>
    <definedName name="totaldebt">#REF!</definedName>
    <definedName name="totalequit" localSheetId="4">#REF!</definedName>
    <definedName name="totalequit">#REF!</definedName>
    <definedName name="TotalEquity">'[27]Revenue Calculation'!$I$6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7">[9]DT_A_DOL93!#REF!</definedName>
    <definedName name="TRADING_NET" localSheetId="8">[9]DT_A_DOL93!#REF!</definedName>
    <definedName name="TRADING_NET" localSheetId="9">[9]DT_A_DOL93!#REF!</definedName>
    <definedName name="TRADING_NET">[9]DT_A_DOL93!#REF!</definedName>
    <definedName name="tran_revenue" localSheetId="7">#REF!</definedName>
    <definedName name="tran_revenue" localSheetId="8">#REF!</definedName>
    <definedName name="tran_revenue" localSheetId="9">#REF!</definedName>
    <definedName name="tran_revenue" localSheetId="4">#REF!</definedName>
    <definedName name="tran_revenue">#REF!</definedName>
    <definedName name="TranCost" localSheetId="7">#REF!</definedName>
    <definedName name="TranCost" localSheetId="8">#REF!</definedName>
    <definedName name="TranCost" localSheetId="9">#REF!</definedName>
    <definedName name="TranCost" localSheetId="4">#REF!</definedName>
    <definedName name="TranCost">#REF!</definedName>
    <definedName name="TRANS">#N/A</definedName>
    <definedName name="trans_constraint_y_n" localSheetId="4">#REF!</definedName>
    <definedName name="trans_constraint_y_n">#REF!</definedName>
    <definedName name="TRANS2007">SUM('[11]Run-Cost Data'!$T$5:$X$5)</definedName>
    <definedName name="TRANS2008">SUM('[11]Run-Cost Data'!$T$6:$X$17)</definedName>
    <definedName name="TRANS2009">SUM('[11]Run-Cost Data'!$T$18:$X$29)</definedName>
    <definedName name="TRANS2010">SUM('[11]Run-Cost Data'!$T$30:$X$41)</definedName>
    <definedName name="TRANS2011">SUM('[11]Run-Cost Data'!$T$42:$X$53)</definedName>
    <definedName name="TRANS2012">SUM('[11]Run-Cost Data'!$T$54:$X$65)</definedName>
    <definedName name="TRANS2013">SUM('[11]Run-Cost Data'!$T$66:$X$77)</definedName>
    <definedName name="TRANS2014">SUM('[11]Run-Cost Data'!$T$78:$X$89)</definedName>
    <definedName name="TRANS2015">SUM('[11]Run-Cost Data'!$T$90:$X$101)</definedName>
    <definedName name="TRANS2016">SUM('[11]Run-Cost Data'!$T$102:$X$113)</definedName>
    <definedName name="TRANS2017">SUM('[11]Run-Cost Data'!$T$114:$X$125)</definedName>
    <definedName name="TRANS2018">SUM('[11]Run-Cost Data'!$T$126:$X$137)</definedName>
    <definedName name="TRANS2019">SUM('[11]Run-Cost Data'!$T$138:$X$149)</definedName>
    <definedName name="TRANS2020">SUM('[11]Run-Cost Data'!$T$150:$X$161)</definedName>
    <definedName name="TRANS2021">SUM('[11]Run-Cost Data'!$T$162:$X$173)</definedName>
    <definedName name="TRANS2022">SUM('[11]Run-Cost Data'!$T$174:$X$185)</definedName>
    <definedName name="TRANS2023">SUM('[11]Run-Cost Data'!$T$186:$X$197)</definedName>
    <definedName name="TRANS2024">SUM('[11]Run-Cost Data'!$T$198:$X$209)</definedName>
    <definedName name="TRANS2025">SUM('[11]Run-Cost Data'!$T$210:$X$221)</definedName>
    <definedName name="TRANS2026">SUM('[11]Run-Cost Data'!$T$222:$X$233)</definedName>
    <definedName name="TransCap">'[26]General Inputs'!$E$17</definedName>
    <definedName name="transdb" localSheetId="4">#REF!</definedName>
    <definedName name="transdb">#REF!</definedName>
    <definedName name="TransFixed" localSheetId="7">[27]Expenses!#REF!</definedName>
    <definedName name="TransFixed" localSheetId="8">[27]Expenses!#REF!</definedName>
    <definedName name="TransFixed" localSheetId="9">[27]Expenses!#REF!</definedName>
    <definedName name="TransFixed" localSheetId="4">[27]Expenses!#REF!</definedName>
    <definedName name="TransFixed">[27]Expenses!#REF!</definedName>
    <definedName name="TransVar" localSheetId="7">[27]Expenses!#REF!</definedName>
    <definedName name="TransVar" localSheetId="8">[27]Expenses!#REF!</definedName>
    <definedName name="TransVar" localSheetId="9">[27]Expenses!#REF!</definedName>
    <definedName name="TransVar">[27]Expenses!#REF!</definedName>
    <definedName name="turbinesize" localSheetId="4">#REF!</definedName>
    <definedName name="turbinesize">#REF!</definedName>
    <definedName name="TurbNameplate" localSheetId="7">#REF!</definedName>
    <definedName name="TurbNameplate" localSheetId="8">#REF!</definedName>
    <definedName name="TurbNameplate" localSheetId="9">#REF!</definedName>
    <definedName name="TurbNameplate" localSheetId="4">[19]Assumptions!$C$51</definedName>
    <definedName name="TurbNameplate">#REF!</definedName>
    <definedName name="TurbQuant" localSheetId="7">#REF!</definedName>
    <definedName name="TurbQuant" localSheetId="8">#REF!</definedName>
    <definedName name="TurbQuant" localSheetId="9">#REF!</definedName>
    <definedName name="TurbQuant" localSheetId="4">[19]Assumptions!$C$50</definedName>
    <definedName name="TurbQuant">#REF!</definedName>
    <definedName name="twelfth" localSheetId="4">#REF!</definedName>
    <definedName name="twelfth">#REF!</definedName>
    <definedName name="twentieth" localSheetId="4">#REF!</definedName>
    <definedName name="twentieth">#REF!</definedName>
    <definedName name="twentyeighth" localSheetId="4">#REF!</definedName>
    <definedName name="twentyeighth">#REF!</definedName>
    <definedName name="twentyfifth" localSheetId="4">#REF!</definedName>
    <definedName name="twentyfifth">#REF!</definedName>
    <definedName name="twentyfirst" localSheetId="4">#REF!</definedName>
    <definedName name="twentyfirst">#REF!</definedName>
    <definedName name="twentyforth" localSheetId="4">#REF!</definedName>
    <definedName name="twentyforth">#REF!</definedName>
    <definedName name="twentyninth" localSheetId="4">#REF!</definedName>
    <definedName name="twentyninth">#REF!</definedName>
    <definedName name="twentysecond" localSheetId="4">#REF!</definedName>
    <definedName name="twentysecond">#REF!</definedName>
    <definedName name="twentyseventh" localSheetId="4">#REF!</definedName>
    <definedName name="twentyseventh">#REF!</definedName>
    <definedName name="twentysixth" localSheetId="4">#REF!</definedName>
    <definedName name="twentysixth">#REF!</definedName>
    <definedName name="twentythird" localSheetId="4">#REF!</definedName>
    <definedName name="twentythird">#REF!</definedName>
    <definedName name="twoyrswarranty" localSheetId="4">#REF!</definedName>
    <definedName name="twoyrswarranty">#REF!</definedName>
    <definedName name="Type" localSheetId="7">#REF!</definedName>
    <definedName name="Type" localSheetId="8">#REF!</definedName>
    <definedName name="Type" localSheetId="9">#REF!</definedName>
    <definedName name="Type" localSheetId="2">#REF!</definedName>
    <definedName name="Type" localSheetId="4">#REF!</definedName>
    <definedName name="Type">#REF!</definedName>
    <definedName name="u" localSheetId="2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BakerAvail" localSheetId="7">#REF!</definedName>
    <definedName name="UBakerAvail" localSheetId="8">#REF!</definedName>
    <definedName name="UBakerAvail" localSheetId="9">#REF!</definedName>
    <definedName name="UBakerAvail" localSheetId="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7">#REF!</definedName>
    <definedName name="UNITCOMPARE" localSheetId="8">#REF!</definedName>
    <definedName name="UNITCOMPARE" localSheetId="9">#REF!</definedName>
    <definedName name="UNITCOMPARE" localSheetId="4">#REF!</definedName>
    <definedName name="UNITCOMPARE">#REF!</definedName>
    <definedName name="UNITCOSTS" localSheetId="7">#REF!</definedName>
    <definedName name="UNITCOSTS" localSheetId="8">#REF!</definedName>
    <definedName name="UNITCOSTS" localSheetId="9">#REF!</definedName>
    <definedName name="UNITCOSTS" localSheetId="4">#REF!</definedName>
    <definedName name="UNITCOSTS">#REF!</definedName>
    <definedName name="UTG" localSheetId="4">#REF!</definedName>
    <definedName name="UTG">#REF!</definedName>
    <definedName name="UTN" localSheetId="4">#REF!</definedName>
    <definedName name="UTN">#REF!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 localSheetId="8">IF(Loan_Amount*Interest_Rate*Loan_Years*Loan_Start&gt;0,1,0)</definedName>
    <definedName name="Values_Entered" localSheetId="9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arTranEsc" localSheetId="7">#REF!</definedName>
    <definedName name="VarTranEsc" localSheetId="8">#REF!</definedName>
    <definedName name="VarTranEsc" localSheetId="9">#REF!</definedName>
    <definedName name="VarTranEsc" localSheetId="4">[19]Assumptions!$C$166</definedName>
    <definedName name="VarTranEsc">#REF!</definedName>
    <definedName name="VarTranRate" localSheetId="7">#REF!</definedName>
    <definedName name="VarTranRate" localSheetId="8">#REF!</definedName>
    <definedName name="VarTranRate" localSheetId="9">#REF!</definedName>
    <definedName name="VarTranRate" localSheetId="4">[19]Assumptions!$C$165</definedName>
    <definedName name="VarTranRate">#REF!</definedName>
    <definedName name="vartrans" localSheetId="4">#REF!</definedName>
    <definedName name="vartrans">#REF!</definedName>
    <definedName name="version">[13]PartsDataTable!$A$14</definedName>
    <definedName name="VOMEsc">[17]Assumptions!$C$21</definedName>
    <definedName name="w" localSheetId="4" hidden="1">{#N/A,#N/A,FALSE,"Schedule F";#N/A,#N/A,FALSE,"Schedule G"}</definedName>
    <definedName name="w" hidden="1">{#N/A,#N/A,FALSE,"Schedule F";#N/A,#N/A,FALSE,"Schedule G"}</definedName>
    <definedName name="WACC">[17]Assumptions!$I$61</definedName>
    <definedName name="WAGES" localSheetId="7">[12]model!#REF!</definedName>
    <definedName name="WAGES" localSheetId="8">[12]model!#REF!</definedName>
    <definedName name="WAGES" localSheetId="9">[12]model!#REF!</definedName>
    <definedName name="WAGES">[12]model!#REF!</definedName>
    <definedName name="warrantyOM" localSheetId="4">#REF!</definedName>
    <definedName name="warrantyOM">#REF!</definedName>
    <definedName name="wartsila_nameplate" localSheetId="4">#REF!</definedName>
    <definedName name="wartsila_nameplate">#REF!</definedName>
    <definedName name="WBS" localSheetId="7">#REF!</definedName>
    <definedName name="WBS" localSheetId="8">#REF!</definedName>
    <definedName name="WBS" localSheetId="9">#REF!</definedName>
    <definedName name="WBS" localSheetId="4">#REF!</definedName>
    <definedName name="WBS">#REF!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llsPlantMax" localSheetId="4">#REF!</definedName>
    <definedName name="WellsPlantMax">#REF!</definedName>
    <definedName name="WH" localSheetId="4" hidden="1">{#N/A,#N/A,FALSE,"Coversheet";#N/A,#N/A,FALSE,"QA"}</definedName>
    <definedName name="WH" hidden="1">{#N/A,#N/A,FALSE,"Coversheet";#N/A,#N/A,FALSE,"QA"}</definedName>
    <definedName name="What" localSheetId="7">#REF!</definedName>
    <definedName name="What" localSheetId="8">#REF!</definedName>
    <definedName name="What" localSheetId="9">#REF!</definedName>
    <definedName name="what" localSheetId="2">'[71]General Inputs'!$E$4</definedName>
    <definedName name="What" localSheetId="4">#REF!</definedName>
    <definedName name="What">#REF!</definedName>
    <definedName name="whorn_db" localSheetId="4">#REF!</definedName>
    <definedName name="whorn_db">#REF!</definedName>
    <definedName name="WHS" localSheetId="2">[55]Warehouse!$C$50:$I$300</definedName>
    <definedName name="Wind_NamePlate">'[20]Wind Own'!$B$7</definedName>
    <definedName name="WindDate" localSheetId="7">'[31]Dispatch Cases'!#REF!</definedName>
    <definedName name="WindDate" localSheetId="8">'[31]Dispatch Cases'!#REF!</definedName>
    <definedName name="WindDate" localSheetId="9">'[31]Dispatch Cases'!#REF!</definedName>
    <definedName name="WindDate">'[31]Dispatch Cases'!#REF!</definedName>
    <definedName name="WindTransCost">[20]Resources!$D$78</definedName>
    <definedName name="WRKCAP" localSheetId="7">[12]model!#REF!</definedName>
    <definedName name="WRKCAP" localSheetId="8">[12]model!#REF!</definedName>
    <definedName name="WRKCAP" localSheetId="9">[12]model!#REF!</definedName>
    <definedName name="WRKCAP">[12]model!#REF!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TGCost" localSheetId="7">#REF!</definedName>
    <definedName name="WTGCost" localSheetId="8">#REF!</definedName>
    <definedName name="WTGCost" localSheetId="9">#REF!</definedName>
    <definedName name="WTGCost" localSheetId="4">#REF!</definedName>
    <definedName name="WTGCost">#REF!</definedName>
    <definedName name="wwp_wkly_vect_input" localSheetId="4">#REF!</definedName>
    <definedName name="wwp_wkly_vect_input">#REF!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1start">'[13]Customer Data'!$B$92</definedName>
    <definedName name="x2start">'[13]Customer Data'!$B$96</definedName>
    <definedName name="x3start">'[13]Customer Data'!$B$100</definedName>
    <definedName name="x4start">'[13]Customer Data'!$B$104</definedName>
    <definedName name="xseries">'[13]Accumulated Offer'!$D$41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[13]PartsFlow!$E$23</definedName>
    <definedName name="Y" localSheetId="2">#REF!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 localSheetId="7">#REF!</definedName>
    <definedName name="y2_Query_Edit__Customize" localSheetId="8">#REF!</definedName>
    <definedName name="y2_Query_Edit__Customize" localSheetId="9">#REF!</definedName>
    <definedName name="y2_Query_Edit__Customize" localSheetId="2">#REF!</definedName>
    <definedName name="y2_Query_Edit__Customize" localSheetId="4">#REF!</definedName>
    <definedName name="y2_Query_Edit__Customize">#REF!</definedName>
    <definedName name="YEAR" localSheetId="4">#REF!</definedName>
    <definedName name="YEAR">#REF!</definedName>
    <definedName name="YearByYear">[13]YearByYear!$A$1</definedName>
    <definedName name="YearOfCostData">[20]Resources!$E$70</definedName>
    <definedName name="Years_evaluated">'[72]Revison Inputs'!$B$6</definedName>
    <definedName name="yrformat1">'[13]Customer Data'!$E$197</definedName>
    <definedName name="yseries1">'[13]Accumulated Offer'!$D$45</definedName>
    <definedName name="yseries2">'[13]Accumulated Offer'!$D$52</definedName>
    <definedName name="yseries3">'[13]Accumulated Offer'!$D$59</definedName>
    <definedName name="YTD_Format">[56]YTD!$B$13:$D$13,[56]YTD!$B$36:$D$36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  <definedName name="zilfpldebtperc" localSheetId="4">#REF!</definedName>
    <definedName name="zilfpldebtperc">#REF!</definedName>
    <definedName name="zilkhaepcdevcost" localSheetId="4">#REF!</definedName>
    <definedName name="zilkhaepcdevcost">#REF!</definedName>
    <definedName name="zilkhaownperc" localSheetId="4">#REF!</definedName>
    <definedName name="zilkhaownperc">#REF!</definedName>
    <definedName name="ZoneHour1" localSheetId="4">#REF!</definedName>
    <definedName name="ZoneHour1">#REF!</definedName>
    <definedName name="ZoneMonth1" localSheetId="4">#REF!</definedName>
    <definedName name="ZoneMonth1">#REF!</definedName>
  </definedNames>
  <calcPr calcId="145621"/>
  <fileRecoveryPr autoRecover="0"/>
</workbook>
</file>

<file path=xl/calcChain.xml><?xml version="1.0" encoding="utf-8"?>
<calcChain xmlns="http://schemas.openxmlformats.org/spreadsheetml/2006/main">
  <c r="C49" i="101" l="1"/>
  <c r="B49" i="101"/>
  <c r="E26" i="101"/>
  <c r="D25" i="101"/>
  <c r="C26" i="101"/>
  <c r="B26" i="101"/>
  <c r="I63" i="141" l="1"/>
  <c r="I62" i="141"/>
  <c r="I61" i="141"/>
  <c r="E62" i="141" l="1"/>
  <c r="G64" i="141"/>
  <c r="G66" i="141" s="1"/>
  <c r="C65" i="141"/>
  <c r="E65" i="141"/>
  <c r="F65" i="141" s="1"/>
  <c r="I65" i="141" s="1"/>
  <c r="E29" i="141"/>
  <c r="E30" i="141"/>
  <c r="D31" i="141"/>
  <c r="D33" i="141" s="1"/>
  <c r="G31" i="141"/>
  <c r="E32" i="141"/>
  <c r="G33" i="141"/>
  <c r="D41" i="141"/>
  <c r="D40" i="141" s="1"/>
  <c r="G42" i="141"/>
  <c r="G44" i="141" s="1"/>
  <c r="C43" i="141"/>
  <c r="E43" i="141"/>
  <c r="G53" i="141"/>
  <c r="G55" i="141" s="1"/>
  <c r="C54" i="141"/>
  <c r="E54" i="141"/>
  <c r="F43" i="141" l="1"/>
  <c r="I43" i="141" s="1"/>
  <c r="F54" i="141"/>
  <c r="I54" i="141" s="1"/>
  <c r="E31" i="141"/>
  <c r="E33" i="141" s="1"/>
  <c r="D52" i="141"/>
  <c r="E41" i="141"/>
  <c r="D42" i="141"/>
  <c r="D44" i="141" s="1"/>
  <c r="E40" i="141"/>
  <c r="D51" i="141"/>
  <c r="C109" i="100"/>
  <c r="B109" i="100"/>
  <c r="C108" i="100"/>
  <c r="B108" i="100"/>
  <c r="C107" i="100"/>
  <c r="B107" i="100"/>
  <c r="C106" i="100"/>
  <c r="B106" i="100"/>
  <c r="C105" i="100"/>
  <c r="B105" i="100"/>
  <c r="C104" i="100"/>
  <c r="B104" i="100"/>
  <c r="C103" i="100"/>
  <c r="B103" i="100"/>
  <c r="C102" i="100"/>
  <c r="B102" i="100"/>
  <c r="C101" i="100"/>
  <c r="B101" i="100"/>
  <c r="C100" i="100"/>
  <c r="B100" i="100"/>
  <c r="C99" i="100"/>
  <c r="B99" i="100"/>
  <c r="C98" i="100"/>
  <c r="B98" i="100"/>
  <c r="C97" i="100"/>
  <c r="F75" i="100"/>
  <c r="F76" i="100"/>
  <c r="F77" i="100"/>
  <c r="F78" i="100"/>
  <c r="F79" i="100"/>
  <c r="F80" i="100"/>
  <c r="F81" i="100"/>
  <c r="F82" i="100"/>
  <c r="C71" i="100"/>
  <c r="C72" i="100"/>
  <c r="C73" i="100"/>
  <c r="C74" i="100"/>
  <c r="C75" i="100"/>
  <c r="C76" i="100"/>
  <c r="C77" i="100"/>
  <c r="C78" i="100"/>
  <c r="C79" i="100"/>
  <c r="C80" i="100"/>
  <c r="C81" i="100"/>
  <c r="C82" i="100"/>
  <c r="C70" i="100"/>
  <c r="B72" i="100"/>
  <c r="B73" i="100"/>
  <c r="B74" i="100"/>
  <c r="B75" i="100"/>
  <c r="B76" i="100"/>
  <c r="B77" i="100"/>
  <c r="B78" i="100"/>
  <c r="B79" i="100"/>
  <c r="B80" i="100"/>
  <c r="B81" i="100"/>
  <c r="B82" i="100"/>
  <c r="B71" i="100"/>
  <c r="C44" i="100"/>
  <c r="C45" i="100"/>
  <c r="C46" i="100"/>
  <c r="C47" i="100"/>
  <c r="C48" i="100"/>
  <c r="C49" i="100"/>
  <c r="C50" i="100"/>
  <c r="C51" i="100"/>
  <c r="C52" i="100"/>
  <c r="C53" i="100"/>
  <c r="C54" i="100"/>
  <c r="C55" i="100"/>
  <c r="C43" i="100"/>
  <c r="B45" i="100"/>
  <c r="B46" i="100"/>
  <c r="B47" i="100"/>
  <c r="B48" i="100"/>
  <c r="B49" i="100"/>
  <c r="B50" i="100"/>
  <c r="B51" i="100"/>
  <c r="B52" i="100"/>
  <c r="B53" i="100"/>
  <c r="B54" i="100"/>
  <c r="B55" i="100"/>
  <c r="B44" i="100"/>
  <c r="B29" i="100"/>
  <c r="E52" i="141" l="1"/>
  <c r="D63" i="141"/>
  <c r="E42" i="141"/>
  <c r="E44" i="141" s="1"/>
  <c r="D53" i="141"/>
  <c r="D55" i="141" s="1"/>
  <c r="E51" i="141"/>
  <c r="E53" i="141" s="1"/>
  <c r="E55" i="141" s="1"/>
  <c r="D61" i="141" l="1"/>
  <c r="E63" i="141"/>
  <c r="H16" i="136"/>
  <c r="H13" i="136"/>
  <c r="H11" i="136"/>
  <c r="H9" i="136"/>
  <c r="H7" i="136"/>
  <c r="E61" i="141" l="1"/>
  <c r="E64" i="141" s="1"/>
  <c r="E66" i="141" s="1"/>
  <c r="D64" i="141"/>
  <c r="D66" i="141" s="1"/>
  <c r="F15" i="136"/>
  <c r="F14" i="136" l="1"/>
  <c r="D67" i="125" l="1"/>
  <c r="D68" i="125" s="1"/>
  <c r="C67" i="125"/>
  <c r="C68" i="125" s="1"/>
  <c r="B67" i="125"/>
  <c r="B68" i="125" l="1"/>
  <c r="B17" i="125"/>
  <c r="W6" i="99" l="1"/>
  <c r="D23" i="49" l="1"/>
  <c r="B6" i="126" l="1"/>
  <c r="G10" i="130" l="1"/>
  <c r="F10" i="130"/>
  <c r="E10" i="130"/>
  <c r="D10" i="130"/>
  <c r="C10" i="130"/>
  <c r="B10" i="130"/>
  <c r="P6" i="130"/>
  <c r="O6" i="130"/>
  <c r="N6" i="130"/>
  <c r="M6" i="130"/>
  <c r="L6" i="130"/>
  <c r="K6" i="130"/>
  <c r="J6" i="130"/>
  <c r="I6" i="130"/>
  <c r="H6" i="130"/>
  <c r="G6" i="130"/>
  <c r="F6" i="130"/>
  <c r="E6" i="130"/>
  <c r="D6" i="130"/>
  <c r="C6" i="130"/>
  <c r="B6" i="130"/>
  <c r="H10" i="130" s="1"/>
  <c r="G10" i="129"/>
  <c r="F10" i="129"/>
  <c r="E10" i="129"/>
  <c r="D10" i="129"/>
  <c r="C10" i="129"/>
  <c r="B10" i="129"/>
  <c r="P6" i="129"/>
  <c r="O6" i="129"/>
  <c r="N6" i="129"/>
  <c r="M6" i="129"/>
  <c r="L6" i="129"/>
  <c r="K6" i="129"/>
  <c r="J6" i="129"/>
  <c r="I6" i="129"/>
  <c r="H6" i="129"/>
  <c r="G6" i="129"/>
  <c r="F6" i="129"/>
  <c r="E6" i="129"/>
  <c r="D6" i="129"/>
  <c r="C6" i="129"/>
  <c r="B6" i="129"/>
  <c r="H10" i="129" l="1"/>
  <c r="G10" i="126" l="1"/>
  <c r="C6" i="126"/>
  <c r="E36" i="130" l="1"/>
  <c r="F16" i="136" l="1"/>
  <c r="A113" i="100" l="1"/>
  <c r="A112" i="100"/>
  <c r="A111" i="100"/>
  <c r="B110" i="100"/>
  <c r="G98" i="100" s="1"/>
  <c r="G99" i="100" s="1"/>
  <c r="A110" i="100"/>
  <c r="A109" i="100"/>
  <c r="A108" i="100"/>
  <c r="A107" i="100"/>
  <c r="A106" i="100"/>
  <c r="A105" i="100"/>
  <c r="A104" i="100"/>
  <c r="A103" i="100"/>
  <c r="A102" i="100"/>
  <c r="A101" i="100"/>
  <c r="A100" i="100"/>
  <c r="A99" i="100"/>
  <c r="A98" i="100"/>
  <c r="A97" i="100"/>
  <c r="A96" i="100"/>
  <c r="A86" i="100"/>
  <c r="A85" i="100"/>
  <c r="A84" i="100"/>
  <c r="B83" i="100"/>
  <c r="G71" i="100" s="1"/>
  <c r="G72" i="100" s="1"/>
  <c r="A83" i="100"/>
  <c r="A82" i="100"/>
  <c r="A81" i="100"/>
  <c r="A80" i="100"/>
  <c r="A79" i="100"/>
  <c r="A78" i="100"/>
  <c r="A77" i="100"/>
  <c r="A76" i="100"/>
  <c r="A75" i="100"/>
  <c r="A74" i="100"/>
  <c r="A73" i="100"/>
  <c r="A72" i="100"/>
  <c r="A71" i="100"/>
  <c r="A70" i="100"/>
  <c r="A69" i="100"/>
  <c r="A59" i="100"/>
  <c r="A58" i="100"/>
  <c r="A57" i="100"/>
  <c r="B56" i="100"/>
  <c r="G44" i="100" s="1"/>
  <c r="G45" i="100" s="1"/>
  <c r="G46" i="100" s="1"/>
  <c r="A56" i="100"/>
  <c r="A55" i="100"/>
  <c r="A54" i="100"/>
  <c r="A53" i="100"/>
  <c r="A52" i="100"/>
  <c r="A51" i="100"/>
  <c r="A50" i="100"/>
  <c r="A49" i="100"/>
  <c r="A48" i="100"/>
  <c r="A47" i="100"/>
  <c r="A46" i="100"/>
  <c r="A45" i="100"/>
  <c r="A44" i="100"/>
  <c r="A43" i="100"/>
  <c r="A42" i="100"/>
  <c r="G100" i="100" l="1"/>
  <c r="G73" i="100"/>
  <c r="G47" i="100"/>
  <c r="G101" i="100" l="1"/>
  <c r="G74" i="100"/>
  <c r="G48" i="100"/>
  <c r="G102" i="100" l="1"/>
  <c r="G75" i="100"/>
  <c r="G49" i="100"/>
  <c r="G103" i="100" l="1"/>
  <c r="G76" i="100"/>
  <c r="G50" i="100"/>
  <c r="E86" i="99"/>
  <c r="E85" i="99"/>
  <c r="E84" i="99"/>
  <c r="E83" i="99"/>
  <c r="E82" i="99"/>
  <c r="E81" i="99"/>
  <c r="E80" i="99"/>
  <c r="E79" i="99"/>
  <c r="E78" i="99"/>
  <c r="E77" i="99"/>
  <c r="E76" i="99"/>
  <c r="C5" i="130"/>
  <c r="D5" i="130" s="1"/>
  <c r="E5" i="130" s="1"/>
  <c r="F5" i="130" s="1"/>
  <c r="G5" i="130" s="1"/>
  <c r="H5" i="130" s="1"/>
  <c r="I5" i="130" s="1"/>
  <c r="J5" i="130" s="1"/>
  <c r="K5" i="130" s="1"/>
  <c r="L5" i="130" s="1"/>
  <c r="M5" i="130" s="1"/>
  <c r="N5" i="130" s="1"/>
  <c r="O5" i="130" s="1"/>
  <c r="P5" i="130" s="1"/>
  <c r="B9" i="130" s="1"/>
  <c r="C9" i="130" s="1"/>
  <c r="D9" i="130" s="1"/>
  <c r="E9" i="130" s="1"/>
  <c r="F9" i="130" s="1"/>
  <c r="G9" i="130" s="1"/>
  <c r="G104" i="100" l="1"/>
  <c r="G77" i="100"/>
  <c r="G51" i="100"/>
  <c r="G105" i="100" l="1"/>
  <c r="G78" i="100"/>
  <c r="G52" i="100"/>
  <c r="C5" i="129"/>
  <c r="D5" i="129" s="1"/>
  <c r="E5" i="129" s="1"/>
  <c r="F5" i="129" s="1"/>
  <c r="G5" i="129" s="1"/>
  <c r="H5" i="129" s="1"/>
  <c r="I5" i="129" s="1"/>
  <c r="J5" i="129" s="1"/>
  <c r="K5" i="129" s="1"/>
  <c r="L5" i="129" s="1"/>
  <c r="M5" i="129" s="1"/>
  <c r="N5" i="129" s="1"/>
  <c r="O5" i="129" s="1"/>
  <c r="P5" i="129" s="1"/>
  <c r="A35" i="125"/>
  <c r="A36" i="125" s="1"/>
  <c r="A37" i="125" s="1"/>
  <c r="A38" i="125" s="1"/>
  <c r="A39" i="125" s="1"/>
  <c r="A40" i="125" s="1"/>
  <c r="A41" i="125" s="1"/>
  <c r="A42" i="125" s="1"/>
  <c r="A43" i="125" s="1"/>
  <c r="A44" i="125" s="1"/>
  <c r="A45" i="125" s="1"/>
  <c r="A46" i="125" s="1"/>
  <c r="A47" i="125" s="1"/>
  <c r="A48" i="125" s="1"/>
  <c r="A49" i="125" s="1"/>
  <c r="A50" i="125" s="1"/>
  <c r="A51" i="125" s="1"/>
  <c r="A52" i="125" s="1"/>
  <c r="A53" i="125" s="1"/>
  <c r="A54" i="125" s="1"/>
  <c r="A55" i="125" s="1"/>
  <c r="A56" i="125" s="1"/>
  <c r="A57" i="125" s="1"/>
  <c r="A58" i="125" s="1"/>
  <c r="A59" i="125" s="1"/>
  <c r="A60" i="125" s="1"/>
  <c r="A61" i="125" s="1"/>
  <c r="A62" i="125" s="1"/>
  <c r="A63" i="125" s="1"/>
  <c r="A64" i="125" s="1"/>
  <c r="A65" i="125" s="1"/>
  <c r="A66" i="125" s="1"/>
  <c r="D17" i="125"/>
  <c r="C17" i="125"/>
  <c r="G106" i="100" l="1"/>
  <c r="G79" i="100"/>
  <c r="G53" i="100"/>
  <c r="B9" i="129"/>
  <c r="C9" i="129" s="1"/>
  <c r="D9" i="129" s="1"/>
  <c r="E9" i="129" s="1"/>
  <c r="F9" i="129" s="1"/>
  <c r="G9" i="129" s="1"/>
  <c r="G107" i="100"/>
  <c r="G80" i="100"/>
  <c r="G81" i="100" s="1"/>
  <c r="G82" i="100" s="1"/>
  <c r="G54" i="100"/>
  <c r="G108" i="100"/>
  <c r="G55" i="100"/>
  <c r="G109" i="100"/>
  <c r="C6" i="99" l="1"/>
  <c r="D6" i="99" s="1"/>
  <c r="E6" i="99" s="1"/>
  <c r="F6" i="99" s="1"/>
  <c r="G6" i="99" s="1"/>
  <c r="H6" i="99" s="1"/>
  <c r="I6" i="99" s="1"/>
  <c r="J6" i="99" s="1"/>
  <c r="K6" i="99" s="1"/>
  <c r="L6" i="99" s="1"/>
  <c r="M6" i="99" s="1"/>
  <c r="N6" i="99" s="1"/>
  <c r="O6" i="99" s="1"/>
  <c r="P6" i="99" s="1"/>
  <c r="Q6" i="99" s="1"/>
  <c r="R6" i="99" s="1"/>
  <c r="S6" i="99" s="1"/>
  <c r="T6" i="99" s="1"/>
  <c r="U6" i="99" s="1"/>
  <c r="V6" i="99" s="1"/>
  <c r="A32" i="100" l="1"/>
  <c r="A31" i="100"/>
  <c r="A30" i="100"/>
  <c r="A29" i="100"/>
  <c r="A28" i="100"/>
  <c r="G17" i="100"/>
  <c r="F44" i="100" s="1"/>
  <c r="A27" i="100"/>
  <c r="A26" i="100"/>
  <c r="A25" i="100"/>
  <c r="A24" i="100"/>
  <c r="A23" i="100"/>
  <c r="A22" i="100"/>
  <c r="A21" i="100"/>
  <c r="A20" i="100"/>
  <c r="A19" i="100"/>
  <c r="A18" i="100"/>
  <c r="A17" i="100"/>
  <c r="A16" i="100"/>
  <c r="A15" i="100"/>
  <c r="D14" i="49"/>
  <c r="A11" i="49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F98" i="100"/>
  <c r="F17" i="100"/>
  <c r="G18" i="100" l="1"/>
  <c r="F71" i="100"/>
  <c r="F45" i="100" l="1"/>
  <c r="F99" i="100"/>
  <c r="G19" i="100"/>
  <c r="F18" i="100"/>
  <c r="F72" i="100"/>
  <c r="F100" i="100" l="1"/>
  <c r="F46" i="100"/>
  <c r="G20" i="100"/>
  <c r="F73" i="100"/>
  <c r="F19" i="100"/>
  <c r="F47" i="100" l="1"/>
  <c r="G21" i="100"/>
  <c r="F74" i="100"/>
  <c r="F101" i="100"/>
  <c r="F20" i="100"/>
  <c r="F102" i="100" l="1"/>
  <c r="F48" i="100"/>
  <c r="F21" i="100"/>
  <c r="G22" i="100"/>
  <c r="N91" i="126"/>
  <c r="G23" i="100" l="1"/>
  <c r="F49" i="100"/>
  <c r="F22" i="100"/>
  <c r="F103" i="100"/>
  <c r="O91" i="126"/>
  <c r="F104" i="100" l="1"/>
  <c r="G24" i="100"/>
  <c r="F23" i="100"/>
  <c r="F50" i="100"/>
  <c r="D36" i="130"/>
  <c r="E35" i="130"/>
  <c r="D35" i="130"/>
  <c r="E34" i="130"/>
  <c r="I34" i="130" s="1"/>
  <c r="D34" i="130"/>
  <c r="L33" i="130"/>
  <c r="E33" i="130"/>
  <c r="D33" i="130"/>
  <c r="M33" i="130" s="1"/>
  <c r="N33" i="130" s="1"/>
  <c r="O33" i="130" s="1"/>
  <c r="D32" i="130"/>
  <c r="C32" i="130"/>
  <c r="D31" i="130"/>
  <c r="C31" i="130"/>
  <c r="D30" i="130"/>
  <c r="C30" i="130"/>
  <c r="D29" i="130"/>
  <c r="C29" i="130"/>
  <c r="D28" i="130"/>
  <c r="C28" i="130"/>
  <c r="D27" i="130"/>
  <c r="C27" i="130"/>
  <c r="D26" i="130"/>
  <c r="C26" i="130"/>
  <c r="D25" i="130"/>
  <c r="C25" i="130"/>
  <c r="D24" i="130"/>
  <c r="C24" i="130"/>
  <c r="D23" i="130"/>
  <c r="C23" i="130"/>
  <c r="D22" i="130"/>
  <c r="C22" i="130"/>
  <c r="G21" i="130"/>
  <c r="G22" i="130" s="1"/>
  <c r="G23" i="130" s="1"/>
  <c r="G24" i="130" s="1"/>
  <c r="G25" i="130" s="1"/>
  <c r="G26" i="130" s="1"/>
  <c r="G27" i="130" s="1"/>
  <c r="G28" i="130" s="1"/>
  <c r="G29" i="130" s="1"/>
  <c r="G30" i="130" s="1"/>
  <c r="G31" i="130" s="1"/>
  <c r="G32" i="130" s="1"/>
  <c r="F21" i="130"/>
  <c r="F22" i="130" s="1"/>
  <c r="F23" i="130" s="1"/>
  <c r="F24" i="130" s="1"/>
  <c r="F25" i="130" s="1"/>
  <c r="F26" i="130" s="1"/>
  <c r="F27" i="130" s="1"/>
  <c r="F28" i="130" s="1"/>
  <c r="F29" i="130" s="1"/>
  <c r="F30" i="130" s="1"/>
  <c r="F31" i="130" s="1"/>
  <c r="F32" i="130" s="1"/>
  <c r="B21" i="130"/>
  <c r="B20" i="130"/>
  <c r="K19" i="130"/>
  <c r="I19" i="130"/>
  <c r="L19" i="130" s="1"/>
  <c r="G19" i="130"/>
  <c r="G20" i="130" s="1"/>
  <c r="F19" i="130"/>
  <c r="J19" i="130" s="1"/>
  <c r="E19" i="130"/>
  <c r="H11" i="130"/>
  <c r="C7" i="130"/>
  <c r="D7" i="130" s="1"/>
  <c r="E7" i="130" s="1"/>
  <c r="F7" i="130" s="1"/>
  <c r="G7" i="130" s="1"/>
  <c r="H7" i="130" s="1"/>
  <c r="I7" i="130" s="1"/>
  <c r="J7" i="130" s="1"/>
  <c r="K7" i="130" s="1"/>
  <c r="L7" i="130" s="1"/>
  <c r="M7" i="130" s="1"/>
  <c r="N7" i="130" s="1"/>
  <c r="O7" i="130" s="1"/>
  <c r="P7" i="130" s="1"/>
  <c r="B11" i="130" s="1"/>
  <c r="C11" i="130" s="1"/>
  <c r="D11" i="130" s="1"/>
  <c r="E11" i="130" s="1"/>
  <c r="F11" i="130" s="1"/>
  <c r="G11" i="130" s="1"/>
  <c r="D86" i="129"/>
  <c r="M86" i="129" s="1"/>
  <c r="N86" i="129" s="1"/>
  <c r="O86" i="129" s="1"/>
  <c r="D32" i="129"/>
  <c r="C32" i="129"/>
  <c r="D31" i="129"/>
  <c r="C31" i="129"/>
  <c r="D30" i="129"/>
  <c r="C30" i="129"/>
  <c r="D29" i="129"/>
  <c r="C29" i="129"/>
  <c r="D28" i="129"/>
  <c r="C28" i="129"/>
  <c r="D27" i="129"/>
  <c r="C27" i="129"/>
  <c r="D26" i="129"/>
  <c r="C26" i="129"/>
  <c r="D25" i="129"/>
  <c r="C25" i="129"/>
  <c r="D24" i="129"/>
  <c r="C24" i="129"/>
  <c r="D23" i="129"/>
  <c r="C23" i="129"/>
  <c r="D22" i="129"/>
  <c r="C22" i="129"/>
  <c r="G21" i="129"/>
  <c r="G22" i="129" s="1"/>
  <c r="G23" i="129" s="1"/>
  <c r="G24" i="129" s="1"/>
  <c r="G25" i="129" s="1"/>
  <c r="G26" i="129" s="1"/>
  <c r="G27" i="129" s="1"/>
  <c r="G28" i="129" s="1"/>
  <c r="G29" i="129" s="1"/>
  <c r="G30" i="129" s="1"/>
  <c r="G31" i="129" s="1"/>
  <c r="G32" i="129" s="1"/>
  <c r="F21" i="129"/>
  <c r="F22" i="129" s="1"/>
  <c r="F23" i="129" s="1"/>
  <c r="F24" i="129" s="1"/>
  <c r="F25" i="129" s="1"/>
  <c r="F26" i="129" s="1"/>
  <c r="F27" i="129" s="1"/>
  <c r="F28" i="129" s="1"/>
  <c r="F29" i="129" s="1"/>
  <c r="F30" i="129" s="1"/>
  <c r="F31" i="129" s="1"/>
  <c r="F32" i="129" s="1"/>
  <c r="B21" i="129"/>
  <c r="B22" i="129" s="1"/>
  <c r="B20" i="129"/>
  <c r="K19" i="129"/>
  <c r="G19" i="129"/>
  <c r="G20" i="129" s="1"/>
  <c r="F19" i="129"/>
  <c r="F20" i="129" s="1"/>
  <c r="E19" i="129"/>
  <c r="I19" i="129" s="1"/>
  <c r="H11" i="129"/>
  <c r="C7" i="129"/>
  <c r="D7" i="129" s="1"/>
  <c r="E7" i="129" s="1"/>
  <c r="F7" i="129" s="1"/>
  <c r="G7" i="129" s="1"/>
  <c r="H7" i="129" s="1"/>
  <c r="I7" i="129" s="1"/>
  <c r="J7" i="129" s="1"/>
  <c r="K7" i="129" s="1"/>
  <c r="L7" i="129" s="1"/>
  <c r="M7" i="129" s="1"/>
  <c r="N7" i="129" s="1"/>
  <c r="O7" i="129" s="1"/>
  <c r="P7" i="129" s="1"/>
  <c r="B11" i="129" s="1"/>
  <c r="C11" i="129" s="1"/>
  <c r="D11" i="129" s="1"/>
  <c r="E11" i="129" s="1"/>
  <c r="F11" i="129" s="1"/>
  <c r="G11" i="129" s="1"/>
  <c r="D32" i="126"/>
  <c r="C32" i="126"/>
  <c r="D31" i="126"/>
  <c r="C31" i="126"/>
  <c r="D30" i="126"/>
  <c r="C30" i="126"/>
  <c r="D29" i="126"/>
  <c r="C29" i="126"/>
  <c r="D28" i="126"/>
  <c r="C28" i="126"/>
  <c r="D27" i="126"/>
  <c r="C27" i="126"/>
  <c r="D26" i="126"/>
  <c r="C26" i="126"/>
  <c r="D25" i="126"/>
  <c r="C25" i="126"/>
  <c r="D24" i="126"/>
  <c r="C24" i="126"/>
  <c r="D23" i="126"/>
  <c r="C23" i="126"/>
  <c r="D22" i="126"/>
  <c r="C22" i="126"/>
  <c r="G21" i="126"/>
  <c r="G22" i="126" s="1"/>
  <c r="G23" i="126" s="1"/>
  <c r="G24" i="126" s="1"/>
  <c r="G25" i="126" s="1"/>
  <c r="G26" i="126" s="1"/>
  <c r="G27" i="126" s="1"/>
  <c r="G28" i="126" s="1"/>
  <c r="G29" i="126" s="1"/>
  <c r="G30" i="126" s="1"/>
  <c r="G31" i="126" s="1"/>
  <c r="G32" i="126" s="1"/>
  <c r="F21" i="126"/>
  <c r="F22" i="126" s="1"/>
  <c r="F23" i="126" s="1"/>
  <c r="F24" i="126" s="1"/>
  <c r="F25" i="126" s="1"/>
  <c r="F26" i="126" s="1"/>
  <c r="F27" i="126" s="1"/>
  <c r="F28" i="126" s="1"/>
  <c r="F29" i="126" s="1"/>
  <c r="F30" i="126" s="1"/>
  <c r="F31" i="126" s="1"/>
  <c r="F32" i="126" s="1"/>
  <c r="B21" i="126"/>
  <c r="B20" i="126"/>
  <c r="K19" i="126"/>
  <c r="I19" i="126"/>
  <c r="L19" i="126" s="1"/>
  <c r="G19" i="126"/>
  <c r="G20" i="126" s="1"/>
  <c r="F19" i="126"/>
  <c r="J19" i="126" s="1"/>
  <c r="E19" i="126"/>
  <c r="F10" i="126"/>
  <c r="E10" i="126"/>
  <c r="D10" i="126"/>
  <c r="C10" i="126"/>
  <c r="B10" i="126"/>
  <c r="D7" i="126"/>
  <c r="E7" i="126" s="1"/>
  <c r="F7" i="126" s="1"/>
  <c r="G7" i="126" s="1"/>
  <c r="H7" i="126" s="1"/>
  <c r="I7" i="126" s="1"/>
  <c r="J7" i="126" s="1"/>
  <c r="K7" i="126" s="1"/>
  <c r="L7" i="126" s="1"/>
  <c r="M7" i="126" s="1"/>
  <c r="N7" i="126" s="1"/>
  <c r="O7" i="126" s="1"/>
  <c r="P7" i="126" s="1"/>
  <c r="B11" i="126" s="1"/>
  <c r="C11" i="126" s="1"/>
  <c r="D11" i="126" s="1"/>
  <c r="E11" i="126" s="1"/>
  <c r="F11" i="126" s="1"/>
  <c r="G11" i="126" s="1"/>
  <c r="C7" i="126"/>
  <c r="P6" i="126"/>
  <c r="O6" i="126"/>
  <c r="N6" i="126"/>
  <c r="M6" i="126"/>
  <c r="L6" i="126"/>
  <c r="K6" i="126"/>
  <c r="J6" i="126"/>
  <c r="I6" i="126"/>
  <c r="H6" i="126"/>
  <c r="G6" i="126"/>
  <c r="F6" i="126"/>
  <c r="E6" i="126"/>
  <c r="D6" i="126"/>
  <c r="H10" i="126" s="1"/>
  <c r="H11" i="126" s="1"/>
  <c r="E5" i="126"/>
  <c r="F5" i="126" s="1"/>
  <c r="G5" i="126" s="1"/>
  <c r="H5" i="126" s="1"/>
  <c r="I5" i="126" s="1"/>
  <c r="J5" i="126" s="1"/>
  <c r="K5" i="126" s="1"/>
  <c r="L5" i="126" s="1"/>
  <c r="M5" i="126" s="1"/>
  <c r="N5" i="126" s="1"/>
  <c r="O5" i="126" s="1"/>
  <c r="P5" i="126" s="1"/>
  <c r="B9" i="126" s="1"/>
  <c r="C9" i="126" s="1"/>
  <c r="D9" i="126" s="1"/>
  <c r="E9" i="126" s="1"/>
  <c r="F9" i="126" s="1"/>
  <c r="G9" i="126" s="1"/>
  <c r="D5" i="126"/>
  <c r="D27" i="99"/>
  <c r="C27" i="99"/>
  <c r="D26" i="99"/>
  <c r="C26" i="99"/>
  <c r="D25" i="99"/>
  <c r="C25" i="99"/>
  <c r="D24" i="99"/>
  <c r="C24" i="99"/>
  <c r="D23" i="99"/>
  <c r="C23" i="99"/>
  <c r="D22" i="99"/>
  <c r="C22" i="99"/>
  <c r="D21" i="99"/>
  <c r="C21" i="99"/>
  <c r="D20" i="99"/>
  <c r="C20" i="99"/>
  <c r="D19" i="99"/>
  <c r="C19" i="99"/>
  <c r="D18" i="99"/>
  <c r="C18" i="99"/>
  <c r="D17" i="99"/>
  <c r="C17" i="99"/>
  <c r="G16" i="99"/>
  <c r="G17" i="99" s="1"/>
  <c r="G18" i="99" s="1"/>
  <c r="G19" i="99" s="1"/>
  <c r="G20" i="99" s="1"/>
  <c r="G21" i="99" s="1"/>
  <c r="G22" i="99" s="1"/>
  <c r="G23" i="99" s="1"/>
  <c r="G24" i="99" s="1"/>
  <c r="G25" i="99" s="1"/>
  <c r="G26" i="99" s="1"/>
  <c r="G27" i="99" s="1"/>
  <c r="F16" i="99"/>
  <c r="F17" i="99" s="1"/>
  <c r="F18" i="99" s="1"/>
  <c r="F19" i="99" s="1"/>
  <c r="F20" i="99" s="1"/>
  <c r="F21" i="99" s="1"/>
  <c r="F22" i="99" s="1"/>
  <c r="F23" i="99" s="1"/>
  <c r="F24" i="99" s="1"/>
  <c r="F25" i="99" s="1"/>
  <c r="F26" i="99" s="1"/>
  <c r="F27" i="99" s="1"/>
  <c r="B16" i="99"/>
  <c r="B17" i="99" s="1"/>
  <c r="B15" i="99"/>
  <c r="K14" i="99"/>
  <c r="I14" i="99"/>
  <c r="G14" i="99"/>
  <c r="G15" i="99" s="1"/>
  <c r="F14" i="99"/>
  <c r="F15" i="99" s="1"/>
  <c r="E14" i="99"/>
  <c r="A2" i="99"/>
  <c r="H18" i="141"/>
  <c r="F18" i="141"/>
  <c r="E18" i="141"/>
  <c r="D18" i="141"/>
  <c r="C18" i="141"/>
  <c r="H15" i="141"/>
  <c r="G15" i="141"/>
  <c r="F15" i="141"/>
  <c r="E15" i="141"/>
  <c r="C15" i="141"/>
  <c r="G14" i="141"/>
  <c r="F12" i="141"/>
  <c r="E12" i="141"/>
  <c r="C12" i="141"/>
  <c r="C10" i="141"/>
  <c r="C14" i="141" s="1"/>
  <c r="C16" i="141" s="1"/>
  <c r="C19" i="141" s="1"/>
  <c r="C21" i="141" s="1"/>
  <c r="C22" i="141" s="1"/>
  <c r="D9" i="141"/>
  <c r="C32" i="141" s="1"/>
  <c r="F32" i="141" s="1"/>
  <c r="I32" i="141" s="1"/>
  <c r="H8" i="141"/>
  <c r="C63" i="141" s="1"/>
  <c r="F63" i="141" s="1"/>
  <c r="F8" i="141"/>
  <c r="C52" i="141" s="1"/>
  <c r="F52" i="141" s="1"/>
  <c r="E8" i="141"/>
  <c r="C41" i="141" s="1"/>
  <c r="F41" i="141" s="1"/>
  <c r="D8" i="141"/>
  <c r="C30" i="141" s="1"/>
  <c r="F30" i="141" s="1"/>
  <c r="D7" i="141"/>
  <c r="C29" i="141" s="1"/>
  <c r="H63" i="141" l="1"/>
  <c r="F29" i="141"/>
  <c r="C31" i="141"/>
  <c r="C33" i="141" s="1"/>
  <c r="I30" i="141"/>
  <c r="H30" i="141"/>
  <c r="I52" i="141"/>
  <c r="H52" i="141"/>
  <c r="I41" i="141"/>
  <c r="H41" i="141"/>
  <c r="F7" i="141"/>
  <c r="C51" i="141" s="1"/>
  <c r="F51" i="100"/>
  <c r="F105" i="100"/>
  <c r="F24" i="100"/>
  <c r="G25" i="100"/>
  <c r="K15" i="99"/>
  <c r="K16" i="99" s="1"/>
  <c r="K17" i="99" s="1"/>
  <c r="K18" i="99" s="1"/>
  <c r="K19" i="99" s="1"/>
  <c r="K20" i="99" s="1"/>
  <c r="K21" i="99" s="1"/>
  <c r="K22" i="99" s="1"/>
  <c r="K23" i="99" s="1"/>
  <c r="K24" i="99" s="1"/>
  <c r="K25" i="99" s="1"/>
  <c r="K26" i="99" s="1"/>
  <c r="K27" i="99" s="1"/>
  <c r="B18" i="99"/>
  <c r="E17" i="99"/>
  <c r="D15" i="125"/>
  <c r="C3" i="126"/>
  <c r="F10" i="141"/>
  <c r="F14" i="141" s="1"/>
  <c r="F16" i="141" s="1"/>
  <c r="F19" i="141" s="1"/>
  <c r="F21" i="141" s="1"/>
  <c r="F22" i="141" s="1"/>
  <c r="D12" i="141"/>
  <c r="E7" i="141"/>
  <c r="C40" i="141" s="1"/>
  <c r="D15" i="141"/>
  <c r="J14" i="99"/>
  <c r="L14" i="99"/>
  <c r="E15" i="99"/>
  <c r="I15" i="99" s="1"/>
  <c r="E16" i="99"/>
  <c r="M19" i="126"/>
  <c r="N19" i="126" s="1"/>
  <c r="O19" i="126" s="1"/>
  <c r="P19" i="126" s="1"/>
  <c r="D10" i="141"/>
  <c r="D14" i="141" s="1"/>
  <c r="D16" i="141" s="1"/>
  <c r="D19" i="141" s="1"/>
  <c r="D21" i="141" s="1"/>
  <c r="D22" i="141" s="1"/>
  <c r="K20" i="126"/>
  <c r="K21" i="126" s="1"/>
  <c r="K22" i="126" s="1"/>
  <c r="K23" i="126" s="1"/>
  <c r="K24" i="126" s="1"/>
  <c r="K25" i="126" s="1"/>
  <c r="K26" i="126" s="1"/>
  <c r="K27" i="126" s="1"/>
  <c r="K28" i="126" s="1"/>
  <c r="K29" i="126" s="1"/>
  <c r="K30" i="126" s="1"/>
  <c r="K31" i="126" s="1"/>
  <c r="K32" i="126" s="1"/>
  <c r="F20" i="126"/>
  <c r="J20" i="126" s="1"/>
  <c r="B22" i="126"/>
  <c r="L19" i="129"/>
  <c r="E20" i="126"/>
  <c r="I20" i="126" s="1"/>
  <c r="E21" i="126"/>
  <c r="K20" i="129"/>
  <c r="K21" i="129" s="1"/>
  <c r="K22" i="129" s="1"/>
  <c r="K23" i="129" s="1"/>
  <c r="K24" i="129" s="1"/>
  <c r="K25" i="129" s="1"/>
  <c r="K26" i="129" s="1"/>
  <c r="K27" i="129" s="1"/>
  <c r="K28" i="129" s="1"/>
  <c r="K29" i="129" s="1"/>
  <c r="K30" i="129" s="1"/>
  <c r="K31" i="129" s="1"/>
  <c r="K32" i="129" s="1"/>
  <c r="B23" i="129"/>
  <c r="E22" i="129"/>
  <c r="J19" i="129"/>
  <c r="E20" i="129"/>
  <c r="I20" i="129" s="1"/>
  <c r="E21" i="129"/>
  <c r="J20" i="130"/>
  <c r="M19" i="130"/>
  <c r="N19" i="130" s="1"/>
  <c r="O19" i="130" s="1"/>
  <c r="P19" i="130" s="1"/>
  <c r="K20" i="130"/>
  <c r="K21" i="130" s="1"/>
  <c r="K22" i="130" s="1"/>
  <c r="K23" i="130" s="1"/>
  <c r="K24" i="130" s="1"/>
  <c r="K25" i="130" s="1"/>
  <c r="K26" i="130" s="1"/>
  <c r="K27" i="130" s="1"/>
  <c r="K28" i="130" s="1"/>
  <c r="K29" i="130" s="1"/>
  <c r="K30" i="130" s="1"/>
  <c r="K31" i="130" s="1"/>
  <c r="K32" i="130" s="1"/>
  <c r="F20" i="130"/>
  <c r="B22" i="130"/>
  <c r="I35" i="130"/>
  <c r="L34" i="130"/>
  <c r="E20" i="130"/>
  <c r="I20" i="130" s="1"/>
  <c r="E21" i="130"/>
  <c r="F40" i="141" l="1"/>
  <c r="C42" i="141"/>
  <c r="C44" i="141" s="1"/>
  <c r="F51" i="141"/>
  <c r="C53" i="141"/>
  <c r="C55" i="141" s="1"/>
  <c r="H29" i="141"/>
  <c r="H31" i="141" s="1"/>
  <c r="H33" i="141" s="1"/>
  <c r="H26" i="141" s="1"/>
  <c r="F31" i="141"/>
  <c r="F33" i="141" s="1"/>
  <c r="I29" i="141"/>
  <c r="I31" i="141" s="1"/>
  <c r="I33" i="141" s="1"/>
  <c r="F106" i="100"/>
  <c r="F25" i="100"/>
  <c r="G26" i="100"/>
  <c r="F52" i="100"/>
  <c r="I21" i="130"/>
  <c r="L20" i="130"/>
  <c r="I21" i="129"/>
  <c r="L20" i="129"/>
  <c r="I21" i="126"/>
  <c r="L20" i="126"/>
  <c r="J21" i="126"/>
  <c r="M20" i="126"/>
  <c r="N20" i="126" s="1"/>
  <c r="O20" i="126" s="1"/>
  <c r="P20" i="126" s="1"/>
  <c r="I16" i="99"/>
  <c r="L15" i="99"/>
  <c r="I36" i="130"/>
  <c r="L35" i="130"/>
  <c r="B24" i="129"/>
  <c r="E23" i="129"/>
  <c r="E22" i="126"/>
  <c r="B23" i="126"/>
  <c r="M14" i="99"/>
  <c r="N14" i="99" s="1"/>
  <c r="O14" i="99" s="1"/>
  <c r="P14" i="99" s="1"/>
  <c r="J15" i="99"/>
  <c r="E10" i="141"/>
  <c r="E14" i="141" s="1"/>
  <c r="E16" i="141" s="1"/>
  <c r="E19" i="141" s="1"/>
  <c r="E21" i="141" s="1"/>
  <c r="E22" i="141" s="1"/>
  <c r="H7" i="141"/>
  <c r="C62" i="141" s="1"/>
  <c r="F62" i="141" s="1"/>
  <c r="D20" i="125"/>
  <c r="D22" i="125" s="1"/>
  <c r="D24" i="125" s="1"/>
  <c r="J21" i="130"/>
  <c r="M20" i="130"/>
  <c r="N20" i="130" s="1"/>
  <c r="O20" i="130" s="1"/>
  <c r="P20" i="130" s="1"/>
  <c r="E22" i="130"/>
  <c r="B23" i="130"/>
  <c r="M19" i="129"/>
  <c r="N19" i="129" s="1"/>
  <c r="O19" i="129" s="1"/>
  <c r="P19" i="129" s="1"/>
  <c r="J20" i="129"/>
  <c r="C34" i="126"/>
  <c r="B19" i="99"/>
  <c r="E18" i="99"/>
  <c r="H62" i="141" l="1"/>
  <c r="H40" i="141"/>
  <c r="H42" i="141" s="1"/>
  <c r="H44" i="141" s="1"/>
  <c r="H37" i="141" s="1"/>
  <c r="F42" i="141"/>
  <c r="F44" i="141" s="1"/>
  <c r="H51" i="141"/>
  <c r="H53" i="141" s="1"/>
  <c r="H55" i="141" s="1"/>
  <c r="H48" i="141" s="1"/>
  <c r="F53" i="141"/>
  <c r="F55" i="141" s="1"/>
  <c r="F107" i="100"/>
  <c r="F26" i="100"/>
  <c r="F53" i="100"/>
  <c r="G27" i="100"/>
  <c r="D3" i="126"/>
  <c r="B20" i="99"/>
  <c r="E19" i="99"/>
  <c r="E23" i="130"/>
  <c r="B24" i="130"/>
  <c r="J22" i="130"/>
  <c r="M21" i="130"/>
  <c r="C15" i="125"/>
  <c r="C3" i="129"/>
  <c r="H12" i="141"/>
  <c r="H6" i="141"/>
  <c r="C61" i="141" s="1"/>
  <c r="E23" i="126"/>
  <c r="B24" i="126"/>
  <c r="M20" i="129"/>
  <c r="N20" i="129" s="1"/>
  <c r="O20" i="129" s="1"/>
  <c r="P20" i="129" s="1"/>
  <c r="J21" i="129"/>
  <c r="C35" i="126"/>
  <c r="C30" i="99"/>
  <c r="D26" i="125"/>
  <c r="M15" i="99"/>
  <c r="N15" i="99" s="1"/>
  <c r="O15" i="99" s="1"/>
  <c r="P15" i="99" s="1"/>
  <c r="J16" i="99"/>
  <c r="B25" i="129"/>
  <c r="E24" i="129"/>
  <c r="L36" i="130"/>
  <c r="I17" i="99"/>
  <c r="L16" i="99"/>
  <c r="J22" i="126"/>
  <c r="M21" i="126"/>
  <c r="N21" i="126" s="1"/>
  <c r="O21" i="126" s="1"/>
  <c r="P21" i="126" s="1"/>
  <c r="I22" i="126"/>
  <c r="L21" i="126"/>
  <c r="I22" i="129"/>
  <c r="L21" i="129"/>
  <c r="I22" i="130"/>
  <c r="L21" i="130"/>
  <c r="F61" i="141" l="1"/>
  <c r="C64" i="141"/>
  <c r="C66" i="141" s="1"/>
  <c r="I40" i="141"/>
  <c r="I42" i="141" s="1"/>
  <c r="I44" i="141" s="1"/>
  <c r="I51" i="141"/>
  <c r="I53" i="141" s="1"/>
  <c r="I55" i="141" s="1"/>
  <c r="F108" i="100"/>
  <c r="G28" i="100"/>
  <c r="F54" i="100"/>
  <c r="F27" i="100"/>
  <c r="B26" i="129"/>
  <c r="E25" i="129"/>
  <c r="I23" i="130"/>
  <c r="L22" i="130"/>
  <c r="I23" i="129"/>
  <c r="L22" i="129"/>
  <c r="I23" i="126"/>
  <c r="L22" i="126"/>
  <c r="J23" i="126"/>
  <c r="M22" i="126"/>
  <c r="N22" i="126" s="1"/>
  <c r="O22" i="126" s="1"/>
  <c r="P22" i="126" s="1"/>
  <c r="I18" i="99"/>
  <c r="L17" i="99"/>
  <c r="M16" i="99"/>
  <c r="N16" i="99" s="1"/>
  <c r="O16" i="99" s="1"/>
  <c r="P16" i="99" s="1"/>
  <c r="J17" i="99"/>
  <c r="B15" i="125"/>
  <c r="C3" i="130"/>
  <c r="C37" i="130" s="1"/>
  <c r="H10" i="141"/>
  <c r="H14" i="141" s="1"/>
  <c r="H16" i="141" s="1"/>
  <c r="H19" i="141" s="1"/>
  <c r="H21" i="141" s="1"/>
  <c r="H22" i="141" s="1"/>
  <c r="C20" i="125"/>
  <c r="C22" i="125" s="1"/>
  <c r="C24" i="125" s="1"/>
  <c r="N21" i="130"/>
  <c r="O21" i="130" s="1"/>
  <c r="P21" i="130" s="1"/>
  <c r="B25" i="130"/>
  <c r="E24" i="130"/>
  <c r="B34" i="126"/>
  <c r="C36" i="126"/>
  <c r="C31" i="99"/>
  <c r="M21" i="129"/>
  <c r="N21" i="129" s="1"/>
  <c r="O21" i="129" s="1"/>
  <c r="P21" i="129" s="1"/>
  <c r="J22" i="129"/>
  <c r="E24" i="126"/>
  <c r="B25" i="126"/>
  <c r="C35" i="129"/>
  <c r="C3" i="99"/>
  <c r="J23" i="130"/>
  <c r="M22" i="130"/>
  <c r="N22" i="130" s="1"/>
  <c r="O22" i="130" s="1"/>
  <c r="P22" i="130" s="1"/>
  <c r="B21" i="99"/>
  <c r="E20" i="99"/>
  <c r="H61" i="141" l="1"/>
  <c r="H64" i="141" s="1"/>
  <c r="F64" i="141"/>
  <c r="F66" i="141" s="1"/>
  <c r="C26" i="125"/>
  <c r="F55" i="100"/>
  <c r="F109" i="100"/>
  <c r="F28" i="100"/>
  <c r="B20" i="125"/>
  <c r="E15" i="125"/>
  <c r="I19" i="99"/>
  <c r="L18" i="99"/>
  <c r="J24" i="126"/>
  <c r="M23" i="126"/>
  <c r="I24" i="126"/>
  <c r="L23" i="126"/>
  <c r="I24" i="129"/>
  <c r="L23" i="129"/>
  <c r="I24" i="130"/>
  <c r="L23" i="130"/>
  <c r="M22" i="129"/>
  <c r="N22" i="129" s="1"/>
  <c r="O22" i="129" s="1"/>
  <c r="P22" i="129" s="1"/>
  <c r="J23" i="129"/>
  <c r="B22" i="99"/>
  <c r="E21" i="99"/>
  <c r="J24" i="130"/>
  <c r="M23" i="130"/>
  <c r="N23" i="130" s="1"/>
  <c r="O23" i="130" s="1"/>
  <c r="P23" i="130" s="1"/>
  <c r="C36" i="129"/>
  <c r="E25" i="126"/>
  <c r="B26" i="126"/>
  <c r="C37" i="126"/>
  <c r="C32" i="99"/>
  <c r="E34" i="126"/>
  <c r="B35" i="126"/>
  <c r="D34" i="126"/>
  <c r="B30" i="99"/>
  <c r="B26" i="130"/>
  <c r="E25" i="130"/>
  <c r="C38" i="130"/>
  <c r="M17" i="99"/>
  <c r="N17" i="99" s="1"/>
  <c r="O17" i="99" s="1"/>
  <c r="P17" i="99" s="1"/>
  <c r="J18" i="99"/>
  <c r="B27" i="129"/>
  <c r="E26" i="129"/>
  <c r="H66" i="141" l="1"/>
  <c r="H59" i="141" s="1"/>
  <c r="I64" i="141"/>
  <c r="I66" i="141" s="1"/>
  <c r="B28" i="129"/>
  <c r="E27" i="129"/>
  <c r="M18" i="99"/>
  <c r="N18" i="99" s="1"/>
  <c r="O18" i="99" s="1"/>
  <c r="P18" i="99" s="1"/>
  <c r="J19" i="99"/>
  <c r="D30" i="99"/>
  <c r="I34" i="126"/>
  <c r="E30" i="99"/>
  <c r="I30" i="99" s="1"/>
  <c r="L30" i="99" s="1"/>
  <c r="C38" i="126"/>
  <c r="C33" i="99"/>
  <c r="J25" i="130"/>
  <c r="M24" i="130"/>
  <c r="E22" i="99"/>
  <c r="B23" i="99"/>
  <c r="M23" i="129"/>
  <c r="N23" i="129" s="1"/>
  <c r="O23" i="129" s="1"/>
  <c r="P23" i="129" s="1"/>
  <c r="J24" i="129"/>
  <c r="N23" i="126"/>
  <c r="O23" i="126" s="1"/>
  <c r="P23" i="126" s="1"/>
  <c r="B22" i="125"/>
  <c r="E20" i="125"/>
  <c r="C39" i="130"/>
  <c r="E26" i="130"/>
  <c r="B27" i="130"/>
  <c r="B36" i="126"/>
  <c r="D35" i="126"/>
  <c r="B31" i="99"/>
  <c r="E35" i="126"/>
  <c r="E31" i="99" s="1"/>
  <c r="E26" i="126"/>
  <c r="B27" i="126"/>
  <c r="C37" i="129"/>
  <c r="I25" i="130"/>
  <c r="L24" i="130"/>
  <c r="I25" i="129"/>
  <c r="L24" i="129"/>
  <c r="I25" i="126"/>
  <c r="L24" i="126"/>
  <c r="J25" i="126"/>
  <c r="M24" i="126"/>
  <c r="N24" i="126" s="1"/>
  <c r="O24" i="126" s="1"/>
  <c r="P24" i="126" s="1"/>
  <c r="I20" i="99"/>
  <c r="L19" i="99"/>
  <c r="D3" i="129" l="1"/>
  <c r="D3" i="130"/>
  <c r="I21" i="99"/>
  <c r="L20" i="99"/>
  <c r="J26" i="126"/>
  <c r="M25" i="126"/>
  <c r="I26" i="126"/>
  <c r="L25" i="126"/>
  <c r="I26" i="129"/>
  <c r="L25" i="129"/>
  <c r="I26" i="130"/>
  <c r="L25" i="130"/>
  <c r="C38" i="129"/>
  <c r="D31" i="99"/>
  <c r="E27" i="130"/>
  <c r="B28" i="130"/>
  <c r="B57" i="101"/>
  <c r="C40" i="130"/>
  <c r="B24" i="125"/>
  <c r="F24" i="125" s="1"/>
  <c r="E22" i="125"/>
  <c r="B26" i="125"/>
  <c r="E26" i="125" s="1"/>
  <c r="M24" i="129"/>
  <c r="N24" i="129" s="1"/>
  <c r="O24" i="129" s="1"/>
  <c r="P24" i="129" s="1"/>
  <c r="J25" i="129"/>
  <c r="E23" i="99"/>
  <c r="B24" i="99"/>
  <c r="J26" i="130"/>
  <c r="M25" i="130"/>
  <c r="N25" i="130" s="1"/>
  <c r="O25" i="130" s="1"/>
  <c r="I35" i="126"/>
  <c r="L34" i="126"/>
  <c r="E27" i="126"/>
  <c r="B28" i="126"/>
  <c r="E36" i="126"/>
  <c r="E32" i="99" s="1"/>
  <c r="B37" i="126"/>
  <c r="D36" i="126"/>
  <c r="B32" i="99"/>
  <c r="N24" i="130"/>
  <c r="O24" i="130" s="1"/>
  <c r="P24" i="130" s="1"/>
  <c r="C39" i="126"/>
  <c r="C34" i="99"/>
  <c r="I31" i="99"/>
  <c r="M19" i="99"/>
  <c r="N19" i="99" s="1"/>
  <c r="O19" i="99" s="1"/>
  <c r="P19" i="99" s="1"/>
  <c r="J20" i="99"/>
  <c r="B29" i="129"/>
  <c r="E28" i="129"/>
  <c r="I32" i="99" l="1"/>
  <c r="L32" i="99" s="1"/>
  <c r="D32" i="99"/>
  <c r="B38" i="126"/>
  <c r="D37" i="126"/>
  <c r="B33" i="99"/>
  <c r="E37" i="126"/>
  <c r="E33" i="99" s="1"/>
  <c r="L31" i="99"/>
  <c r="I36" i="126"/>
  <c r="L35" i="126"/>
  <c r="P25" i="130"/>
  <c r="E24" i="99"/>
  <c r="B25" i="99"/>
  <c r="E28" i="130"/>
  <c r="B29" i="130"/>
  <c r="N25" i="126"/>
  <c r="O25" i="126" s="1"/>
  <c r="P25" i="126" s="1"/>
  <c r="D3" i="99"/>
  <c r="B35" i="129"/>
  <c r="B30" i="129"/>
  <c r="E29" i="129"/>
  <c r="J21" i="99"/>
  <c r="M20" i="99"/>
  <c r="N20" i="99" s="1"/>
  <c r="O20" i="99" s="1"/>
  <c r="P20" i="99" s="1"/>
  <c r="C40" i="126"/>
  <c r="C35" i="99"/>
  <c r="E28" i="126"/>
  <c r="B29" i="126"/>
  <c r="B4" i="126"/>
  <c r="J27" i="130"/>
  <c r="M26" i="130"/>
  <c r="M25" i="129"/>
  <c r="N25" i="129" s="1"/>
  <c r="O25" i="129" s="1"/>
  <c r="P25" i="129" s="1"/>
  <c r="J26" i="129"/>
  <c r="F14" i="130"/>
  <c r="F9" i="99"/>
  <c r="F14" i="126"/>
  <c r="F39" i="126" s="1"/>
  <c r="D31" i="101"/>
  <c r="F14" i="129"/>
  <c r="D8" i="101"/>
  <c r="C41" i="130"/>
  <c r="F40" i="130"/>
  <c r="C57" i="101"/>
  <c r="B56" i="101"/>
  <c r="C56" i="101" s="1"/>
  <c r="F38" i="129"/>
  <c r="C39" i="129"/>
  <c r="I27" i="130"/>
  <c r="L26" i="130"/>
  <c r="I27" i="129"/>
  <c r="L26" i="129"/>
  <c r="I27" i="126"/>
  <c r="L26" i="126"/>
  <c r="J27" i="126"/>
  <c r="M26" i="126"/>
  <c r="I22" i="99"/>
  <c r="L21" i="99"/>
  <c r="B37" i="130"/>
  <c r="I33" i="99" l="1"/>
  <c r="L33" i="99" s="1"/>
  <c r="F35" i="99"/>
  <c r="B31" i="129"/>
  <c r="E30" i="129"/>
  <c r="E35" i="129"/>
  <c r="B36" i="129"/>
  <c r="D35" i="129"/>
  <c r="E25" i="99"/>
  <c r="B26" i="99"/>
  <c r="B39" i="126"/>
  <c r="E38" i="126"/>
  <c r="E34" i="99" s="1"/>
  <c r="B34" i="99"/>
  <c r="D38" i="126"/>
  <c r="N26" i="126"/>
  <c r="O26" i="126" s="1"/>
  <c r="P26" i="126" s="1"/>
  <c r="C40" i="129"/>
  <c r="F39" i="129"/>
  <c r="D54" i="101"/>
  <c r="D57" i="101" s="1"/>
  <c r="M26" i="129"/>
  <c r="N26" i="129" s="1"/>
  <c r="O26" i="129" s="1"/>
  <c r="P26" i="129" s="1"/>
  <c r="J27" i="129"/>
  <c r="N26" i="130"/>
  <c r="O26" i="130" s="1"/>
  <c r="P26" i="130" s="1"/>
  <c r="E37" i="130"/>
  <c r="D37" i="130"/>
  <c r="B38" i="130"/>
  <c r="I23" i="99"/>
  <c r="L22" i="99"/>
  <c r="J28" i="126"/>
  <c r="M27" i="126"/>
  <c r="I28" i="126"/>
  <c r="L27" i="126"/>
  <c r="I28" i="129"/>
  <c r="L27" i="129"/>
  <c r="I28" i="130"/>
  <c r="L27" i="130"/>
  <c r="B59" i="101"/>
  <c r="C59" i="101" s="1"/>
  <c r="D59" i="101" s="1"/>
  <c r="C42" i="130"/>
  <c r="F41" i="130"/>
  <c r="F35" i="129"/>
  <c r="F36" i="129"/>
  <c r="F37" i="129"/>
  <c r="F34" i="126"/>
  <c r="F35" i="126"/>
  <c r="F36" i="126"/>
  <c r="G34" i="126"/>
  <c r="G30" i="99" s="1"/>
  <c r="F37" i="126"/>
  <c r="G35" i="126"/>
  <c r="G31" i="99" s="1"/>
  <c r="F38" i="126"/>
  <c r="G35" i="130"/>
  <c r="F34" i="130"/>
  <c r="G33" i="130"/>
  <c r="F36" i="130"/>
  <c r="F35" i="130"/>
  <c r="H35" i="130" s="1"/>
  <c r="F33" i="130"/>
  <c r="G36" i="130"/>
  <c r="G34" i="130"/>
  <c r="F37" i="130"/>
  <c r="F38" i="130"/>
  <c r="F39" i="130"/>
  <c r="J28" i="130"/>
  <c r="M27" i="130"/>
  <c r="N27" i="130" s="1"/>
  <c r="O27" i="130" s="1"/>
  <c r="P27" i="130" s="1"/>
  <c r="E29" i="126"/>
  <c r="B30" i="126"/>
  <c r="C41" i="126"/>
  <c r="F40" i="126"/>
  <c r="C36" i="99"/>
  <c r="J22" i="99"/>
  <c r="M21" i="99"/>
  <c r="N21" i="99" s="1"/>
  <c r="O21" i="99" s="1"/>
  <c r="P21" i="99" s="1"/>
  <c r="E29" i="130"/>
  <c r="B30" i="130"/>
  <c r="I37" i="126"/>
  <c r="L36" i="126"/>
  <c r="D33" i="99"/>
  <c r="G37" i="126"/>
  <c r="G33" i="99" s="1"/>
  <c r="G36" i="126"/>
  <c r="G32" i="99" s="1"/>
  <c r="I34" i="99" l="1"/>
  <c r="H33" i="130"/>
  <c r="H36" i="130"/>
  <c r="D76" i="101"/>
  <c r="E30" i="130"/>
  <c r="B31" i="130"/>
  <c r="J23" i="99"/>
  <c r="M22" i="99"/>
  <c r="N22" i="99" s="1"/>
  <c r="O22" i="99" s="1"/>
  <c r="P22" i="99" s="1"/>
  <c r="F36" i="99"/>
  <c r="E30" i="126"/>
  <c r="B31" i="126"/>
  <c r="J29" i="130"/>
  <c r="M28" i="130"/>
  <c r="J34" i="130"/>
  <c r="H34" i="130"/>
  <c r="K34" i="130" s="1"/>
  <c r="K35" i="130" s="1"/>
  <c r="K36" i="130" s="1"/>
  <c r="F34" i="99"/>
  <c r="H37" i="126"/>
  <c r="H33" i="99" s="1"/>
  <c r="F33" i="99"/>
  <c r="F32" i="99"/>
  <c r="H36" i="126"/>
  <c r="H32" i="99" s="1"/>
  <c r="F30" i="99"/>
  <c r="J30" i="99" s="1"/>
  <c r="J34" i="126"/>
  <c r="H34" i="126"/>
  <c r="N27" i="126"/>
  <c r="O27" i="126" s="1"/>
  <c r="P27" i="126" s="1"/>
  <c r="G37" i="130"/>
  <c r="H37" i="130" s="1"/>
  <c r="B33" i="101"/>
  <c r="C33" i="101" s="1"/>
  <c r="C41" i="129"/>
  <c r="F40" i="129"/>
  <c r="L34" i="99"/>
  <c r="E39" i="126"/>
  <c r="E35" i="99" s="1"/>
  <c r="B35" i="99"/>
  <c r="B40" i="126"/>
  <c r="D39" i="126"/>
  <c r="G35" i="129"/>
  <c r="H35" i="129" s="1"/>
  <c r="K35" i="129" s="1"/>
  <c r="D36" i="129"/>
  <c r="B37" i="129"/>
  <c r="E36" i="129"/>
  <c r="B32" i="129"/>
  <c r="E31" i="129"/>
  <c r="B58" i="101"/>
  <c r="I38" i="126"/>
  <c r="L37" i="126"/>
  <c r="C42" i="126"/>
  <c r="F41" i="126"/>
  <c r="C37" i="99"/>
  <c r="H35" i="126"/>
  <c r="H31" i="99" s="1"/>
  <c r="F31" i="99"/>
  <c r="J35" i="129"/>
  <c r="J36" i="129" s="1"/>
  <c r="J37" i="129" s="1"/>
  <c r="J38" i="129" s="1"/>
  <c r="J39" i="129" s="1"/>
  <c r="B60" i="101"/>
  <c r="C60" i="101" s="1"/>
  <c r="D60" i="101" s="1"/>
  <c r="C43" i="130"/>
  <c r="F42" i="130"/>
  <c r="I29" i="130"/>
  <c r="L28" i="130"/>
  <c r="I29" i="129"/>
  <c r="L28" i="129"/>
  <c r="I29" i="126"/>
  <c r="L28" i="126"/>
  <c r="J29" i="126"/>
  <c r="M28" i="126"/>
  <c r="N28" i="126" s="1"/>
  <c r="O28" i="126" s="1"/>
  <c r="P28" i="126" s="1"/>
  <c r="I24" i="99"/>
  <c r="L23" i="99"/>
  <c r="E38" i="130"/>
  <c r="B39" i="130"/>
  <c r="D38" i="130"/>
  <c r="I37" i="130"/>
  <c r="M27" i="129"/>
  <c r="N27" i="129" s="1"/>
  <c r="O27" i="129" s="1"/>
  <c r="P27" i="129" s="1"/>
  <c r="J28" i="129"/>
  <c r="D34" i="99"/>
  <c r="G38" i="126"/>
  <c r="G34" i="99" s="1"/>
  <c r="E26" i="99"/>
  <c r="B27" i="99"/>
  <c r="I35" i="129"/>
  <c r="J40" i="129" l="1"/>
  <c r="I35" i="99"/>
  <c r="C58" i="101"/>
  <c r="E27" i="99"/>
  <c r="I38" i="130"/>
  <c r="L37" i="130"/>
  <c r="I25" i="99"/>
  <c r="L24" i="99"/>
  <c r="J30" i="126"/>
  <c r="M29" i="126"/>
  <c r="I30" i="126"/>
  <c r="L29" i="126"/>
  <c r="I30" i="129"/>
  <c r="L29" i="129"/>
  <c r="I30" i="130"/>
  <c r="L29" i="130"/>
  <c r="C43" i="126"/>
  <c r="F42" i="126"/>
  <c r="C38" i="99"/>
  <c r="I39" i="126"/>
  <c r="L38" i="126"/>
  <c r="G36" i="129"/>
  <c r="H36" i="129" s="1"/>
  <c r="K36" i="129" s="1"/>
  <c r="M35" i="129"/>
  <c r="D35" i="99"/>
  <c r="G39" i="126"/>
  <c r="L35" i="99"/>
  <c r="J35" i="126"/>
  <c r="K37" i="130"/>
  <c r="J30" i="130"/>
  <c r="M29" i="130"/>
  <c r="N29" i="130" s="1"/>
  <c r="O29" i="130" s="1"/>
  <c r="E31" i="130"/>
  <c r="B32" i="130"/>
  <c r="I36" i="129"/>
  <c r="L35" i="129"/>
  <c r="M28" i="129"/>
  <c r="N28" i="129" s="1"/>
  <c r="O28" i="129" s="1"/>
  <c r="P28" i="129" s="1"/>
  <c r="J29" i="129"/>
  <c r="G38" i="130"/>
  <c r="H38" i="130" s="1"/>
  <c r="D39" i="130"/>
  <c r="B40" i="130"/>
  <c r="E39" i="130"/>
  <c r="B61" i="101"/>
  <c r="C61" i="101" s="1"/>
  <c r="D61" i="101" s="1"/>
  <c r="C44" i="130"/>
  <c r="F43" i="130"/>
  <c r="E33" i="101"/>
  <c r="F37" i="99"/>
  <c r="E32" i="129"/>
  <c r="D37" i="129"/>
  <c r="B38" i="129"/>
  <c r="E37" i="129"/>
  <c r="B41" i="126"/>
  <c r="D40" i="126"/>
  <c r="E40" i="126"/>
  <c r="E36" i="99" s="1"/>
  <c r="B36" i="99"/>
  <c r="B34" i="101"/>
  <c r="C42" i="129"/>
  <c r="F41" i="129"/>
  <c r="J41" i="129" s="1"/>
  <c r="K34" i="126"/>
  <c r="K35" i="126" s="1"/>
  <c r="K36" i="126" s="1"/>
  <c r="K37" i="126" s="1"/>
  <c r="H30" i="99"/>
  <c r="K30" i="99" s="1"/>
  <c r="K31" i="99" s="1"/>
  <c r="K32" i="99" s="1"/>
  <c r="K33" i="99" s="1"/>
  <c r="J31" i="99"/>
  <c r="H38" i="126"/>
  <c r="H34" i="99" s="1"/>
  <c r="J35" i="130"/>
  <c r="M34" i="130"/>
  <c r="N34" i="130" s="1"/>
  <c r="O34" i="130" s="1"/>
  <c r="P34" i="130" s="1"/>
  <c r="N28" i="130"/>
  <c r="O28" i="130" s="1"/>
  <c r="P28" i="130" s="1"/>
  <c r="E31" i="126"/>
  <c r="B32" i="126"/>
  <c r="J24" i="99"/>
  <c r="M23" i="99"/>
  <c r="N23" i="99" s="1"/>
  <c r="O23" i="99" s="1"/>
  <c r="P23" i="99" s="1"/>
  <c r="I36" i="99" l="1"/>
  <c r="L36" i="99" s="1"/>
  <c r="K34" i="99"/>
  <c r="M30" i="99"/>
  <c r="N30" i="99" s="1"/>
  <c r="O30" i="99" s="1"/>
  <c r="P30" i="99" s="1"/>
  <c r="D58" i="101"/>
  <c r="M36" i="129"/>
  <c r="C34" i="101"/>
  <c r="D36" i="99"/>
  <c r="G40" i="126"/>
  <c r="G37" i="129"/>
  <c r="H37" i="129" s="1"/>
  <c r="K37" i="129" s="1"/>
  <c r="C45" i="130"/>
  <c r="F44" i="130"/>
  <c r="E40" i="130"/>
  <c r="B41" i="130"/>
  <c r="D40" i="130"/>
  <c r="M29" i="129"/>
  <c r="N29" i="129" s="1"/>
  <c r="O29" i="129" s="1"/>
  <c r="P29" i="129" s="1"/>
  <c r="J30" i="129"/>
  <c r="I37" i="129"/>
  <c r="L36" i="129"/>
  <c r="P29" i="130"/>
  <c r="K38" i="130"/>
  <c r="J36" i="126"/>
  <c r="M35" i="126"/>
  <c r="N35" i="126" s="1"/>
  <c r="O35" i="126" s="1"/>
  <c r="N35" i="129"/>
  <c r="O35" i="129" s="1"/>
  <c r="P35" i="129" s="1"/>
  <c r="I40" i="126"/>
  <c r="L39" i="126"/>
  <c r="F38" i="99"/>
  <c r="N29" i="126"/>
  <c r="O29" i="126" s="1"/>
  <c r="P29" i="126" s="1"/>
  <c r="J25" i="99"/>
  <c r="M24" i="99"/>
  <c r="N24" i="99" s="1"/>
  <c r="O24" i="99" s="1"/>
  <c r="P24" i="99" s="1"/>
  <c r="M35" i="130"/>
  <c r="N35" i="130" s="1"/>
  <c r="O35" i="130" s="1"/>
  <c r="P35" i="130" s="1"/>
  <c r="J36" i="130"/>
  <c r="E32" i="126"/>
  <c r="B33" i="126"/>
  <c r="J32" i="99"/>
  <c r="M31" i="99"/>
  <c r="N31" i="99" s="1"/>
  <c r="O31" i="99" s="1"/>
  <c r="P31" i="99" s="1"/>
  <c r="K38" i="126"/>
  <c r="B35" i="101"/>
  <c r="C43" i="129"/>
  <c r="F42" i="129"/>
  <c r="B37" i="99"/>
  <c r="E41" i="126"/>
  <c r="E37" i="99" s="1"/>
  <c r="B42" i="126"/>
  <c r="D41" i="126"/>
  <c r="D38" i="129"/>
  <c r="B39" i="129"/>
  <c r="E38" i="129"/>
  <c r="G39" i="130"/>
  <c r="H39" i="130" s="1"/>
  <c r="E32" i="130"/>
  <c r="J31" i="130"/>
  <c r="M30" i="130"/>
  <c r="N30" i="130" s="1"/>
  <c r="O30" i="130" s="1"/>
  <c r="P30" i="130" s="1"/>
  <c r="M34" i="126"/>
  <c r="N34" i="126" s="1"/>
  <c r="O34" i="126" s="1"/>
  <c r="P34" i="126" s="1"/>
  <c r="G35" i="99"/>
  <c r="H39" i="126"/>
  <c r="H35" i="99" s="1"/>
  <c r="K35" i="99" s="1"/>
  <c r="C44" i="126"/>
  <c r="F43" i="126"/>
  <c r="C39" i="99"/>
  <c r="I31" i="130"/>
  <c r="L30" i="130"/>
  <c r="I31" i="129"/>
  <c r="L30" i="129"/>
  <c r="I31" i="126"/>
  <c r="L30" i="126"/>
  <c r="J31" i="126"/>
  <c r="M30" i="126"/>
  <c r="N30" i="126" s="1"/>
  <c r="O30" i="126" s="1"/>
  <c r="I26" i="99"/>
  <c r="L25" i="99"/>
  <c r="I39" i="130"/>
  <c r="L38" i="130"/>
  <c r="I37" i="99" l="1"/>
  <c r="L37" i="99" s="1"/>
  <c r="K39" i="126"/>
  <c r="P35" i="126"/>
  <c r="G40" i="130"/>
  <c r="C35" i="101"/>
  <c r="D35" i="101" s="1"/>
  <c r="M37" i="129"/>
  <c r="I40" i="130"/>
  <c r="L39" i="130"/>
  <c r="J32" i="126"/>
  <c r="M32" i="126" s="1"/>
  <c r="M31" i="126"/>
  <c r="I32" i="129"/>
  <c r="L32" i="129" s="1"/>
  <c r="L31" i="129"/>
  <c r="I32" i="130"/>
  <c r="L32" i="130" s="1"/>
  <c r="L31" i="130"/>
  <c r="G38" i="129"/>
  <c r="H38" i="129" s="1"/>
  <c r="K38" i="129" s="1"/>
  <c r="G41" i="126"/>
  <c r="D37" i="99"/>
  <c r="J33" i="99"/>
  <c r="M32" i="99"/>
  <c r="N32" i="99" s="1"/>
  <c r="O32" i="99" s="1"/>
  <c r="P32" i="99" s="1"/>
  <c r="J37" i="130"/>
  <c r="M36" i="130"/>
  <c r="N36" i="130" s="1"/>
  <c r="O36" i="130" s="1"/>
  <c r="P36" i="130" s="1"/>
  <c r="M30" i="129"/>
  <c r="N30" i="129" s="1"/>
  <c r="O30" i="129" s="1"/>
  <c r="P30" i="129" s="1"/>
  <c r="J31" i="129"/>
  <c r="D34" i="101"/>
  <c r="E34" i="101" s="1"/>
  <c r="I27" i="99"/>
  <c r="L27" i="99" s="1"/>
  <c r="L26" i="99"/>
  <c r="I32" i="126"/>
  <c r="L32" i="126" s="1"/>
  <c r="L31" i="126"/>
  <c r="F39" i="99"/>
  <c r="I41" i="126"/>
  <c r="L40" i="126"/>
  <c r="K39" i="130"/>
  <c r="H40" i="130"/>
  <c r="N36" i="129"/>
  <c r="O36" i="129" s="1"/>
  <c r="P36" i="129" s="1"/>
  <c r="P30" i="126"/>
  <c r="C45" i="126"/>
  <c r="C40" i="99"/>
  <c r="F44" i="126"/>
  <c r="J32" i="130"/>
  <c r="M32" i="130" s="1"/>
  <c r="N32" i="130" s="1"/>
  <c r="O32" i="130" s="1"/>
  <c r="M31" i="130"/>
  <c r="N31" i="130" s="1"/>
  <c r="O31" i="130" s="1"/>
  <c r="P31" i="130" s="1"/>
  <c r="B40" i="129"/>
  <c r="E39" i="129"/>
  <c r="D39" i="129"/>
  <c r="D42" i="126"/>
  <c r="B38" i="99"/>
  <c r="B43" i="126"/>
  <c r="E42" i="126"/>
  <c r="E38" i="99" s="1"/>
  <c r="B36" i="101"/>
  <c r="C36" i="101" s="1"/>
  <c r="C44" i="129"/>
  <c r="F43" i="129"/>
  <c r="J26" i="99"/>
  <c r="M25" i="99"/>
  <c r="N25" i="99" s="1"/>
  <c r="O25" i="99" s="1"/>
  <c r="P25" i="99" s="1"/>
  <c r="J37" i="126"/>
  <c r="M36" i="126"/>
  <c r="N36" i="126" s="1"/>
  <c r="O36" i="126" s="1"/>
  <c r="I38" i="129"/>
  <c r="L37" i="129"/>
  <c r="D41" i="130"/>
  <c r="G41" i="130" s="1"/>
  <c r="B42" i="130"/>
  <c r="E41" i="130"/>
  <c r="B63" i="101"/>
  <c r="C63" i="101" s="1"/>
  <c r="D63" i="101" s="1"/>
  <c r="C46" i="130"/>
  <c r="F45" i="130"/>
  <c r="G36" i="99"/>
  <c r="H40" i="126"/>
  <c r="H36" i="99" s="1"/>
  <c r="K36" i="99" s="1"/>
  <c r="J42" i="129"/>
  <c r="I38" i="99" l="1"/>
  <c r="L38" i="99" s="1"/>
  <c r="B4" i="130"/>
  <c r="H41" i="130"/>
  <c r="M38" i="129"/>
  <c r="J43" i="129"/>
  <c r="B64" i="101"/>
  <c r="C64" i="101" s="1"/>
  <c r="D64" i="101" s="1"/>
  <c r="C47" i="130"/>
  <c r="F46" i="130"/>
  <c r="E42" i="130"/>
  <c r="B43" i="130"/>
  <c r="D42" i="130"/>
  <c r="G42" i="130" s="1"/>
  <c r="H42" i="130" s="1"/>
  <c r="P36" i="126"/>
  <c r="D36" i="101"/>
  <c r="E40" i="129"/>
  <c r="B41" i="129"/>
  <c r="D40" i="129"/>
  <c r="P32" i="130"/>
  <c r="K40" i="126"/>
  <c r="J38" i="130"/>
  <c r="M37" i="130"/>
  <c r="N37" i="130" s="1"/>
  <c r="O37" i="130" s="1"/>
  <c r="P37" i="130" s="1"/>
  <c r="J34" i="99"/>
  <c r="M33" i="99"/>
  <c r="N33" i="99" s="1"/>
  <c r="O33" i="99" s="1"/>
  <c r="P33" i="99" s="1"/>
  <c r="G37" i="99"/>
  <c r="H41" i="126"/>
  <c r="H37" i="99" s="1"/>
  <c r="K37" i="99" s="1"/>
  <c r="N32" i="126"/>
  <c r="O32" i="126" s="1"/>
  <c r="I41" i="130"/>
  <c r="L40" i="130"/>
  <c r="I39" i="129"/>
  <c r="L38" i="129"/>
  <c r="J38" i="126"/>
  <c r="M37" i="126"/>
  <c r="N37" i="126" s="1"/>
  <c r="O37" i="126" s="1"/>
  <c r="P37" i="126" s="1"/>
  <c r="J27" i="99"/>
  <c r="M27" i="99" s="1"/>
  <c r="N27" i="99" s="1"/>
  <c r="O27" i="99" s="1"/>
  <c r="M26" i="99"/>
  <c r="N26" i="99" s="1"/>
  <c r="O26" i="99" s="1"/>
  <c r="P26" i="99" s="1"/>
  <c r="B37" i="101"/>
  <c r="C45" i="129"/>
  <c r="F44" i="129"/>
  <c r="D43" i="126"/>
  <c r="B39" i="99"/>
  <c r="B44" i="126"/>
  <c r="E43" i="126"/>
  <c r="E39" i="99" s="1"/>
  <c r="I39" i="99" s="1"/>
  <c r="D38" i="99"/>
  <c r="G42" i="126"/>
  <c r="G39" i="129"/>
  <c r="H39" i="129" s="1"/>
  <c r="K39" i="129" s="1"/>
  <c r="F40" i="99"/>
  <c r="C10" i="101"/>
  <c r="C78" i="101" s="1"/>
  <c r="C46" i="126"/>
  <c r="B10" i="101"/>
  <c r="B78" i="101" s="1"/>
  <c r="F45" i="126"/>
  <c r="C41" i="99"/>
  <c r="K40" i="130"/>
  <c r="I42" i="126"/>
  <c r="L41" i="126"/>
  <c r="E35" i="101"/>
  <c r="M31" i="129"/>
  <c r="N31" i="129" s="1"/>
  <c r="O31" i="129" s="1"/>
  <c r="P31" i="129" s="1"/>
  <c r="J32" i="129"/>
  <c r="M32" i="129" s="1"/>
  <c r="N32" i="129" s="1"/>
  <c r="O32" i="129" s="1"/>
  <c r="N31" i="126"/>
  <c r="O31" i="126" s="1"/>
  <c r="P31" i="126" s="1"/>
  <c r="N37" i="129"/>
  <c r="O37" i="129" s="1"/>
  <c r="P37" i="129" s="1"/>
  <c r="E36" i="101" l="1"/>
  <c r="K41" i="130"/>
  <c r="K42" i="130" s="1"/>
  <c r="M39" i="129"/>
  <c r="F41" i="99"/>
  <c r="C11" i="101"/>
  <c r="C47" i="126"/>
  <c r="B11" i="101"/>
  <c r="C42" i="99"/>
  <c r="F46" i="126"/>
  <c r="G38" i="99"/>
  <c r="H42" i="126"/>
  <c r="H38" i="99" s="1"/>
  <c r="K38" i="99" s="1"/>
  <c r="L39" i="99"/>
  <c r="B38" i="101"/>
  <c r="C38" i="101" s="1"/>
  <c r="C46" i="129"/>
  <c r="F45" i="129"/>
  <c r="P32" i="126"/>
  <c r="K41" i="126"/>
  <c r="E41" i="129"/>
  <c r="B42" i="129"/>
  <c r="D41" i="129"/>
  <c r="B65" i="101"/>
  <c r="C65" i="101" s="1"/>
  <c r="C48" i="130"/>
  <c r="F47" i="130"/>
  <c r="J44" i="129"/>
  <c r="I43" i="126"/>
  <c r="L42" i="126"/>
  <c r="P32" i="129"/>
  <c r="B40" i="99"/>
  <c r="B45" i="126"/>
  <c r="D44" i="126"/>
  <c r="E44" i="126"/>
  <c r="E40" i="99" s="1"/>
  <c r="I40" i="99" s="1"/>
  <c r="D39" i="99"/>
  <c r="G43" i="126"/>
  <c r="B62" i="101"/>
  <c r="C37" i="101"/>
  <c r="P27" i="99"/>
  <c r="J39" i="126"/>
  <c r="M38" i="126"/>
  <c r="N38" i="126" s="1"/>
  <c r="O38" i="126" s="1"/>
  <c r="P38" i="126" s="1"/>
  <c r="I40" i="129"/>
  <c r="L39" i="129"/>
  <c r="I42" i="130"/>
  <c r="L41" i="130"/>
  <c r="J35" i="99"/>
  <c r="M34" i="99"/>
  <c r="N34" i="99" s="1"/>
  <c r="O34" i="99" s="1"/>
  <c r="P34" i="99" s="1"/>
  <c r="J39" i="130"/>
  <c r="E56" i="101"/>
  <c r="E57" i="101" s="1"/>
  <c r="M38" i="130"/>
  <c r="N38" i="130" s="1"/>
  <c r="O38" i="130" s="1"/>
  <c r="P38" i="130" s="1"/>
  <c r="G40" i="129"/>
  <c r="H40" i="129" s="1"/>
  <c r="K40" i="129" s="1"/>
  <c r="E43" i="130"/>
  <c r="B44" i="130"/>
  <c r="D43" i="130"/>
  <c r="G43" i="130" s="1"/>
  <c r="N38" i="129"/>
  <c r="O38" i="129" s="1"/>
  <c r="P38" i="129" s="1"/>
  <c r="C62" i="101" l="1"/>
  <c r="M40" i="129"/>
  <c r="E44" i="130"/>
  <c r="B45" i="130"/>
  <c r="D44" i="130"/>
  <c r="G44" i="130" s="1"/>
  <c r="H44" i="130" s="1"/>
  <c r="J40" i="130"/>
  <c r="M39" i="130"/>
  <c r="N39" i="130" s="1"/>
  <c r="O39" i="130" s="1"/>
  <c r="J36" i="99"/>
  <c r="M35" i="99"/>
  <c r="N35" i="99" s="1"/>
  <c r="O35" i="99" s="1"/>
  <c r="P35" i="99" s="1"/>
  <c r="G39" i="99"/>
  <c r="H43" i="126"/>
  <c r="H39" i="99" s="1"/>
  <c r="K39" i="99" s="1"/>
  <c r="D40" i="99"/>
  <c r="G44" i="126"/>
  <c r="L40" i="99"/>
  <c r="J45" i="129"/>
  <c r="D65" i="101"/>
  <c r="E42" i="129"/>
  <c r="B43" i="129"/>
  <c r="D42" i="129"/>
  <c r="B39" i="101"/>
  <c r="C39" i="101" s="1"/>
  <c r="C47" i="129"/>
  <c r="F46" i="129"/>
  <c r="B79" i="101"/>
  <c r="C79" i="101"/>
  <c r="D11" i="101"/>
  <c r="D79" i="101" s="1"/>
  <c r="N39" i="129"/>
  <c r="O39" i="129" s="1"/>
  <c r="P39" i="129" s="1"/>
  <c r="H43" i="130"/>
  <c r="E58" i="101"/>
  <c r="I43" i="130"/>
  <c r="L42" i="130"/>
  <c r="I41" i="129"/>
  <c r="L40" i="129"/>
  <c r="J40" i="126"/>
  <c r="M39" i="126"/>
  <c r="N39" i="126" s="1"/>
  <c r="O39" i="126" s="1"/>
  <c r="P39" i="126" s="1"/>
  <c r="D37" i="101"/>
  <c r="E45" i="126"/>
  <c r="E41" i="99" s="1"/>
  <c r="I41" i="99" s="1"/>
  <c r="B41" i="99"/>
  <c r="B46" i="126"/>
  <c r="D45" i="126"/>
  <c r="I44" i="126"/>
  <c r="L43" i="126"/>
  <c r="C49" i="130"/>
  <c r="F48" i="130"/>
  <c r="G41" i="129"/>
  <c r="H41" i="129" s="1"/>
  <c r="K41" i="129" s="1"/>
  <c r="K42" i="126"/>
  <c r="D38" i="101"/>
  <c r="F42" i="99"/>
  <c r="C48" i="126"/>
  <c r="B12" i="101"/>
  <c r="B80" i="101" s="1"/>
  <c r="C12" i="101"/>
  <c r="C43" i="99"/>
  <c r="F47" i="126"/>
  <c r="E59" i="101" l="1"/>
  <c r="E60" i="101" s="1"/>
  <c r="E61" i="101" s="1"/>
  <c r="D62" i="101"/>
  <c r="M41" i="129"/>
  <c r="D12" i="101"/>
  <c r="C80" i="101"/>
  <c r="B67" i="101"/>
  <c r="C67" i="101" s="1"/>
  <c r="D67" i="101" s="1"/>
  <c r="C50" i="130"/>
  <c r="F49" i="130"/>
  <c r="I45" i="126"/>
  <c r="L44" i="126"/>
  <c r="B42" i="99"/>
  <c r="E46" i="126"/>
  <c r="E42" i="99" s="1"/>
  <c r="I42" i="99" s="1"/>
  <c r="D46" i="126"/>
  <c r="B47" i="126"/>
  <c r="M40" i="126"/>
  <c r="N40" i="126" s="1"/>
  <c r="O40" i="126" s="1"/>
  <c r="P40" i="126" s="1"/>
  <c r="J41" i="126"/>
  <c r="I42" i="129"/>
  <c r="L41" i="129"/>
  <c r="I44" i="130"/>
  <c r="L43" i="130"/>
  <c r="K43" i="130"/>
  <c r="K44" i="130" s="1"/>
  <c r="B40" i="101"/>
  <c r="C40" i="101" s="1"/>
  <c r="F47" i="129"/>
  <c r="C48" i="129"/>
  <c r="G42" i="129"/>
  <c r="G40" i="99"/>
  <c r="H44" i="126"/>
  <c r="H40" i="99" s="1"/>
  <c r="K40" i="99" s="1"/>
  <c r="J37" i="99"/>
  <c r="M36" i="99"/>
  <c r="N36" i="99" s="1"/>
  <c r="O36" i="99" s="1"/>
  <c r="P36" i="99" s="1"/>
  <c r="E45" i="130"/>
  <c r="B46" i="130"/>
  <c r="D45" i="130"/>
  <c r="G45" i="130" s="1"/>
  <c r="N40" i="129"/>
  <c r="O40" i="129" s="1"/>
  <c r="P40" i="129" s="1"/>
  <c r="F43" i="99"/>
  <c r="C49" i="126"/>
  <c r="B13" i="101"/>
  <c r="B81" i="101" s="1"/>
  <c r="C13" i="101"/>
  <c r="C44" i="99"/>
  <c r="F48" i="126"/>
  <c r="K43" i="126"/>
  <c r="G45" i="126"/>
  <c r="D41" i="99"/>
  <c r="L41" i="99"/>
  <c r="E37" i="101"/>
  <c r="E38" i="101" s="1"/>
  <c r="D39" i="101"/>
  <c r="D43" i="129"/>
  <c r="E43" i="129"/>
  <c r="B44" i="129"/>
  <c r="J46" i="129"/>
  <c r="P39" i="130"/>
  <c r="M40" i="130"/>
  <c r="J41" i="130"/>
  <c r="B4" i="129" l="1"/>
  <c r="N40" i="130"/>
  <c r="O40" i="130" s="1"/>
  <c r="E62" i="101"/>
  <c r="E63" i="101" s="1"/>
  <c r="E64" i="101" s="1"/>
  <c r="E65" i="101" s="1"/>
  <c r="J47" i="129"/>
  <c r="E39" i="101"/>
  <c r="G41" i="99"/>
  <c r="H45" i="126"/>
  <c r="H41" i="99" s="1"/>
  <c r="K41" i="99" s="1"/>
  <c r="K44" i="126"/>
  <c r="F44" i="99"/>
  <c r="D13" i="101"/>
  <c r="C81" i="101"/>
  <c r="C50" i="126"/>
  <c r="B14" i="101"/>
  <c r="B82" i="101" s="1"/>
  <c r="C14" i="101"/>
  <c r="C45" i="99"/>
  <c r="F49" i="126"/>
  <c r="H45" i="130"/>
  <c r="J38" i="99"/>
  <c r="M37" i="99"/>
  <c r="N37" i="99" s="1"/>
  <c r="O37" i="99" s="1"/>
  <c r="P37" i="99" s="1"/>
  <c r="H42" i="129"/>
  <c r="K45" i="130"/>
  <c r="I45" i="130"/>
  <c r="L44" i="130"/>
  <c r="I43" i="129"/>
  <c r="L42" i="129"/>
  <c r="B43" i="99"/>
  <c r="E47" i="126"/>
  <c r="E43" i="99" s="1"/>
  <c r="I43" i="99" s="1"/>
  <c r="D47" i="126"/>
  <c r="B48" i="126"/>
  <c r="D80" i="101"/>
  <c r="N41" i="129"/>
  <c r="O41" i="129" s="1"/>
  <c r="M41" i="130"/>
  <c r="N41" i="130" s="1"/>
  <c r="O41" i="130" s="1"/>
  <c r="P41" i="130" s="1"/>
  <c r="J42" i="130"/>
  <c r="E44" i="129"/>
  <c r="B45" i="129"/>
  <c r="D44" i="129"/>
  <c r="G43" i="129"/>
  <c r="E46" i="130"/>
  <c r="B47" i="130"/>
  <c r="D46" i="130"/>
  <c r="C49" i="129"/>
  <c r="F48" i="129"/>
  <c r="B41" i="101"/>
  <c r="C41" i="101" s="1"/>
  <c r="D40" i="101"/>
  <c r="J42" i="126"/>
  <c r="M41" i="126"/>
  <c r="N41" i="126" s="1"/>
  <c r="O41" i="126" s="1"/>
  <c r="P41" i="126" s="1"/>
  <c r="D42" i="99"/>
  <c r="G46" i="126"/>
  <c r="L42" i="99"/>
  <c r="I46" i="126"/>
  <c r="L45" i="126"/>
  <c r="B68" i="101"/>
  <c r="C68" i="101" s="1"/>
  <c r="D68" i="101" s="1"/>
  <c r="C51" i="130"/>
  <c r="F50" i="130"/>
  <c r="K45" i="126" l="1"/>
  <c r="D98" i="100"/>
  <c r="H98" i="100" s="1"/>
  <c r="P40" i="130"/>
  <c r="D97" i="100" s="1"/>
  <c r="E97" i="100"/>
  <c r="I97" i="100" s="1"/>
  <c r="H43" i="129"/>
  <c r="D81" i="101"/>
  <c r="I47" i="126"/>
  <c r="L46" i="126"/>
  <c r="D41" i="101"/>
  <c r="B42" i="101"/>
  <c r="C42" i="101" s="1"/>
  <c r="C50" i="129"/>
  <c r="F49" i="129"/>
  <c r="G46" i="130"/>
  <c r="G44" i="129"/>
  <c r="H44" i="129" s="1"/>
  <c r="D43" i="99"/>
  <c r="G47" i="126"/>
  <c r="L43" i="99"/>
  <c r="I44" i="129"/>
  <c r="L43" i="129"/>
  <c r="I46" i="130"/>
  <c r="L45" i="130"/>
  <c r="J39" i="99"/>
  <c r="M38" i="99"/>
  <c r="N38" i="99" s="1"/>
  <c r="O38" i="99" s="1"/>
  <c r="P38" i="99" s="1"/>
  <c r="F45" i="99"/>
  <c r="D14" i="101"/>
  <c r="C82" i="101"/>
  <c r="C51" i="126"/>
  <c r="B15" i="101"/>
  <c r="B83" i="101" s="1"/>
  <c r="C15" i="101"/>
  <c r="F50" i="126"/>
  <c r="C46" i="99"/>
  <c r="J48" i="129"/>
  <c r="J49" i="129" s="1"/>
  <c r="B69" i="101"/>
  <c r="C69" i="101" s="1"/>
  <c r="D69" i="101" s="1"/>
  <c r="C52" i="130"/>
  <c r="F51" i="130"/>
  <c r="G42" i="99"/>
  <c r="H46" i="126"/>
  <c r="H42" i="99" s="1"/>
  <c r="K42" i="99" s="1"/>
  <c r="J43" i="126"/>
  <c r="M42" i="126"/>
  <c r="N42" i="126" s="1"/>
  <c r="O42" i="126" s="1"/>
  <c r="P42" i="126" s="1"/>
  <c r="E47" i="130"/>
  <c r="B48" i="130"/>
  <c r="D47" i="130"/>
  <c r="E45" i="129"/>
  <c r="B46" i="129"/>
  <c r="D45" i="129"/>
  <c r="M42" i="130"/>
  <c r="N42" i="130" s="1"/>
  <c r="O42" i="130" s="1"/>
  <c r="P42" i="130" s="1"/>
  <c r="J43" i="130"/>
  <c r="P41" i="129"/>
  <c r="B44" i="99"/>
  <c r="D48" i="126"/>
  <c r="E48" i="126"/>
  <c r="B49" i="126"/>
  <c r="K42" i="129"/>
  <c r="E40" i="101"/>
  <c r="E41" i="101" s="1"/>
  <c r="I98" i="100" l="1"/>
  <c r="E98" i="100"/>
  <c r="B70" i="101"/>
  <c r="C70" i="101" s="1"/>
  <c r="D70" i="101" s="1"/>
  <c r="C87" i="130"/>
  <c r="K46" i="126"/>
  <c r="D99" i="100"/>
  <c r="H99" i="100" s="1"/>
  <c r="C4" i="126"/>
  <c r="E44" i="99"/>
  <c r="M43" i="130"/>
  <c r="N43" i="130" s="1"/>
  <c r="O43" i="130" s="1"/>
  <c r="P43" i="130" s="1"/>
  <c r="D100" i="100" s="1"/>
  <c r="H100" i="100" s="1"/>
  <c r="J44" i="130"/>
  <c r="E46" i="129"/>
  <c r="B47" i="129"/>
  <c r="D46" i="129"/>
  <c r="E48" i="130"/>
  <c r="D48" i="130"/>
  <c r="B49" i="130"/>
  <c r="D15" i="101"/>
  <c r="D83" i="101" s="1"/>
  <c r="C83" i="101"/>
  <c r="C52" i="126"/>
  <c r="B16" i="101"/>
  <c r="B84" i="101" s="1"/>
  <c r="C16" i="101"/>
  <c r="C47" i="99"/>
  <c r="F51" i="126"/>
  <c r="D82" i="101"/>
  <c r="I47" i="130"/>
  <c r="L46" i="130"/>
  <c r="I45" i="129"/>
  <c r="L44" i="129"/>
  <c r="G43" i="99"/>
  <c r="H47" i="126"/>
  <c r="B43" i="101"/>
  <c r="C43" i="101" s="1"/>
  <c r="C51" i="129"/>
  <c r="F50" i="129"/>
  <c r="K43" i="129"/>
  <c r="M42" i="129"/>
  <c r="E49" i="126"/>
  <c r="B50" i="126"/>
  <c r="D49" i="126"/>
  <c r="B45" i="99"/>
  <c r="D44" i="99"/>
  <c r="G48" i="126"/>
  <c r="G45" i="129"/>
  <c r="G47" i="130"/>
  <c r="H47" i="130" s="1"/>
  <c r="J44" i="126"/>
  <c r="M43" i="126"/>
  <c r="N43" i="126" s="1"/>
  <c r="O43" i="126" s="1"/>
  <c r="P43" i="126" s="1"/>
  <c r="C53" i="130"/>
  <c r="F52" i="130"/>
  <c r="F86" i="130" s="1"/>
  <c r="F46" i="99"/>
  <c r="J40" i="99"/>
  <c r="M39" i="99"/>
  <c r="N39" i="99" s="1"/>
  <c r="O39" i="99" s="1"/>
  <c r="P39" i="99" s="1"/>
  <c r="H46" i="130"/>
  <c r="K46" i="130" s="1"/>
  <c r="D42" i="101"/>
  <c r="E42" i="101" s="1"/>
  <c r="I48" i="126"/>
  <c r="L47" i="126"/>
  <c r="I99" i="100" l="1"/>
  <c r="I100" i="100" s="1"/>
  <c r="K47" i="126"/>
  <c r="N42" i="129"/>
  <c r="O42" i="129" s="1"/>
  <c r="I44" i="99"/>
  <c r="L44" i="99" s="1"/>
  <c r="E99" i="100"/>
  <c r="E100" i="100" s="1"/>
  <c r="I49" i="126"/>
  <c r="L48" i="126"/>
  <c r="K47" i="130"/>
  <c r="J41" i="99"/>
  <c r="M40" i="99"/>
  <c r="N40" i="99" s="1"/>
  <c r="O40" i="99" s="1"/>
  <c r="P40" i="99" s="1"/>
  <c r="C54" i="130"/>
  <c r="F53" i="130"/>
  <c r="J45" i="126"/>
  <c r="M44" i="126"/>
  <c r="N44" i="126" s="1"/>
  <c r="O44" i="126" s="1"/>
  <c r="P44" i="126" s="1"/>
  <c r="H45" i="129"/>
  <c r="G44" i="99"/>
  <c r="H48" i="126"/>
  <c r="D45" i="99"/>
  <c r="G49" i="126"/>
  <c r="E45" i="99"/>
  <c r="K44" i="129"/>
  <c r="M43" i="129"/>
  <c r="N43" i="129" s="1"/>
  <c r="O43" i="129" s="1"/>
  <c r="D43" i="101"/>
  <c r="E43" i="101" s="1"/>
  <c r="H43" i="99"/>
  <c r="I46" i="129"/>
  <c r="L45" i="129"/>
  <c r="I48" i="130"/>
  <c r="L47" i="130"/>
  <c r="F47" i="99"/>
  <c r="D16" i="101"/>
  <c r="C84" i="101"/>
  <c r="C53" i="126"/>
  <c r="B17" i="101"/>
  <c r="B85" i="101" s="1"/>
  <c r="C17" i="101"/>
  <c r="F52" i="126"/>
  <c r="C48" i="99"/>
  <c r="E49" i="130"/>
  <c r="B50" i="130"/>
  <c r="D49" i="130"/>
  <c r="G46" i="129"/>
  <c r="H46" i="129" s="1"/>
  <c r="B46" i="99"/>
  <c r="B51" i="126"/>
  <c r="E50" i="126"/>
  <c r="E46" i="99" s="1"/>
  <c r="D50" i="126"/>
  <c r="B44" i="101"/>
  <c r="C44" i="101" s="1"/>
  <c r="C52" i="129"/>
  <c r="F51" i="129"/>
  <c r="J50" i="129"/>
  <c r="G48" i="130"/>
  <c r="H48" i="130" s="1"/>
  <c r="E47" i="129"/>
  <c r="B48" i="129"/>
  <c r="D47" i="129"/>
  <c r="M44" i="130"/>
  <c r="N44" i="130" s="1"/>
  <c r="O44" i="130" s="1"/>
  <c r="P44" i="130" s="1"/>
  <c r="D101" i="100" s="1"/>
  <c r="H101" i="100" s="1"/>
  <c r="J45" i="130"/>
  <c r="K48" i="126" l="1"/>
  <c r="I101" i="100"/>
  <c r="P43" i="129"/>
  <c r="D71" i="100" s="1"/>
  <c r="I45" i="99"/>
  <c r="L45" i="99" s="1"/>
  <c r="H44" i="99"/>
  <c r="E101" i="100"/>
  <c r="P42" i="129"/>
  <c r="E70" i="100"/>
  <c r="G47" i="129"/>
  <c r="H47" i="129" s="1"/>
  <c r="D44" i="101"/>
  <c r="E44" i="101" s="1"/>
  <c r="D46" i="99"/>
  <c r="G50" i="126"/>
  <c r="B47" i="99"/>
  <c r="D51" i="126"/>
  <c r="B52" i="126"/>
  <c r="E51" i="126"/>
  <c r="E47" i="99" s="1"/>
  <c r="E50" i="130"/>
  <c r="B51" i="130"/>
  <c r="D50" i="130"/>
  <c r="D17" i="101"/>
  <c r="D85" i="101" s="1"/>
  <c r="C85" i="101"/>
  <c r="B66" i="101" s="1"/>
  <c r="B72" i="101" s="1"/>
  <c r="C54" i="126"/>
  <c r="B18" i="101"/>
  <c r="B86" i="101" s="1"/>
  <c r="C18" i="101"/>
  <c r="C49" i="99"/>
  <c r="F53" i="126"/>
  <c r="D84" i="101"/>
  <c r="I49" i="130"/>
  <c r="L48" i="130"/>
  <c r="I47" i="129"/>
  <c r="L46" i="129"/>
  <c r="K43" i="99"/>
  <c r="G45" i="99"/>
  <c r="H49" i="126"/>
  <c r="K49" i="126" s="1"/>
  <c r="E10" i="101"/>
  <c r="J46" i="126"/>
  <c r="M45" i="126"/>
  <c r="N45" i="126" s="1"/>
  <c r="O45" i="126" s="1"/>
  <c r="P45" i="126" s="1"/>
  <c r="C55" i="130"/>
  <c r="F54" i="130"/>
  <c r="J42" i="99"/>
  <c r="M41" i="99"/>
  <c r="N41" i="99" s="1"/>
  <c r="O41" i="99" s="1"/>
  <c r="P41" i="99" s="1"/>
  <c r="M45" i="130"/>
  <c r="N45" i="130" s="1"/>
  <c r="O45" i="130" s="1"/>
  <c r="P45" i="130" s="1"/>
  <c r="J46" i="130"/>
  <c r="B49" i="129"/>
  <c r="E48" i="129"/>
  <c r="D48" i="129"/>
  <c r="J51" i="129"/>
  <c r="B45" i="101"/>
  <c r="C45" i="101" s="1"/>
  <c r="C53" i="129"/>
  <c r="F52" i="129"/>
  <c r="G49" i="130"/>
  <c r="H49" i="130" s="1"/>
  <c r="F48" i="99"/>
  <c r="K45" i="129"/>
  <c r="M44" i="129"/>
  <c r="N44" i="129" s="1"/>
  <c r="O44" i="129" s="1"/>
  <c r="P44" i="129" s="1"/>
  <c r="K48" i="130"/>
  <c r="I50" i="126"/>
  <c r="L49" i="126"/>
  <c r="I46" i="99" l="1"/>
  <c r="I47" i="99" s="1"/>
  <c r="L47" i="99" s="1"/>
  <c r="J52" i="129"/>
  <c r="I70" i="100"/>
  <c r="E71" i="100"/>
  <c r="H71" i="100"/>
  <c r="D70" i="100"/>
  <c r="D72" i="100"/>
  <c r="H72" i="100" s="1"/>
  <c r="K49" i="130"/>
  <c r="D102" i="100"/>
  <c r="E102" i="100" s="1"/>
  <c r="K44" i="99"/>
  <c r="I51" i="126"/>
  <c r="L50" i="126"/>
  <c r="K46" i="129"/>
  <c r="M45" i="129"/>
  <c r="N45" i="129" s="1"/>
  <c r="O45" i="129" s="1"/>
  <c r="P45" i="129" s="1"/>
  <c r="D45" i="101"/>
  <c r="E45" i="101" s="1"/>
  <c r="G48" i="129"/>
  <c r="E49" i="129"/>
  <c r="B50" i="129"/>
  <c r="D49" i="129"/>
  <c r="J43" i="99"/>
  <c r="M42" i="99"/>
  <c r="C56" i="130"/>
  <c r="F55" i="130"/>
  <c r="J47" i="126"/>
  <c r="M46" i="126"/>
  <c r="N46" i="126" s="1"/>
  <c r="O46" i="126" s="1"/>
  <c r="H45" i="99"/>
  <c r="I48" i="129"/>
  <c r="L47" i="129"/>
  <c r="I50" i="130"/>
  <c r="L49" i="130"/>
  <c r="C66" i="101"/>
  <c r="C72" i="101" s="1"/>
  <c r="E51" i="130"/>
  <c r="B52" i="130"/>
  <c r="B87" i="130" s="1"/>
  <c r="D51" i="130"/>
  <c r="B48" i="99"/>
  <c r="B53" i="126"/>
  <c r="E52" i="126"/>
  <c r="D52" i="126"/>
  <c r="B46" i="101"/>
  <c r="C54" i="129"/>
  <c r="F53" i="129"/>
  <c r="J53" i="129" s="1"/>
  <c r="J47" i="130"/>
  <c r="M46" i="130"/>
  <c r="N46" i="130" s="1"/>
  <c r="O46" i="130" s="1"/>
  <c r="P46" i="130" s="1"/>
  <c r="D103" i="100" s="1"/>
  <c r="H103" i="100" s="1"/>
  <c r="E78" i="101"/>
  <c r="E79" i="101" s="1"/>
  <c r="E11" i="101"/>
  <c r="F49" i="99"/>
  <c r="D18" i="101"/>
  <c r="C86" i="101"/>
  <c r="C55" i="126"/>
  <c r="B19" i="101"/>
  <c r="B87" i="101" s="1"/>
  <c r="C19" i="101"/>
  <c r="F54" i="126"/>
  <c r="C50" i="99"/>
  <c r="G50" i="130"/>
  <c r="H50" i="130" s="1"/>
  <c r="D47" i="99"/>
  <c r="G51" i="126"/>
  <c r="G46" i="99"/>
  <c r="H50" i="126"/>
  <c r="H46" i="99" s="1"/>
  <c r="H102" i="100"/>
  <c r="I102" i="100" s="1"/>
  <c r="K50" i="130" l="1"/>
  <c r="K45" i="99"/>
  <c r="I71" i="100"/>
  <c r="L46" i="99"/>
  <c r="E103" i="100"/>
  <c r="B47" i="101"/>
  <c r="C47" i="101" s="1"/>
  <c r="D47" i="101" s="1"/>
  <c r="C89" i="129"/>
  <c r="I103" i="100"/>
  <c r="D73" i="100"/>
  <c r="H73" i="100" s="1"/>
  <c r="I72" i="100"/>
  <c r="E72" i="100"/>
  <c r="F50" i="99"/>
  <c r="K46" i="99"/>
  <c r="E12" i="101"/>
  <c r="E13" i="101" s="1"/>
  <c r="E14" i="101" s="1"/>
  <c r="E15" i="101" s="1"/>
  <c r="E16" i="101" s="1"/>
  <c r="E17" i="101" s="1"/>
  <c r="E18" i="101" s="1"/>
  <c r="J48" i="130"/>
  <c r="M47" i="130"/>
  <c r="N47" i="130" s="1"/>
  <c r="O47" i="130" s="1"/>
  <c r="P47" i="130" s="1"/>
  <c r="D104" i="100" s="1"/>
  <c r="H104" i="100" s="1"/>
  <c r="I104" i="100" s="1"/>
  <c r="C46" i="101"/>
  <c r="D48" i="99"/>
  <c r="G52" i="126"/>
  <c r="B54" i="126"/>
  <c r="E53" i="126"/>
  <c r="E49" i="99" s="1"/>
  <c r="B49" i="99"/>
  <c r="D53" i="126"/>
  <c r="E52" i="130"/>
  <c r="E86" i="130" s="1"/>
  <c r="D52" i="130"/>
  <c r="D87" i="130" s="1"/>
  <c r="B53" i="130"/>
  <c r="D66" i="101"/>
  <c r="D71" i="101" s="1"/>
  <c r="P46" i="126"/>
  <c r="J48" i="126"/>
  <c r="M47" i="126"/>
  <c r="C57" i="130"/>
  <c r="F56" i="130"/>
  <c r="E50" i="129"/>
  <c r="D50" i="129"/>
  <c r="B51" i="129"/>
  <c r="H48" i="129"/>
  <c r="I52" i="126"/>
  <c r="L51" i="126"/>
  <c r="G47" i="99"/>
  <c r="H51" i="126"/>
  <c r="H47" i="99" s="1"/>
  <c r="D19" i="101"/>
  <c r="D87" i="101" s="1"/>
  <c r="C87" i="101"/>
  <c r="C56" i="126"/>
  <c r="B20" i="101"/>
  <c r="B88" i="101" s="1"/>
  <c r="C20" i="101"/>
  <c r="C51" i="99"/>
  <c r="F55" i="126"/>
  <c r="D86" i="101"/>
  <c r="E80" i="101"/>
  <c r="E104" i="100"/>
  <c r="C55" i="129"/>
  <c r="F54" i="129"/>
  <c r="F88" i="129" s="1"/>
  <c r="K50" i="126"/>
  <c r="E48" i="99"/>
  <c r="I48" i="99" s="1"/>
  <c r="G51" i="130"/>
  <c r="I51" i="130"/>
  <c r="L50" i="130"/>
  <c r="I49" i="129"/>
  <c r="L48" i="129"/>
  <c r="N42" i="99"/>
  <c r="O42" i="99" s="1"/>
  <c r="J44" i="99"/>
  <c r="M43" i="99"/>
  <c r="G49" i="129"/>
  <c r="H49" i="129" s="1"/>
  <c r="K47" i="129"/>
  <c r="M46" i="129"/>
  <c r="N46" i="129" s="1"/>
  <c r="O46" i="129" s="1"/>
  <c r="P46" i="129" s="1"/>
  <c r="E73" i="100" l="1"/>
  <c r="I49" i="99"/>
  <c r="L49" i="99" s="1"/>
  <c r="L48" i="99"/>
  <c r="E81" i="101"/>
  <c r="E82" i="101" s="1"/>
  <c r="E83" i="101" s="1"/>
  <c r="E84" i="101" s="1"/>
  <c r="E85" i="101" s="1"/>
  <c r="E86" i="101" s="1"/>
  <c r="E87" i="101" s="1"/>
  <c r="E88" i="101" s="1"/>
  <c r="N47" i="126"/>
  <c r="O47" i="126" s="1"/>
  <c r="N43" i="99"/>
  <c r="O43" i="99" s="1"/>
  <c r="D74" i="100"/>
  <c r="H74" i="100" s="1"/>
  <c r="I73" i="100"/>
  <c r="I74" i="100" s="1"/>
  <c r="K48" i="129"/>
  <c r="M47" i="129"/>
  <c r="N47" i="129" s="1"/>
  <c r="O47" i="129" s="1"/>
  <c r="P47" i="129" s="1"/>
  <c r="J45" i="99"/>
  <c r="M44" i="99"/>
  <c r="N44" i="99" s="1"/>
  <c r="O44" i="99" s="1"/>
  <c r="P42" i="99"/>
  <c r="I50" i="129"/>
  <c r="L49" i="129"/>
  <c r="I52" i="130"/>
  <c r="I87" i="130" s="1"/>
  <c r="L51" i="130"/>
  <c r="K51" i="126"/>
  <c r="C56" i="129"/>
  <c r="F55" i="129"/>
  <c r="F51" i="99"/>
  <c r="D20" i="101"/>
  <c r="C88" i="101"/>
  <c r="C57" i="126"/>
  <c r="B21" i="101"/>
  <c r="B89" i="101" s="1"/>
  <c r="C21" i="101"/>
  <c r="C52" i="99"/>
  <c r="F56" i="126"/>
  <c r="G50" i="129"/>
  <c r="H50" i="129" s="1"/>
  <c r="D88" i="101"/>
  <c r="E66" i="101"/>
  <c r="E67" i="101" s="1"/>
  <c r="E68" i="101" s="1"/>
  <c r="E53" i="130"/>
  <c r="C4" i="130" s="1"/>
  <c r="D53" i="130"/>
  <c r="B54" i="130"/>
  <c r="D49" i="99"/>
  <c r="G53" i="126"/>
  <c r="G48" i="99"/>
  <c r="H52" i="126"/>
  <c r="H48" i="99" s="1"/>
  <c r="D46" i="101"/>
  <c r="D48" i="101" s="1"/>
  <c r="J49" i="130"/>
  <c r="M48" i="130"/>
  <c r="N48" i="130" s="1"/>
  <c r="O48" i="130" s="1"/>
  <c r="P48" i="130" s="1"/>
  <c r="E19" i="101"/>
  <c r="E20" i="101" s="1"/>
  <c r="H51" i="130"/>
  <c r="J54" i="129"/>
  <c r="J89" i="129" s="1"/>
  <c r="I53" i="126"/>
  <c r="L52" i="126"/>
  <c r="B52" i="129"/>
  <c r="E51" i="129"/>
  <c r="D51" i="129"/>
  <c r="C58" i="130"/>
  <c r="F57" i="130"/>
  <c r="J49" i="126"/>
  <c r="M48" i="126"/>
  <c r="N48" i="126" s="1"/>
  <c r="O48" i="126" s="1"/>
  <c r="P48" i="126" s="1"/>
  <c r="G52" i="130"/>
  <c r="B50" i="99"/>
  <c r="E54" i="126"/>
  <c r="D54" i="126"/>
  <c r="B55" i="126"/>
  <c r="K47" i="99"/>
  <c r="P44" i="99" l="1"/>
  <c r="D17" i="100" s="1"/>
  <c r="H17" i="100" s="1"/>
  <c r="E69" i="101"/>
  <c r="E70" i="101" s="1"/>
  <c r="E72" i="101" s="1"/>
  <c r="K48" i="99"/>
  <c r="H52" i="130"/>
  <c r="H86" i="130" s="1"/>
  <c r="G86" i="130"/>
  <c r="D105" i="100"/>
  <c r="E74" i="100"/>
  <c r="P47" i="126"/>
  <c r="D43" i="100" s="1"/>
  <c r="E43" i="100"/>
  <c r="D44" i="100"/>
  <c r="H44" i="100" s="1"/>
  <c r="D75" i="100"/>
  <c r="H75" i="100" s="1"/>
  <c r="I75" i="100" s="1"/>
  <c r="P43" i="99"/>
  <c r="D16" i="100" s="1"/>
  <c r="E16" i="100"/>
  <c r="D50" i="99"/>
  <c r="G54" i="126"/>
  <c r="I54" i="126"/>
  <c r="L53" i="126"/>
  <c r="J50" i="130"/>
  <c r="M49" i="130"/>
  <c r="N49" i="130" s="1"/>
  <c r="O49" i="130" s="1"/>
  <c r="P49" i="130" s="1"/>
  <c r="D106" i="100" s="1"/>
  <c r="H106" i="100" s="1"/>
  <c r="E46" i="101"/>
  <c r="E47" i="101" s="1"/>
  <c r="E49" i="101" s="1"/>
  <c r="B55" i="130"/>
  <c r="E54" i="130"/>
  <c r="D4" i="130" s="1"/>
  <c r="D54" i="130"/>
  <c r="F52" i="99"/>
  <c r="D21" i="101"/>
  <c r="D89" i="101" s="1"/>
  <c r="E89" i="101" s="1"/>
  <c r="C89" i="101"/>
  <c r="C58" i="126"/>
  <c r="B22" i="101"/>
  <c r="B90" i="101" s="1"/>
  <c r="C22" i="101"/>
  <c r="C53" i="99"/>
  <c r="F57" i="126"/>
  <c r="C57" i="129"/>
  <c r="F56" i="129"/>
  <c r="K52" i="126"/>
  <c r="I53" i="130"/>
  <c r="L52" i="130"/>
  <c r="L87" i="130" s="1"/>
  <c r="J46" i="99"/>
  <c r="M45" i="99"/>
  <c r="N45" i="99" s="1"/>
  <c r="O45" i="99" s="1"/>
  <c r="P45" i="99" s="1"/>
  <c r="D18" i="100" s="1"/>
  <c r="H18" i="100" s="1"/>
  <c r="K49" i="129"/>
  <c r="M48" i="129"/>
  <c r="N48" i="129" s="1"/>
  <c r="O48" i="129" s="1"/>
  <c r="P48" i="129" s="1"/>
  <c r="D76" i="100" s="1"/>
  <c r="H76" i="100" s="1"/>
  <c r="B51" i="99"/>
  <c r="B56" i="126"/>
  <c r="E55" i="126"/>
  <c r="E51" i="99" s="1"/>
  <c r="D55" i="126"/>
  <c r="E50" i="99"/>
  <c r="I50" i="99" s="1"/>
  <c r="J50" i="126"/>
  <c r="M49" i="126"/>
  <c r="N49" i="126" s="1"/>
  <c r="O49" i="126" s="1"/>
  <c r="P49" i="126" s="1"/>
  <c r="C59" i="130"/>
  <c r="F58" i="130"/>
  <c r="G51" i="129"/>
  <c r="H51" i="129" s="1"/>
  <c r="E52" i="129"/>
  <c r="B53" i="129"/>
  <c r="D52" i="129"/>
  <c r="J55" i="129"/>
  <c r="K51" i="130"/>
  <c r="G49" i="99"/>
  <c r="H53" i="126"/>
  <c r="H49" i="99" s="1"/>
  <c r="G53" i="130"/>
  <c r="H53" i="130" s="1"/>
  <c r="I51" i="129"/>
  <c r="L50" i="129"/>
  <c r="I16" i="100"/>
  <c r="I76" i="100" l="1"/>
  <c r="I17" i="100"/>
  <c r="I51" i="99"/>
  <c r="L51" i="99" s="1"/>
  <c r="E17" i="100"/>
  <c r="E18" i="100" s="1"/>
  <c r="K49" i="99"/>
  <c r="I18" i="100"/>
  <c r="D45" i="100"/>
  <c r="H45" i="100" s="1"/>
  <c r="I43" i="100"/>
  <c r="I44" i="100" s="1"/>
  <c r="I45" i="100" s="1"/>
  <c r="E44" i="100"/>
  <c r="E105" i="100"/>
  <c r="E106" i="100" s="1"/>
  <c r="H105" i="100"/>
  <c r="I105" i="100" s="1"/>
  <c r="I106" i="100" s="1"/>
  <c r="E75" i="100"/>
  <c r="E76" i="100" s="1"/>
  <c r="J56" i="129"/>
  <c r="C60" i="130"/>
  <c r="F59" i="130"/>
  <c r="J51" i="126"/>
  <c r="M50" i="126"/>
  <c r="N50" i="126" s="1"/>
  <c r="O50" i="126" s="1"/>
  <c r="P50" i="126" s="1"/>
  <c r="D46" i="100" s="1"/>
  <c r="H46" i="100" s="1"/>
  <c r="D51" i="99"/>
  <c r="G55" i="126"/>
  <c r="B57" i="126"/>
  <c r="B52" i="99"/>
  <c r="E56" i="126"/>
  <c r="E52" i="99" s="1"/>
  <c r="D56" i="126"/>
  <c r="K53" i="126"/>
  <c r="F53" i="99"/>
  <c r="D22" i="101"/>
  <c r="D90" i="101" s="1"/>
  <c r="C90" i="101"/>
  <c r="C59" i="126"/>
  <c r="B23" i="101"/>
  <c r="C23" i="101"/>
  <c r="C54" i="99"/>
  <c r="F58" i="126"/>
  <c r="E21" i="101"/>
  <c r="E22" i="101" s="1"/>
  <c r="G50" i="99"/>
  <c r="H54" i="126"/>
  <c r="H50" i="99" s="1"/>
  <c r="I52" i="129"/>
  <c r="L51" i="129"/>
  <c r="K52" i="130"/>
  <c r="E90" i="101"/>
  <c r="G52" i="129"/>
  <c r="H52" i="129" s="1"/>
  <c r="B54" i="129"/>
  <c r="B89" i="129" s="1"/>
  <c r="E53" i="129"/>
  <c r="D53" i="129"/>
  <c r="K50" i="129"/>
  <c r="M49" i="129"/>
  <c r="N49" i="129" s="1"/>
  <c r="O49" i="129" s="1"/>
  <c r="P49" i="129" s="1"/>
  <c r="J47" i="99"/>
  <c r="M46" i="99"/>
  <c r="N46" i="99" s="1"/>
  <c r="O46" i="99" s="1"/>
  <c r="P46" i="99" s="1"/>
  <c r="I54" i="130"/>
  <c r="L53" i="130"/>
  <c r="C58" i="129"/>
  <c r="F57" i="129"/>
  <c r="G54" i="130"/>
  <c r="H54" i="130" s="1"/>
  <c r="E55" i="130"/>
  <c r="E4" i="130" s="1"/>
  <c r="D55" i="130"/>
  <c r="B56" i="130"/>
  <c r="J51" i="130"/>
  <c r="M50" i="130"/>
  <c r="N50" i="130" s="1"/>
  <c r="O50" i="130" s="1"/>
  <c r="P50" i="130" s="1"/>
  <c r="I55" i="126"/>
  <c r="L54" i="126"/>
  <c r="L50" i="99"/>
  <c r="K50" i="99" l="1"/>
  <c r="E45" i="100"/>
  <c r="E46" i="100" s="1"/>
  <c r="I52" i="99"/>
  <c r="L52" i="99" s="1"/>
  <c r="B91" i="101"/>
  <c r="C91" i="101"/>
  <c r="B24" i="101"/>
  <c r="B92" i="101" s="1"/>
  <c r="C24" i="101"/>
  <c r="C94" i="126"/>
  <c r="D19" i="100"/>
  <c r="D77" i="100"/>
  <c r="I46" i="100"/>
  <c r="D107" i="100"/>
  <c r="K53" i="130"/>
  <c r="K54" i="130" s="1"/>
  <c r="K87" i="130"/>
  <c r="G55" i="130"/>
  <c r="H55" i="130" s="1"/>
  <c r="C59" i="129"/>
  <c r="F58" i="129"/>
  <c r="I56" i="126"/>
  <c r="L55" i="126"/>
  <c r="J52" i="130"/>
  <c r="J87" i="130" s="1"/>
  <c r="M51" i="130"/>
  <c r="E56" i="130"/>
  <c r="F4" i="130" s="1"/>
  <c r="D56" i="130"/>
  <c r="B57" i="130"/>
  <c r="I55" i="130"/>
  <c r="L54" i="130"/>
  <c r="J48" i="99"/>
  <c r="M47" i="99"/>
  <c r="N47" i="99" s="1"/>
  <c r="O47" i="99" s="1"/>
  <c r="P47" i="99" s="1"/>
  <c r="K51" i="129"/>
  <c r="M50" i="129"/>
  <c r="N50" i="129" s="1"/>
  <c r="O50" i="129" s="1"/>
  <c r="P50" i="129" s="1"/>
  <c r="G53" i="129"/>
  <c r="E54" i="129"/>
  <c r="E88" i="129" s="1"/>
  <c r="D54" i="129"/>
  <c r="D89" i="129" s="1"/>
  <c r="B55" i="129"/>
  <c r="I53" i="129"/>
  <c r="L52" i="129"/>
  <c r="D52" i="99"/>
  <c r="G56" i="126"/>
  <c r="G51" i="99"/>
  <c r="H55" i="126"/>
  <c r="H51" i="99" s="1"/>
  <c r="K51" i="99" s="1"/>
  <c r="J52" i="126"/>
  <c r="M51" i="126"/>
  <c r="N51" i="126" s="1"/>
  <c r="O51" i="126" s="1"/>
  <c r="P51" i="126" s="1"/>
  <c r="C61" i="130"/>
  <c r="F60" i="130"/>
  <c r="F54" i="99"/>
  <c r="D23" i="101"/>
  <c r="C60" i="126"/>
  <c r="F59" i="126"/>
  <c r="F93" i="126" s="1"/>
  <c r="C55" i="99"/>
  <c r="C90" i="99" s="1"/>
  <c r="K54" i="126"/>
  <c r="B53" i="99"/>
  <c r="B58" i="126"/>
  <c r="E57" i="126"/>
  <c r="E53" i="99" s="1"/>
  <c r="D57" i="126"/>
  <c r="J57" i="129"/>
  <c r="I53" i="99" l="1"/>
  <c r="K55" i="130"/>
  <c r="B94" i="101"/>
  <c r="C92" i="101"/>
  <c r="C94" i="101" s="1"/>
  <c r="E11" i="49" s="1"/>
  <c r="F11" i="49" s="1"/>
  <c r="D24" i="101"/>
  <c r="D92" i="101" s="1"/>
  <c r="D91" i="101"/>
  <c r="D47" i="100"/>
  <c r="H47" i="100" s="1"/>
  <c r="E107" i="100"/>
  <c r="H107" i="100"/>
  <c r="I107" i="100" s="1"/>
  <c r="H77" i="100"/>
  <c r="I77" i="100" s="1"/>
  <c r="E77" i="100"/>
  <c r="H19" i="100"/>
  <c r="I19" i="100" s="1"/>
  <c r="E19" i="100"/>
  <c r="D78" i="100"/>
  <c r="H78" i="100" s="1"/>
  <c r="I78" i="100" s="1"/>
  <c r="D20" i="100"/>
  <c r="H20" i="100" s="1"/>
  <c r="D53" i="99"/>
  <c r="G57" i="126"/>
  <c r="C61" i="126"/>
  <c r="F60" i="126"/>
  <c r="C56" i="99"/>
  <c r="J58" i="129"/>
  <c r="L53" i="99"/>
  <c r="K55" i="126"/>
  <c r="F55" i="99"/>
  <c r="F89" i="99" s="1"/>
  <c r="C62" i="130"/>
  <c r="F61" i="130"/>
  <c r="J53" i="126"/>
  <c r="M52" i="126"/>
  <c r="N52" i="126" s="1"/>
  <c r="O52" i="126" s="1"/>
  <c r="P52" i="126" s="1"/>
  <c r="D48" i="100" s="1"/>
  <c r="H48" i="100" s="1"/>
  <c r="G52" i="99"/>
  <c r="H56" i="126"/>
  <c r="H52" i="99" s="1"/>
  <c r="K52" i="99" s="1"/>
  <c r="G54" i="129"/>
  <c r="H53" i="129"/>
  <c r="K52" i="129"/>
  <c r="M51" i="129"/>
  <c r="N51" i="129" s="1"/>
  <c r="O51" i="129" s="1"/>
  <c r="P51" i="129" s="1"/>
  <c r="D79" i="100" s="1"/>
  <c r="H79" i="100" s="1"/>
  <c r="J49" i="99"/>
  <c r="M48" i="99"/>
  <c r="N48" i="99" s="1"/>
  <c r="O48" i="99" s="1"/>
  <c r="P48" i="99" s="1"/>
  <c r="D21" i="100" s="1"/>
  <c r="H21" i="100" s="1"/>
  <c r="I56" i="130"/>
  <c r="L55" i="130"/>
  <c r="G56" i="130"/>
  <c r="H56" i="130" s="1"/>
  <c r="K56" i="130" s="1"/>
  <c r="N51" i="130"/>
  <c r="O51" i="130" s="1"/>
  <c r="J53" i="130"/>
  <c r="M52" i="130"/>
  <c r="I57" i="126"/>
  <c r="L56" i="126"/>
  <c r="C60" i="129"/>
  <c r="F59" i="129"/>
  <c r="B54" i="99"/>
  <c r="E58" i="126"/>
  <c r="B59" i="126"/>
  <c r="B94" i="126" s="1"/>
  <c r="D58" i="126"/>
  <c r="E23" i="101"/>
  <c r="I54" i="129"/>
  <c r="I89" i="129" s="1"/>
  <c r="L53" i="129"/>
  <c r="E55" i="129"/>
  <c r="C4" i="129" s="1"/>
  <c r="D55" i="129"/>
  <c r="B56" i="129"/>
  <c r="E57" i="130"/>
  <c r="G4" i="130" s="1"/>
  <c r="B58" i="130"/>
  <c r="D57" i="130"/>
  <c r="E47" i="100" l="1"/>
  <c r="I79" i="100"/>
  <c r="E91" i="101"/>
  <c r="E92" i="101" s="1"/>
  <c r="E94" i="101" s="1"/>
  <c r="D93" i="101"/>
  <c r="N52" i="130"/>
  <c r="O52" i="130" s="1"/>
  <c r="M87" i="130"/>
  <c r="E48" i="100"/>
  <c r="I20" i="100"/>
  <c r="I21" i="100" s="1"/>
  <c r="H54" i="129"/>
  <c r="H88" i="129" s="1"/>
  <c r="G88" i="129"/>
  <c r="E20" i="100"/>
  <c r="E21" i="100" s="1"/>
  <c r="E78" i="100"/>
  <c r="E79" i="100" s="1"/>
  <c r="E24" i="101"/>
  <c r="E56" i="129"/>
  <c r="D4" i="129" s="1"/>
  <c r="B57" i="129"/>
  <c r="D56" i="129"/>
  <c r="E58" i="130"/>
  <c r="H4" i="130" s="1"/>
  <c r="B59" i="130"/>
  <c r="D58" i="130"/>
  <c r="G55" i="129"/>
  <c r="H55" i="129" s="1"/>
  <c r="D54" i="99"/>
  <c r="G58" i="126"/>
  <c r="E54" i="99"/>
  <c r="C61" i="129"/>
  <c r="F60" i="129"/>
  <c r="P51" i="130"/>
  <c r="D108" i="100" s="1"/>
  <c r="H108" i="100" s="1"/>
  <c r="I108" i="100" s="1"/>
  <c r="J54" i="126"/>
  <c r="M53" i="126"/>
  <c r="N53" i="126" s="1"/>
  <c r="O53" i="126" s="1"/>
  <c r="P53" i="126" s="1"/>
  <c r="D49" i="100" s="1"/>
  <c r="C63" i="130"/>
  <c r="F62" i="130"/>
  <c r="E12" i="49"/>
  <c r="I47" i="100"/>
  <c r="I48" i="100" s="1"/>
  <c r="F56" i="99"/>
  <c r="G53" i="99"/>
  <c r="H57" i="126"/>
  <c r="H53" i="99" s="1"/>
  <c r="K53" i="99" s="1"/>
  <c r="G57" i="130"/>
  <c r="H57" i="130" s="1"/>
  <c r="K57" i="130" s="1"/>
  <c r="I55" i="129"/>
  <c r="L54" i="129"/>
  <c r="L89" i="129" s="1"/>
  <c r="B55" i="99"/>
  <c r="B90" i="99" s="1"/>
  <c r="E59" i="126"/>
  <c r="D59" i="126"/>
  <c r="D94" i="126" s="1"/>
  <c r="B60" i="126"/>
  <c r="I58" i="126"/>
  <c r="L57" i="126"/>
  <c r="J54" i="130"/>
  <c r="M53" i="130"/>
  <c r="N53" i="130" s="1"/>
  <c r="O53" i="130" s="1"/>
  <c r="P53" i="130" s="1"/>
  <c r="I57" i="130"/>
  <c r="L56" i="130"/>
  <c r="J50" i="99"/>
  <c r="M49" i="99"/>
  <c r="N49" i="99" s="1"/>
  <c r="O49" i="99" s="1"/>
  <c r="P49" i="99" s="1"/>
  <c r="K53" i="129"/>
  <c r="M52" i="129"/>
  <c r="N52" i="129" s="1"/>
  <c r="O52" i="129" s="1"/>
  <c r="P52" i="129" s="1"/>
  <c r="K56" i="126"/>
  <c r="J59" i="129"/>
  <c r="C62" i="126"/>
  <c r="F61" i="126"/>
  <c r="C57" i="99"/>
  <c r="K57" i="126" l="1"/>
  <c r="D22" i="100"/>
  <c r="H22" i="100" s="1"/>
  <c r="I22" i="100" s="1"/>
  <c r="E108" i="100"/>
  <c r="D80" i="100"/>
  <c r="E55" i="99"/>
  <c r="E89" i="99" s="1"/>
  <c r="E93" i="126"/>
  <c r="P52" i="130"/>
  <c r="O87" i="130"/>
  <c r="J60" i="129"/>
  <c r="C63" i="126"/>
  <c r="F62" i="126"/>
  <c r="C58" i="99"/>
  <c r="B56" i="99"/>
  <c r="E60" i="126"/>
  <c r="D60" i="126"/>
  <c r="B61" i="126"/>
  <c r="C64" i="130"/>
  <c r="F63" i="130"/>
  <c r="J55" i="126"/>
  <c r="M54" i="126"/>
  <c r="N54" i="126" s="1"/>
  <c r="O54" i="126" s="1"/>
  <c r="P54" i="126" s="1"/>
  <c r="D50" i="100" s="1"/>
  <c r="E50" i="100" s="1"/>
  <c r="C62" i="129"/>
  <c r="F61" i="129"/>
  <c r="I54" i="99"/>
  <c r="G54" i="99"/>
  <c r="H58" i="126"/>
  <c r="E59" i="130"/>
  <c r="I4" i="130" s="1"/>
  <c r="B60" i="130"/>
  <c r="D59" i="130"/>
  <c r="E57" i="129"/>
  <c r="E4" i="129" s="1"/>
  <c r="D57" i="129"/>
  <c r="B58" i="129"/>
  <c r="F57" i="99"/>
  <c r="K58" i="126"/>
  <c r="E49" i="100"/>
  <c r="H49" i="100"/>
  <c r="I49" i="100" s="1"/>
  <c r="K54" i="129"/>
  <c r="K89" i="129" s="1"/>
  <c r="M53" i="129"/>
  <c r="J51" i="99"/>
  <c r="M50" i="99"/>
  <c r="N50" i="99" s="1"/>
  <c r="O50" i="99" s="1"/>
  <c r="P50" i="99" s="1"/>
  <c r="I58" i="130"/>
  <c r="L57" i="130"/>
  <c r="J55" i="130"/>
  <c r="M54" i="130"/>
  <c r="N54" i="130" s="1"/>
  <c r="O54" i="130" s="1"/>
  <c r="P54" i="130" s="1"/>
  <c r="I59" i="126"/>
  <c r="I94" i="126" s="1"/>
  <c r="L58" i="126"/>
  <c r="D55" i="99"/>
  <c r="D90" i="99" s="1"/>
  <c r="G59" i="126"/>
  <c r="G93" i="126" s="1"/>
  <c r="I56" i="129"/>
  <c r="L55" i="129"/>
  <c r="F12" i="49"/>
  <c r="G58" i="130"/>
  <c r="H58" i="130" s="1"/>
  <c r="K58" i="130" s="1"/>
  <c r="G56" i="129"/>
  <c r="H56" i="129" s="1"/>
  <c r="H50" i="100" l="1"/>
  <c r="E22" i="100"/>
  <c r="D109" i="100"/>
  <c r="H109" i="100" s="1"/>
  <c r="P86" i="130"/>
  <c r="D23" i="100"/>
  <c r="H23" i="100" s="1"/>
  <c r="I23" i="100" s="1"/>
  <c r="E80" i="100"/>
  <c r="H80" i="100"/>
  <c r="I80" i="100" s="1"/>
  <c r="I57" i="129"/>
  <c r="L56" i="129"/>
  <c r="G55" i="99"/>
  <c r="G89" i="99" s="1"/>
  <c r="E20" i="49" s="1"/>
  <c r="F20" i="49" s="1"/>
  <c r="H59" i="126"/>
  <c r="K59" i="126" s="1"/>
  <c r="K94" i="126" s="1"/>
  <c r="J56" i="130"/>
  <c r="M55" i="130"/>
  <c r="N55" i="130" s="1"/>
  <c r="O55" i="130" s="1"/>
  <c r="P55" i="130" s="1"/>
  <c r="I59" i="130"/>
  <c r="L58" i="130"/>
  <c r="J52" i="99"/>
  <c r="M51" i="99"/>
  <c r="N51" i="99" s="1"/>
  <c r="O51" i="99" s="1"/>
  <c r="P51" i="99" s="1"/>
  <c r="E58" i="129"/>
  <c r="F4" i="129" s="1"/>
  <c r="D58" i="129"/>
  <c r="B59" i="129"/>
  <c r="G59" i="130"/>
  <c r="H59" i="130" s="1"/>
  <c r="K59" i="130" s="1"/>
  <c r="I55" i="99"/>
  <c r="I90" i="99" s="1"/>
  <c r="L54" i="99"/>
  <c r="E109" i="100"/>
  <c r="E112" i="100" s="1"/>
  <c r="D56" i="99"/>
  <c r="G60" i="126"/>
  <c r="F58" i="99"/>
  <c r="J61" i="129"/>
  <c r="I50" i="100"/>
  <c r="I60" i="126"/>
  <c r="L59" i="126"/>
  <c r="L94" i="126" s="1"/>
  <c r="N53" i="129"/>
  <c r="O53" i="129" s="1"/>
  <c r="K55" i="129"/>
  <c r="M54" i="129"/>
  <c r="G57" i="129"/>
  <c r="H57" i="129" s="1"/>
  <c r="E60" i="130"/>
  <c r="J4" i="130" s="1"/>
  <c r="D60" i="130"/>
  <c r="B61" i="130"/>
  <c r="H54" i="99"/>
  <c r="C63" i="129"/>
  <c r="F62" i="129"/>
  <c r="J56" i="126"/>
  <c r="M55" i="126"/>
  <c r="N55" i="126" s="1"/>
  <c r="O55" i="126" s="1"/>
  <c r="P55" i="126" s="1"/>
  <c r="D51" i="100" s="1"/>
  <c r="C65" i="130"/>
  <c r="F64" i="130"/>
  <c r="B57" i="99"/>
  <c r="B62" i="126"/>
  <c r="D61" i="126"/>
  <c r="E61" i="126"/>
  <c r="E56" i="99"/>
  <c r="D4" i="126"/>
  <c r="C64" i="126"/>
  <c r="F63" i="126"/>
  <c r="C59" i="99"/>
  <c r="D110" i="100" l="1"/>
  <c r="E23" i="100"/>
  <c r="N54" i="129"/>
  <c r="O54" i="129" s="1"/>
  <c r="M89" i="129"/>
  <c r="D24" i="100"/>
  <c r="H24" i="100" s="1"/>
  <c r="I24" i="100" s="1"/>
  <c r="H55" i="99"/>
  <c r="H89" i="99" s="1"/>
  <c r="H93" i="126"/>
  <c r="F59" i="99"/>
  <c r="C64" i="129"/>
  <c r="F63" i="129"/>
  <c r="G60" i="130"/>
  <c r="H60" i="130" s="1"/>
  <c r="K60" i="130" s="1"/>
  <c r="K56" i="129"/>
  <c r="M55" i="129"/>
  <c r="N55" i="129" s="1"/>
  <c r="O55" i="129" s="1"/>
  <c r="P55" i="129" s="1"/>
  <c r="I61" i="126"/>
  <c r="L60" i="126"/>
  <c r="J62" i="129"/>
  <c r="G58" i="129"/>
  <c r="H58" i="129" s="1"/>
  <c r="E57" i="99"/>
  <c r="E4" i="126"/>
  <c r="D57" i="99"/>
  <c r="G61" i="126"/>
  <c r="C66" i="130"/>
  <c r="F65" i="130"/>
  <c r="J57" i="126"/>
  <c r="M56" i="126"/>
  <c r="N56" i="126" s="1"/>
  <c r="O56" i="126" s="1"/>
  <c r="P56" i="126" s="1"/>
  <c r="D52" i="100" s="1"/>
  <c r="C65" i="126"/>
  <c r="F64" i="126"/>
  <c r="C60" i="99"/>
  <c r="B58" i="99"/>
  <c r="D62" i="126"/>
  <c r="B63" i="126"/>
  <c r="E62" i="126"/>
  <c r="H52" i="100"/>
  <c r="E21" i="49"/>
  <c r="K54" i="99"/>
  <c r="E61" i="130"/>
  <c r="K4" i="130" s="1"/>
  <c r="B62" i="130"/>
  <c r="D61" i="130"/>
  <c r="P53" i="129"/>
  <c r="D81" i="100" s="1"/>
  <c r="H81" i="100" s="1"/>
  <c r="I81" i="100" s="1"/>
  <c r="G56" i="99"/>
  <c r="H60" i="126"/>
  <c r="H56" i="99" s="1"/>
  <c r="E51" i="100"/>
  <c r="H51" i="100"/>
  <c r="I51" i="100" s="1"/>
  <c r="H110" i="100"/>
  <c r="I109" i="100"/>
  <c r="I112" i="100" s="1"/>
  <c r="I56" i="99"/>
  <c r="L55" i="99"/>
  <c r="L90" i="99" s="1"/>
  <c r="E59" i="129"/>
  <c r="G4" i="129" s="1"/>
  <c r="B60" i="129"/>
  <c r="D59" i="129"/>
  <c r="J53" i="99"/>
  <c r="M52" i="99"/>
  <c r="N52" i="99" s="1"/>
  <c r="O52" i="99" s="1"/>
  <c r="P52" i="99" s="1"/>
  <c r="I60" i="130"/>
  <c r="L59" i="130"/>
  <c r="J57" i="130"/>
  <c r="M56" i="130"/>
  <c r="N56" i="130" s="1"/>
  <c r="O56" i="130" s="1"/>
  <c r="P56" i="130" s="1"/>
  <c r="I58" i="129"/>
  <c r="L57" i="129"/>
  <c r="D25" i="100" l="1"/>
  <c r="H25" i="100" s="1"/>
  <c r="I25" i="100" s="1"/>
  <c r="E52" i="100"/>
  <c r="P54" i="129"/>
  <c r="O89" i="129"/>
  <c r="E81" i="100"/>
  <c r="E24" i="100"/>
  <c r="G61" i="130"/>
  <c r="H61" i="130" s="1"/>
  <c r="K61" i="130" s="1"/>
  <c r="E22" i="49"/>
  <c r="F22" i="49" s="1"/>
  <c r="F21" i="49"/>
  <c r="F4" i="126"/>
  <c r="E58" i="99"/>
  <c r="B59" i="99"/>
  <c r="B64" i="126"/>
  <c r="D63" i="126"/>
  <c r="E63" i="126"/>
  <c r="F60" i="99"/>
  <c r="G57" i="99"/>
  <c r="H61" i="126"/>
  <c r="H57" i="99" s="1"/>
  <c r="J63" i="129"/>
  <c r="E60" i="129"/>
  <c r="H4" i="129" s="1"/>
  <c r="B61" i="129"/>
  <c r="D60" i="129"/>
  <c r="I59" i="129"/>
  <c r="L58" i="129"/>
  <c r="J58" i="130"/>
  <c r="M57" i="130"/>
  <c r="N57" i="130" s="1"/>
  <c r="O57" i="130" s="1"/>
  <c r="P57" i="130" s="1"/>
  <c r="I61" i="130"/>
  <c r="L60" i="130"/>
  <c r="J54" i="99"/>
  <c r="M53" i="99"/>
  <c r="N53" i="99" s="1"/>
  <c r="O53" i="99" s="1"/>
  <c r="P53" i="99" s="1"/>
  <c r="G59" i="129"/>
  <c r="H59" i="129" s="1"/>
  <c r="I57" i="99"/>
  <c r="L56" i="99"/>
  <c r="K60" i="126"/>
  <c r="E62" i="130"/>
  <c r="L4" i="130" s="1"/>
  <c r="D62" i="130"/>
  <c r="B63" i="130"/>
  <c r="K55" i="99"/>
  <c r="I52" i="100"/>
  <c r="D58" i="99"/>
  <c r="G62" i="126"/>
  <c r="C66" i="126"/>
  <c r="F65" i="126"/>
  <c r="C61" i="99"/>
  <c r="J58" i="126"/>
  <c r="M57" i="126"/>
  <c r="N57" i="126" s="1"/>
  <c r="O57" i="126" s="1"/>
  <c r="P57" i="126" s="1"/>
  <c r="D53" i="100" s="1"/>
  <c r="H53" i="100" s="1"/>
  <c r="C67" i="130"/>
  <c r="F66" i="130"/>
  <c r="I62" i="126"/>
  <c r="L61" i="126"/>
  <c r="K57" i="129"/>
  <c r="M56" i="129"/>
  <c r="N56" i="129" s="1"/>
  <c r="O56" i="129" s="1"/>
  <c r="P56" i="129" s="1"/>
  <c r="C65" i="129"/>
  <c r="F64" i="129"/>
  <c r="E25" i="100" l="1"/>
  <c r="E23" i="49"/>
  <c r="K56" i="99"/>
  <c r="K57" i="99" s="1"/>
  <c r="K90" i="99"/>
  <c r="E53" i="100"/>
  <c r="D26" i="100"/>
  <c r="D82" i="100"/>
  <c r="E82" i="100" s="1"/>
  <c r="E85" i="100" s="1"/>
  <c r="P88" i="129"/>
  <c r="C66" i="129"/>
  <c r="F65" i="129"/>
  <c r="J59" i="126"/>
  <c r="J94" i="126" s="1"/>
  <c r="M58" i="126"/>
  <c r="G58" i="99"/>
  <c r="H62" i="126"/>
  <c r="H58" i="99" s="1"/>
  <c r="E63" i="130"/>
  <c r="M4" i="130" s="1"/>
  <c r="B64" i="130"/>
  <c r="D63" i="130"/>
  <c r="E61" i="129"/>
  <c r="I4" i="129" s="1"/>
  <c r="B62" i="129"/>
  <c r="D61" i="129"/>
  <c r="J64" i="129"/>
  <c r="E59" i="99"/>
  <c r="G4" i="126"/>
  <c r="D59" i="99"/>
  <c r="G63" i="126"/>
  <c r="F23" i="49"/>
  <c r="D83" i="100"/>
  <c r="H82" i="100"/>
  <c r="C68" i="130"/>
  <c r="F67" i="130"/>
  <c r="F61" i="99"/>
  <c r="K58" i="129"/>
  <c r="M57" i="129"/>
  <c r="N57" i="129" s="1"/>
  <c r="O57" i="129" s="1"/>
  <c r="P57" i="129" s="1"/>
  <c r="I63" i="126"/>
  <c r="L62" i="126"/>
  <c r="C67" i="126"/>
  <c r="F66" i="126"/>
  <c r="C62" i="99"/>
  <c r="G62" i="130"/>
  <c r="H62" i="130" s="1"/>
  <c r="K62" i="130" s="1"/>
  <c r="K61" i="126"/>
  <c r="I58" i="99"/>
  <c r="L57" i="99"/>
  <c r="J55" i="99"/>
  <c r="J90" i="99" s="1"/>
  <c r="M54" i="99"/>
  <c r="I62" i="130"/>
  <c r="L61" i="130"/>
  <c r="J59" i="130"/>
  <c r="M58" i="130"/>
  <c r="N58" i="130" s="1"/>
  <c r="O58" i="130" s="1"/>
  <c r="P58" i="130" s="1"/>
  <c r="I60" i="129"/>
  <c r="L59" i="129"/>
  <c r="G60" i="129"/>
  <c r="H60" i="129" s="1"/>
  <c r="I53" i="100"/>
  <c r="B60" i="99"/>
  <c r="B65" i="126"/>
  <c r="D64" i="126"/>
  <c r="E64" i="126"/>
  <c r="K58" i="99" l="1"/>
  <c r="H26" i="100"/>
  <c r="I26" i="100" s="1"/>
  <c r="E26" i="100"/>
  <c r="B61" i="99"/>
  <c r="D65" i="126"/>
  <c r="B66" i="126"/>
  <c r="E65" i="126"/>
  <c r="I61" i="129"/>
  <c r="L60" i="129"/>
  <c r="J60" i="130"/>
  <c r="M59" i="130"/>
  <c r="N59" i="130" s="1"/>
  <c r="O59" i="130" s="1"/>
  <c r="P59" i="130" s="1"/>
  <c r="I63" i="130"/>
  <c r="L62" i="130"/>
  <c r="K62" i="126"/>
  <c r="F62" i="99"/>
  <c r="I64" i="126"/>
  <c r="L63" i="126"/>
  <c r="K59" i="129"/>
  <c r="M58" i="129"/>
  <c r="N58" i="129" s="1"/>
  <c r="O58" i="129" s="1"/>
  <c r="P58" i="129" s="1"/>
  <c r="E62" i="129"/>
  <c r="J4" i="129" s="1"/>
  <c r="D62" i="129"/>
  <c r="B63" i="129"/>
  <c r="E64" i="130"/>
  <c r="N4" i="130" s="1"/>
  <c r="D64" i="130"/>
  <c r="B65" i="130"/>
  <c r="E60" i="99"/>
  <c r="H4" i="126"/>
  <c r="D60" i="99"/>
  <c r="G64" i="126"/>
  <c r="N54" i="99"/>
  <c r="O54" i="99" s="1"/>
  <c r="J56" i="99"/>
  <c r="M55" i="99"/>
  <c r="I59" i="99"/>
  <c r="L58" i="99"/>
  <c r="C68" i="126"/>
  <c r="F67" i="126"/>
  <c r="C63" i="99"/>
  <c r="C69" i="130"/>
  <c r="F68" i="130"/>
  <c r="H83" i="100"/>
  <c r="I82" i="100"/>
  <c r="I85" i="100" s="1"/>
  <c r="G59" i="99"/>
  <c r="H63" i="126"/>
  <c r="H59" i="99" s="1"/>
  <c r="K59" i="99" s="1"/>
  <c r="J65" i="129"/>
  <c r="G61" i="129"/>
  <c r="H61" i="129" s="1"/>
  <c r="G63" i="130"/>
  <c r="H63" i="130" s="1"/>
  <c r="K63" i="130" s="1"/>
  <c r="N58" i="126"/>
  <c r="O58" i="126" s="1"/>
  <c r="J60" i="126"/>
  <c r="M59" i="126"/>
  <c r="C67" i="129"/>
  <c r="F66" i="129"/>
  <c r="N55" i="99" l="1"/>
  <c r="O55" i="99" s="1"/>
  <c r="O90" i="99" s="1"/>
  <c r="M90" i="99"/>
  <c r="N59" i="126"/>
  <c r="O59" i="126" s="1"/>
  <c r="M94" i="126"/>
  <c r="C68" i="129"/>
  <c r="F67" i="129"/>
  <c r="P58" i="126"/>
  <c r="D54" i="100" s="1"/>
  <c r="J66" i="129"/>
  <c r="F63" i="99"/>
  <c r="G60" i="99"/>
  <c r="H64" i="126"/>
  <c r="H60" i="99" s="1"/>
  <c r="K60" i="99" s="1"/>
  <c r="G64" i="130"/>
  <c r="H64" i="130" s="1"/>
  <c r="K64" i="130" s="1"/>
  <c r="G62" i="129"/>
  <c r="H62" i="129" s="1"/>
  <c r="I64" i="130"/>
  <c r="L63" i="130"/>
  <c r="J61" i="130"/>
  <c r="M60" i="130"/>
  <c r="N60" i="130" s="1"/>
  <c r="O60" i="130" s="1"/>
  <c r="P60" i="130" s="1"/>
  <c r="I62" i="129"/>
  <c r="L61" i="129"/>
  <c r="D61" i="99"/>
  <c r="G65" i="126"/>
  <c r="J61" i="126"/>
  <c r="M60" i="126"/>
  <c r="N60" i="126" s="1"/>
  <c r="O60" i="126" s="1"/>
  <c r="P60" i="126" s="1"/>
  <c r="C70" i="130"/>
  <c r="F69" i="130"/>
  <c r="C69" i="126"/>
  <c r="F68" i="126"/>
  <c r="C64" i="99"/>
  <c r="I60" i="99"/>
  <c r="L59" i="99"/>
  <c r="J57" i="99"/>
  <c r="M56" i="99"/>
  <c r="N56" i="99" s="1"/>
  <c r="O56" i="99" s="1"/>
  <c r="P56" i="99" s="1"/>
  <c r="P54" i="99"/>
  <c r="D27" i="100" s="1"/>
  <c r="H27" i="100" s="1"/>
  <c r="I27" i="100" s="1"/>
  <c r="E65" i="130"/>
  <c r="O4" i="130" s="1"/>
  <c r="B66" i="130"/>
  <c r="D65" i="130"/>
  <c r="E63" i="129"/>
  <c r="K4" i="129" s="1"/>
  <c r="B64" i="129"/>
  <c r="D63" i="129"/>
  <c r="K60" i="129"/>
  <c r="M59" i="129"/>
  <c r="N59" i="129" s="1"/>
  <c r="O59" i="129" s="1"/>
  <c r="P59" i="129" s="1"/>
  <c r="I65" i="126"/>
  <c r="L64" i="126"/>
  <c r="K63" i="126"/>
  <c r="E61" i="99"/>
  <c r="I4" i="126"/>
  <c r="B62" i="99"/>
  <c r="D66" i="126"/>
  <c r="B67" i="126"/>
  <c r="E66" i="126"/>
  <c r="P55" i="99" l="1"/>
  <c r="D28" i="100" s="1"/>
  <c r="E54" i="100"/>
  <c r="H54" i="100"/>
  <c r="I54" i="100" s="1"/>
  <c r="P59" i="126"/>
  <c r="O94" i="126"/>
  <c r="E27" i="100"/>
  <c r="I66" i="126"/>
  <c r="L65" i="126"/>
  <c r="G65" i="130"/>
  <c r="H65" i="130" s="1"/>
  <c r="K65" i="130" s="1"/>
  <c r="C70" i="126"/>
  <c r="F69" i="126"/>
  <c r="C65" i="99"/>
  <c r="C71" i="130"/>
  <c r="F70" i="130"/>
  <c r="J62" i="126"/>
  <c r="M61" i="126"/>
  <c r="N61" i="126" s="1"/>
  <c r="O61" i="126" s="1"/>
  <c r="P61" i="126" s="1"/>
  <c r="G61" i="99"/>
  <c r="H65" i="126"/>
  <c r="H61" i="99" s="1"/>
  <c r="K61" i="99" s="1"/>
  <c r="C69" i="129"/>
  <c r="F68" i="129"/>
  <c r="E62" i="99"/>
  <c r="J4" i="126"/>
  <c r="B63" i="99"/>
  <c r="D67" i="126"/>
  <c r="B68" i="126"/>
  <c r="E67" i="126"/>
  <c r="K61" i="129"/>
  <c r="M60" i="129"/>
  <c r="N60" i="129" s="1"/>
  <c r="O60" i="129" s="1"/>
  <c r="P60" i="129" s="1"/>
  <c r="G63" i="129"/>
  <c r="H63" i="129" s="1"/>
  <c r="D62" i="99"/>
  <c r="G66" i="126"/>
  <c r="K64" i="126"/>
  <c r="E64" i="129"/>
  <c r="L4" i="129" s="1"/>
  <c r="D64" i="129"/>
  <c r="B65" i="129"/>
  <c r="E66" i="130"/>
  <c r="P4" i="130" s="1"/>
  <c r="D66" i="130"/>
  <c r="B67" i="130"/>
  <c r="J58" i="99"/>
  <c r="M57" i="99"/>
  <c r="N57" i="99" s="1"/>
  <c r="O57" i="99" s="1"/>
  <c r="P57" i="99" s="1"/>
  <c r="I61" i="99"/>
  <c r="L60" i="99"/>
  <c r="F64" i="99"/>
  <c r="I63" i="129"/>
  <c r="L62" i="129"/>
  <c r="J62" i="130"/>
  <c r="M61" i="130"/>
  <c r="N61" i="130" s="1"/>
  <c r="O61" i="130" s="1"/>
  <c r="P61" i="130" s="1"/>
  <c r="I65" i="130"/>
  <c r="L64" i="130"/>
  <c r="J67" i="129"/>
  <c r="P89" i="99" l="1"/>
  <c r="D55" i="100"/>
  <c r="D56" i="100" s="1"/>
  <c r="P93" i="126"/>
  <c r="H55" i="100"/>
  <c r="I66" i="130"/>
  <c r="L65" i="130"/>
  <c r="J63" i="130"/>
  <c r="M62" i="130"/>
  <c r="N62" i="130" s="1"/>
  <c r="O62" i="130" s="1"/>
  <c r="P62" i="130" s="1"/>
  <c r="I64" i="129"/>
  <c r="L63" i="129"/>
  <c r="I62" i="99"/>
  <c r="L61" i="99"/>
  <c r="J59" i="99"/>
  <c r="M58" i="99"/>
  <c r="N58" i="99" s="1"/>
  <c r="O58" i="99" s="1"/>
  <c r="P58" i="99" s="1"/>
  <c r="D29" i="100"/>
  <c r="H28" i="100"/>
  <c r="E28" i="100"/>
  <c r="E31" i="100" s="1"/>
  <c r="E67" i="130"/>
  <c r="B8" i="130" s="1"/>
  <c r="B68" i="130"/>
  <c r="D67" i="130"/>
  <c r="E65" i="129"/>
  <c r="M4" i="129" s="1"/>
  <c r="B66" i="129"/>
  <c r="D65" i="129"/>
  <c r="G62" i="99"/>
  <c r="H66" i="126"/>
  <c r="H62" i="99" s="1"/>
  <c r="K62" i="99" s="1"/>
  <c r="E63" i="99"/>
  <c r="K4" i="126"/>
  <c r="B64" i="99"/>
  <c r="D68" i="126"/>
  <c r="B69" i="126"/>
  <c r="E68" i="126"/>
  <c r="C70" i="129"/>
  <c r="F69" i="129"/>
  <c r="C71" i="126"/>
  <c r="F70" i="126"/>
  <c r="C66" i="99"/>
  <c r="I67" i="126"/>
  <c r="L66" i="126"/>
  <c r="J68" i="129"/>
  <c r="J69" i="129" s="1"/>
  <c r="G66" i="130"/>
  <c r="H66" i="130" s="1"/>
  <c r="K66" i="130" s="1"/>
  <c r="G64" i="129"/>
  <c r="H64" i="129" s="1"/>
  <c r="K65" i="126"/>
  <c r="K62" i="129"/>
  <c r="M61" i="129"/>
  <c r="N61" i="129" s="1"/>
  <c r="O61" i="129" s="1"/>
  <c r="P61" i="129" s="1"/>
  <c r="D63" i="99"/>
  <c r="G67" i="126"/>
  <c r="J63" i="126"/>
  <c r="M62" i="126"/>
  <c r="N62" i="126" s="1"/>
  <c r="O62" i="126" s="1"/>
  <c r="P62" i="126" s="1"/>
  <c r="C72" i="130"/>
  <c r="F71" i="130"/>
  <c r="F65" i="99"/>
  <c r="E55" i="100" l="1"/>
  <c r="E58" i="100" s="1"/>
  <c r="J64" i="126"/>
  <c r="M63" i="126"/>
  <c r="N63" i="126" s="1"/>
  <c r="O63" i="126" s="1"/>
  <c r="P63" i="126" s="1"/>
  <c r="K63" i="129"/>
  <c r="M62" i="129"/>
  <c r="N62" i="129" s="1"/>
  <c r="O62" i="129" s="1"/>
  <c r="P62" i="129" s="1"/>
  <c r="G63" i="99"/>
  <c r="H67" i="126"/>
  <c r="H63" i="99" s="1"/>
  <c r="K63" i="99" s="1"/>
  <c r="I68" i="126"/>
  <c r="L67" i="126"/>
  <c r="F66" i="99"/>
  <c r="C71" i="129"/>
  <c r="F70" i="129"/>
  <c r="D64" i="99"/>
  <c r="G68" i="126"/>
  <c r="E66" i="129"/>
  <c r="N4" i="129" s="1"/>
  <c r="D66" i="129"/>
  <c r="B67" i="129"/>
  <c r="E68" i="130"/>
  <c r="C8" i="130" s="1"/>
  <c r="D68" i="130"/>
  <c r="B69" i="130"/>
  <c r="J60" i="99"/>
  <c r="M59" i="99"/>
  <c r="N59" i="99" s="1"/>
  <c r="O59" i="99" s="1"/>
  <c r="P59" i="99" s="1"/>
  <c r="I63" i="99"/>
  <c r="L62" i="99"/>
  <c r="I65" i="129"/>
  <c r="L64" i="129"/>
  <c r="J64" i="130"/>
  <c r="M63" i="130"/>
  <c r="N63" i="130" s="1"/>
  <c r="O63" i="130" s="1"/>
  <c r="P63" i="130" s="1"/>
  <c r="I67" i="130"/>
  <c r="L66" i="130"/>
  <c r="C73" i="130"/>
  <c r="F72" i="130"/>
  <c r="K66" i="126"/>
  <c r="K67" i="126" s="1"/>
  <c r="J70" i="129"/>
  <c r="C72" i="126"/>
  <c r="F71" i="126"/>
  <c r="C67" i="99"/>
  <c r="E64" i="99"/>
  <c r="L4" i="126"/>
  <c r="B65" i="99"/>
  <c r="D69" i="126"/>
  <c r="B70" i="126"/>
  <c r="E69" i="126"/>
  <c r="G65" i="129"/>
  <c r="H65" i="129" s="1"/>
  <c r="G67" i="130"/>
  <c r="H67" i="130" s="1"/>
  <c r="K67" i="130" s="1"/>
  <c r="I28" i="100"/>
  <c r="I31" i="100" s="1"/>
  <c r="E13" i="49" s="1"/>
  <c r="H29" i="100"/>
  <c r="H56" i="100"/>
  <c r="I55" i="100"/>
  <c r="I58" i="100" s="1"/>
  <c r="F13" i="49" l="1"/>
  <c r="F14" i="49" s="1"/>
  <c r="E14" i="49"/>
  <c r="E65" i="99"/>
  <c r="M4" i="126"/>
  <c r="B66" i="99"/>
  <c r="B71" i="126"/>
  <c r="D70" i="126"/>
  <c r="E70" i="126"/>
  <c r="C73" i="126"/>
  <c r="F72" i="126"/>
  <c r="C68" i="99"/>
  <c r="C74" i="130"/>
  <c r="F73" i="130"/>
  <c r="I68" i="130"/>
  <c r="L67" i="130"/>
  <c r="J65" i="130"/>
  <c r="M64" i="130"/>
  <c r="N64" i="130" s="1"/>
  <c r="O64" i="130" s="1"/>
  <c r="P64" i="130" s="1"/>
  <c r="I66" i="129"/>
  <c r="L65" i="129"/>
  <c r="I64" i="99"/>
  <c r="L63" i="99"/>
  <c r="J61" i="99"/>
  <c r="M60" i="99"/>
  <c r="N60" i="99" s="1"/>
  <c r="O60" i="99" s="1"/>
  <c r="P60" i="99" s="1"/>
  <c r="E69" i="130"/>
  <c r="D8" i="130" s="1"/>
  <c r="B70" i="130"/>
  <c r="D69" i="130"/>
  <c r="E67" i="129"/>
  <c r="O4" i="129" s="1"/>
  <c r="B68" i="129"/>
  <c r="D67" i="129"/>
  <c r="I69" i="126"/>
  <c r="L68" i="126"/>
  <c r="D65" i="99"/>
  <c r="G69" i="126"/>
  <c r="F67" i="99"/>
  <c r="G68" i="130"/>
  <c r="H68" i="130" s="1"/>
  <c r="K68" i="130" s="1"/>
  <c r="G66" i="129"/>
  <c r="H66" i="129" s="1"/>
  <c r="G64" i="99"/>
  <c r="H68" i="126"/>
  <c r="H64" i="99" s="1"/>
  <c r="K64" i="99" s="1"/>
  <c r="C72" i="129"/>
  <c r="F71" i="129"/>
  <c r="J71" i="129" s="1"/>
  <c r="K64" i="129"/>
  <c r="M63" i="129"/>
  <c r="N63" i="129" s="1"/>
  <c r="O63" i="129" s="1"/>
  <c r="P63" i="129" s="1"/>
  <c r="J65" i="126"/>
  <c r="M64" i="126"/>
  <c r="N64" i="126" s="1"/>
  <c r="O64" i="126" s="1"/>
  <c r="P64" i="126" s="1"/>
  <c r="J66" i="126" l="1"/>
  <c r="M65" i="126"/>
  <c r="N65" i="126" s="1"/>
  <c r="O65" i="126" s="1"/>
  <c r="P65" i="126" s="1"/>
  <c r="K65" i="129"/>
  <c r="M64" i="129"/>
  <c r="N64" i="129" s="1"/>
  <c r="O64" i="129" s="1"/>
  <c r="P64" i="129" s="1"/>
  <c r="C73" i="129"/>
  <c r="F72" i="129"/>
  <c r="I70" i="126"/>
  <c r="L69" i="126"/>
  <c r="E68" i="129"/>
  <c r="P4" i="129" s="1"/>
  <c r="D68" i="129"/>
  <c r="B69" i="129"/>
  <c r="E70" i="130"/>
  <c r="E8" i="130" s="1"/>
  <c r="D70" i="130"/>
  <c r="B71" i="130"/>
  <c r="K68" i="126"/>
  <c r="F68" i="99"/>
  <c r="B67" i="99"/>
  <c r="B72" i="126"/>
  <c r="D71" i="126"/>
  <c r="E71" i="126"/>
  <c r="G65" i="99"/>
  <c r="H69" i="126"/>
  <c r="H65" i="99" s="1"/>
  <c r="K65" i="99" s="1"/>
  <c r="G67" i="129"/>
  <c r="H67" i="129" s="1"/>
  <c r="G69" i="130"/>
  <c r="H69" i="130" s="1"/>
  <c r="K69" i="130" s="1"/>
  <c r="J62" i="99"/>
  <c r="M61" i="99"/>
  <c r="N61" i="99" s="1"/>
  <c r="O61" i="99" s="1"/>
  <c r="P61" i="99" s="1"/>
  <c r="I65" i="99"/>
  <c r="L64" i="99"/>
  <c r="I67" i="129"/>
  <c r="L66" i="129"/>
  <c r="J66" i="130"/>
  <c r="M65" i="130"/>
  <c r="N65" i="130" s="1"/>
  <c r="O65" i="130" s="1"/>
  <c r="P65" i="130" s="1"/>
  <c r="I69" i="130"/>
  <c r="L68" i="130"/>
  <c r="C75" i="130"/>
  <c r="F74" i="130"/>
  <c r="C74" i="126"/>
  <c r="F73" i="126"/>
  <c r="C69" i="99"/>
  <c r="E66" i="99"/>
  <c r="N4" i="126"/>
  <c r="D66" i="99"/>
  <c r="G70" i="126"/>
  <c r="B68" i="99" l="1"/>
  <c r="D72" i="126"/>
  <c r="B73" i="126"/>
  <c r="E72" i="126"/>
  <c r="K69" i="126"/>
  <c r="G70" i="130"/>
  <c r="H70" i="130" s="1"/>
  <c r="K70" i="130" s="1"/>
  <c r="G68" i="129"/>
  <c r="H68" i="129" s="1"/>
  <c r="C74" i="129"/>
  <c r="F73" i="129"/>
  <c r="F69" i="99"/>
  <c r="G66" i="99"/>
  <c r="H70" i="126"/>
  <c r="H66" i="99" s="1"/>
  <c r="K66" i="99" s="1"/>
  <c r="C75" i="126"/>
  <c r="F74" i="126"/>
  <c r="C70" i="99"/>
  <c r="C76" i="130"/>
  <c r="F75" i="130"/>
  <c r="I70" i="130"/>
  <c r="L69" i="130"/>
  <c r="J67" i="130"/>
  <c r="M66" i="130"/>
  <c r="N66" i="130" s="1"/>
  <c r="O66" i="130" s="1"/>
  <c r="P66" i="130" s="1"/>
  <c r="I68" i="129"/>
  <c r="L67" i="129"/>
  <c r="I66" i="99"/>
  <c r="L65" i="99"/>
  <c r="J63" i="99"/>
  <c r="M62" i="99"/>
  <c r="N62" i="99" s="1"/>
  <c r="O62" i="99" s="1"/>
  <c r="P62" i="99" s="1"/>
  <c r="E67" i="99"/>
  <c r="O4" i="126"/>
  <c r="D67" i="99"/>
  <c r="G71" i="126"/>
  <c r="E71" i="130"/>
  <c r="F8" i="130" s="1"/>
  <c r="D71" i="130"/>
  <c r="B72" i="130"/>
  <c r="E69" i="129"/>
  <c r="B8" i="129" s="1"/>
  <c r="B70" i="129"/>
  <c r="D69" i="129"/>
  <c r="I71" i="126"/>
  <c r="L70" i="126"/>
  <c r="K66" i="129"/>
  <c r="M65" i="129"/>
  <c r="N65" i="129" s="1"/>
  <c r="O65" i="129" s="1"/>
  <c r="P65" i="129" s="1"/>
  <c r="J67" i="126"/>
  <c r="M66" i="126"/>
  <c r="N66" i="126" s="1"/>
  <c r="O66" i="126" s="1"/>
  <c r="P66" i="126" s="1"/>
  <c r="J72" i="129"/>
  <c r="B73" i="130" l="1"/>
  <c r="E72" i="130"/>
  <c r="G8" i="130" s="1"/>
  <c r="D72" i="130"/>
  <c r="C76" i="126"/>
  <c r="F75" i="126"/>
  <c r="C71" i="99"/>
  <c r="E68" i="99"/>
  <c r="P4" i="126"/>
  <c r="B69" i="99"/>
  <c r="D73" i="126"/>
  <c r="B74" i="126"/>
  <c r="E73" i="126"/>
  <c r="I72" i="126"/>
  <c r="L71" i="126"/>
  <c r="G69" i="129"/>
  <c r="H69" i="129" s="1"/>
  <c r="G67" i="99"/>
  <c r="H71" i="126"/>
  <c r="H67" i="99" s="1"/>
  <c r="K67" i="99" s="1"/>
  <c r="J73" i="129"/>
  <c r="J68" i="126"/>
  <c r="M67" i="126"/>
  <c r="N67" i="126" s="1"/>
  <c r="O67" i="126" s="1"/>
  <c r="P67" i="126" s="1"/>
  <c r="K67" i="129"/>
  <c r="M66" i="129"/>
  <c r="N66" i="129" s="1"/>
  <c r="O66" i="129" s="1"/>
  <c r="P66" i="129" s="1"/>
  <c r="E70" i="129"/>
  <c r="C8" i="129" s="1"/>
  <c r="D70" i="129"/>
  <c r="B71" i="129"/>
  <c r="G71" i="130"/>
  <c r="H71" i="130" s="1"/>
  <c r="K71" i="130" s="1"/>
  <c r="J64" i="99"/>
  <c r="M63" i="99"/>
  <c r="N63" i="99" s="1"/>
  <c r="O63" i="99" s="1"/>
  <c r="P63" i="99" s="1"/>
  <c r="I67" i="99"/>
  <c r="L66" i="99"/>
  <c r="I69" i="129"/>
  <c r="L68" i="129"/>
  <c r="J68" i="130"/>
  <c r="M67" i="130"/>
  <c r="N67" i="130" s="1"/>
  <c r="O67" i="130" s="1"/>
  <c r="P67" i="130" s="1"/>
  <c r="I71" i="130"/>
  <c r="L70" i="130"/>
  <c r="C77" i="130"/>
  <c r="F76" i="130"/>
  <c r="F70" i="99"/>
  <c r="C75" i="129"/>
  <c r="F74" i="129"/>
  <c r="K70" i="126"/>
  <c r="D68" i="99"/>
  <c r="G72" i="126"/>
  <c r="C76" i="129" l="1"/>
  <c r="F75" i="129"/>
  <c r="E71" i="129"/>
  <c r="D8" i="129" s="1"/>
  <c r="B72" i="129"/>
  <c r="D71" i="129"/>
  <c r="K68" i="129"/>
  <c r="M67" i="129"/>
  <c r="N67" i="129" s="1"/>
  <c r="O67" i="129" s="1"/>
  <c r="P67" i="129" s="1"/>
  <c r="J69" i="126"/>
  <c r="M68" i="126"/>
  <c r="N68" i="126" s="1"/>
  <c r="O68" i="126" s="1"/>
  <c r="P68" i="126" s="1"/>
  <c r="I73" i="126"/>
  <c r="L72" i="126"/>
  <c r="E69" i="99"/>
  <c r="B8" i="126"/>
  <c r="B70" i="99"/>
  <c r="D74" i="126"/>
  <c r="B75" i="126"/>
  <c r="E74" i="126"/>
  <c r="C77" i="126"/>
  <c r="F76" i="126"/>
  <c r="C72" i="99"/>
  <c r="G68" i="99"/>
  <c r="H72" i="126"/>
  <c r="H68" i="99" s="1"/>
  <c r="K68" i="99" s="1"/>
  <c r="K71" i="126"/>
  <c r="C78" i="130"/>
  <c r="F77" i="130"/>
  <c r="I72" i="130"/>
  <c r="L71" i="130"/>
  <c r="J69" i="130"/>
  <c r="M68" i="130"/>
  <c r="N68" i="130" s="1"/>
  <c r="O68" i="130" s="1"/>
  <c r="P68" i="130" s="1"/>
  <c r="I70" i="129"/>
  <c r="L69" i="129"/>
  <c r="I68" i="99"/>
  <c r="L67" i="99"/>
  <c r="J65" i="99"/>
  <c r="M64" i="99"/>
  <c r="N64" i="99" s="1"/>
  <c r="O64" i="99" s="1"/>
  <c r="P64" i="99" s="1"/>
  <c r="G70" i="129"/>
  <c r="H70" i="129" s="1"/>
  <c r="J74" i="129"/>
  <c r="D69" i="99"/>
  <c r="G73" i="126"/>
  <c r="F71" i="99"/>
  <c r="G72" i="130"/>
  <c r="H72" i="130" s="1"/>
  <c r="K72" i="130" s="1"/>
  <c r="D73" i="130"/>
  <c r="B74" i="130"/>
  <c r="D74" i="130" l="1"/>
  <c r="B75" i="130"/>
  <c r="J75" i="129"/>
  <c r="G73" i="130"/>
  <c r="H73" i="130" s="1"/>
  <c r="K73" i="130" s="1"/>
  <c r="J66" i="99"/>
  <c r="M65" i="99"/>
  <c r="N65" i="99" s="1"/>
  <c r="O65" i="99" s="1"/>
  <c r="P65" i="99" s="1"/>
  <c r="I69" i="99"/>
  <c r="L68" i="99"/>
  <c r="I71" i="129"/>
  <c r="L70" i="129"/>
  <c r="J70" i="130"/>
  <c r="M69" i="130"/>
  <c r="N69" i="130" s="1"/>
  <c r="O69" i="130" s="1"/>
  <c r="P69" i="130" s="1"/>
  <c r="I73" i="130"/>
  <c r="L72" i="130"/>
  <c r="C79" i="130"/>
  <c r="F78" i="130"/>
  <c r="K72" i="126"/>
  <c r="C78" i="126"/>
  <c r="F77" i="126"/>
  <c r="C73" i="99"/>
  <c r="E70" i="99"/>
  <c r="C8" i="126"/>
  <c r="B71" i="99"/>
  <c r="D75" i="126"/>
  <c r="B76" i="126"/>
  <c r="E75" i="126"/>
  <c r="I74" i="126"/>
  <c r="L73" i="126"/>
  <c r="J70" i="126"/>
  <c r="M69" i="126"/>
  <c r="N69" i="126" s="1"/>
  <c r="O69" i="126" s="1"/>
  <c r="P69" i="126" s="1"/>
  <c r="K69" i="129"/>
  <c r="M68" i="129"/>
  <c r="N68" i="129" s="1"/>
  <c r="O68" i="129" s="1"/>
  <c r="P68" i="129" s="1"/>
  <c r="G71" i="129"/>
  <c r="H71" i="129" s="1"/>
  <c r="C77" i="129"/>
  <c r="F76" i="129"/>
  <c r="G69" i="99"/>
  <c r="H73" i="126"/>
  <c r="H69" i="99" s="1"/>
  <c r="K69" i="99" s="1"/>
  <c r="F72" i="99"/>
  <c r="D70" i="99"/>
  <c r="G74" i="126"/>
  <c r="E72" i="129"/>
  <c r="E8" i="129" s="1"/>
  <c r="D72" i="129"/>
  <c r="B73" i="129"/>
  <c r="E73" i="129" l="1"/>
  <c r="F8" i="129" s="1"/>
  <c r="D73" i="129"/>
  <c r="B74" i="129"/>
  <c r="K70" i="129"/>
  <c r="M69" i="129"/>
  <c r="N69" i="129" s="1"/>
  <c r="O69" i="129" s="1"/>
  <c r="P69" i="129" s="1"/>
  <c r="J71" i="126"/>
  <c r="M70" i="126"/>
  <c r="N70" i="126" s="1"/>
  <c r="O70" i="126" s="1"/>
  <c r="P70" i="126" s="1"/>
  <c r="I75" i="126"/>
  <c r="L74" i="126"/>
  <c r="D8" i="126"/>
  <c r="E71" i="99"/>
  <c r="B72" i="99"/>
  <c r="D76" i="126"/>
  <c r="B77" i="126"/>
  <c r="E76" i="126"/>
  <c r="F73" i="99"/>
  <c r="K73" i="126"/>
  <c r="B76" i="130"/>
  <c r="D75" i="130"/>
  <c r="G72" i="129"/>
  <c r="H72" i="129" s="1"/>
  <c r="G70" i="99"/>
  <c r="H74" i="126"/>
  <c r="H70" i="99" s="1"/>
  <c r="K70" i="99" s="1"/>
  <c r="C78" i="129"/>
  <c r="F77" i="129"/>
  <c r="D71" i="99"/>
  <c r="G75" i="126"/>
  <c r="C79" i="126"/>
  <c r="F78" i="126"/>
  <c r="C74" i="99"/>
  <c r="C80" i="130"/>
  <c r="F79" i="130"/>
  <c r="I74" i="130"/>
  <c r="L73" i="130"/>
  <c r="J71" i="130"/>
  <c r="M70" i="130"/>
  <c r="N70" i="130" s="1"/>
  <c r="O70" i="130" s="1"/>
  <c r="P70" i="130" s="1"/>
  <c r="I72" i="129"/>
  <c r="L71" i="129"/>
  <c r="I70" i="99"/>
  <c r="L69" i="99"/>
  <c r="J67" i="99"/>
  <c r="M66" i="99"/>
  <c r="N66" i="99" s="1"/>
  <c r="O66" i="99" s="1"/>
  <c r="P66" i="99" s="1"/>
  <c r="J76" i="129"/>
  <c r="G74" i="130"/>
  <c r="H74" i="130" s="1"/>
  <c r="K74" i="130" s="1"/>
  <c r="C80" i="126" l="1"/>
  <c r="F79" i="126"/>
  <c r="C75" i="99"/>
  <c r="C79" i="129"/>
  <c r="F78" i="129"/>
  <c r="B77" i="130"/>
  <c r="D76" i="130"/>
  <c r="K74" i="126"/>
  <c r="D72" i="99"/>
  <c r="G76" i="126"/>
  <c r="G73" i="129"/>
  <c r="H73" i="129" s="1"/>
  <c r="J77" i="129"/>
  <c r="J68" i="99"/>
  <c r="M67" i="99"/>
  <c r="N67" i="99" s="1"/>
  <c r="O67" i="99" s="1"/>
  <c r="P67" i="99" s="1"/>
  <c r="I71" i="99"/>
  <c r="L70" i="99"/>
  <c r="I73" i="129"/>
  <c r="L72" i="129"/>
  <c r="J72" i="130"/>
  <c r="M71" i="130"/>
  <c r="N71" i="130" s="1"/>
  <c r="O71" i="130" s="1"/>
  <c r="P71" i="130" s="1"/>
  <c r="I75" i="130"/>
  <c r="L74" i="130"/>
  <c r="C81" i="130"/>
  <c r="F80" i="130"/>
  <c r="F74" i="99"/>
  <c r="G71" i="99"/>
  <c r="H75" i="126"/>
  <c r="H71" i="99" s="1"/>
  <c r="K71" i="99" s="1"/>
  <c r="G75" i="130"/>
  <c r="H75" i="130" s="1"/>
  <c r="K75" i="130" s="1"/>
  <c r="E72" i="99"/>
  <c r="E8" i="126"/>
  <c r="B73" i="99"/>
  <c r="D77" i="126"/>
  <c r="B78" i="126"/>
  <c r="E77" i="126"/>
  <c r="I76" i="126"/>
  <c r="L75" i="126"/>
  <c r="J72" i="126"/>
  <c r="M71" i="126"/>
  <c r="N71" i="126" s="1"/>
  <c r="O71" i="126" s="1"/>
  <c r="P71" i="126" s="1"/>
  <c r="K71" i="129"/>
  <c r="M70" i="129"/>
  <c r="N70" i="129" s="1"/>
  <c r="O70" i="129" s="1"/>
  <c r="P70" i="129" s="1"/>
  <c r="E74" i="129"/>
  <c r="B75" i="129"/>
  <c r="D74" i="129"/>
  <c r="D73" i="99" l="1"/>
  <c r="G77" i="126"/>
  <c r="C82" i="130"/>
  <c r="F81" i="130"/>
  <c r="I76" i="130"/>
  <c r="L75" i="130"/>
  <c r="J73" i="130"/>
  <c r="M72" i="130"/>
  <c r="N72" i="130" s="1"/>
  <c r="O72" i="130" s="1"/>
  <c r="P72" i="130" s="1"/>
  <c r="I74" i="129"/>
  <c r="L73" i="129"/>
  <c r="I72" i="99"/>
  <c r="L71" i="99"/>
  <c r="J69" i="99"/>
  <c r="M68" i="99"/>
  <c r="N68" i="99" s="1"/>
  <c r="O68" i="99" s="1"/>
  <c r="P68" i="99" s="1"/>
  <c r="G76" i="130"/>
  <c r="H76" i="130" s="1"/>
  <c r="K76" i="130" s="1"/>
  <c r="C81" i="126"/>
  <c r="F80" i="126"/>
  <c r="C76" i="99"/>
  <c r="B76" i="129"/>
  <c r="D75" i="129"/>
  <c r="G74" i="129"/>
  <c r="H74" i="129" s="1"/>
  <c r="G8" i="129"/>
  <c r="E75" i="99"/>
  <c r="K72" i="129"/>
  <c r="M71" i="129"/>
  <c r="N71" i="129" s="1"/>
  <c r="O71" i="129" s="1"/>
  <c r="P71" i="129" s="1"/>
  <c r="J73" i="126"/>
  <c r="M72" i="126"/>
  <c r="N72" i="126" s="1"/>
  <c r="O72" i="126" s="1"/>
  <c r="P72" i="126" s="1"/>
  <c r="I77" i="126"/>
  <c r="L76" i="126"/>
  <c r="F8" i="126"/>
  <c r="E73" i="99"/>
  <c r="B74" i="99"/>
  <c r="E78" i="126"/>
  <c r="D78" i="126"/>
  <c r="B79" i="126"/>
  <c r="J78" i="129"/>
  <c r="G72" i="99"/>
  <c r="H76" i="126"/>
  <c r="H72" i="99" s="1"/>
  <c r="K72" i="99" s="1"/>
  <c r="K75" i="126"/>
  <c r="D77" i="130"/>
  <c r="B78" i="130"/>
  <c r="C80" i="129"/>
  <c r="F79" i="129"/>
  <c r="F75" i="99"/>
  <c r="C81" i="129" l="1"/>
  <c r="F80" i="129"/>
  <c r="G77" i="130"/>
  <c r="H77" i="130" s="1"/>
  <c r="K77" i="130" s="1"/>
  <c r="B75" i="99"/>
  <c r="B80" i="126"/>
  <c r="D79" i="126"/>
  <c r="G8" i="126"/>
  <c r="E74" i="99"/>
  <c r="D76" i="129"/>
  <c r="B77" i="129"/>
  <c r="F76" i="99"/>
  <c r="G73" i="99"/>
  <c r="H77" i="126"/>
  <c r="H73" i="99" s="1"/>
  <c r="K73" i="99" s="1"/>
  <c r="D78" i="130"/>
  <c r="B79" i="130"/>
  <c r="K76" i="126"/>
  <c r="J79" i="129"/>
  <c r="D74" i="99"/>
  <c r="G78" i="126"/>
  <c r="I78" i="126"/>
  <c r="L77" i="126"/>
  <c r="J74" i="126"/>
  <c r="M73" i="126"/>
  <c r="N73" i="126" s="1"/>
  <c r="O73" i="126" s="1"/>
  <c r="P73" i="126" s="1"/>
  <c r="K73" i="129"/>
  <c r="M72" i="129"/>
  <c r="N72" i="129" s="1"/>
  <c r="O72" i="129" s="1"/>
  <c r="P72" i="129" s="1"/>
  <c r="G75" i="129"/>
  <c r="H75" i="129" s="1"/>
  <c r="C82" i="126"/>
  <c r="F81" i="126"/>
  <c r="C77" i="99"/>
  <c r="J70" i="99"/>
  <c r="M69" i="99"/>
  <c r="N69" i="99" s="1"/>
  <c r="O69" i="99" s="1"/>
  <c r="P69" i="99" s="1"/>
  <c r="I73" i="99"/>
  <c r="L72" i="99"/>
  <c r="I75" i="129"/>
  <c r="L74" i="129"/>
  <c r="J74" i="130"/>
  <c r="M73" i="130"/>
  <c r="N73" i="130" s="1"/>
  <c r="O73" i="130" s="1"/>
  <c r="P73" i="130" s="1"/>
  <c r="I77" i="130"/>
  <c r="L76" i="130"/>
  <c r="C83" i="130"/>
  <c r="F82" i="130"/>
  <c r="I78" i="130" l="1"/>
  <c r="L77" i="130"/>
  <c r="J75" i="130"/>
  <c r="M74" i="130"/>
  <c r="N74" i="130" s="1"/>
  <c r="O74" i="130" s="1"/>
  <c r="P74" i="130" s="1"/>
  <c r="I76" i="129"/>
  <c r="L75" i="129"/>
  <c r="I74" i="99"/>
  <c r="L73" i="99"/>
  <c r="J71" i="99"/>
  <c r="M70" i="99"/>
  <c r="N70" i="99" s="1"/>
  <c r="O70" i="99" s="1"/>
  <c r="P70" i="99" s="1"/>
  <c r="F77" i="99"/>
  <c r="B80" i="130"/>
  <c r="D79" i="130"/>
  <c r="B78" i="129"/>
  <c r="D77" i="129"/>
  <c r="D75" i="99"/>
  <c r="G79" i="126"/>
  <c r="C82" i="129"/>
  <c r="F81" i="129"/>
  <c r="C83" i="126"/>
  <c r="F82" i="126"/>
  <c r="C78" i="99"/>
  <c r="K74" i="129"/>
  <c r="M73" i="129"/>
  <c r="N73" i="129" s="1"/>
  <c r="O73" i="129" s="1"/>
  <c r="P73" i="129" s="1"/>
  <c r="J75" i="126"/>
  <c r="M74" i="126"/>
  <c r="N74" i="126" s="1"/>
  <c r="O74" i="126" s="1"/>
  <c r="P74" i="126" s="1"/>
  <c r="I79" i="126"/>
  <c r="L78" i="126"/>
  <c r="G74" i="99"/>
  <c r="H78" i="126"/>
  <c r="H74" i="99" s="1"/>
  <c r="K74" i="99" s="1"/>
  <c r="J80" i="129"/>
  <c r="K77" i="126"/>
  <c r="G78" i="130"/>
  <c r="H78" i="130" s="1"/>
  <c r="K78" i="130" s="1"/>
  <c r="G76" i="129"/>
  <c r="H76" i="129" s="1"/>
  <c r="B76" i="99"/>
  <c r="D80" i="126"/>
  <c r="B81" i="126"/>
  <c r="B77" i="99" l="1"/>
  <c r="B82" i="126"/>
  <c r="D81" i="126"/>
  <c r="D76" i="99"/>
  <c r="G80" i="126"/>
  <c r="K78" i="126"/>
  <c r="J81" i="129"/>
  <c r="C84" i="126"/>
  <c r="F83" i="126"/>
  <c r="C79" i="99"/>
  <c r="G75" i="99"/>
  <c r="H79" i="126"/>
  <c r="H75" i="99" s="1"/>
  <c r="K75" i="99" s="1"/>
  <c r="G77" i="129"/>
  <c r="H77" i="129" s="1"/>
  <c r="G79" i="130"/>
  <c r="H79" i="130" s="1"/>
  <c r="K79" i="130" s="1"/>
  <c r="J72" i="99"/>
  <c r="M71" i="99"/>
  <c r="N71" i="99" s="1"/>
  <c r="O71" i="99" s="1"/>
  <c r="P71" i="99" s="1"/>
  <c r="I75" i="99"/>
  <c r="L74" i="99"/>
  <c r="I77" i="129"/>
  <c r="L76" i="129"/>
  <c r="J76" i="130"/>
  <c r="M75" i="130"/>
  <c r="N75" i="130" s="1"/>
  <c r="O75" i="130" s="1"/>
  <c r="P75" i="130" s="1"/>
  <c r="I79" i="130"/>
  <c r="L78" i="130"/>
  <c r="I80" i="126"/>
  <c r="L79" i="126"/>
  <c r="J76" i="126"/>
  <c r="M75" i="126"/>
  <c r="N75" i="126" s="1"/>
  <c r="O75" i="126" s="1"/>
  <c r="P75" i="126" s="1"/>
  <c r="K75" i="129"/>
  <c r="M74" i="129"/>
  <c r="N74" i="129" s="1"/>
  <c r="O74" i="129" s="1"/>
  <c r="P74" i="129" s="1"/>
  <c r="F78" i="99"/>
  <c r="C83" i="129"/>
  <c r="F82" i="129"/>
  <c r="B79" i="129"/>
  <c r="D78" i="129"/>
  <c r="B81" i="130"/>
  <c r="D80" i="130"/>
  <c r="G80" i="130" l="1"/>
  <c r="H80" i="130" s="1"/>
  <c r="K80" i="130" s="1"/>
  <c r="G78" i="129"/>
  <c r="H78" i="129" s="1"/>
  <c r="B82" i="130"/>
  <c r="D81" i="130"/>
  <c r="D79" i="129"/>
  <c r="B80" i="129"/>
  <c r="C84" i="129"/>
  <c r="F83" i="129"/>
  <c r="I80" i="130"/>
  <c r="L79" i="130"/>
  <c r="J77" i="130"/>
  <c r="M76" i="130"/>
  <c r="N76" i="130" s="1"/>
  <c r="O76" i="130" s="1"/>
  <c r="P76" i="130" s="1"/>
  <c r="I78" i="129"/>
  <c r="L77" i="129"/>
  <c r="I76" i="99"/>
  <c r="L75" i="99"/>
  <c r="J73" i="99"/>
  <c r="M72" i="99"/>
  <c r="N72" i="99" s="1"/>
  <c r="O72" i="99" s="1"/>
  <c r="P72" i="99" s="1"/>
  <c r="C85" i="126"/>
  <c r="F84" i="126"/>
  <c r="C80" i="99"/>
  <c r="G76" i="99"/>
  <c r="H80" i="126"/>
  <c r="H76" i="99" s="1"/>
  <c r="K76" i="99" s="1"/>
  <c r="B78" i="99"/>
  <c r="D82" i="126"/>
  <c r="B83" i="126"/>
  <c r="K76" i="129"/>
  <c r="M75" i="129"/>
  <c r="N75" i="129" s="1"/>
  <c r="O75" i="129" s="1"/>
  <c r="P75" i="129" s="1"/>
  <c r="J77" i="126"/>
  <c r="M76" i="126"/>
  <c r="N76" i="126" s="1"/>
  <c r="O76" i="126" s="1"/>
  <c r="P76" i="126" s="1"/>
  <c r="I81" i="126"/>
  <c r="L80" i="126"/>
  <c r="F79" i="99"/>
  <c r="J82" i="129"/>
  <c r="K79" i="126"/>
  <c r="D77" i="99"/>
  <c r="G81" i="126"/>
  <c r="G77" i="99" l="1"/>
  <c r="H81" i="126"/>
  <c r="H77" i="99" s="1"/>
  <c r="K77" i="99" s="1"/>
  <c r="I82" i="126"/>
  <c r="L81" i="126"/>
  <c r="J78" i="126"/>
  <c r="M77" i="126"/>
  <c r="N77" i="126" s="1"/>
  <c r="O77" i="126" s="1"/>
  <c r="P77" i="126" s="1"/>
  <c r="K77" i="129"/>
  <c r="M76" i="129"/>
  <c r="N76" i="129" s="1"/>
  <c r="O76" i="129" s="1"/>
  <c r="P76" i="129" s="1"/>
  <c r="D78" i="99"/>
  <c r="G82" i="126"/>
  <c r="C86" i="126"/>
  <c r="F85" i="126"/>
  <c r="C81" i="99"/>
  <c r="J74" i="99"/>
  <c r="M73" i="99"/>
  <c r="N73" i="99" s="1"/>
  <c r="O73" i="99" s="1"/>
  <c r="P73" i="99" s="1"/>
  <c r="I77" i="99"/>
  <c r="L76" i="99"/>
  <c r="I79" i="129"/>
  <c r="L78" i="129"/>
  <c r="J78" i="130"/>
  <c r="M77" i="130"/>
  <c r="N77" i="130" s="1"/>
  <c r="O77" i="130" s="1"/>
  <c r="P77" i="130" s="1"/>
  <c r="I81" i="130"/>
  <c r="L80" i="130"/>
  <c r="C85" i="129"/>
  <c r="F84" i="129"/>
  <c r="D80" i="129"/>
  <c r="B81" i="129"/>
  <c r="G81" i="130"/>
  <c r="H81" i="130" s="1"/>
  <c r="K81" i="130" s="1"/>
  <c r="K80" i="126"/>
  <c r="J83" i="129"/>
  <c r="B79" i="99"/>
  <c r="D83" i="126"/>
  <c r="B84" i="126"/>
  <c r="F80" i="99"/>
  <c r="G79" i="129"/>
  <c r="H79" i="129" s="1"/>
  <c r="B83" i="130"/>
  <c r="D83" i="130" s="1"/>
  <c r="D82" i="130"/>
  <c r="K81" i="126" l="1"/>
  <c r="D79" i="99"/>
  <c r="G83" i="126"/>
  <c r="J84" i="129"/>
  <c r="B82" i="129"/>
  <c r="D81" i="129"/>
  <c r="C87" i="126"/>
  <c r="F86" i="126"/>
  <c r="C82" i="99"/>
  <c r="K78" i="129"/>
  <c r="M77" i="129"/>
  <c r="N77" i="129" s="1"/>
  <c r="O77" i="129" s="1"/>
  <c r="P77" i="129" s="1"/>
  <c r="J79" i="126"/>
  <c r="M78" i="126"/>
  <c r="N78" i="126" s="1"/>
  <c r="O78" i="126" s="1"/>
  <c r="P78" i="126" s="1"/>
  <c r="I83" i="126"/>
  <c r="L82" i="126"/>
  <c r="G82" i="130"/>
  <c r="H82" i="130" s="1"/>
  <c r="K82" i="130" s="1"/>
  <c r="B80" i="99"/>
  <c r="D84" i="126"/>
  <c r="B85" i="126"/>
  <c r="G80" i="129"/>
  <c r="H80" i="129" s="1"/>
  <c r="I82" i="130"/>
  <c r="L81" i="130"/>
  <c r="J79" i="130"/>
  <c r="M78" i="130"/>
  <c r="N78" i="130" s="1"/>
  <c r="O78" i="130" s="1"/>
  <c r="P78" i="130" s="1"/>
  <c r="I80" i="129"/>
  <c r="L79" i="129"/>
  <c r="I78" i="99"/>
  <c r="L77" i="99"/>
  <c r="J75" i="99"/>
  <c r="M74" i="99"/>
  <c r="N74" i="99" s="1"/>
  <c r="O74" i="99" s="1"/>
  <c r="P74" i="99" s="1"/>
  <c r="F81" i="99"/>
  <c r="G78" i="99"/>
  <c r="H82" i="126"/>
  <c r="H78" i="99" s="1"/>
  <c r="K78" i="99" s="1"/>
  <c r="D80" i="99" l="1"/>
  <c r="G84" i="126"/>
  <c r="I84" i="126"/>
  <c r="L83" i="126"/>
  <c r="J80" i="126"/>
  <c r="M79" i="126"/>
  <c r="N79" i="126" s="1"/>
  <c r="O79" i="126" s="1"/>
  <c r="P79" i="126" s="1"/>
  <c r="K79" i="129"/>
  <c r="M78" i="129"/>
  <c r="N78" i="129" s="1"/>
  <c r="O78" i="129" s="1"/>
  <c r="P78" i="129" s="1"/>
  <c r="C88" i="126"/>
  <c r="F87" i="126"/>
  <c r="C83" i="99"/>
  <c r="B83" i="129"/>
  <c r="D82" i="129"/>
  <c r="K82" i="126"/>
  <c r="F85" i="129"/>
  <c r="G79" i="99"/>
  <c r="H83" i="126"/>
  <c r="H79" i="99" s="1"/>
  <c r="K79" i="99" s="1"/>
  <c r="J76" i="99"/>
  <c r="M75" i="99"/>
  <c r="N75" i="99" s="1"/>
  <c r="O75" i="99" s="1"/>
  <c r="P75" i="99" s="1"/>
  <c r="I79" i="99"/>
  <c r="L78" i="99"/>
  <c r="I81" i="129"/>
  <c r="L80" i="129"/>
  <c r="J80" i="130"/>
  <c r="M79" i="130"/>
  <c r="N79" i="130" s="1"/>
  <c r="O79" i="130" s="1"/>
  <c r="P79" i="130" s="1"/>
  <c r="I83" i="130"/>
  <c r="L83" i="130" s="1"/>
  <c r="L82" i="130"/>
  <c r="B81" i="99"/>
  <c r="D85" i="126"/>
  <c r="B86" i="126"/>
  <c r="F82" i="99"/>
  <c r="G81" i="129"/>
  <c r="H81" i="129" s="1"/>
  <c r="B82" i="99" l="1"/>
  <c r="D86" i="126"/>
  <c r="B87" i="126"/>
  <c r="J81" i="130"/>
  <c r="M80" i="130"/>
  <c r="N80" i="130" s="1"/>
  <c r="O80" i="130" s="1"/>
  <c r="P80" i="130" s="1"/>
  <c r="I82" i="129"/>
  <c r="L81" i="129"/>
  <c r="I80" i="99"/>
  <c r="L79" i="99"/>
  <c r="J77" i="99"/>
  <c r="M76" i="99"/>
  <c r="N76" i="99" s="1"/>
  <c r="O76" i="99" s="1"/>
  <c r="P76" i="99" s="1"/>
  <c r="G82" i="129"/>
  <c r="H82" i="129" s="1"/>
  <c r="F83" i="99"/>
  <c r="G80" i="99"/>
  <c r="H84" i="126"/>
  <c r="H80" i="99" s="1"/>
  <c r="K80" i="99" s="1"/>
  <c r="D81" i="99"/>
  <c r="G85" i="126"/>
  <c r="J85" i="129"/>
  <c r="K83" i="126"/>
  <c r="B84" i="129"/>
  <c r="D83" i="129"/>
  <c r="C89" i="126"/>
  <c r="F88" i="126"/>
  <c r="C84" i="99"/>
  <c r="K80" i="129"/>
  <c r="M79" i="129"/>
  <c r="N79" i="129" s="1"/>
  <c r="O79" i="129" s="1"/>
  <c r="P79" i="129" s="1"/>
  <c r="J81" i="126"/>
  <c r="M80" i="126"/>
  <c r="N80" i="126" s="1"/>
  <c r="O80" i="126" s="1"/>
  <c r="P80" i="126" s="1"/>
  <c r="I85" i="126"/>
  <c r="L84" i="126"/>
  <c r="C90" i="126" l="1"/>
  <c r="F89" i="126"/>
  <c r="C85" i="99"/>
  <c r="K84" i="126"/>
  <c r="B83" i="99"/>
  <c r="D87" i="126"/>
  <c r="B88" i="126"/>
  <c r="B85" i="129"/>
  <c r="D84" i="129"/>
  <c r="I86" i="126"/>
  <c r="L85" i="126"/>
  <c r="J82" i="126"/>
  <c r="M81" i="126"/>
  <c r="N81" i="126" s="1"/>
  <c r="O81" i="126" s="1"/>
  <c r="P81" i="126" s="1"/>
  <c r="K81" i="129"/>
  <c r="M80" i="129"/>
  <c r="N80" i="129" s="1"/>
  <c r="O80" i="129" s="1"/>
  <c r="P80" i="129" s="1"/>
  <c r="F84" i="99"/>
  <c r="G83" i="129"/>
  <c r="H83" i="129" s="1"/>
  <c r="G81" i="99"/>
  <c r="H85" i="126"/>
  <c r="H81" i="99" s="1"/>
  <c r="K81" i="99" s="1"/>
  <c r="J78" i="99"/>
  <c r="M77" i="99"/>
  <c r="N77" i="99" s="1"/>
  <c r="O77" i="99" s="1"/>
  <c r="P77" i="99" s="1"/>
  <c r="I81" i="99"/>
  <c r="L80" i="99"/>
  <c r="I83" i="129"/>
  <c r="L82" i="129"/>
  <c r="J82" i="130"/>
  <c r="M81" i="130"/>
  <c r="N81" i="130" s="1"/>
  <c r="O81" i="130" s="1"/>
  <c r="P81" i="130" s="1"/>
  <c r="D82" i="99"/>
  <c r="G86" i="126"/>
  <c r="G82" i="99" l="1"/>
  <c r="H86" i="126"/>
  <c r="H82" i="99" s="1"/>
  <c r="K82" i="99" s="1"/>
  <c r="F83" i="130"/>
  <c r="M82" i="130"/>
  <c r="I84" i="129"/>
  <c r="L83" i="129"/>
  <c r="I82" i="99"/>
  <c r="L81" i="99"/>
  <c r="J79" i="99"/>
  <c r="M78" i="99"/>
  <c r="N78" i="99" s="1"/>
  <c r="O78" i="99" s="1"/>
  <c r="P78" i="99" s="1"/>
  <c r="K82" i="129"/>
  <c r="M81" i="129"/>
  <c r="N81" i="129" s="1"/>
  <c r="O81" i="129" s="1"/>
  <c r="P81" i="129" s="1"/>
  <c r="J83" i="126"/>
  <c r="M82" i="126"/>
  <c r="N82" i="126" s="1"/>
  <c r="O82" i="126" s="1"/>
  <c r="P82" i="126" s="1"/>
  <c r="I87" i="126"/>
  <c r="L86" i="126"/>
  <c r="G84" i="129"/>
  <c r="H84" i="129" s="1"/>
  <c r="D83" i="99"/>
  <c r="G87" i="126"/>
  <c r="K85" i="126"/>
  <c r="C86" i="99"/>
  <c r="D85" i="129"/>
  <c r="B84" i="99"/>
  <c r="B89" i="126"/>
  <c r="D88" i="126"/>
  <c r="F85" i="99"/>
  <c r="B85" i="99" l="1"/>
  <c r="B90" i="126"/>
  <c r="D89" i="126"/>
  <c r="D84" i="99"/>
  <c r="G88" i="126"/>
  <c r="I88" i="126"/>
  <c r="L87" i="126"/>
  <c r="J84" i="126"/>
  <c r="M83" i="126"/>
  <c r="N83" i="126" s="1"/>
  <c r="O83" i="126" s="1"/>
  <c r="P83" i="126" s="1"/>
  <c r="K83" i="129"/>
  <c r="M82" i="129"/>
  <c r="N82" i="129" s="1"/>
  <c r="O82" i="129" s="1"/>
  <c r="P82" i="129" s="1"/>
  <c r="J80" i="99"/>
  <c r="M79" i="99"/>
  <c r="N79" i="99" s="1"/>
  <c r="O79" i="99" s="1"/>
  <c r="P79" i="99" s="1"/>
  <c r="I83" i="99"/>
  <c r="L82" i="99"/>
  <c r="I85" i="129"/>
  <c r="L85" i="129" s="1"/>
  <c r="L84" i="129"/>
  <c r="K86" i="126"/>
  <c r="G83" i="99"/>
  <c r="H87" i="126"/>
  <c r="H83" i="99" s="1"/>
  <c r="K83" i="99" s="1"/>
  <c r="G83" i="130"/>
  <c r="H83" i="130" s="1"/>
  <c r="K83" i="130" s="1"/>
  <c r="N82" i="130"/>
  <c r="O82" i="130" s="1"/>
  <c r="P82" i="130" s="1"/>
  <c r="J83" i="130"/>
  <c r="G84" i="99" l="1"/>
  <c r="H88" i="126"/>
  <c r="H84" i="99" s="1"/>
  <c r="K84" i="99" s="1"/>
  <c r="D85" i="99"/>
  <c r="G89" i="126"/>
  <c r="M83" i="130"/>
  <c r="N83" i="130" s="1"/>
  <c r="O83" i="130" s="1"/>
  <c r="P83" i="130" s="1"/>
  <c r="K87" i="126"/>
  <c r="I84" i="99"/>
  <c r="L83" i="99"/>
  <c r="J81" i="99"/>
  <c r="M80" i="99"/>
  <c r="N80" i="99" s="1"/>
  <c r="O80" i="99" s="1"/>
  <c r="P80" i="99" s="1"/>
  <c r="K84" i="129"/>
  <c r="M83" i="129"/>
  <c r="N83" i="129" s="1"/>
  <c r="O83" i="129" s="1"/>
  <c r="P83" i="129" s="1"/>
  <c r="J85" i="126"/>
  <c r="M84" i="126"/>
  <c r="N84" i="126" s="1"/>
  <c r="O84" i="126" s="1"/>
  <c r="P84" i="126" s="1"/>
  <c r="I89" i="126"/>
  <c r="L88" i="126"/>
  <c r="D90" i="126"/>
  <c r="D86" i="99" s="1"/>
  <c r="B86" i="99"/>
  <c r="I90" i="126" l="1"/>
  <c r="L90" i="126" s="1"/>
  <c r="L89" i="126"/>
  <c r="J86" i="126"/>
  <c r="M85" i="126"/>
  <c r="N85" i="126" s="1"/>
  <c r="O85" i="126" s="1"/>
  <c r="P85" i="126" s="1"/>
  <c r="M84" i="129"/>
  <c r="J82" i="99"/>
  <c r="M81" i="99"/>
  <c r="N81" i="99" s="1"/>
  <c r="O81" i="99" s="1"/>
  <c r="P81" i="99" s="1"/>
  <c r="I85" i="99"/>
  <c r="L84" i="99"/>
  <c r="K88" i="126"/>
  <c r="G85" i="99"/>
  <c r="H89" i="126"/>
  <c r="H85" i="99" s="1"/>
  <c r="K85" i="99" s="1"/>
  <c r="K89" i="126" l="1"/>
  <c r="I86" i="99"/>
  <c r="L86" i="99" s="1"/>
  <c r="L85" i="99"/>
  <c r="J83" i="99"/>
  <c r="M82" i="99"/>
  <c r="N82" i="99" s="1"/>
  <c r="O82" i="99" s="1"/>
  <c r="P82" i="99" s="1"/>
  <c r="J87" i="126"/>
  <c r="M86" i="126"/>
  <c r="N86" i="126" s="1"/>
  <c r="O86" i="126" s="1"/>
  <c r="P86" i="126" s="1"/>
  <c r="G85" i="129"/>
  <c r="H85" i="129" s="1"/>
  <c r="K85" i="129" s="1"/>
  <c r="M85" i="129" s="1"/>
  <c r="N85" i="129" s="1"/>
  <c r="O85" i="129" s="1"/>
  <c r="N84" i="129"/>
  <c r="O84" i="129" s="1"/>
  <c r="P84" i="129" s="1"/>
  <c r="P85" i="129" l="1"/>
  <c r="P86" i="129"/>
  <c r="J88" i="126"/>
  <c r="M87" i="126"/>
  <c r="N87" i="126" s="1"/>
  <c r="O87" i="126" s="1"/>
  <c r="P87" i="126" s="1"/>
  <c r="J84" i="99"/>
  <c r="M83" i="99"/>
  <c r="N83" i="99" s="1"/>
  <c r="O83" i="99" s="1"/>
  <c r="P83" i="99" s="1"/>
  <c r="J85" i="99" l="1"/>
  <c r="M85" i="99" s="1"/>
  <c r="N85" i="99" s="1"/>
  <c r="O85" i="99" s="1"/>
  <c r="M84" i="99"/>
  <c r="N84" i="99" s="1"/>
  <c r="O84" i="99" s="1"/>
  <c r="P84" i="99" s="1"/>
  <c r="J89" i="126"/>
  <c r="M88" i="126"/>
  <c r="N88" i="126" s="1"/>
  <c r="O88" i="126" s="1"/>
  <c r="P88" i="126" s="1"/>
  <c r="P85" i="99" l="1"/>
  <c r="F90" i="126"/>
  <c r="M89" i="126"/>
  <c r="G90" i="126" l="1"/>
  <c r="N89" i="126"/>
  <c r="O89" i="126" s="1"/>
  <c r="P89" i="126" s="1"/>
  <c r="J90" i="126"/>
  <c r="F86" i="99"/>
  <c r="J86" i="99" s="1"/>
  <c r="H90" i="126" l="1"/>
  <c r="G86" i="99"/>
  <c r="H86" i="99" l="1"/>
  <c r="K86" i="99" s="1"/>
  <c r="M86" i="99" s="1"/>
  <c r="N86" i="99" s="1"/>
  <c r="O86" i="99" s="1"/>
  <c r="P86" i="99" s="1"/>
  <c r="K90" i="126"/>
  <c r="M90" i="126" s="1"/>
  <c r="N90" i="126" s="1"/>
  <c r="O90" i="126" s="1"/>
  <c r="P90" i="126" s="1"/>
</calcChain>
</file>

<file path=xl/comments1.xml><?xml version="1.0" encoding="utf-8"?>
<comments xmlns="http://schemas.openxmlformats.org/spreadsheetml/2006/main">
  <authors>
    <author>Jason Ball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>Jason Ball:</t>
        </r>
        <r>
          <rPr>
            <sz val="8"/>
            <color indexed="81"/>
            <rFont val="Tahoma"/>
            <family val="2"/>
          </rPr>
          <t xml:space="preserve">
Based on PSE's response to DR 46 Attach A</t>
        </r>
      </text>
    </comment>
  </commentList>
</comments>
</file>

<file path=xl/sharedStrings.xml><?xml version="1.0" encoding="utf-8"?>
<sst xmlns="http://schemas.openxmlformats.org/spreadsheetml/2006/main" count="727" uniqueCount="247">
  <si>
    <t>Date</t>
  </si>
  <si>
    <t>Total</t>
  </si>
  <si>
    <t>Depreciation</t>
  </si>
  <si>
    <t>Taxes</t>
  </si>
  <si>
    <t>Month</t>
  </si>
  <si>
    <t>PUGET SOUND ENERGY</t>
  </si>
  <si>
    <t>Tax</t>
  </si>
  <si>
    <t>IRS Calculation</t>
  </si>
  <si>
    <t>Accumulated</t>
  </si>
  <si>
    <t>Days in</t>
  </si>
  <si>
    <t>Deferred Tax</t>
  </si>
  <si>
    <t>Deferred</t>
  </si>
  <si>
    <t># Days</t>
  </si>
  <si>
    <t>Total Days</t>
  </si>
  <si>
    <t>IRS</t>
  </si>
  <si>
    <t>Cum IRS</t>
  </si>
  <si>
    <t>Expense</t>
  </si>
  <si>
    <t>to include</t>
  </si>
  <si>
    <t>in Period</t>
  </si>
  <si>
    <t>Amount</t>
  </si>
  <si>
    <t>Average of the Monthly Averages</t>
  </si>
  <si>
    <t>Total Depreciable</t>
  </si>
  <si>
    <t>Depr Exp</t>
  </si>
  <si>
    <t>Plant Balance</t>
  </si>
  <si>
    <t>(d )= (c) x dep rate</t>
  </si>
  <si>
    <t>(a)</t>
  </si>
  <si>
    <t>(b)</t>
  </si>
  <si>
    <t>(c) = (a) - (b)</t>
  </si>
  <si>
    <r>
      <t>¸</t>
    </r>
    <r>
      <rPr>
        <b/>
        <sz val="10"/>
        <rFont val="Arial"/>
        <family val="2"/>
      </rPr>
      <t xml:space="preserve"> 12 mos.</t>
    </r>
  </si>
  <si>
    <t>(e) = prior month - (d)</t>
  </si>
  <si>
    <t>Depreciable Plant Balance</t>
  </si>
  <si>
    <t>Depreciation Expense</t>
  </si>
  <si>
    <t>Net Book Value</t>
  </si>
  <si>
    <t>NBV Diff</t>
  </si>
  <si>
    <t>ADFIT</t>
  </si>
  <si>
    <t>DFIT</t>
  </si>
  <si>
    <t>Book</t>
  </si>
  <si>
    <t>Book &gt; Tax</t>
  </si>
  <si>
    <t>DETERMINATION OF RATE YEAR DEFERRED FEDERAL INCOME TAX ARISING FROM DEPRECIATION</t>
  </si>
  <si>
    <t>DFIT arising from Depreciation Expense</t>
  </si>
  <si>
    <t>AMA Calculation</t>
  </si>
  <si>
    <t>Row</t>
  </si>
  <si>
    <t>Ended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</si>
  <si>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</si>
  <si>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</si>
  <si>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</si>
  <si>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</si>
  <si>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</si>
  <si>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</si>
  <si>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</si>
  <si>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</si>
  <si>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</si>
  <si>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</si>
  <si>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</si>
  <si>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</si>
  <si>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PUGET SOUND ENERGY-ELECTRIC</t>
  </si>
  <si>
    <t>LINE</t>
  </si>
  <si>
    <t>NO.</t>
  </si>
  <si>
    <t>DESCRIPTION</t>
  </si>
  <si>
    <t>TEST YEAR</t>
  </si>
  <si>
    <t>ADJUSTMENT</t>
  </si>
  <si>
    <t>PLANT BALANCE</t>
  </si>
  <si>
    <t xml:space="preserve">ACCUM DEPRECIATION </t>
  </si>
  <si>
    <t>DEFERRED INCOME TAX LIABILITY</t>
  </si>
  <si>
    <t>12ME December 2015</t>
  </si>
  <si>
    <t>12ME December 2016</t>
  </si>
  <si>
    <t>12ME December 2017</t>
  </si>
  <si>
    <t>12ME December 2018</t>
  </si>
  <si>
    <t>12ME December 2019</t>
  </si>
  <si>
    <t>12ME December 2020</t>
  </si>
  <si>
    <t>12ME December 2021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</si>
  <si>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</si>
  <si>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</si>
  <si>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</si>
  <si>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</si>
  <si>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</si>
  <si>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</si>
  <si>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</si>
  <si>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</si>
  <si>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</si>
  <si>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12ME December 2031</t>
  </si>
  <si>
    <t>12ME December 2032</t>
  </si>
  <si>
    <t>12ME December 2033</t>
  </si>
  <si>
    <t>(Half year  w/bonus)</t>
  </si>
  <si>
    <t xml:space="preserve"> </t>
  </si>
  <si>
    <t>12ME December 2034</t>
  </si>
  <si>
    <t>12ME December 2035</t>
  </si>
  <si>
    <t>12ME December 2036</t>
  </si>
  <si>
    <t>Using Tax Basis</t>
  </si>
  <si>
    <t>BOOK</t>
  </si>
  <si>
    <t>(c)</t>
  </si>
  <si>
    <t>TAXABLE DEPRECIATION EXPENSE</t>
  </si>
  <si>
    <t>NON-TAXABLE DEPRECIATION EXPENSE</t>
  </si>
  <si>
    <t>(g) = (e) x (f)</t>
  </si>
  <si>
    <t>Book Depr.</t>
  </si>
  <si>
    <t>(k) = (a) + (h)</t>
  </si>
  <si>
    <t>(m) = (k) - (l)</t>
  </si>
  <si>
    <t xml:space="preserve">Plant </t>
  </si>
  <si>
    <t>12ME December 2037</t>
  </si>
  <si>
    <t>12ME December 2038</t>
  </si>
  <si>
    <t>12ME December 2039</t>
  </si>
  <si>
    <t>12ME December 2040</t>
  </si>
  <si>
    <t>12ME December 2041</t>
  </si>
  <si>
    <t>12ME December 2042</t>
  </si>
  <si>
    <t>12ME December 2043</t>
  </si>
  <si>
    <t>12ME December 2044</t>
  </si>
  <si>
    <t>12ME December 2045</t>
  </si>
  <si>
    <t>Depreciation Method:  Day of Service Convention, Straight-line</t>
  </si>
  <si>
    <t>Snoqualmie</t>
  </si>
  <si>
    <t>Plant 1</t>
  </si>
  <si>
    <t>Total Snoqualmie Upgrade</t>
  </si>
  <si>
    <t xml:space="preserve">Snoqualmie TOTAL PROJECT  </t>
  </si>
  <si>
    <t>Plant 2</t>
  </si>
  <si>
    <t>Diversion Dam</t>
  </si>
  <si>
    <t>Accumulated Depreciation</t>
  </si>
  <si>
    <t>Hydro Projects</t>
  </si>
  <si>
    <t>Timing &amp; Capital</t>
  </si>
  <si>
    <t>In Service</t>
  </si>
  <si>
    <t>Closings</t>
  </si>
  <si>
    <t>Sub-Total</t>
  </si>
  <si>
    <t>AFUDC</t>
  </si>
  <si>
    <t>Project Total</t>
  </si>
  <si>
    <t xml:space="preserve">Proposed Depreciation Rate </t>
  </si>
  <si>
    <t>Utility Plant</t>
  </si>
  <si>
    <t>Depreciation per month</t>
  </si>
  <si>
    <t>Annual Depreciation</t>
  </si>
  <si>
    <t>Annual Depreciation Rate</t>
  </si>
  <si>
    <t>Annual Depreciation with effects of rounding removed</t>
  </si>
  <si>
    <t>Per FERC License Life for Snoqualmie Hydro 40 yrs</t>
  </si>
  <si>
    <t>Snoqulamie:</t>
  </si>
  <si>
    <t>Average Deprec. Rate</t>
  </si>
  <si>
    <t>Project Name:   Snoqualmie Upgrade</t>
  </si>
  <si>
    <t>20 Year MACRS Table</t>
  </si>
  <si>
    <t xml:space="preserve">In service Date </t>
  </si>
  <si>
    <t>Year</t>
  </si>
  <si>
    <t>Months</t>
  </si>
  <si>
    <t xml:space="preserve">Plant 2 </t>
  </si>
  <si>
    <t>In Service Date: October 2012</t>
  </si>
  <si>
    <t>(e) = (b) x 3.18%</t>
  </si>
  <si>
    <t>(f) = (c) x 3.18%</t>
  </si>
  <si>
    <t>Book Basis</t>
  </si>
  <si>
    <t>Tax Basis</t>
  </si>
  <si>
    <t>Total Months</t>
  </si>
  <si>
    <t xml:space="preserve">Total Snoqulamie Deferred FIT </t>
  </si>
  <si>
    <t>(d) = (c) x dep rate</t>
  </si>
  <si>
    <t>Plant 1 AFUDC</t>
  </si>
  <si>
    <t>Plant 2 AFUDC</t>
  </si>
  <si>
    <t>Diversion Dam AFUDC</t>
  </si>
  <si>
    <t>for Snoqualmie Diversion Dam, Plant 1 and 2 Hydro Projects</t>
  </si>
  <si>
    <t>TEST YEAR FOR THE TWELVE MONTHS ENDED SEPTEMBER 2012</t>
  </si>
  <si>
    <t>2013 PCORC</t>
  </si>
  <si>
    <t>NEW PLANT RATEBASE</t>
  </si>
  <si>
    <t>INCREASE OPERATING EXPENSES</t>
  </si>
  <si>
    <t>SNOQUALMIE OPERATING EXPENSE</t>
  </si>
  <si>
    <t>NET SNOQUALMIE RATE BASE</t>
  </si>
  <si>
    <t>Diversion Dam in service date Oct 2012</t>
  </si>
  <si>
    <t>(a) The plant's depreciable life is 40 years per FERC Licence that was received in June 29, 2004.  The plant is estimated</t>
  </si>
  <si>
    <r>
      <t xml:space="preserve">eff 2004 - 2044 (~31.4 yrs remaining) </t>
    </r>
    <r>
      <rPr>
        <sz val="8"/>
        <rFont val="Arial"/>
        <family val="2"/>
      </rPr>
      <t>(a)</t>
    </r>
  </si>
  <si>
    <t>(i) = prior</t>
  </si>
  <si>
    <t>mos - (e)</t>
  </si>
  <si>
    <t>(h) = prior</t>
  </si>
  <si>
    <t>mos- (d)</t>
  </si>
  <si>
    <t xml:space="preserve"> Difference</t>
  </si>
  <si>
    <t>Net</t>
  </si>
  <si>
    <t>Permanent</t>
  </si>
  <si>
    <t>Difference (j) =</t>
  </si>
  <si>
    <t>prior mos - (g)</t>
  </si>
  <si>
    <t>Book based on</t>
  </si>
  <si>
    <t>Tax Basis (l) =</t>
  </si>
  <si>
    <t>(c) + (i) +(j)</t>
  </si>
  <si>
    <t>(n) = - (m) *</t>
  </si>
  <si>
    <t>35%</t>
  </si>
  <si>
    <t>Expense (o)</t>
  </si>
  <si>
    <t>= - curr mos</t>
  </si>
  <si>
    <t>(n) + prior</t>
  </si>
  <si>
    <t>mos (n)</t>
  </si>
  <si>
    <t>Tax (d) = (a)</t>
  </si>
  <si>
    <t>x Tax Table</t>
  </si>
  <si>
    <t>Using</t>
  </si>
  <si>
    <t>Book (e) = (b)</t>
  </si>
  <si>
    <t>mos.</t>
  </si>
  <si>
    <t>x 3.18% ÷ 12</t>
  </si>
  <si>
    <t>Book (e) =</t>
  </si>
  <si>
    <t>12 mos.</t>
  </si>
  <si>
    <t>(b) x 3.18% ÷</t>
  </si>
  <si>
    <t>P1</t>
  </si>
  <si>
    <t>REVENUE ADJUSTMENT for FLOW-THRU TAXES</t>
  </si>
  <si>
    <t>Received from Michael Gibbobs 2/14/13</t>
  </si>
  <si>
    <t>In Service Date: April 2013</t>
  </si>
  <si>
    <t>In service Date October 31 2012</t>
  </si>
  <si>
    <t xml:space="preserve">  date to use for purposes of calculating the depreciation rate for Snoqualmie is 31 years  (May 2013 - June 2044).</t>
  </si>
  <si>
    <t xml:space="preserve">  to be in service July 2013 (Plant 1) and April 2013 (Plant 2).  Therefore, the composite terminal retirement </t>
  </si>
  <si>
    <t>(f) = (c) x 3.19%</t>
  </si>
  <si>
    <t>In service Date April 17 2013</t>
  </si>
  <si>
    <t>Plant 2 estimated in service date April 17, 2013</t>
  </si>
  <si>
    <t xml:space="preserve">Parks &amp; Historical </t>
  </si>
  <si>
    <t>Parks &amp; Historical AFUDC</t>
  </si>
  <si>
    <t xml:space="preserve">Total Project </t>
  </si>
  <si>
    <t xml:space="preserve">Total </t>
  </si>
  <si>
    <t>In service Date Aug 15 2013</t>
  </si>
  <si>
    <t>WUTC DR 42</t>
  </si>
  <si>
    <t>WUTC DR 46</t>
  </si>
  <si>
    <t>Part 1</t>
  </si>
  <si>
    <t>Part 2</t>
  </si>
  <si>
    <t>Part 3</t>
  </si>
  <si>
    <t>Include P2, Dam &amp; Rec</t>
  </si>
  <si>
    <t>Include P2, Dam &amp; Rec thru Apr 25</t>
  </si>
  <si>
    <t>Include P2, Dam &amp; Rec thru July 2</t>
  </si>
  <si>
    <t>All Costs thru Apr 25</t>
  </si>
  <si>
    <t>%</t>
  </si>
  <si>
    <t>Remove Plant 1</t>
  </si>
  <si>
    <t>Total Project</t>
  </si>
  <si>
    <t>Parks/Rec</t>
  </si>
  <si>
    <t>Total P1 &amp; Div. Dam</t>
  </si>
  <si>
    <t>Total Book</t>
  </si>
  <si>
    <t>Non Elegible Costs Parks/Rec</t>
  </si>
  <si>
    <t>Treasury Grant Elgible Costs</t>
  </si>
  <si>
    <t>CPI</t>
  </si>
  <si>
    <t>Treasury Grant Basis</t>
  </si>
  <si>
    <t xml:space="preserve">Treasury Grant </t>
  </si>
  <si>
    <t>8.7% Sequestration</t>
  </si>
  <si>
    <t>WUTC DR 42 Part 1</t>
  </si>
  <si>
    <t>Book - AFUDC + CPI</t>
  </si>
  <si>
    <t>Tax Basis before Grant Reduction</t>
  </si>
  <si>
    <t>Grant</t>
  </si>
  <si>
    <t>P2</t>
  </si>
  <si>
    <t>DD</t>
  </si>
  <si>
    <t>Grant Eligible</t>
  </si>
  <si>
    <t>P&amp;R</t>
  </si>
  <si>
    <t>WUTC DR 42 Part 2</t>
  </si>
  <si>
    <t>WUTC DR 42 Part 3</t>
  </si>
  <si>
    <t>WUTC DR 46 Part 1</t>
  </si>
  <si>
    <t>Plant 1 &amp; Parks &amp; Recreational</t>
  </si>
  <si>
    <t>Plant 1 &amp; Parks &amp; Rec</t>
  </si>
  <si>
    <t>RATE YEAR ENDED NOVEMBER 30, 2014</t>
  </si>
  <si>
    <t>RATE YEAR</t>
  </si>
  <si>
    <t>Total - 12ME Nov 2014</t>
  </si>
  <si>
    <t>AMA - 12ME Nov 2014</t>
  </si>
  <si>
    <t>Snoqualmie Upgrade Book Balance: Sept 2013  to Nov 2014</t>
  </si>
  <si>
    <t>Total - 12ME Nov '14</t>
  </si>
  <si>
    <t>AMA - 12ME Nov '14</t>
  </si>
  <si>
    <t>In Service Date: August 2013</t>
  </si>
  <si>
    <t>Plant 1 estimated in service date August 15, 2013</t>
  </si>
  <si>
    <t>Net Book Value as of April 25th, 2013 per DR 46</t>
  </si>
  <si>
    <t>RATE YEAR 12 MONTHS ENDED Nov 30, 2014</t>
  </si>
  <si>
    <t>Snoqualmie Upgrade Book &amp; Tax Depreciation:  December 1, 2013 through November 30, 2014</t>
  </si>
  <si>
    <t xml:space="preserve">Snoqualmie Falls Hydroelectric Redevelopment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</si>
</sst>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[$-409]d\-mmm\-yy;@"/>
    <numFmt numFmtId="168" formatCode="0.0%"/>
    <numFmt numFmtId="169" formatCode="0.000000"/>
    <numFmt numFmtId="170" formatCode="0.000%"/>
    <numFmt numFmtId="171" formatCode="_(* #,##0.00000_);_(* \(#,##0.00000\);_(* &quot;-&quot;??_);_(@_)"/>
    <numFmt numFmtId="172" formatCode="0000000"/>
    <numFmt numFmtId="173" formatCode="0.0000000"/>
    <numFmt numFmtId="174" formatCode="_(* ###0_);_(* \(###0\);_(* &quot;-&quot;_);_(@_)"/>
    <numFmt numFmtId="175" formatCode="[$-409]mmm\-yy;@"/>
    <numFmt numFmtId="176" formatCode="0.0000%"/>
    <numFmt numFmtId="177" formatCode="[$-409]mmmm\ d\,\ yyyy;@"/>
    <numFmt numFmtId="178" formatCode="&quot;$&quot;#,##0.00"/>
    <numFmt numFmtId="179" formatCode="d\.mmm\.yy"/>
    <numFmt numFmtId="180" formatCode="_(* #,##0.0_);_(* \(#,##0.0\);_(* &quot;-&quot;_);_(@_)"/>
    <numFmt numFmtId="181" formatCode="#."/>
    <numFmt numFmtId="182" formatCode="_(&quot;$&quot;* #,##0.0000_);_(&quot;$&quot;* \(#,##0.0000\);_(&quot;$&quot;* &quot;-&quot;????_);_(@_)"/>
    <numFmt numFmtId="183" formatCode="_([$€-2]* #,##0.00_);_([$€-2]* \(#,##0.00\);_([$€-2]* &quot;-&quot;??_)"/>
    <numFmt numFmtId="184" formatCode="mmmm\ d\,\ yyyy"/>
    <numFmt numFmtId="185" formatCode="&quot;$&quot;#,##0;\-&quot;$&quot;#,##0"/>
    <numFmt numFmtId="186" formatCode="0.00_)"/>
    <numFmt numFmtId="187" formatCode="_(* #,##0.000_);_(* \(#,##0.000\);_(* &quot;-&quot;??_);_(@_)"/>
    <numFmt numFmtId="188" formatCode="0.00000%"/>
    <numFmt numFmtId="189" formatCode="dd\-mmm\-yy"/>
    <numFmt numFmtId="190" formatCode="_-* #,##0.00\ &quot;DM&quot;_-;\-* #,##0.00\ &quot;DM&quot;_-;_-* &quot;-&quot;??\ &quot;DM&quot;_-;_-@_-"/>
  </numFmts>
  <fonts count="1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8"/>
      <name val="Helv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sz val="8.8000000000000007"/>
      <name val="Symbol"/>
      <family val="1"/>
      <charset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u/>
      <sz val="10"/>
      <name val="Times New Roman"/>
      <family val="1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univers (E1)"/>
    </font>
    <font>
      <sz val="10"/>
      <color indexed="24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0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12"/>
      <color indexed="10"/>
      <name val="Times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rgb="FF0000FF"/>
      <name val="Calibri"/>
      <family val="2"/>
    </font>
    <font>
      <sz val="10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16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sz val="11"/>
      <color theme="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Arial"/>
      <family val="2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theme="2" tint="-9.9978637043366805E-2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64">
    <xf numFmtId="169" fontId="0" fillId="0" borderId="0">
      <alignment horizontal="left" wrapText="1"/>
    </xf>
    <xf numFmtId="0" fontId="15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3" fontId="15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58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15" fillId="0" borderId="0">
      <alignment horizontal="left" wrapText="1"/>
    </xf>
    <xf numFmtId="173" fontId="22" fillId="0" borderId="0">
      <alignment horizontal="left" wrapText="1"/>
    </xf>
    <xf numFmtId="173" fontId="58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1" fontId="25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1" fillId="0" borderId="0"/>
    <xf numFmtId="0" fontId="3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3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1" fillId="0" borderId="0"/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1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58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15" fillId="0" borderId="0">
      <alignment horizontal="left" wrapText="1"/>
    </xf>
    <xf numFmtId="171" fontId="22" fillId="0" borderId="0">
      <alignment horizontal="left" wrapText="1"/>
    </xf>
    <xf numFmtId="171" fontId="58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2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58" fillId="0" borderId="0">
      <alignment horizontal="left" wrapText="1"/>
    </xf>
    <xf numFmtId="171" fontId="22" fillId="0" borderId="0">
      <alignment horizontal="left" wrapText="1"/>
    </xf>
    <xf numFmtId="171" fontId="1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1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58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15" fillId="0" borderId="0">
      <alignment horizontal="left" wrapText="1"/>
    </xf>
    <xf numFmtId="171" fontId="22" fillId="0" borderId="0">
      <alignment horizontal="left" wrapText="1"/>
    </xf>
    <xf numFmtId="171" fontId="58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69" fontId="2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1" fillId="0" borderId="0"/>
    <xf numFmtId="0" fontId="31" fillId="0" borderId="0"/>
    <xf numFmtId="169" fontId="1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15" fillId="0" borderId="0">
      <alignment horizontal="left" wrapText="1"/>
    </xf>
    <xf numFmtId="169" fontId="22" fillId="0" borderId="0">
      <alignment horizontal="left" wrapText="1"/>
    </xf>
    <xf numFmtId="169" fontId="58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5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1" fillId="0" borderId="0"/>
    <xf numFmtId="0" fontId="55" fillId="2" borderId="0" applyNumberFormat="0" applyBorder="0" applyAlignment="0" applyProtection="0"/>
    <xf numFmtId="0" fontId="97" fillId="66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97" fillId="3" borderId="0" applyNumberFormat="0" applyBorder="0" applyAlignment="0" applyProtection="0"/>
    <xf numFmtId="0" fontId="55" fillId="2" borderId="0" applyNumberFormat="0" applyBorder="0" applyAlignment="0" applyProtection="0"/>
    <xf numFmtId="0" fontId="55" fillId="4" borderId="0" applyNumberFormat="0" applyBorder="0" applyAlignment="0" applyProtection="0"/>
    <xf numFmtId="0" fontId="97" fillId="67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97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6" borderId="0" applyNumberFormat="0" applyBorder="0" applyAlignment="0" applyProtection="0"/>
    <xf numFmtId="0" fontId="97" fillId="68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97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97" fillId="69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97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0" borderId="0" applyNumberFormat="0" applyBorder="0" applyAlignment="0" applyProtection="0"/>
    <xf numFmtId="0" fontId="97" fillId="7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97" fillId="70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97" fillId="7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97" fillId="7" borderId="0" applyNumberFormat="0" applyBorder="0" applyAlignment="0" applyProtection="0"/>
    <xf numFmtId="0" fontId="55" fillId="9" borderId="0" applyNumberFormat="0" applyBorder="0" applyAlignment="0" applyProtection="0"/>
    <xf numFmtId="0" fontId="55" fillId="3" borderId="0" applyNumberFormat="0" applyBorder="0" applyAlignment="0" applyProtection="0"/>
    <xf numFmtId="0" fontId="97" fillId="72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97" fillId="10" borderId="0" applyNumberFormat="0" applyBorder="0" applyAlignment="0" applyProtection="0"/>
    <xf numFmtId="0" fontId="55" fillId="3" borderId="0" applyNumberFormat="0" applyBorder="0" applyAlignment="0" applyProtection="0"/>
    <xf numFmtId="0" fontId="55" fillId="5" borderId="0" applyNumberFormat="0" applyBorder="0" applyAlignment="0" applyProtection="0"/>
    <xf numFmtId="0" fontId="97" fillId="73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97" fillId="73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97" fillId="74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97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8" borderId="0" applyNumberFormat="0" applyBorder="0" applyAlignment="0" applyProtection="0"/>
    <xf numFmtId="0" fontId="97" fillId="75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97" fillId="4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97" fillId="76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97" fillId="10" borderId="0" applyNumberFormat="0" applyBorder="0" applyAlignment="0" applyProtection="0"/>
    <xf numFmtId="0" fontId="55" fillId="3" borderId="0" applyNumberFormat="0" applyBorder="0" applyAlignment="0" applyProtection="0"/>
    <xf numFmtId="0" fontId="55" fillId="13" borderId="0" applyNumberFormat="0" applyBorder="0" applyAlignment="0" applyProtection="0"/>
    <xf numFmtId="0" fontId="97" fillId="77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97" fillId="7" borderId="0" applyNumberFormat="0" applyBorder="0" applyAlignment="0" applyProtection="0"/>
    <xf numFmtId="0" fontId="55" fillId="13" borderId="0" applyNumberFormat="0" applyBorder="0" applyAlignment="0" applyProtection="0"/>
    <xf numFmtId="0" fontId="63" fillId="10" borderId="0" applyNumberFormat="0" applyBorder="0" applyAlignment="0" applyProtection="0"/>
    <xf numFmtId="0" fontId="98" fillId="78" borderId="0" applyNumberFormat="0" applyBorder="0" applyAlignment="0" applyProtection="0"/>
    <xf numFmtId="0" fontId="63" fillId="14" borderId="0" applyNumberFormat="0" applyBorder="0" applyAlignment="0" applyProtection="0"/>
    <xf numFmtId="0" fontId="98" fillId="10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98" fillId="79" borderId="0" applyNumberFormat="0" applyBorder="0" applyAlignment="0" applyProtection="0"/>
    <xf numFmtId="0" fontId="63" fillId="5" borderId="0" applyNumberFormat="0" applyBorder="0" applyAlignment="0" applyProtection="0"/>
    <xf numFmtId="0" fontId="98" fillId="15" borderId="0" applyNumberFormat="0" applyBorder="0" applyAlignment="0" applyProtection="0"/>
    <xf numFmtId="0" fontId="63" fillId="5" borderId="0" applyNumberFormat="0" applyBorder="0" applyAlignment="0" applyProtection="0"/>
    <xf numFmtId="0" fontId="63" fillId="13" borderId="0" applyNumberFormat="0" applyBorder="0" applyAlignment="0" applyProtection="0"/>
    <xf numFmtId="0" fontId="98" fillId="80" borderId="0" applyNumberFormat="0" applyBorder="0" applyAlignment="0" applyProtection="0"/>
    <xf numFmtId="0" fontId="63" fillId="11" borderId="0" applyNumberFormat="0" applyBorder="0" applyAlignment="0" applyProtection="0"/>
    <xf numFmtId="0" fontId="98" fillId="13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98" fillId="81" borderId="0" applyNumberFormat="0" applyBorder="0" applyAlignment="0" applyProtection="0"/>
    <xf numFmtId="0" fontId="63" fillId="16" borderId="0" applyNumberFormat="0" applyBorder="0" applyAlignment="0" applyProtection="0"/>
    <xf numFmtId="0" fontId="98" fillId="4" borderId="0" applyNumberFormat="0" applyBorder="0" applyAlignment="0" applyProtection="0"/>
    <xf numFmtId="0" fontId="63" fillId="16" borderId="0" applyNumberFormat="0" applyBorder="0" applyAlignment="0" applyProtection="0"/>
    <xf numFmtId="0" fontId="63" fillId="10" borderId="0" applyNumberFormat="0" applyBorder="0" applyAlignment="0" applyProtection="0"/>
    <xf numFmtId="0" fontId="98" fillId="82" borderId="0" applyNumberFormat="0" applyBorder="0" applyAlignment="0" applyProtection="0"/>
    <xf numFmtId="0" fontId="63" fillId="17" borderId="0" applyNumberFormat="0" applyBorder="0" applyAlignment="0" applyProtection="0"/>
    <xf numFmtId="0" fontId="98" fillId="10" borderId="0" applyNumberFormat="0" applyBorder="0" applyAlignment="0" applyProtection="0"/>
    <xf numFmtId="0" fontId="63" fillId="17" borderId="0" applyNumberFormat="0" applyBorder="0" applyAlignment="0" applyProtection="0"/>
    <xf numFmtId="0" fontId="63" fillId="5" borderId="0" applyNumberFormat="0" applyBorder="0" applyAlignment="0" applyProtection="0"/>
    <xf numFmtId="0" fontId="98" fillId="83" borderId="0" applyNumberFormat="0" applyBorder="0" applyAlignment="0" applyProtection="0"/>
    <xf numFmtId="0" fontId="63" fillId="18" borderId="0" applyNumberFormat="0" applyBorder="0" applyAlignment="0" applyProtection="0"/>
    <xf numFmtId="0" fontId="98" fillId="5" borderId="0" applyNumberFormat="0" applyBorder="0" applyAlignment="0" applyProtection="0"/>
    <xf numFmtId="0" fontId="63" fillId="18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98" fillId="84" borderId="0" applyNumberFormat="0" applyBorder="0" applyAlignment="0" applyProtection="0"/>
    <xf numFmtId="0" fontId="63" fillId="19" borderId="0" applyNumberFormat="0" applyBorder="0" applyAlignment="0" applyProtection="0"/>
    <xf numFmtId="0" fontId="98" fillId="23" borderId="0" applyNumberFormat="0" applyBorder="0" applyAlignment="0" applyProtection="0"/>
    <xf numFmtId="0" fontId="63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15" borderId="0" applyNumberFormat="0" applyBorder="0" applyAlignment="0" applyProtection="0"/>
    <xf numFmtId="0" fontId="98" fillId="85" borderId="0" applyNumberFormat="0" applyBorder="0" applyAlignment="0" applyProtection="0"/>
    <xf numFmtId="0" fontId="63" fillId="24" borderId="0" applyNumberFormat="0" applyBorder="0" applyAlignment="0" applyProtection="0"/>
    <xf numFmtId="0" fontId="98" fillId="15" borderId="0" applyNumberFormat="0" applyBorder="0" applyAlignment="0" applyProtection="0"/>
    <xf numFmtId="0" fontId="63" fillId="24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13" borderId="0" applyNumberFormat="0" applyBorder="0" applyAlignment="0" applyProtection="0"/>
    <xf numFmtId="0" fontId="98" fillId="86" borderId="0" applyNumberFormat="0" applyBorder="0" applyAlignment="0" applyProtection="0"/>
    <xf numFmtId="0" fontId="63" fillId="28" borderId="0" applyNumberFormat="0" applyBorder="0" applyAlignment="0" applyProtection="0"/>
    <xf numFmtId="0" fontId="98" fillId="13" borderId="0" applyNumberFormat="0" applyBorder="0" applyAlignment="0" applyProtection="0"/>
    <xf numFmtId="0" fontId="63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98" fillId="87" borderId="0" applyNumberFormat="0" applyBorder="0" applyAlignment="0" applyProtection="0"/>
    <xf numFmtId="0" fontId="63" fillId="16" borderId="0" applyNumberFormat="0" applyBorder="0" applyAlignment="0" applyProtection="0"/>
    <xf numFmtId="0" fontId="98" fillId="32" borderId="0" applyNumberFormat="0" applyBorder="0" applyAlignment="0" applyProtection="0"/>
    <xf numFmtId="0" fontId="63" fillId="16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7" borderId="0" applyNumberFormat="0" applyBorder="0" applyAlignment="0" applyProtection="0"/>
    <xf numFmtId="0" fontId="98" fillId="88" borderId="0" applyNumberFormat="0" applyBorder="0" applyAlignment="0" applyProtection="0"/>
    <xf numFmtId="0" fontId="63" fillId="17" borderId="0" applyNumberFormat="0" applyBorder="0" applyAlignment="0" applyProtection="0"/>
    <xf numFmtId="0" fontId="98" fillId="88" borderId="0" applyNumberFormat="0" applyBorder="0" applyAlignment="0" applyProtection="0"/>
    <xf numFmtId="0" fontId="63" fillId="17" borderId="0" applyNumberFormat="0" applyBorder="0" applyAlignment="0" applyProtection="0"/>
    <xf numFmtId="0" fontId="55" fillId="33" borderId="0" applyNumberFormat="0" applyBorder="0" applyAlignment="0" applyProtection="0"/>
    <xf numFmtId="0" fontId="55" fillId="26" borderId="0" applyNumberFormat="0" applyBorder="0" applyAlignment="0" applyProtection="0"/>
    <xf numFmtId="0" fontId="63" fillId="34" borderId="0" applyNumberFormat="0" applyBorder="0" applyAlignment="0" applyProtection="0"/>
    <xf numFmtId="0" fontId="63" fillId="24" borderId="0" applyNumberFormat="0" applyBorder="0" applyAlignment="0" applyProtection="0"/>
    <xf numFmtId="0" fontId="98" fillId="89" borderId="0" applyNumberFormat="0" applyBorder="0" applyAlignment="0" applyProtection="0"/>
    <xf numFmtId="0" fontId="63" fillId="15" borderId="0" applyNumberFormat="0" applyBorder="0" applyAlignment="0" applyProtection="0"/>
    <xf numFmtId="0" fontId="98" fillId="24" borderId="0" applyNumberFormat="0" applyBorder="0" applyAlignment="0" applyProtection="0"/>
    <xf numFmtId="0" fontId="63" fillId="15" borderId="0" applyNumberFormat="0" applyBorder="0" applyAlignment="0" applyProtection="0"/>
    <xf numFmtId="0" fontId="73" fillId="8" borderId="0" applyNumberFormat="0" applyBorder="0" applyAlignment="0" applyProtection="0"/>
    <xf numFmtId="0" fontId="99" fillId="90" borderId="0" applyNumberFormat="0" applyBorder="0" applyAlignment="0" applyProtection="0"/>
    <xf numFmtId="0" fontId="73" fillId="4" borderId="0" applyNumberFormat="0" applyBorder="0" applyAlignment="0" applyProtection="0"/>
    <xf numFmtId="0" fontId="99" fillId="8" borderId="0" applyNumberFormat="0" applyBorder="0" applyAlignment="0" applyProtection="0"/>
    <xf numFmtId="0" fontId="73" fillId="4" borderId="0" applyNumberFormat="0" applyBorder="0" applyAlignment="0" applyProtection="0"/>
    <xf numFmtId="179" fontId="32" fillId="0" borderId="0" applyFill="0" applyBorder="0" applyAlignment="0"/>
    <xf numFmtId="179" fontId="32" fillId="0" borderId="0" applyFill="0" applyBorder="0" applyAlignment="0"/>
    <xf numFmtId="179" fontId="32" fillId="0" borderId="0" applyFill="0" applyBorder="0" applyAlignment="0"/>
    <xf numFmtId="0" fontId="100" fillId="91" borderId="63" applyNumberFormat="0" applyAlignment="0" applyProtection="0"/>
    <xf numFmtId="0" fontId="100" fillId="91" borderId="63" applyNumberFormat="0" applyAlignment="0" applyProtection="0"/>
    <xf numFmtId="0" fontId="74" fillId="35" borderId="1" applyNumberFormat="0" applyAlignment="0" applyProtection="0"/>
    <xf numFmtId="41" fontId="22" fillId="36" borderId="0"/>
    <xf numFmtId="0" fontId="100" fillId="91" borderId="63" applyNumberFormat="0" applyAlignment="0" applyProtection="0"/>
    <xf numFmtId="0" fontId="101" fillId="37" borderId="63" applyNumberFormat="0" applyAlignment="0" applyProtection="0"/>
    <xf numFmtId="41" fontId="22" fillId="36" borderId="0"/>
    <xf numFmtId="41" fontId="22" fillId="36" borderId="0"/>
    <xf numFmtId="41" fontId="22" fillId="36" borderId="0"/>
    <xf numFmtId="0" fontId="75" fillId="38" borderId="2" applyNumberFormat="0" applyAlignment="0" applyProtection="0"/>
    <xf numFmtId="0" fontId="102" fillId="92" borderId="64" applyNumberFormat="0" applyAlignment="0" applyProtection="0"/>
    <xf numFmtId="0" fontId="75" fillId="38" borderId="2" applyNumberFormat="0" applyAlignment="0" applyProtection="0"/>
    <xf numFmtId="0" fontId="102" fillId="92" borderId="64" applyNumberFormat="0" applyAlignment="0" applyProtection="0"/>
    <xf numFmtId="0" fontId="75" fillId="38" borderId="2" applyNumberFormat="0" applyAlignment="0" applyProtection="0"/>
    <xf numFmtId="41" fontId="22" fillId="39" borderId="0"/>
    <xf numFmtId="41" fontId="22" fillId="39" borderId="0"/>
    <xf numFmtId="41" fontId="22" fillId="39" borderId="0"/>
    <xf numFmtId="41" fontId="22" fillId="39" borderId="0"/>
    <xf numFmtId="43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3" fillId="0" borderId="0"/>
    <xf numFmtId="0" fontId="33" fillId="0" borderId="0"/>
    <xf numFmtId="0" fontId="47" fillId="0" borderId="0"/>
    <xf numFmtId="0" fontId="94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81" fontId="48" fillId="0" borderId="0">
      <protection locked="0"/>
    </xf>
    <xf numFmtId="0" fontId="47" fillId="0" borderId="0"/>
    <xf numFmtId="0" fontId="94" fillId="0" borderId="0"/>
    <xf numFmtId="0" fontId="34" fillId="0" borderId="0" applyNumberFormat="0" applyAlignment="0">
      <alignment horizontal="left"/>
    </xf>
    <xf numFmtId="0" fontId="34" fillId="0" borderId="0" applyNumberFormat="0" applyAlignment="0">
      <alignment horizontal="left"/>
    </xf>
    <xf numFmtId="0" fontId="34" fillId="0" borderId="0" applyNumberFormat="0" applyAlignment="0">
      <alignment horizontal="left"/>
    </xf>
    <xf numFmtId="0" fontId="35" fillId="0" borderId="0" applyNumberFormat="0" applyAlignment="0"/>
    <xf numFmtId="0" fontId="35" fillId="0" borderId="0" applyNumberFormat="0" applyAlignment="0"/>
    <xf numFmtId="0" fontId="35" fillId="0" borderId="0" applyNumberFormat="0" applyAlignment="0"/>
    <xf numFmtId="0" fontId="33" fillId="0" borderId="0"/>
    <xf numFmtId="0" fontId="47" fillId="0" borderId="0"/>
    <xf numFmtId="0" fontId="94" fillId="0" borderId="0"/>
    <xf numFmtId="0" fontId="33" fillId="0" borderId="0"/>
    <xf numFmtId="0" fontId="47" fillId="0" borderId="0"/>
    <xf numFmtId="0" fontId="94" fillId="0" borderId="0"/>
    <xf numFmtId="8" fontId="6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169" fontId="15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83" fontId="22" fillId="0" borderId="0" applyFont="0" applyFill="0" applyBorder="0" applyAlignment="0" applyProtection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0" fontId="7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33" fillId="0" borderId="0"/>
    <xf numFmtId="0" fontId="77" fillId="10" borderId="0" applyNumberFormat="0" applyBorder="0" applyAlignment="0" applyProtection="0"/>
    <xf numFmtId="0" fontId="104" fillId="93" borderId="0" applyNumberFormat="0" applyBorder="0" applyAlignment="0" applyProtection="0"/>
    <xf numFmtId="0" fontId="77" fillId="6" borderId="0" applyNumberFormat="0" applyBorder="0" applyAlignment="0" applyProtection="0"/>
    <xf numFmtId="0" fontId="104" fillId="10" borderId="0" applyNumberFormat="0" applyBorder="0" applyAlignment="0" applyProtection="0"/>
    <xf numFmtId="0" fontId="77" fillId="6" borderId="0" applyNumberFormat="0" applyBorder="0" applyAlignment="0" applyProtection="0"/>
    <xf numFmtId="38" fontId="16" fillId="39" borderId="0" applyNumberFormat="0" applyBorder="0" applyAlignment="0" applyProtection="0"/>
    <xf numFmtId="38" fontId="16" fillId="39" borderId="0" applyNumberFormat="0" applyBorder="0" applyAlignment="0" applyProtection="0"/>
    <xf numFmtId="38" fontId="22" fillId="39" borderId="0" applyNumberFormat="0" applyBorder="0" applyAlignment="0" applyProtection="0"/>
    <xf numFmtId="38" fontId="16" fillId="39" borderId="0" applyNumberFormat="0" applyBorder="0" applyAlignment="0" applyProtection="0"/>
    <xf numFmtId="38" fontId="22" fillId="39" borderId="0" applyNumberFormat="0" applyBorder="0" applyAlignment="0" applyProtection="0"/>
    <xf numFmtId="38" fontId="16" fillId="39" borderId="0" applyNumberFormat="0" applyBorder="0" applyAlignment="0" applyProtection="0"/>
    <xf numFmtId="38" fontId="16" fillId="39" borderId="0" applyNumberFormat="0" applyBorder="0" applyAlignment="0" applyProtection="0"/>
    <xf numFmtId="38" fontId="16" fillId="39" borderId="0" applyNumberFormat="0" applyBorder="0" applyAlignment="0" applyProtection="0"/>
    <xf numFmtId="38" fontId="22" fillId="39" borderId="0" applyNumberFormat="0" applyBorder="0" applyAlignment="0" applyProtection="0"/>
    <xf numFmtId="38" fontId="59" fillId="39" borderId="0" applyNumberFormat="0" applyBorder="0" applyAlignment="0" applyProtection="0"/>
    <xf numFmtId="0" fontId="21" fillId="0" borderId="3" applyNumberFormat="0" applyAlignment="0" applyProtection="0">
      <alignment horizontal="left"/>
    </xf>
    <xf numFmtId="0" fontId="21" fillId="0" borderId="3" applyNumberFormat="0" applyAlignment="0" applyProtection="0">
      <alignment horizontal="left"/>
    </xf>
    <xf numFmtId="0" fontId="21" fillId="0" borderId="3" applyNumberFormat="0" applyAlignment="0" applyProtection="0">
      <alignment horizontal="left"/>
    </xf>
    <xf numFmtId="0" fontId="21" fillId="0" borderId="3" applyNumberFormat="0" applyAlignment="0" applyProtection="0">
      <alignment horizontal="left"/>
    </xf>
    <xf numFmtId="0" fontId="21" fillId="0" borderId="3" applyNumberFormat="0" applyAlignment="0" applyProtection="0">
      <alignment horizontal="left"/>
    </xf>
    <xf numFmtId="0" fontId="21" fillId="0" borderId="4">
      <alignment horizontal="left"/>
    </xf>
    <xf numFmtId="0" fontId="21" fillId="0" borderId="4">
      <alignment horizontal="left"/>
    </xf>
    <xf numFmtId="0" fontId="21" fillId="0" borderId="4">
      <alignment horizontal="left"/>
    </xf>
    <xf numFmtId="0" fontId="21" fillId="0" borderId="4">
      <alignment horizontal="left"/>
    </xf>
    <xf numFmtId="0" fontId="21" fillId="0" borderId="4">
      <alignment horizontal="left"/>
    </xf>
    <xf numFmtId="0" fontId="26" fillId="0" borderId="0" applyNumberFormat="0" applyFill="0" applyBorder="0" applyAlignment="0" applyProtection="0"/>
    <xf numFmtId="0" fontId="105" fillId="0" borderId="65" applyNumberFormat="0" applyFill="0" applyAlignment="0" applyProtection="0"/>
    <xf numFmtId="0" fontId="105" fillId="0" borderId="65" applyNumberFormat="0" applyFill="0" applyAlignment="0" applyProtection="0"/>
    <xf numFmtId="0" fontId="78" fillId="0" borderId="5" applyNumberFormat="0" applyFill="0" applyAlignment="0" applyProtection="0"/>
    <xf numFmtId="0" fontId="88" fillId="0" borderId="6" applyNumberFormat="0" applyFill="0" applyAlignment="0" applyProtection="0"/>
    <xf numFmtId="0" fontId="105" fillId="0" borderId="6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6" fillId="0" borderId="66" applyNumberFormat="0" applyFill="0" applyAlignment="0" applyProtection="0"/>
    <xf numFmtId="0" fontId="106" fillId="0" borderId="66" applyNumberFormat="0" applyFill="0" applyAlignment="0" applyProtection="0"/>
    <xf numFmtId="0" fontId="79" fillId="0" borderId="7" applyNumberFormat="0" applyFill="0" applyAlignment="0" applyProtection="0"/>
    <xf numFmtId="0" fontId="89" fillId="0" borderId="8" applyNumberFormat="0" applyFill="0" applyAlignment="0" applyProtection="0"/>
    <xf numFmtId="0" fontId="106" fillId="0" borderId="6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0" fillId="0" borderId="10" applyNumberFormat="0" applyFill="0" applyAlignment="0" applyProtection="0"/>
    <xf numFmtId="0" fontId="107" fillId="0" borderId="67" applyNumberFormat="0" applyFill="0" applyAlignment="0" applyProtection="0"/>
    <xf numFmtId="0" fontId="80" fillId="0" borderId="9" applyNumberFormat="0" applyFill="0" applyAlignment="0" applyProtection="0"/>
    <xf numFmtId="0" fontId="90" fillId="0" borderId="10" applyNumberFormat="0" applyFill="0" applyAlignment="0" applyProtection="0"/>
    <xf numFmtId="0" fontId="80" fillId="0" borderId="9" applyNumberFormat="0" applyFill="0" applyAlignment="0" applyProtection="0"/>
    <xf numFmtId="0" fontId="9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17" fillId="0" borderId="0"/>
    <xf numFmtId="38" fontId="17" fillId="0" borderId="0"/>
    <xf numFmtId="38" fontId="17" fillId="0" borderId="0"/>
    <xf numFmtId="38" fontId="17" fillId="0" borderId="0"/>
    <xf numFmtId="40" fontId="17" fillId="0" borderId="0"/>
    <xf numFmtId="40" fontId="17" fillId="0" borderId="0"/>
    <xf numFmtId="40" fontId="17" fillId="0" borderId="0"/>
    <xf numFmtId="40" fontId="17" fillId="0" borderId="0"/>
    <xf numFmtId="0" fontId="91" fillId="0" borderId="0" applyNumberFormat="0" applyFill="0" applyBorder="0" applyAlignment="0" applyProtection="0">
      <alignment vertical="top"/>
      <protection locked="0"/>
    </xf>
    <xf numFmtId="10" fontId="16" fillId="36" borderId="11" applyNumberFormat="0" applyBorder="0" applyAlignment="0" applyProtection="0"/>
    <xf numFmtId="10" fontId="16" fillId="36" borderId="11" applyNumberFormat="0" applyBorder="0" applyAlignment="0" applyProtection="0"/>
    <xf numFmtId="10" fontId="22" fillId="36" borderId="11" applyNumberFormat="0" applyBorder="0" applyAlignment="0" applyProtection="0"/>
    <xf numFmtId="10" fontId="16" fillId="36" borderId="11" applyNumberFormat="0" applyBorder="0" applyAlignment="0" applyProtection="0"/>
    <xf numFmtId="10" fontId="22" fillId="36" borderId="11" applyNumberFormat="0" applyBorder="0" applyAlignment="0" applyProtection="0"/>
    <xf numFmtId="10" fontId="16" fillId="36" borderId="11" applyNumberFormat="0" applyBorder="0" applyAlignment="0" applyProtection="0"/>
    <xf numFmtId="10" fontId="16" fillId="36" borderId="11" applyNumberFormat="0" applyBorder="0" applyAlignment="0" applyProtection="0"/>
    <xf numFmtId="10" fontId="16" fillId="36" borderId="11" applyNumberFormat="0" applyBorder="0" applyAlignment="0" applyProtection="0"/>
    <xf numFmtId="10" fontId="22" fillId="36" borderId="11" applyNumberFormat="0" applyBorder="0" applyAlignment="0" applyProtection="0"/>
    <xf numFmtId="10" fontId="59" fillId="36" borderId="11" applyNumberFormat="0" applyBorder="0" applyAlignment="0" applyProtection="0"/>
    <xf numFmtId="0" fontId="81" fillId="9" borderId="1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81" fillId="9" borderId="1" applyNumberFormat="0" applyAlignment="0" applyProtection="0"/>
    <xf numFmtId="0" fontId="81" fillId="9" borderId="1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81" fillId="12" borderId="1" applyNumberFormat="0" applyAlignment="0" applyProtection="0"/>
    <xf numFmtId="0" fontId="108" fillId="94" borderId="63" applyNumberFormat="0" applyAlignment="0" applyProtection="0"/>
    <xf numFmtId="0" fontId="81" fillId="9" borderId="1" applyNumberFormat="0" applyAlignment="0" applyProtection="0"/>
    <xf numFmtId="0" fontId="108" fillId="12" borderId="63" applyNumberFormat="0" applyAlignment="0" applyProtection="0"/>
    <xf numFmtId="0" fontId="81" fillId="12" borderId="1" applyNumberFormat="0" applyAlignment="0" applyProtection="0"/>
    <xf numFmtId="0" fontId="108" fillId="12" borderId="63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0" fontId="108" fillId="94" borderId="63" applyNumberFormat="0" applyAlignment="0" applyProtection="0"/>
    <xf numFmtId="41" fontId="36" fillId="43" borderId="12">
      <alignment horizontal="left"/>
      <protection locked="0"/>
    </xf>
    <xf numFmtId="41" fontId="36" fillId="43" borderId="12">
      <alignment horizontal="left"/>
      <protection locked="0"/>
    </xf>
    <xf numFmtId="10" fontId="36" fillId="43" borderId="12">
      <alignment horizontal="right"/>
      <protection locked="0"/>
    </xf>
    <xf numFmtId="10" fontId="36" fillId="43" borderId="12">
      <alignment horizontal="right"/>
      <protection locked="0"/>
    </xf>
    <xf numFmtId="10" fontId="36" fillId="43" borderId="12">
      <alignment horizontal="right"/>
      <protection locked="0"/>
    </xf>
    <xf numFmtId="41" fontId="36" fillId="43" borderId="12">
      <alignment horizontal="left"/>
      <protection locked="0"/>
    </xf>
    <xf numFmtId="0" fontId="20" fillId="39" borderId="0"/>
    <xf numFmtId="0" fontId="16" fillId="39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6" fillId="0" borderId="14" applyNumberFormat="0" applyFill="0" applyAlignment="0" applyProtection="0"/>
    <xf numFmtId="0" fontId="109" fillId="0" borderId="68" applyNumberFormat="0" applyFill="0" applyAlignment="0" applyProtection="0"/>
    <xf numFmtId="0" fontId="82" fillId="0" borderId="13" applyNumberFormat="0" applyFill="0" applyAlignment="0" applyProtection="0"/>
    <xf numFmtId="0" fontId="86" fillId="0" borderId="14" applyNumberFormat="0" applyFill="0" applyAlignment="0" applyProtection="0"/>
    <xf numFmtId="0" fontId="82" fillId="0" borderId="13" applyNumberFormat="0" applyFill="0" applyAlignment="0" applyProtection="0"/>
    <xf numFmtId="44" fontId="24" fillId="0" borderId="15" applyNumberFormat="0" applyFont="0" applyAlignment="0">
      <alignment horizontal="center"/>
    </xf>
    <xf numFmtId="44" fontId="19" fillId="0" borderId="15" applyNumberFormat="0" applyFont="0" applyAlignment="0">
      <alignment horizontal="center"/>
    </xf>
    <xf numFmtId="44" fontId="19" fillId="0" borderId="15" applyNumberFormat="0" applyFont="0" applyAlignment="0">
      <alignment horizontal="center"/>
    </xf>
    <xf numFmtId="44" fontId="19" fillId="0" borderId="15" applyNumberFormat="0" applyFont="0" applyAlignment="0">
      <alignment horizontal="center"/>
    </xf>
    <xf numFmtId="44" fontId="19" fillId="0" borderId="15" applyNumberFormat="0" applyFont="0" applyAlignment="0">
      <alignment horizontal="center"/>
    </xf>
    <xf numFmtId="44" fontId="19" fillId="0" borderId="15" applyNumberFormat="0" applyFont="0" applyAlignment="0">
      <alignment horizontal="center"/>
    </xf>
    <xf numFmtId="44" fontId="19" fillId="0" borderId="15" applyNumberFormat="0" applyFont="0" applyAlignment="0">
      <alignment horizontal="center"/>
    </xf>
    <xf numFmtId="44" fontId="24" fillId="0" borderId="16" applyNumberFormat="0" applyFont="0" applyAlignment="0">
      <alignment horizontal="center"/>
    </xf>
    <xf numFmtId="44" fontId="19" fillId="0" borderId="16" applyNumberFormat="0" applyFont="0" applyAlignment="0">
      <alignment horizontal="center"/>
    </xf>
    <xf numFmtId="44" fontId="19" fillId="0" borderId="16" applyNumberFormat="0" applyFont="0" applyAlignment="0">
      <alignment horizontal="center"/>
    </xf>
    <xf numFmtId="44" fontId="19" fillId="0" borderId="16" applyNumberFormat="0" applyFont="0" applyAlignment="0">
      <alignment horizontal="center"/>
    </xf>
    <xf numFmtId="44" fontId="19" fillId="0" borderId="16" applyNumberFormat="0" applyFont="0" applyAlignment="0">
      <alignment horizontal="center"/>
    </xf>
    <xf numFmtId="44" fontId="19" fillId="0" borderId="16" applyNumberFormat="0" applyFont="0" applyAlignment="0">
      <alignment horizontal="center"/>
    </xf>
    <xf numFmtId="44" fontId="19" fillId="0" borderId="16" applyNumberFormat="0" applyFont="0" applyAlignment="0">
      <alignment horizontal="center"/>
    </xf>
    <xf numFmtId="0" fontId="92" fillId="12" borderId="0" applyNumberFormat="0" applyBorder="0" applyAlignment="0" applyProtection="0"/>
    <xf numFmtId="0" fontId="110" fillId="95" borderId="0" applyNumberFormat="0" applyBorder="0" applyAlignment="0" applyProtection="0"/>
    <xf numFmtId="0" fontId="83" fillId="12" borderId="0" applyNumberFormat="0" applyBorder="0" applyAlignment="0" applyProtection="0"/>
    <xf numFmtId="0" fontId="111" fillId="95" borderId="0" applyNumberFormat="0" applyBorder="0" applyAlignment="0" applyProtection="0"/>
    <xf numFmtId="0" fontId="83" fillId="12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172" fontId="23" fillId="0" borderId="0"/>
    <xf numFmtId="185" fontId="22" fillId="0" borderId="0"/>
    <xf numFmtId="185" fontId="22" fillId="0" borderId="0"/>
    <xf numFmtId="186" fontId="22" fillId="0" borderId="0"/>
    <xf numFmtId="185" fontId="22" fillId="0" borderId="0"/>
    <xf numFmtId="185" fontId="22" fillId="0" borderId="0"/>
    <xf numFmtId="186" fontId="22" fillId="0" borderId="0"/>
    <xf numFmtId="185" fontId="22" fillId="0" borderId="0"/>
    <xf numFmtId="185" fontId="22" fillId="0" borderId="0"/>
    <xf numFmtId="0" fontId="22" fillId="0" borderId="0"/>
    <xf numFmtId="0" fontId="22" fillId="0" borderId="0"/>
    <xf numFmtId="186" fontId="22" fillId="0" borderId="0"/>
    <xf numFmtId="172" fontId="23" fillId="0" borderId="0"/>
    <xf numFmtId="171" fontId="22" fillId="0" borderId="0">
      <alignment horizontal="left" wrapText="1"/>
    </xf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>
      <alignment wrapText="1"/>
    </xf>
    <xf numFmtId="0" fontId="57" fillId="0" borderId="0"/>
    <xf numFmtId="164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wrapText="1"/>
    </xf>
    <xf numFmtId="185" fontId="27" fillId="0" borderId="0">
      <alignment horizontal="left" wrapText="1"/>
    </xf>
    <xf numFmtId="0" fontId="22" fillId="0" borderId="0">
      <alignment wrapText="1"/>
    </xf>
    <xf numFmtId="185" fontId="27" fillId="0" borderId="0">
      <alignment horizontal="left" wrapText="1"/>
    </xf>
    <xf numFmtId="0" fontId="22" fillId="0" borderId="0"/>
    <xf numFmtId="185" fontId="27" fillId="0" borderId="0">
      <alignment horizontal="left" wrapText="1"/>
    </xf>
    <xf numFmtId="0" fontId="22" fillId="0" borderId="0"/>
    <xf numFmtId="185" fontId="27" fillId="0" borderId="0">
      <alignment horizontal="left" wrapText="1"/>
    </xf>
    <xf numFmtId="0" fontId="22" fillId="0" borderId="0">
      <alignment wrapText="1"/>
    </xf>
    <xf numFmtId="185" fontId="27" fillId="0" borderId="0">
      <alignment horizontal="left" wrapText="1"/>
    </xf>
    <xf numFmtId="0" fontId="22" fillId="0" borderId="0">
      <alignment wrapText="1"/>
    </xf>
    <xf numFmtId="185" fontId="27" fillId="0" borderId="0">
      <alignment horizontal="left" wrapText="1"/>
    </xf>
    <xf numFmtId="0" fontId="22" fillId="0" borderId="0">
      <alignment wrapText="1"/>
    </xf>
    <xf numFmtId="185" fontId="27" fillId="0" borderId="0">
      <alignment horizontal="left" wrapText="1"/>
    </xf>
    <xf numFmtId="169" fontId="22" fillId="0" borderId="0">
      <alignment horizontal="left" wrapText="1"/>
    </xf>
    <xf numFmtId="0" fontId="46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38" fillId="0" borderId="0"/>
    <xf numFmtId="0" fontId="55" fillId="0" borderId="0"/>
    <xf numFmtId="0" fontId="22" fillId="0" borderId="0"/>
    <xf numFmtId="0" fontId="38" fillId="0" borderId="0"/>
    <xf numFmtId="0" fontId="55" fillId="0" borderId="0"/>
    <xf numFmtId="0" fontId="38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76" fontId="22" fillId="0" borderId="0">
      <alignment horizontal="left" wrapText="1"/>
    </xf>
    <xf numFmtId="0" fontId="97" fillId="0" borderId="0"/>
    <xf numFmtId="169" fontId="27" fillId="0" borderId="0">
      <alignment horizontal="left" wrapText="1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2" fillId="0" borderId="0"/>
    <xf numFmtId="0" fontId="9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wrapText="1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2" fillId="0" borderId="0"/>
    <xf numFmtId="0" fontId="97" fillId="0" borderId="0"/>
    <xf numFmtId="0" fontId="22" fillId="0" borderId="0"/>
    <xf numFmtId="0" fontId="22" fillId="0" borderId="0"/>
    <xf numFmtId="0" fontId="22" fillId="0" borderId="0">
      <alignment wrapText="1"/>
    </xf>
    <xf numFmtId="0" fontId="97" fillId="0" borderId="0"/>
    <xf numFmtId="0" fontId="97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184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70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96" borderId="69" applyNumberFormat="0" applyFont="0" applyAlignment="0" applyProtection="0"/>
    <xf numFmtId="0" fontId="55" fillId="7" borderId="17" applyNumberFormat="0" applyFont="0" applyAlignment="0" applyProtection="0"/>
    <xf numFmtId="0" fontId="55" fillId="96" borderId="69" applyNumberFormat="0" applyFont="0" applyAlignment="0" applyProtection="0"/>
    <xf numFmtId="0" fontId="55" fillId="96" borderId="69" applyNumberFormat="0" applyFont="0" applyAlignment="0" applyProtection="0"/>
    <xf numFmtId="0" fontId="55" fillId="7" borderId="17" applyNumberFormat="0" applyFont="0" applyAlignment="0" applyProtection="0"/>
    <xf numFmtId="0" fontId="55" fillId="96" borderId="69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96" borderId="69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27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55" fillId="7" borderId="17" applyNumberFormat="0" applyFont="0" applyAlignment="0" applyProtection="0"/>
    <xf numFmtId="0" fontId="84" fillId="37" borderId="18" applyNumberFormat="0" applyAlignment="0" applyProtection="0"/>
    <xf numFmtId="0" fontId="112" fillId="91" borderId="70" applyNumberFormat="0" applyAlignment="0" applyProtection="0"/>
    <xf numFmtId="0" fontId="84" fillId="35" borderId="18" applyNumberFormat="0" applyAlignment="0" applyProtection="0"/>
    <xf numFmtId="0" fontId="112" fillId="37" borderId="70" applyNumberFormat="0" applyAlignment="0" applyProtection="0"/>
    <xf numFmtId="0" fontId="84" fillId="35" borderId="18" applyNumberFormat="0" applyAlignment="0" applyProtection="0"/>
    <xf numFmtId="0" fontId="33" fillId="0" borderId="0"/>
    <xf numFmtId="0" fontId="33" fillId="0" borderId="0"/>
    <xf numFmtId="0" fontId="47" fillId="0" borderId="0"/>
    <xf numFmtId="0" fontId="94" fillId="0" borderId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44" borderId="12"/>
    <xf numFmtId="41" fontId="22" fillId="44" borderId="12"/>
    <xf numFmtId="41" fontId="22" fillId="44" borderId="12"/>
    <xf numFmtId="41" fontId="22" fillId="44" borderId="12"/>
    <xf numFmtId="41" fontId="22" fillId="44" borderId="12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9">
      <alignment horizontal="center"/>
    </xf>
    <xf numFmtId="0" fontId="39" fillId="0" borderId="19">
      <alignment horizontal="center"/>
    </xf>
    <xf numFmtId="0" fontId="39" fillId="0" borderId="19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45" borderId="0" applyNumberFormat="0" applyFont="0" applyBorder="0" applyAlignment="0" applyProtection="0"/>
    <xf numFmtId="0" fontId="38" fillId="45" borderId="0" applyNumberFormat="0" applyFont="0" applyBorder="0" applyAlignment="0" applyProtection="0"/>
    <xf numFmtId="0" fontId="38" fillId="45" borderId="0" applyNumberFormat="0" applyFont="0" applyBorder="0" applyAlignment="0" applyProtection="0"/>
    <xf numFmtId="0" fontId="47" fillId="0" borderId="0"/>
    <xf numFmtId="0" fontId="94" fillId="0" borderId="0"/>
    <xf numFmtId="3" fontId="50" fillId="0" borderId="0" applyFill="0" applyBorder="0" applyAlignment="0" applyProtection="0"/>
    <xf numFmtId="0" fontId="51" fillId="0" borderId="0"/>
    <xf numFmtId="0" fontId="96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42" fontId="22" fillId="36" borderId="0"/>
    <xf numFmtId="42" fontId="22" fillId="36" borderId="0"/>
    <xf numFmtId="42" fontId="22" fillId="36" borderId="0"/>
    <xf numFmtId="42" fontId="22" fillId="36" borderId="0"/>
    <xf numFmtId="42" fontId="22" fillId="36" borderId="20">
      <alignment vertical="center"/>
    </xf>
    <xf numFmtId="42" fontId="22" fillId="36" borderId="20">
      <alignment vertical="center"/>
    </xf>
    <xf numFmtId="42" fontId="22" fillId="36" borderId="20">
      <alignment vertical="center"/>
    </xf>
    <xf numFmtId="42" fontId="22" fillId="36" borderId="20">
      <alignment vertical="center"/>
    </xf>
    <xf numFmtId="42" fontId="22" fillId="36" borderId="20">
      <alignment vertical="center"/>
    </xf>
    <xf numFmtId="0" fontId="19" fillId="36" borderId="21" applyNumberFormat="0">
      <alignment horizontal="center" vertical="center" wrapText="1"/>
    </xf>
    <xf numFmtId="0" fontId="19" fillId="36" borderId="21" applyNumberFormat="0">
      <alignment horizontal="center" vertical="center" wrapText="1"/>
    </xf>
    <xf numFmtId="10" fontId="46" fillId="36" borderId="0"/>
    <xf numFmtId="10" fontId="22" fillId="36" borderId="0"/>
    <xf numFmtId="10" fontId="22" fillId="36" borderId="0"/>
    <xf numFmtId="10" fontId="22" fillId="36" borderId="0"/>
    <xf numFmtId="10" fontId="22" fillId="36" borderId="0"/>
    <xf numFmtId="10" fontId="22" fillId="36" borderId="0"/>
    <xf numFmtId="10" fontId="22" fillId="36" borderId="0"/>
    <xf numFmtId="182" fontId="46" fillId="36" borderId="0"/>
    <xf numFmtId="182" fontId="22" fillId="36" borderId="0"/>
    <xf numFmtId="182" fontId="22" fillId="36" borderId="0"/>
    <xf numFmtId="182" fontId="22" fillId="36" borderId="0"/>
    <xf numFmtId="182" fontId="22" fillId="36" borderId="0"/>
    <xf numFmtId="182" fontId="22" fillId="36" borderId="0"/>
    <xf numFmtId="182" fontId="22" fillId="36" borderId="0"/>
    <xf numFmtId="42" fontId="22" fillId="36" borderId="0"/>
    <xf numFmtId="165" fontId="18" fillId="0" borderId="0" applyBorder="0" applyAlignment="0"/>
    <xf numFmtId="42" fontId="22" fillId="36" borderId="22">
      <alignment horizontal="left"/>
    </xf>
    <xf numFmtId="42" fontId="22" fillId="36" borderId="22">
      <alignment horizontal="left"/>
    </xf>
    <xf numFmtId="42" fontId="22" fillId="36" borderId="22">
      <alignment horizontal="left"/>
    </xf>
    <xf numFmtId="42" fontId="22" fillId="36" borderId="22">
      <alignment horizontal="left"/>
    </xf>
    <xf numFmtId="42" fontId="22" fillId="36" borderId="22">
      <alignment horizontal="left"/>
    </xf>
    <xf numFmtId="182" fontId="28" fillId="36" borderId="22">
      <alignment horizontal="left"/>
    </xf>
    <xf numFmtId="14" fontId="27" fillId="0" borderId="0" applyNumberFormat="0" applyFill="0" applyBorder="0" applyAlignment="0" applyProtection="0">
      <alignment horizontal="left"/>
    </xf>
    <xf numFmtId="180" fontId="25" fillId="0" borderId="0" applyFont="0" applyFill="0" applyAlignment="0">
      <alignment horizontal="right"/>
    </xf>
    <xf numFmtId="180" fontId="22" fillId="0" borderId="0" applyFont="0" applyFill="0" applyAlignment="0">
      <alignment horizontal="right"/>
    </xf>
    <xf numFmtId="180" fontId="22" fillId="0" borderId="0" applyFont="0" applyFill="0" applyAlignment="0">
      <alignment horizontal="right"/>
    </xf>
    <xf numFmtId="180" fontId="22" fillId="0" borderId="0" applyFont="0" applyFill="0" applyAlignment="0">
      <alignment horizontal="right"/>
    </xf>
    <xf numFmtId="180" fontId="22" fillId="0" borderId="0" applyFont="0" applyFill="0" applyAlignment="0">
      <alignment horizontal="right"/>
    </xf>
    <xf numFmtId="180" fontId="22" fillId="0" borderId="0" applyFont="0" applyFill="0" applyAlignment="0">
      <alignment horizontal="right"/>
    </xf>
    <xf numFmtId="4" fontId="62" fillId="43" borderId="18" applyNumberFormat="0" applyProtection="0">
      <alignment vertical="center"/>
    </xf>
    <xf numFmtId="4" fontId="66" fillId="43" borderId="18" applyNumberFormat="0" applyProtection="0">
      <alignment vertical="center"/>
    </xf>
    <xf numFmtId="4" fontId="62" fillId="43" borderId="18" applyNumberFormat="0" applyProtection="0">
      <alignment horizontal="left" vertical="center" indent="1"/>
    </xf>
    <xf numFmtId="4" fontId="62" fillId="43" borderId="18" applyNumberFormat="0" applyProtection="0">
      <alignment horizontal="left" vertical="center" indent="1"/>
    </xf>
    <xf numFmtId="0" fontId="22" fillId="46" borderId="18" applyNumberFormat="0" applyProtection="0">
      <alignment horizontal="left" vertical="center" indent="1"/>
    </xf>
    <xf numFmtId="4" fontId="62" fillId="47" borderId="18" applyNumberFormat="0" applyProtection="0">
      <alignment horizontal="right" vertical="center"/>
    </xf>
    <xf numFmtId="4" fontId="62" fillId="48" borderId="18" applyNumberFormat="0" applyProtection="0">
      <alignment horizontal="right" vertical="center"/>
    </xf>
    <xf numFmtId="4" fontId="62" fillId="49" borderId="18" applyNumberFormat="0" applyProtection="0">
      <alignment horizontal="right" vertical="center"/>
    </xf>
    <xf numFmtId="4" fontId="62" fillId="50" borderId="18" applyNumberFormat="0" applyProtection="0">
      <alignment horizontal="right" vertical="center"/>
    </xf>
    <xf numFmtId="4" fontId="62" fillId="51" borderId="18" applyNumberFormat="0" applyProtection="0">
      <alignment horizontal="right" vertical="center"/>
    </xf>
    <xf numFmtId="4" fontId="62" fillId="52" borderId="18" applyNumberFormat="0" applyProtection="0">
      <alignment horizontal="right" vertical="center"/>
    </xf>
    <xf numFmtId="4" fontId="62" fillId="53" borderId="18" applyNumberFormat="0" applyProtection="0">
      <alignment horizontal="right" vertical="center"/>
    </xf>
    <xf numFmtId="4" fontId="62" fillId="54" borderId="18" applyNumberFormat="0" applyProtection="0">
      <alignment horizontal="right" vertical="center"/>
    </xf>
    <xf numFmtId="4" fontId="62" fillId="55" borderId="18" applyNumberFormat="0" applyProtection="0">
      <alignment horizontal="right" vertical="center"/>
    </xf>
    <xf numFmtId="4" fontId="67" fillId="56" borderId="18" applyNumberFormat="0" applyProtection="0">
      <alignment horizontal="left" vertical="center" indent="1"/>
    </xf>
    <xf numFmtId="4" fontId="62" fillId="57" borderId="23" applyNumberFormat="0" applyProtection="0">
      <alignment horizontal="left" vertical="center" indent="1"/>
    </xf>
    <xf numFmtId="4" fontId="68" fillId="58" borderId="0" applyNumberFormat="0" applyProtection="0">
      <alignment horizontal="left" vertical="center" indent="1"/>
    </xf>
    <xf numFmtId="0" fontId="22" fillId="46" borderId="18" applyNumberFormat="0" applyProtection="0">
      <alignment horizontal="left" vertical="center" indent="1"/>
    </xf>
    <xf numFmtId="4" fontId="62" fillId="57" borderId="18" applyNumberFormat="0" applyProtection="0">
      <alignment horizontal="left" vertical="center" indent="1"/>
    </xf>
    <xf numFmtId="4" fontId="62" fillId="59" borderId="18" applyNumberFormat="0" applyProtection="0">
      <alignment horizontal="left" vertical="center" indent="1"/>
    </xf>
    <xf numFmtId="0" fontId="22" fillId="59" borderId="18" applyNumberFormat="0" applyProtection="0">
      <alignment horizontal="left" vertical="center" indent="1"/>
    </xf>
    <xf numFmtId="0" fontId="22" fillId="59" borderId="18" applyNumberFormat="0" applyProtection="0">
      <alignment horizontal="left" vertical="center" indent="1"/>
    </xf>
    <xf numFmtId="0" fontId="22" fillId="60" borderId="18" applyNumberFormat="0" applyProtection="0">
      <alignment horizontal="left" vertical="center" indent="1"/>
    </xf>
    <xf numFmtId="0" fontId="22" fillId="60" borderId="18" applyNumberFormat="0" applyProtection="0">
      <alignment horizontal="left" vertical="center" indent="1"/>
    </xf>
    <xf numFmtId="0" fontId="22" fillId="39" borderId="18" applyNumberFormat="0" applyProtection="0">
      <alignment horizontal="left" vertical="center" indent="1"/>
    </xf>
    <xf numFmtId="0" fontId="22" fillId="39" borderId="18" applyNumberFormat="0" applyProtection="0">
      <alignment horizontal="left" vertical="center" indent="1"/>
    </xf>
    <xf numFmtId="0" fontId="22" fillId="46" borderId="18" applyNumberFormat="0" applyProtection="0">
      <alignment horizontal="left" vertical="center" indent="1"/>
    </xf>
    <xf numFmtId="0" fontId="22" fillId="46" borderId="18" applyNumberFormat="0" applyProtection="0">
      <alignment horizontal="left" vertical="center" indent="1"/>
    </xf>
    <xf numFmtId="0" fontId="22" fillId="37" borderId="11" applyNumberFormat="0">
      <protection locked="0"/>
    </xf>
    <xf numFmtId="0" fontId="17" fillId="32" borderId="24" applyBorder="0"/>
    <xf numFmtId="4" fontId="62" fillId="61" borderId="18" applyNumberFormat="0" applyProtection="0">
      <alignment vertical="center"/>
    </xf>
    <xf numFmtId="4" fontId="66" fillId="61" borderId="18" applyNumberFormat="0" applyProtection="0">
      <alignment vertical="center"/>
    </xf>
    <xf numFmtId="4" fontId="62" fillId="61" borderId="18" applyNumberFormat="0" applyProtection="0">
      <alignment horizontal="left" vertical="center" indent="1"/>
    </xf>
    <xf numFmtId="4" fontId="62" fillId="61" borderId="18" applyNumberFormat="0" applyProtection="0">
      <alignment horizontal="left" vertical="center" indent="1"/>
    </xf>
    <xf numFmtId="4" fontId="62" fillId="57" borderId="18" applyNumberFormat="0" applyProtection="0">
      <alignment horizontal="right" vertical="center"/>
    </xf>
    <xf numFmtId="4" fontId="62" fillId="57" borderId="18" applyNumberFormat="0" applyProtection="0">
      <alignment horizontal="right" vertical="center"/>
    </xf>
    <xf numFmtId="4" fontId="66" fillId="57" borderId="18" applyNumberFormat="0" applyProtection="0">
      <alignment horizontal="right" vertical="center"/>
    </xf>
    <xf numFmtId="0" fontId="22" fillId="46" borderId="18" applyNumberFormat="0" applyProtection="0">
      <alignment horizontal="left" vertical="center" indent="1"/>
    </xf>
    <xf numFmtId="0" fontId="22" fillId="46" borderId="18" applyNumberFormat="0" applyProtection="0">
      <alignment horizontal="left" vertical="center" indent="1"/>
    </xf>
    <xf numFmtId="0" fontId="69" fillId="0" borderId="0"/>
    <xf numFmtId="0" fontId="16" fillId="62" borderId="11"/>
    <xf numFmtId="4" fontId="65" fillId="57" borderId="18" applyNumberFormat="0" applyProtection="0">
      <alignment horizontal="right" vertical="center"/>
    </xf>
    <xf numFmtId="39" fontId="15" fillId="63" borderId="0"/>
    <xf numFmtId="39" fontId="22" fillId="63" borderId="0"/>
    <xf numFmtId="39" fontId="22" fillId="63" borderId="0"/>
    <xf numFmtId="39" fontId="22" fillId="63" borderId="0"/>
    <xf numFmtId="39" fontId="22" fillId="63" borderId="0"/>
    <xf numFmtId="39" fontId="22" fillId="63" borderId="0"/>
    <xf numFmtId="39" fontId="22" fillId="63" borderId="0"/>
    <xf numFmtId="0" fontId="70" fillId="0" borderId="0" applyNumberFormat="0" applyFill="0" applyBorder="0" applyAlignment="0" applyProtection="0"/>
    <xf numFmtId="38" fontId="16" fillId="0" borderId="25"/>
    <xf numFmtId="38" fontId="16" fillId="0" borderId="25"/>
    <xf numFmtId="38" fontId="16" fillId="0" borderId="25"/>
    <xf numFmtId="38" fontId="16" fillId="0" borderId="25"/>
    <xf numFmtId="38" fontId="16" fillId="0" borderId="25"/>
    <xf numFmtId="38" fontId="16" fillId="0" borderId="25"/>
    <xf numFmtId="38" fontId="59" fillId="0" borderId="25"/>
    <xf numFmtId="38" fontId="17" fillId="0" borderId="22"/>
    <xf numFmtId="38" fontId="17" fillId="0" borderId="22"/>
    <xf numFmtId="38" fontId="17" fillId="0" borderId="22"/>
    <xf numFmtId="38" fontId="17" fillId="0" borderId="22"/>
    <xf numFmtId="39" fontId="27" fillId="64" borderId="0"/>
    <xf numFmtId="167" fontId="25" fillId="0" borderId="0">
      <alignment horizontal="left" wrapText="1"/>
    </xf>
    <xf numFmtId="165" fontId="22" fillId="0" borderId="0">
      <alignment horizontal="left" wrapText="1"/>
    </xf>
    <xf numFmtId="171" fontId="22" fillId="0" borderId="0">
      <alignment horizontal="left" wrapText="1"/>
    </xf>
    <xf numFmtId="169" fontId="22" fillId="0" borderId="0">
      <alignment horizontal="left" wrapText="1"/>
    </xf>
    <xf numFmtId="166" fontId="22" fillId="0" borderId="0">
      <alignment horizontal="left" wrapText="1"/>
    </xf>
    <xf numFmtId="182" fontId="22" fillId="0" borderId="0">
      <alignment horizontal="left" wrapText="1"/>
    </xf>
    <xf numFmtId="182" fontId="22" fillId="0" borderId="0">
      <alignment horizontal="left" wrapText="1"/>
    </xf>
    <xf numFmtId="169" fontId="22" fillId="0" borderId="0">
      <alignment horizontal="left" wrapText="1"/>
    </xf>
    <xf numFmtId="182" fontId="22" fillId="0" borderId="0">
      <alignment horizontal="left" wrapText="1"/>
    </xf>
    <xf numFmtId="182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40" fontId="40" fillId="0" borderId="0" applyBorder="0">
      <alignment horizontal="right"/>
    </xf>
    <xf numFmtId="41" fontId="52" fillId="36" borderId="0">
      <alignment horizontal="left"/>
    </xf>
    <xf numFmtId="0" fontId="7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8" fontId="53" fillId="36" borderId="0">
      <alignment horizontal="left" vertical="center"/>
    </xf>
    <xf numFmtId="0" fontId="19" fillId="36" borderId="0">
      <alignment horizontal="left" wrapText="1"/>
    </xf>
    <xf numFmtId="0" fontId="19" fillId="36" borderId="0">
      <alignment horizontal="left" wrapText="1"/>
    </xf>
    <xf numFmtId="0" fontId="41" fillId="0" borderId="0">
      <alignment horizontal="left" vertical="center"/>
    </xf>
    <xf numFmtId="0" fontId="26" fillId="0" borderId="26" applyNumberFormat="0" applyFont="0" applyFill="0" applyAlignment="0" applyProtection="0"/>
    <xf numFmtId="0" fontId="114" fillId="0" borderId="71" applyNumberFormat="0" applyFill="0" applyAlignment="0" applyProtection="0"/>
    <xf numFmtId="0" fontId="114" fillId="0" borderId="71" applyNumberFormat="0" applyFill="0" applyAlignment="0" applyProtection="0"/>
    <xf numFmtId="0" fontId="64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71" applyNumberFormat="0" applyFill="0" applyAlignment="0" applyProtection="0"/>
    <xf numFmtId="0" fontId="26" fillId="0" borderId="26" applyNumberFormat="0" applyFont="0" applyFill="0" applyAlignment="0" applyProtection="0"/>
    <xf numFmtId="0" fontId="26" fillId="0" borderId="26" applyNumberFormat="0" applyFont="0" applyFill="0" applyAlignment="0" applyProtection="0"/>
    <xf numFmtId="0" fontId="26" fillId="0" borderId="26" applyNumberFormat="0" applyFont="0" applyFill="0" applyAlignment="0" applyProtection="0"/>
    <xf numFmtId="0" fontId="47" fillId="0" borderId="29"/>
    <xf numFmtId="0" fontId="94" fillId="0" borderId="29"/>
    <xf numFmtId="0" fontId="8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9" fillId="0" borderId="0"/>
    <xf numFmtId="43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169" fontId="15" fillId="0" borderId="0">
      <alignment horizontal="left" wrapText="1"/>
    </xf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33" borderId="0" applyNumberFormat="0" applyBorder="0" applyAlignment="0" applyProtection="0"/>
    <xf numFmtId="0" fontId="55" fillId="26" borderId="0" applyNumberFormat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32" borderId="72" applyNumberFormat="0" applyProtection="0">
      <alignment horizontal="left" vertical="center" indent="1"/>
    </xf>
    <xf numFmtId="0" fontId="15" fillId="32" borderId="72" applyNumberFormat="0" applyProtection="0">
      <alignment horizontal="left" vertical="top" indent="1"/>
    </xf>
    <xf numFmtId="0" fontId="15" fillId="98" borderId="72" applyNumberFormat="0" applyProtection="0">
      <alignment horizontal="left" vertical="center" indent="1"/>
    </xf>
    <xf numFmtId="0" fontId="15" fillId="98" borderId="72" applyNumberFormat="0" applyProtection="0">
      <alignment horizontal="left" vertical="top" indent="1"/>
    </xf>
    <xf numFmtId="0" fontId="15" fillId="3" borderId="72" applyNumberFormat="0" applyProtection="0">
      <alignment horizontal="left" vertical="center" indent="1"/>
    </xf>
    <xf numFmtId="0" fontId="15" fillId="3" borderId="72" applyNumberFormat="0" applyProtection="0">
      <alignment horizontal="left" vertical="top" indent="1"/>
    </xf>
    <xf numFmtId="0" fontId="15" fillId="99" borderId="72" applyNumberFormat="0" applyProtection="0">
      <alignment horizontal="left" vertical="center" indent="1"/>
    </xf>
    <xf numFmtId="0" fontId="15" fillId="99" borderId="72" applyNumberFormat="0" applyProtection="0">
      <alignment horizontal="left" vertical="top" indent="1"/>
    </xf>
    <xf numFmtId="0" fontId="15" fillId="37" borderId="11" applyNumberFormat="0">
      <protection locked="0"/>
    </xf>
    <xf numFmtId="44" fontId="12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43" fontId="4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7" fillId="0" borderId="0" applyBorder="0" applyAlignment="0"/>
    <xf numFmtId="0" fontId="55" fillId="0" borderId="0"/>
    <xf numFmtId="0" fontId="15" fillId="0" borderId="0"/>
    <xf numFmtId="4" fontId="60" fillId="0" borderId="0" applyFont="0" applyFill="0" applyBorder="0" applyAlignment="0" applyProtection="0"/>
    <xf numFmtId="0" fontId="140" fillId="0" borderId="0"/>
    <xf numFmtId="0" fontId="3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0" fontId="31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0" fontId="31" fillId="0" borderId="0"/>
    <xf numFmtId="0" fontId="31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73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41" fillId="0" borderId="100"/>
    <xf numFmtId="0" fontId="142" fillId="0" borderId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143" fillId="37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83" fillId="103" borderId="0" applyNumberFormat="0" applyBorder="0" applyAlignment="0" applyProtection="0"/>
    <xf numFmtId="0" fontId="55" fillId="2" borderId="0" applyNumberFormat="0" applyBorder="0" applyAlignment="0" applyProtection="0"/>
    <xf numFmtId="0" fontId="3" fillId="66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143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83" fillId="62" borderId="0" applyNumberFormat="0" applyBorder="0" applyAlignment="0" applyProtection="0"/>
    <xf numFmtId="0" fontId="55" fillId="4" borderId="0" applyNumberFormat="0" applyBorder="0" applyAlignment="0" applyProtection="0"/>
    <xf numFmtId="0" fontId="3" fillId="67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143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83" fillId="62" borderId="0" applyNumberFormat="0" applyBorder="0" applyAlignment="0" applyProtection="0"/>
    <xf numFmtId="0" fontId="55" fillId="6" borderId="0" applyNumberFormat="0" applyBorder="0" applyAlignment="0" applyProtection="0"/>
    <xf numFmtId="0" fontId="3" fillId="6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143" fillId="37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83" fillId="103" borderId="0" applyNumberFormat="0" applyBorder="0" applyAlignment="0" applyProtection="0"/>
    <xf numFmtId="0" fontId="55" fillId="8" borderId="0" applyNumberFormat="0" applyBorder="0" applyAlignment="0" applyProtection="0"/>
    <xf numFmtId="0" fontId="3" fillId="69" borderId="0" applyNumberFormat="0" applyBorder="0" applyAlignment="0" applyProtection="0"/>
    <xf numFmtId="0" fontId="55" fillId="1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83" fillId="10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83" fillId="62" borderId="0" applyNumberFormat="0" applyBorder="0" applyAlignment="0" applyProtection="0"/>
    <xf numFmtId="0" fontId="55" fillId="9" borderId="0" applyNumberFormat="0" applyBorder="0" applyAlignment="0" applyProtection="0"/>
    <xf numFmtId="0" fontId="3" fillId="71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143" fillId="35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83" fillId="104" borderId="0" applyNumberFormat="0" applyBorder="0" applyAlignment="0" applyProtection="0"/>
    <xf numFmtId="0" fontId="55" fillId="3" borderId="0" applyNumberFormat="0" applyBorder="0" applyAlignment="0" applyProtection="0"/>
    <xf numFmtId="0" fontId="3" fillId="72" borderId="0" applyNumberFormat="0" applyBorder="0" applyAlignment="0" applyProtection="0"/>
    <xf numFmtId="0" fontId="55" fillId="5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83" fillId="62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143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83" fillId="62" borderId="0" applyNumberFormat="0" applyBorder="0" applyAlignment="0" applyProtection="0"/>
    <xf numFmtId="0" fontId="55" fillId="11" borderId="0" applyNumberFormat="0" applyBorder="0" applyAlignment="0" applyProtection="0"/>
    <xf numFmtId="0" fontId="3" fillId="74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143" fillId="35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83" fillId="103" borderId="0" applyNumberFormat="0" applyBorder="0" applyAlignment="0" applyProtection="0"/>
    <xf numFmtId="0" fontId="55" fillId="8" borderId="0" applyNumberFormat="0" applyBorder="0" applyAlignment="0" applyProtection="0"/>
    <xf numFmtId="0" fontId="3" fillId="75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3" fillId="76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83" fillId="104" borderId="0" applyNumberFormat="0" applyBorder="0" applyAlignment="0" applyProtection="0"/>
    <xf numFmtId="0" fontId="55" fillId="3" borderId="0" applyNumberFormat="0" applyBorder="0" applyAlignment="0" applyProtection="0"/>
    <xf numFmtId="0" fontId="3" fillId="76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43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83" fillId="62" borderId="0" applyNumberFormat="0" applyBorder="0" applyAlignment="0" applyProtection="0"/>
    <xf numFmtId="0" fontId="55" fillId="13" borderId="0" applyNumberFormat="0" applyBorder="0" applyAlignment="0" applyProtection="0"/>
    <xf numFmtId="0" fontId="3" fillId="7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98" fillId="78" borderId="0" applyNumberFormat="0" applyBorder="0" applyAlignment="0" applyProtection="0"/>
    <xf numFmtId="0" fontId="63" fillId="1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98" fillId="79" borderId="0" applyNumberFormat="0" applyBorder="0" applyAlignment="0" applyProtection="0"/>
    <xf numFmtId="0" fontId="63" fillId="5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8" fillId="80" borderId="0" applyNumberFormat="0" applyBorder="0" applyAlignment="0" applyProtection="0"/>
    <xf numFmtId="0" fontId="63" fillId="1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8" fillId="81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98" fillId="8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98" fillId="83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8" fillId="84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8" fillId="85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8" fillId="86" borderId="0" applyNumberFormat="0" applyBorder="0" applyAlignment="0" applyProtection="0"/>
    <xf numFmtId="0" fontId="63" fillId="28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8" fillId="87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8" fillId="89" borderId="0" applyNumberFormat="0" applyBorder="0" applyAlignment="0" applyProtection="0"/>
    <xf numFmtId="0" fontId="63" fillId="15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1" fontId="15" fillId="36" borderId="0"/>
    <xf numFmtId="41" fontId="15" fillId="36" borderId="0"/>
    <xf numFmtId="41" fontId="15" fillId="36" borderId="0"/>
    <xf numFmtId="41" fontId="15" fillId="36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1" fontId="15" fillId="39" borderId="0"/>
    <xf numFmtId="41" fontId="15" fillId="39" borderId="0"/>
    <xf numFmtId="41" fontId="15" fillId="39" borderId="0"/>
    <xf numFmtId="41" fontId="15" fillId="39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43" fontId="5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55" fillId="0" borderId="0"/>
    <xf numFmtId="44" fontId="15" fillId="0" borderId="0" applyFont="0" applyFill="0" applyBorder="0" applyAlignment="0" applyProtection="0"/>
    <xf numFmtId="0" fontId="5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183" fontId="15" fillId="0" borderId="0" applyFont="0" applyFill="0" applyBorder="0" applyAlignment="0" applyProtection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38" fontId="15" fillId="39" borderId="0" applyNumberFormat="0" applyBorder="0" applyAlignment="0" applyProtection="0"/>
    <xf numFmtId="0" fontId="55" fillId="0" borderId="0"/>
    <xf numFmtId="38" fontId="15" fillId="39" borderId="0" applyNumberFormat="0" applyBorder="0" applyAlignment="0" applyProtection="0"/>
    <xf numFmtId="0" fontId="55" fillId="0" borderId="0"/>
    <xf numFmtId="0" fontId="55" fillId="0" borderId="0"/>
    <xf numFmtId="38" fontId="15" fillId="39" borderId="0" applyNumberFormat="0" applyBorder="0" applyAlignment="0" applyProtection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0" fontId="15" fillId="36" borderId="11" applyNumberFormat="0" applyBorder="0" applyAlignment="0" applyProtection="0"/>
    <xf numFmtId="0" fontId="55" fillId="0" borderId="0"/>
    <xf numFmtId="10" fontId="15" fillId="36" borderId="11" applyNumberFormat="0" applyBorder="0" applyAlignment="0" applyProtection="0"/>
    <xf numFmtId="0" fontId="55" fillId="0" borderId="0"/>
    <xf numFmtId="0" fontId="55" fillId="0" borderId="0"/>
    <xf numFmtId="10" fontId="15" fillId="36" borderId="11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4" fillId="0" borderId="0"/>
    <xf numFmtId="0" fontId="55" fillId="0" borderId="0"/>
    <xf numFmtId="185" fontId="15" fillId="0" borderId="0"/>
    <xf numFmtId="0" fontId="3" fillId="0" borderId="0"/>
    <xf numFmtId="186" fontId="15" fillId="0" borderId="0"/>
    <xf numFmtId="185" fontId="15" fillId="0" borderId="0"/>
    <xf numFmtId="185" fontId="15" fillId="0" borderId="0"/>
    <xf numFmtId="186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40" fillId="0" borderId="0"/>
    <xf numFmtId="186" fontId="15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171" fontId="15" fillId="0" borderId="0">
      <alignment horizontal="left" wrapText="1"/>
    </xf>
    <xf numFmtId="0" fontId="140" fillId="0" borderId="0"/>
    <xf numFmtId="0" fontId="3" fillId="0" borderId="0"/>
    <xf numFmtId="0" fontId="140" fillId="0" borderId="0"/>
    <xf numFmtId="0" fontId="1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>
      <alignment wrapText="1"/>
    </xf>
    <xf numFmtId="0" fontId="15" fillId="0" borderId="0"/>
    <xf numFmtId="0" fontId="140" fillId="0" borderId="0"/>
    <xf numFmtId="0" fontId="140" fillId="0" borderId="0"/>
    <xf numFmtId="169" fontId="15" fillId="0" borderId="0">
      <alignment horizontal="left" wrapText="1"/>
    </xf>
    <xf numFmtId="164" fontId="15" fillId="0" borderId="0">
      <alignment horizontal="left" wrapText="1"/>
    </xf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40" fillId="0" borderId="0"/>
    <xf numFmtId="0" fontId="3" fillId="0" borderId="0"/>
    <xf numFmtId="0" fontId="15" fillId="0" borderId="0"/>
    <xf numFmtId="0" fontId="140" fillId="0" borderId="0"/>
    <xf numFmtId="0" fontId="3" fillId="0" borderId="0"/>
    <xf numFmtId="0" fontId="15" fillId="0" borderId="0"/>
    <xf numFmtId="0" fontId="140" fillId="0" borderId="0"/>
    <xf numFmtId="0" fontId="3" fillId="0" borderId="0"/>
    <xf numFmtId="0" fontId="15" fillId="0" borderId="0">
      <alignment wrapText="1"/>
    </xf>
    <xf numFmtId="0" fontId="140" fillId="0" borderId="0"/>
    <xf numFmtId="0" fontId="3" fillId="0" borderId="0"/>
    <xf numFmtId="0" fontId="15" fillId="0" borderId="0">
      <alignment wrapText="1"/>
    </xf>
    <xf numFmtId="0" fontId="140" fillId="0" borderId="0"/>
    <xf numFmtId="0" fontId="3" fillId="0" borderId="0"/>
    <xf numFmtId="0" fontId="15" fillId="0" borderId="0">
      <alignment wrapText="1"/>
    </xf>
    <xf numFmtId="0" fontId="140" fillId="0" borderId="0"/>
    <xf numFmtId="0" fontId="3" fillId="0" borderId="0"/>
    <xf numFmtId="169" fontId="15" fillId="0" borderId="0">
      <alignment horizontal="left" wrapText="1"/>
    </xf>
    <xf numFmtId="0" fontId="14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5" fillId="0" borderId="0"/>
    <xf numFmtId="0" fontId="15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5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5" fillId="0" borderId="0"/>
    <xf numFmtId="0" fontId="15" fillId="0" borderId="0"/>
    <xf numFmtId="0" fontId="140" fillId="0" borderId="0"/>
    <xf numFmtId="0" fontId="140" fillId="0" borderId="0"/>
    <xf numFmtId="0" fontId="140" fillId="0" borderId="0"/>
    <xf numFmtId="0" fontId="15" fillId="0" borderId="0"/>
    <xf numFmtId="0" fontId="15" fillId="0" borderId="0"/>
    <xf numFmtId="164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wrapText="1"/>
    </xf>
    <xf numFmtId="0" fontId="140" fillId="0" borderId="0"/>
    <xf numFmtId="0" fontId="15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5" fillId="0" borderId="0"/>
    <xf numFmtId="0" fontId="15" fillId="0" borderId="0">
      <alignment wrapText="1"/>
    </xf>
    <xf numFmtId="0" fontId="15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>
      <alignment wrapText="1"/>
    </xf>
    <xf numFmtId="0" fontId="15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5" fillId="0" borderId="0"/>
    <xf numFmtId="0" fontId="15" fillId="0" borderId="0"/>
    <xf numFmtId="0" fontId="140" fillId="0" borderId="0"/>
    <xf numFmtId="0" fontId="15" fillId="0" borderId="0"/>
    <xf numFmtId="0" fontId="3" fillId="0" borderId="0"/>
    <xf numFmtId="0" fontId="15" fillId="0" borderId="0"/>
    <xf numFmtId="0" fontId="15" fillId="0" borderId="0">
      <alignment wrapText="1"/>
    </xf>
    <xf numFmtId="0" fontId="15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169" fontId="15" fillId="0" borderId="0">
      <alignment horizontal="left" wrapText="1"/>
    </xf>
    <xf numFmtId="0" fontId="15" fillId="0" borderId="0"/>
    <xf numFmtId="184" fontId="15" fillId="0" borderId="0">
      <alignment horizontal="left" wrapText="1"/>
    </xf>
    <xf numFmtId="0" fontId="140" fillId="0" borderId="0"/>
    <xf numFmtId="0" fontId="15" fillId="0" borderId="0"/>
    <xf numFmtId="0" fontId="15" fillId="0" borderId="0">
      <alignment wrapText="1"/>
    </xf>
    <xf numFmtId="0" fontId="140" fillId="0" borderId="0"/>
    <xf numFmtId="0" fontId="15" fillId="0" borderId="0">
      <alignment wrapText="1"/>
    </xf>
    <xf numFmtId="0" fontId="15" fillId="0" borderId="0"/>
    <xf numFmtId="0" fontId="3" fillId="0" borderId="0"/>
    <xf numFmtId="0" fontId="140" fillId="0" borderId="0"/>
    <xf numFmtId="0" fontId="15" fillId="0" borderId="0"/>
    <xf numFmtId="0" fontId="15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0" fillId="0" borderId="0"/>
    <xf numFmtId="9" fontId="15" fillId="0" borderId="0" applyFont="0" applyFill="0" applyBorder="0" applyAlignment="0" applyProtection="0"/>
    <xf numFmtId="0" fontId="3" fillId="0" borderId="0"/>
    <xf numFmtId="0" fontId="140" fillId="0" borderId="0"/>
    <xf numFmtId="0" fontId="3" fillId="0" borderId="0"/>
    <xf numFmtId="0" fontId="14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0" fontId="3" fillId="0" borderId="0"/>
    <xf numFmtId="0" fontId="14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0" fontId="140" fillId="0" borderId="0"/>
    <xf numFmtId="9" fontId="15" fillId="0" borderId="0" applyFont="0" applyFill="0" applyBorder="0" applyAlignment="0" applyProtection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9" fontId="15" fillId="0" borderId="0" applyFont="0" applyFill="0" applyBorder="0" applyAlignment="0" applyProtection="0"/>
    <xf numFmtId="0" fontId="3" fillId="0" borderId="0"/>
    <xf numFmtId="0" fontId="14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0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41" fontId="15" fillId="44" borderId="12"/>
    <xf numFmtId="41" fontId="15" fillId="44" borderId="12"/>
    <xf numFmtId="41" fontId="15" fillId="44" borderId="12"/>
    <xf numFmtId="41" fontId="15" fillId="44" borderId="12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42" fontId="15" fillId="36" borderId="0"/>
    <xf numFmtId="42" fontId="15" fillId="36" borderId="0"/>
    <xf numFmtId="42" fontId="15" fillId="36" borderId="0"/>
    <xf numFmtId="42" fontId="15" fillId="36" borderId="0"/>
    <xf numFmtId="0" fontId="140" fillId="0" borderId="0"/>
    <xf numFmtId="0" fontId="3" fillId="0" borderId="0"/>
    <xf numFmtId="42" fontId="15" fillId="36" borderId="20">
      <alignment vertical="center"/>
    </xf>
    <xf numFmtId="42" fontId="15" fillId="36" borderId="20">
      <alignment vertical="center"/>
    </xf>
    <xf numFmtId="42" fontId="15" fillId="36" borderId="20">
      <alignment vertical="center"/>
    </xf>
    <xf numFmtId="42" fontId="15" fillId="36" borderId="20">
      <alignment vertical="center"/>
    </xf>
    <xf numFmtId="0" fontId="140" fillId="0" borderId="0"/>
    <xf numFmtId="0" fontId="3" fillId="0" borderId="0"/>
    <xf numFmtId="0" fontId="140" fillId="0" borderId="0"/>
    <xf numFmtId="0" fontId="3" fillId="0" borderId="0"/>
    <xf numFmtId="10" fontId="15" fillId="36" borderId="0"/>
    <xf numFmtId="10" fontId="15" fillId="36" borderId="0"/>
    <xf numFmtId="10" fontId="15" fillId="36" borderId="0"/>
    <xf numFmtId="10" fontId="15" fillId="36" borderId="0"/>
    <xf numFmtId="10" fontId="15" fillId="36" borderId="0"/>
    <xf numFmtId="10" fontId="15" fillId="36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182" fontId="15" fillId="36" borderId="0"/>
    <xf numFmtId="182" fontId="15" fillId="36" borderId="0"/>
    <xf numFmtId="182" fontId="15" fillId="36" borderId="0"/>
    <xf numFmtId="182" fontId="15" fillId="36" borderId="0"/>
    <xf numFmtId="182" fontId="15" fillId="36" borderId="0"/>
    <xf numFmtId="182" fontId="15" fillId="36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165" fontId="17" fillId="0" borderId="0" applyBorder="0" applyAlignment="0"/>
    <xf numFmtId="0" fontId="140" fillId="0" borderId="0"/>
    <xf numFmtId="42" fontId="15" fillId="36" borderId="22">
      <alignment horizontal="left"/>
    </xf>
    <xf numFmtId="42" fontId="15" fillId="36" borderId="22">
      <alignment horizontal="left"/>
    </xf>
    <xf numFmtId="42" fontId="15" fillId="36" borderId="22">
      <alignment horizontal="left"/>
    </xf>
    <xf numFmtId="42" fontId="15" fillId="36" borderId="22">
      <alignment horizontal="left"/>
    </xf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180" fontId="15" fillId="0" borderId="0" applyFont="0" applyFill="0" applyAlignment="0">
      <alignment horizontal="right"/>
    </xf>
    <xf numFmtId="180" fontId="15" fillId="0" borderId="0" applyFont="0" applyFill="0" applyAlignment="0">
      <alignment horizontal="right"/>
    </xf>
    <xf numFmtId="180" fontId="15" fillId="0" borderId="0" applyFont="0" applyFill="0" applyAlignment="0">
      <alignment horizontal="right"/>
    </xf>
    <xf numFmtId="180" fontId="15" fillId="0" borderId="0" applyFont="0" applyFill="0" applyAlignment="0">
      <alignment horizontal="right"/>
    </xf>
    <xf numFmtId="180" fontId="15" fillId="0" borderId="0" applyFont="0" applyFill="0" applyAlignment="0">
      <alignment horizontal="right"/>
    </xf>
    <xf numFmtId="180" fontId="15" fillId="0" borderId="0" applyFont="0" applyFill="0" applyAlignment="0">
      <alignment horizontal="right"/>
    </xf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5" fillId="46" borderId="18" applyNumberFormat="0" applyProtection="0">
      <alignment horizontal="left" vertical="center" indent="1"/>
    </xf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5" fillId="46" borderId="18" applyNumberFormat="0" applyProtection="0">
      <alignment horizontal="left" vertical="center" indent="1"/>
    </xf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5" fillId="59" borderId="18" applyNumberFormat="0" applyProtection="0">
      <alignment horizontal="left" vertical="center" indent="1"/>
    </xf>
    <xf numFmtId="0" fontId="140" fillId="0" borderId="0"/>
    <xf numFmtId="0" fontId="15" fillId="59" borderId="18" applyNumberFormat="0" applyProtection="0">
      <alignment horizontal="left" vertical="center" indent="1"/>
    </xf>
    <xf numFmtId="0" fontId="140" fillId="0" borderId="0"/>
    <xf numFmtId="0" fontId="15" fillId="60" borderId="18" applyNumberFormat="0" applyProtection="0">
      <alignment horizontal="left" vertical="center" indent="1"/>
    </xf>
    <xf numFmtId="0" fontId="140" fillId="0" borderId="0"/>
    <xf numFmtId="0" fontId="15" fillId="60" borderId="18" applyNumberFormat="0" applyProtection="0">
      <alignment horizontal="left" vertical="center" indent="1"/>
    </xf>
    <xf numFmtId="0" fontId="140" fillId="0" borderId="0"/>
    <xf numFmtId="0" fontId="15" fillId="39" borderId="18" applyNumberFormat="0" applyProtection="0">
      <alignment horizontal="left" vertical="center" indent="1"/>
    </xf>
    <xf numFmtId="0" fontId="140" fillId="0" borderId="0"/>
    <xf numFmtId="0" fontId="15" fillId="39" borderId="18" applyNumberFormat="0" applyProtection="0">
      <alignment horizontal="left" vertical="center" indent="1"/>
    </xf>
    <xf numFmtId="0" fontId="140" fillId="0" borderId="0"/>
    <xf numFmtId="0" fontId="15" fillId="46" borderId="18" applyNumberFormat="0" applyProtection="0">
      <alignment horizontal="left" vertical="center" indent="1"/>
    </xf>
    <xf numFmtId="0" fontId="140" fillId="0" borderId="0"/>
    <xf numFmtId="0" fontId="15" fillId="46" borderId="18" applyNumberFormat="0" applyProtection="0">
      <alignment horizontal="left" vertical="center" indent="1"/>
    </xf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5" fillId="46" borderId="18" applyNumberFormat="0" applyProtection="0">
      <alignment horizontal="left" vertical="center" indent="1"/>
    </xf>
    <xf numFmtId="0" fontId="140" fillId="0" borderId="0"/>
    <xf numFmtId="0" fontId="15" fillId="46" borderId="18" applyNumberFormat="0" applyProtection="0">
      <alignment horizontal="left" vertical="center" indent="1"/>
    </xf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39" fontId="15" fillId="63" borderId="0"/>
    <xf numFmtId="39" fontId="15" fillId="63" borderId="0"/>
    <xf numFmtId="39" fontId="15" fillId="63" borderId="0"/>
    <xf numFmtId="39" fontId="15" fillId="63" borderId="0"/>
    <xf numFmtId="39" fontId="15" fillId="63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171" fontId="15" fillId="0" borderId="0">
      <alignment horizontal="left" wrapText="1"/>
    </xf>
    <xf numFmtId="0" fontId="140" fillId="0" borderId="0"/>
    <xf numFmtId="0" fontId="3" fillId="0" borderId="0"/>
    <xf numFmtId="169" fontId="15" fillId="0" borderId="0">
      <alignment horizontal="left" wrapText="1"/>
    </xf>
    <xf numFmtId="165" fontId="15" fillId="0" borderId="0">
      <alignment horizontal="left" wrapText="1"/>
    </xf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182" fontId="15" fillId="0" borderId="0">
      <alignment horizontal="left" wrapText="1"/>
    </xf>
    <xf numFmtId="169" fontId="15" fillId="0" borderId="0">
      <alignment horizontal="left" wrapText="1"/>
    </xf>
    <xf numFmtId="182" fontId="15" fillId="0" borderId="0">
      <alignment horizontal="left" wrapText="1"/>
    </xf>
    <xf numFmtId="182" fontId="15" fillId="0" borderId="0">
      <alignment horizontal="left" wrapText="1"/>
    </xf>
    <xf numFmtId="0" fontId="140" fillId="0" borderId="0"/>
    <xf numFmtId="182" fontId="15" fillId="0" borderId="0">
      <alignment horizontal="left" wrapText="1"/>
    </xf>
    <xf numFmtId="169" fontId="15" fillId="0" borderId="0">
      <alignment horizontal="left" wrapText="1"/>
    </xf>
    <xf numFmtId="166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0" fontId="140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40" fillId="0" borderId="0"/>
    <xf numFmtId="0" fontId="3" fillId="0" borderId="0"/>
    <xf numFmtId="0" fontId="140" fillId="0" borderId="0"/>
    <xf numFmtId="188" fontId="15" fillId="0" borderId="0">
      <alignment horizontal="left" wrapText="1"/>
    </xf>
    <xf numFmtId="0" fontId="140" fillId="0" borderId="0"/>
    <xf numFmtId="188" fontId="15" fillId="0" borderId="0">
      <alignment horizontal="left" wrapText="1"/>
    </xf>
    <xf numFmtId="0" fontId="140" fillId="0" borderId="0"/>
    <xf numFmtId="188" fontId="15" fillId="0" borderId="0">
      <alignment horizontal="left" wrapText="1"/>
    </xf>
    <xf numFmtId="0" fontId="140" fillId="0" borderId="0"/>
    <xf numFmtId="168" fontId="15" fillId="0" borderId="0">
      <alignment horizontal="left" wrapText="1"/>
    </xf>
    <xf numFmtId="0" fontId="140" fillId="0" borderId="0"/>
    <xf numFmtId="188" fontId="15" fillId="0" borderId="0">
      <alignment horizontal="left" wrapText="1"/>
    </xf>
    <xf numFmtId="0" fontId="140" fillId="0" borderId="0"/>
    <xf numFmtId="0" fontId="140" fillId="0" borderId="0"/>
    <xf numFmtId="0" fontId="15" fillId="0" borderId="0">
      <alignment horizontal="left" wrapText="1"/>
    </xf>
    <xf numFmtId="0" fontId="140" fillId="0" borderId="0"/>
    <xf numFmtId="167" fontId="1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14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/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69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" fillId="66" borderId="0" applyNumberFormat="0" applyBorder="0" applyAlignment="0" applyProtection="0"/>
    <xf numFmtId="0" fontId="1" fillId="3" borderId="0" applyNumberFormat="0" applyBorder="0" applyAlignment="0" applyProtection="0"/>
    <xf numFmtId="0" fontId="1" fillId="67" borderId="0" applyNumberFormat="0" applyBorder="0" applyAlignment="0" applyProtection="0"/>
    <xf numFmtId="0" fontId="1" fillId="5" borderId="0" applyNumberFormat="0" applyBorder="0" applyAlignment="0" applyProtection="0"/>
    <xf numFmtId="0" fontId="1" fillId="68" borderId="0" applyNumberFormat="0" applyBorder="0" applyAlignment="0" applyProtection="0"/>
    <xf numFmtId="0" fontId="1" fillId="7" borderId="0" applyNumberFormat="0" applyBorder="0" applyAlignment="0" applyProtection="0"/>
    <xf numFmtId="0" fontId="1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12" borderId="0" applyNumberFormat="0" applyBorder="0" applyAlignment="0" applyProtection="0"/>
    <xf numFmtId="171" fontId="15" fillId="0" borderId="0">
      <alignment horizontal="left" wrapText="1"/>
    </xf>
    <xf numFmtId="0" fontId="1" fillId="75" borderId="0" applyNumberFormat="0" applyBorder="0" applyAlignment="0" applyProtection="0"/>
    <xf numFmtId="0" fontId="1" fillId="4" borderId="0" applyNumberFormat="0" applyBorder="0" applyAlignment="0" applyProtection="0"/>
    <xf numFmtId="0" fontId="1" fillId="76" borderId="0" applyNumberFormat="0" applyBorder="0" applyAlignment="0" applyProtection="0"/>
    <xf numFmtId="0" fontId="1" fillId="10" borderId="0" applyNumberFormat="0" applyBorder="0" applyAlignment="0" applyProtection="0"/>
    <xf numFmtId="0" fontId="1" fillId="77" borderId="0" applyNumberFormat="0" applyBorder="0" applyAlignment="0" applyProtection="0"/>
    <xf numFmtId="0" fontId="1" fillId="7" borderId="0" applyNumberFormat="0" applyBorder="0" applyAlignment="0" applyProtection="0"/>
    <xf numFmtId="171" fontId="15" fillId="0" borderId="0">
      <alignment horizontal="left" wrapText="1"/>
    </xf>
    <xf numFmtId="169" fontId="15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169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0" fontId="15" fillId="0" borderId="0"/>
    <xf numFmtId="171" fontId="15" fillId="0" borderId="0">
      <alignment horizontal="left" wrapText="1"/>
    </xf>
    <xf numFmtId="173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1" fontId="15" fillId="0" borderId="0">
      <alignment horizontal="left" wrapText="1"/>
    </xf>
    <xf numFmtId="0" fontId="47" fillId="0" borderId="0"/>
    <xf numFmtId="169" fontId="15" fillId="0" borderId="0">
      <alignment horizontal="left" wrapText="1"/>
    </xf>
    <xf numFmtId="171" fontId="15" fillId="0" borderId="0">
      <alignment horizontal="left" wrapText="1"/>
    </xf>
    <xf numFmtId="0" fontId="47" fillId="0" borderId="0"/>
    <xf numFmtId="0" fontId="51" fillId="0" borderId="0"/>
    <xf numFmtId="169" fontId="15" fillId="0" borderId="0">
      <alignment horizontal="left" wrapText="1"/>
    </xf>
    <xf numFmtId="167" fontId="15" fillId="0" borderId="0">
      <alignment horizontal="left" wrapText="1"/>
    </xf>
    <xf numFmtId="0" fontId="47" fillId="0" borderId="29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1" fontId="15" fillId="0" borderId="0">
      <alignment horizontal="left" wrapText="1"/>
    </xf>
  </cellStyleXfs>
  <cellXfs count="598">
    <xf numFmtId="0" fontId="0" fillId="0" borderId="0" xfId="0" applyNumberFormat="1" applyAlignment="1"/>
    <xf numFmtId="0" fontId="19" fillId="0" borderId="0" xfId="0" applyNumberFormat="1" applyFont="1" applyBorder="1" applyAlignment="1"/>
    <xf numFmtId="0" fontId="22" fillId="0" borderId="0" xfId="0" applyNumberFormat="1" applyFont="1" applyAlignment="1"/>
    <xf numFmtId="42" fontId="22" fillId="0" borderId="0" xfId="0" applyNumberFormat="1" applyFont="1" applyAlignment="1"/>
    <xf numFmtId="41" fontId="22" fillId="0" borderId="0" xfId="0" applyNumberFormat="1" applyFont="1" applyAlignment="1"/>
    <xf numFmtId="37" fontId="25" fillId="0" borderId="0" xfId="0" applyNumberFormat="1" applyFont="1" applyFill="1" applyBorder="1" applyAlignment="1">
      <alignment horizontal="center"/>
    </xf>
    <xf numFmtId="169" fontId="19" fillId="0" borderId="0" xfId="0" applyFont="1" applyFill="1" applyAlignment="1">
      <alignment horizontal="left"/>
    </xf>
    <xf numFmtId="169" fontId="22" fillId="0" borderId="0" xfId="0" applyFont="1" applyFill="1" applyAlignment="1">
      <alignment horizontal="left"/>
    </xf>
    <xf numFmtId="169" fontId="22" fillId="0" borderId="0" xfId="0" applyFont="1" applyAlignment="1">
      <alignment horizontal="left"/>
    </xf>
    <xf numFmtId="169" fontId="22" fillId="0" borderId="0" xfId="0" applyFont="1" applyFill="1" applyAlignment="1">
      <alignment horizontal="right"/>
    </xf>
    <xf numFmtId="0" fontId="22" fillId="0" borderId="0" xfId="3073" applyFont="1"/>
    <xf numFmtId="0" fontId="22" fillId="0" borderId="0" xfId="3073" applyFont="1" applyFill="1" applyBorder="1"/>
    <xf numFmtId="0" fontId="19" fillId="0" borderId="30" xfId="0" applyNumberFormat="1" applyFont="1" applyBorder="1" applyAlignment="1">
      <alignment horizontal="center"/>
    </xf>
    <xf numFmtId="0" fontId="22" fillId="0" borderId="31" xfId="0" applyNumberFormat="1" applyFont="1" applyBorder="1" applyAlignment="1"/>
    <xf numFmtId="0" fontId="19" fillId="0" borderId="31" xfId="0" applyNumberFormat="1" applyFont="1" applyBorder="1" applyAlignment="1">
      <alignment horizontal="center"/>
    </xf>
    <xf numFmtId="0" fontId="19" fillId="0" borderId="32" xfId="0" applyNumberFormat="1" applyFont="1" applyBorder="1" applyAlignment="1">
      <alignment horizontal="center"/>
    </xf>
    <xf numFmtId="177" fontId="22" fillId="0" borderId="33" xfId="0" applyNumberFormat="1" applyFont="1" applyBorder="1" applyAlignment="1">
      <alignment horizontal="right"/>
    </xf>
    <xf numFmtId="42" fontId="22" fillId="0" borderId="33" xfId="0" applyNumberFormat="1" applyFont="1" applyBorder="1" applyAlignment="1"/>
    <xf numFmtId="41" fontId="22" fillId="0" borderId="34" xfId="0" applyNumberFormat="1" applyFont="1" applyBorder="1" applyAlignment="1"/>
    <xf numFmtId="175" fontId="19" fillId="0" borderId="32" xfId="0" applyNumberFormat="1" applyFont="1" applyBorder="1" applyAlignment="1">
      <alignment horizontal="center"/>
    </xf>
    <xf numFmtId="0" fontId="19" fillId="0" borderId="37" xfId="0" applyNumberFormat="1" applyFont="1" applyBorder="1" applyAlignment="1">
      <alignment horizontal="centerContinuous" vertical="center"/>
    </xf>
    <xf numFmtId="0" fontId="19" fillId="0" borderId="38" xfId="0" applyNumberFormat="1" applyFont="1" applyBorder="1" applyAlignment="1">
      <alignment horizontal="centerContinuous" vertical="center"/>
    </xf>
    <xf numFmtId="169" fontId="19" fillId="0" borderId="30" xfId="0" applyFont="1" applyBorder="1" applyAlignment="1">
      <alignment horizontal="center"/>
    </xf>
    <xf numFmtId="0" fontId="19" fillId="0" borderId="40" xfId="0" applyNumberFormat="1" applyFont="1" applyBorder="1" applyAlignment="1">
      <alignment horizontal="center"/>
    </xf>
    <xf numFmtId="0" fontId="19" fillId="0" borderId="41" xfId="0" applyNumberFormat="1" applyFont="1" applyBorder="1" applyAlignment="1">
      <alignment horizontal="center"/>
    </xf>
    <xf numFmtId="169" fontId="19" fillId="0" borderId="31" xfId="0" applyFont="1" applyBorder="1" applyAlignment="1">
      <alignment horizontal="center"/>
    </xf>
    <xf numFmtId="9" fontId="19" fillId="0" borderId="31" xfId="0" applyNumberFormat="1" applyFont="1" applyBorder="1" applyAlignment="1">
      <alignment horizontal="center"/>
    </xf>
    <xf numFmtId="169" fontId="19" fillId="0" borderId="31" xfId="0" applyFont="1" applyFill="1" applyBorder="1" applyAlignment="1">
      <alignment horizontal="center"/>
    </xf>
    <xf numFmtId="0" fontId="19" fillId="0" borderId="42" xfId="0" applyNumberFormat="1" applyFont="1" applyBorder="1" applyAlignment="1">
      <alignment horizontal="center"/>
    </xf>
    <xf numFmtId="0" fontId="19" fillId="0" borderId="44" xfId="0" applyNumberFormat="1" applyFont="1" applyBorder="1" applyAlignment="1">
      <alignment horizontal="center"/>
    </xf>
    <xf numFmtId="0" fontId="43" fillId="0" borderId="44" xfId="0" applyNumberFormat="1" applyFont="1" applyBorder="1" applyAlignment="1">
      <alignment horizontal="center"/>
    </xf>
    <xf numFmtId="169" fontId="19" fillId="0" borderId="32" xfId="0" applyFont="1" applyBorder="1" applyAlignment="1">
      <alignment horizontal="center"/>
    </xf>
    <xf numFmtId="9" fontId="19" fillId="0" borderId="32" xfId="0" applyNumberFormat="1" applyFont="1" applyBorder="1" applyAlignment="1">
      <alignment horizontal="center"/>
    </xf>
    <xf numFmtId="169" fontId="19" fillId="0" borderId="32" xfId="0" quotePrefix="1" applyFont="1" applyFill="1" applyBorder="1" applyAlignment="1">
      <alignment horizontal="center"/>
    </xf>
    <xf numFmtId="42" fontId="19" fillId="65" borderId="32" xfId="0" applyNumberFormat="1" applyFont="1" applyFill="1" applyBorder="1" applyAlignment="1"/>
    <xf numFmtId="169" fontId="25" fillId="0" borderId="48" xfId="0" applyFont="1" applyFill="1" applyBorder="1" applyAlignment="1">
      <alignment horizontal="left"/>
    </xf>
    <xf numFmtId="169" fontId="25" fillId="0" borderId="4" xfId="0" applyFont="1" applyFill="1" applyBorder="1" applyAlignment="1">
      <alignment horizontal="centerContinuous"/>
    </xf>
    <xf numFmtId="169" fontId="25" fillId="0" borderId="46" xfId="0" applyFont="1" applyFill="1" applyBorder="1" applyAlignment="1">
      <alignment horizontal="centerContinuous"/>
    </xf>
    <xf numFmtId="169" fontId="25" fillId="0" borderId="45" xfId="0" applyFont="1" applyFill="1" applyBorder="1" applyAlignment="1">
      <alignment horizontal="centerContinuous"/>
    </xf>
    <xf numFmtId="169" fontId="25" fillId="0" borderId="50" xfId="0" applyFont="1" applyFill="1" applyBorder="1" applyAlignment="1">
      <alignment horizontal="left"/>
    </xf>
    <xf numFmtId="169" fontId="25" fillId="0" borderId="0" xfId="0" applyFont="1" applyFill="1" applyBorder="1" applyAlignment="1">
      <alignment horizontal="left"/>
    </xf>
    <xf numFmtId="169" fontId="25" fillId="0" borderId="51" xfId="0" applyFont="1" applyFill="1" applyBorder="1" applyAlignment="1">
      <alignment horizontal="center"/>
    </xf>
    <xf numFmtId="169" fontId="25" fillId="0" borderId="50" xfId="0" applyFont="1" applyFill="1" applyBorder="1" applyAlignment="1">
      <alignment horizontal="centerContinuous"/>
    </xf>
    <xf numFmtId="169" fontId="25" fillId="0" borderId="0" xfId="0" applyFont="1" applyFill="1" applyBorder="1" applyAlignment="1">
      <alignment horizontal="centerContinuous"/>
    </xf>
    <xf numFmtId="169" fontId="25" fillId="0" borderId="50" xfId="0" applyFont="1" applyFill="1" applyBorder="1" applyAlignment="1">
      <alignment horizontal="center"/>
    </xf>
    <xf numFmtId="169" fontId="25" fillId="0" borderId="0" xfId="0" applyFont="1" applyFill="1" applyBorder="1" applyAlignment="1">
      <alignment horizontal="center"/>
    </xf>
    <xf numFmtId="169" fontId="25" fillId="0" borderId="52" xfId="0" applyFont="1" applyFill="1" applyBorder="1" applyAlignment="1">
      <alignment horizontal="center"/>
    </xf>
    <xf numFmtId="169" fontId="25" fillId="0" borderId="21" xfId="0" applyFont="1" applyFill="1" applyBorder="1" applyAlignment="1">
      <alignment horizontal="center"/>
    </xf>
    <xf numFmtId="169" fontId="25" fillId="0" borderId="53" xfId="0" applyFont="1" applyFill="1" applyBorder="1" applyAlignment="1">
      <alignment horizontal="center"/>
    </xf>
    <xf numFmtId="0" fontId="25" fillId="0" borderId="50" xfId="0" applyNumberFormat="1" applyFont="1" applyFill="1" applyBorder="1" applyAlignment="1">
      <alignment horizontal="center" vertical="top"/>
    </xf>
    <xf numFmtId="17" fontId="25" fillId="0" borderId="0" xfId="0" applyNumberFormat="1" applyFont="1" applyFill="1" applyBorder="1" applyAlignment="1">
      <alignment horizontal="center" vertical="top"/>
    </xf>
    <xf numFmtId="41" fontId="25" fillId="0" borderId="0" xfId="0" applyNumberFormat="1" applyFont="1" applyFill="1" applyBorder="1" applyAlignment="1">
      <alignment horizontal="center" vertical="top"/>
    </xf>
    <xf numFmtId="41" fontId="25" fillId="0" borderId="51" xfId="0" applyNumberFormat="1" applyFont="1" applyFill="1" applyBorder="1" applyAlignment="1">
      <alignment horizontal="center" vertical="top"/>
    </xf>
    <xf numFmtId="37" fontId="25" fillId="0" borderId="0" xfId="0" applyNumberFormat="1" applyFont="1" applyFill="1" applyBorder="1" applyAlignment="1">
      <alignment horizontal="center" vertical="top"/>
    </xf>
    <xf numFmtId="0" fontId="25" fillId="0" borderId="52" xfId="0" applyNumberFormat="1" applyFont="1" applyFill="1" applyBorder="1" applyAlignment="1">
      <alignment horizontal="center"/>
    </xf>
    <xf numFmtId="17" fontId="25" fillId="0" borderId="21" xfId="0" applyNumberFormat="1" applyFont="1" applyFill="1" applyBorder="1" applyAlignment="1">
      <alignment horizontal="center"/>
    </xf>
    <xf numFmtId="41" fontId="25" fillId="0" borderId="21" xfId="0" applyNumberFormat="1" applyFont="1" applyFill="1" applyBorder="1" applyAlignment="1">
      <alignment horizontal="center"/>
    </xf>
    <xf numFmtId="41" fontId="25" fillId="0" borderId="53" xfId="0" applyNumberFormat="1" applyFont="1" applyFill="1" applyBorder="1" applyAlignment="1">
      <alignment horizontal="center"/>
    </xf>
    <xf numFmtId="37" fontId="25" fillId="0" borderId="21" xfId="0" applyNumberFormat="1" applyFont="1" applyFill="1" applyBorder="1" applyAlignment="1">
      <alignment horizontal="center"/>
    </xf>
    <xf numFmtId="41" fontId="25" fillId="0" borderId="21" xfId="0" applyNumberFormat="1" applyFont="1" applyFill="1" applyBorder="1" applyAlignment="1">
      <alignment horizontal="left"/>
    </xf>
    <xf numFmtId="0" fontId="25" fillId="0" borderId="50" xfId="0" applyNumberFormat="1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 applyBorder="1" applyAlignment="1">
      <alignment horizontal="left"/>
    </xf>
    <xf numFmtId="41" fontId="25" fillId="0" borderId="51" xfId="0" applyNumberFormat="1" applyFont="1" applyFill="1" applyBorder="1" applyAlignment="1">
      <alignment horizontal="left"/>
    </xf>
    <xf numFmtId="37" fontId="25" fillId="0" borderId="50" xfId="0" applyNumberFormat="1" applyFont="1" applyFill="1" applyBorder="1" applyAlignment="1">
      <alignment horizontal="center"/>
    </xf>
    <xf numFmtId="0" fontId="29" fillId="0" borderId="0" xfId="3075" applyFont="1" applyFill="1" applyAlignment="1">
      <alignment horizontal="center"/>
    </xf>
    <xf numFmtId="0" fontId="29" fillId="0" borderId="0" xfId="3075" applyFont="1" applyFill="1"/>
    <xf numFmtId="42" fontId="29" fillId="0" borderId="20" xfId="3075" applyNumberFormat="1" applyFont="1" applyFill="1" applyBorder="1"/>
    <xf numFmtId="0" fontId="29" fillId="0" borderId="0" xfId="3075" applyFont="1" applyFill="1" applyAlignment="1">
      <alignment horizontal="left" indent="2"/>
    </xf>
    <xf numFmtId="42" fontId="29" fillId="0" borderId="0" xfId="3075" applyNumberFormat="1" applyFont="1" applyFill="1" applyBorder="1"/>
    <xf numFmtId="169" fontId="29" fillId="0" borderId="0" xfId="0" quotePrefix="1" applyFont="1" applyFill="1" applyAlignment="1">
      <alignment horizontal="left"/>
    </xf>
    <xf numFmtId="41" fontId="29" fillId="0" borderId="0" xfId="3075" applyNumberFormat="1" applyFont="1" applyFill="1" applyBorder="1"/>
    <xf numFmtId="169" fontId="29" fillId="0" borderId="0" xfId="0" applyFont="1" applyFill="1" applyAlignment="1">
      <alignment horizontal="left"/>
    </xf>
    <xf numFmtId="0" fontId="29" fillId="0" borderId="0" xfId="3076" applyFont="1" applyFill="1" applyBorder="1" applyAlignment="1">
      <alignment horizontal="left"/>
    </xf>
    <xf numFmtId="169" fontId="29" fillId="0" borderId="0" xfId="0" applyFont="1" applyFill="1" applyAlignment="1">
      <alignment horizontal="left" indent="1"/>
    </xf>
    <xf numFmtId="42" fontId="22" fillId="0" borderId="33" xfId="3072" applyNumberFormat="1" applyFont="1" applyBorder="1" applyAlignment="1"/>
    <xf numFmtId="41" fontId="22" fillId="0" borderId="34" xfId="3072" applyNumberFormat="1" applyFont="1" applyBorder="1" applyAlignment="1"/>
    <xf numFmtId="0" fontId="22" fillId="0" borderId="0" xfId="3073" applyFont="1" applyAlignment="1">
      <alignment horizontal="right"/>
    </xf>
    <xf numFmtId="9" fontId="22" fillId="0" borderId="0" xfId="3111" applyFont="1" applyFill="1" applyAlignment="1">
      <alignment horizontal="left"/>
    </xf>
    <xf numFmtId="165" fontId="22" fillId="0" borderId="0" xfId="2673" applyNumberFormat="1" applyFont="1" applyAlignment="1">
      <alignment horizontal="left"/>
    </xf>
    <xf numFmtId="169" fontId="22" fillId="0" borderId="0" xfId="0" applyFont="1" applyAlignment="1">
      <alignment horizontal="right"/>
    </xf>
    <xf numFmtId="177" fontId="22" fillId="0" borderId="34" xfId="0" applyNumberFormat="1" applyFont="1" applyFill="1" applyBorder="1" applyAlignment="1">
      <alignment horizontal="right"/>
    </xf>
    <xf numFmtId="41" fontId="22" fillId="0" borderId="34" xfId="0" applyNumberFormat="1" applyFont="1" applyFill="1" applyBorder="1" applyAlignment="1"/>
    <xf numFmtId="41" fontId="22" fillId="0" borderId="57" xfId="0" applyNumberFormat="1" applyFont="1" applyFill="1" applyBorder="1" applyAlignment="1"/>
    <xf numFmtId="41" fontId="22" fillId="0" borderId="58" xfId="0" applyNumberFormat="1" applyFont="1" applyFill="1" applyBorder="1" applyAlignment="1"/>
    <xf numFmtId="42" fontId="22" fillId="0" borderId="0" xfId="3072" applyNumberFormat="1" applyFont="1" applyBorder="1" applyAlignment="1"/>
    <xf numFmtId="0" fontId="22" fillId="0" borderId="0" xfId="3075" applyFont="1" applyFill="1"/>
    <xf numFmtId="0" fontId="22" fillId="0" borderId="0" xfId="3075" applyFont="1"/>
    <xf numFmtId="0" fontId="22" fillId="0" borderId="0" xfId="0" applyNumberFormat="1" applyFont="1" applyAlignment="1">
      <alignment horizontal="center"/>
    </xf>
    <xf numFmtId="41" fontId="29" fillId="0" borderId="0" xfId="2694" applyNumberFormat="1" applyFont="1" applyFill="1"/>
    <xf numFmtId="41" fontId="29" fillId="0" borderId="0" xfId="2694" applyNumberFormat="1" applyFont="1" applyFill="1" applyBorder="1"/>
    <xf numFmtId="10" fontId="29" fillId="0" borderId="0" xfId="3118" applyNumberFormat="1" applyFont="1" applyFill="1" applyBorder="1"/>
    <xf numFmtId="5" fontId="19" fillId="0" borderId="0" xfId="2759" applyNumberFormat="1" applyFont="1" applyFill="1" applyAlignment="1"/>
    <xf numFmtId="0" fontId="0" fillId="0" borderId="0" xfId="0" applyNumberFormat="1" applyAlignment="1"/>
    <xf numFmtId="170" fontId="16" fillId="0" borderId="0" xfId="3073" applyNumberFormat="1" applyFont="1" applyAlignment="1"/>
    <xf numFmtId="0" fontId="16" fillId="0" borderId="0" xfId="3139" applyNumberFormat="1" applyFont="1" applyBorder="1" applyAlignment="1">
      <alignment horizontal="center"/>
    </xf>
    <xf numFmtId="13" fontId="22" fillId="0" borderId="0" xfId="3073" applyNumberFormat="1" applyFont="1"/>
    <xf numFmtId="41" fontId="15" fillId="0" borderId="34" xfId="0" applyNumberFormat="1" applyFont="1" applyFill="1" applyBorder="1" applyAlignment="1"/>
    <xf numFmtId="0" fontId="124" fillId="0" borderId="0" xfId="0" applyNumberFormat="1" applyFont="1" applyAlignment="1"/>
    <xf numFmtId="177" fontId="117" fillId="0" borderId="34" xfId="0" applyNumberFormat="1" applyFont="1" applyFill="1" applyBorder="1" applyAlignment="1">
      <alignment horizontal="left"/>
    </xf>
    <xf numFmtId="0" fontId="0" fillId="0" borderId="0" xfId="3392" applyFont="1"/>
    <xf numFmtId="37" fontId="0" fillId="0" borderId="0" xfId="3392" applyNumberFormat="1" applyFont="1"/>
    <xf numFmtId="0" fontId="21" fillId="0" borderId="0" xfId="3392" applyFont="1" applyAlignment="1">
      <alignment horizontal="center"/>
    </xf>
    <xf numFmtId="0" fontId="0" fillId="0" borderId="0" xfId="3392" applyFont="1" applyAlignment="1">
      <alignment horizontal="center"/>
    </xf>
    <xf numFmtId="37" fontId="0" fillId="0" borderId="0" xfId="3392" applyNumberFormat="1" applyFont="1" applyBorder="1" applyAlignment="1">
      <alignment horizontal="center"/>
    </xf>
    <xf numFmtId="0" fontId="0" fillId="0" borderId="0" xfId="3392" applyFont="1" applyBorder="1"/>
    <xf numFmtId="165" fontId="0" fillId="0" borderId="0" xfId="2673" applyNumberFormat="1" applyFont="1" applyBorder="1"/>
    <xf numFmtId="37" fontId="0" fillId="0" borderId="43" xfId="3392" applyNumberFormat="1" applyFont="1" applyBorder="1"/>
    <xf numFmtId="10" fontId="15" fillId="0" borderId="0" xfId="3394" applyNumberFormat="1" applyBorder="1"/>
    <xf numFmtId="0" fontId="0" fillId="0" borderId="0" xfId="3392" applyFont="1" applyAlignment="1">
      <alignment horizontal="left" indent="1"/>
    </xf>
    <xf numFmtId="10" fontId="15" fillId="0" borderId="0" xfId="3394" applyNumberFormat="1" applyFill="1" applyBorder="1"/>
    <xf numFmtId="0" fontId="120" fillId="0" borderId="0" xfId="3392" applyFont="1"/>
    <xf numFmtId="0" fontId="121" fillId="0" borderId="0" xfId="3392" applyFont="1" applyAlignment="1">
      <alignment horizontal="center"/>
    </xf>
    <xf numFmtId="6" fontId="0" fillId="0" borderId="0" xfId="3392" applyNumberFormat="1" applyFont="1"/>
    <xf numFmtId="165" fontId="0" fillId="0" borderId="0" xfId="3392" applyNumberFormat="1" applyFont="1"/>
    <xf numFmtId="0" fontId="15" fillId="0" borderId="0" xfId="3392" applyFont="1"/>
    <xf numFmtId="10" fontId="132" fillId="0" borderId="0" xfId="3394" applyNumberFormat="1" applyFont="1" applyFill="1" applyBorder="1"/>
    <xf numFmtId="41" fontId="22" fillId="101" borderId="34" xfId="0" applyNumberFormat="1" applyFont="1" applyFill="1" applyBorder="1" applyAlignment="1"/>
    <xf numFmtId="0" fontId="22" fillId="0" borderId="0" xfId="3073" applyFont="1" applyFill="1"/>
    <xf numFmtId="0" fontId="19" fillId="0" borderId="30" xfId="0" applyNumberFormat="1" applyFont="1" applyFill="1" applyBorder="1" applyAlignment="1">
      <alignment horizontal="center"/>
    </xf>
    <xf numFmtId="0" fontId="22" fillId="0" borderId="0" xfId="0" applyNumberFormat="1" applyFont="1" applyFill="1" applyAlignment="1"/>
    <xf numFmtId="0" fontId="22" fillId="0" borderId="31" xfId="0" applyNumberFormat="1" applyFont="1" applyFill="1" applyBorder="1" applyAlignment="1"/>
    <xf numFmtId="0" fontId="19" fillId="0" borderId="31" xfId="0" applyNumberFormat="1" applyFont="1" applyFill="1" applyBorder="1" applyAlignment="1">
      <alignment horizontal="center"/>
    </xf>
    <xf numFmtId="0" fontId="19" fillId="0" borderId="32" xfId="0" applyNumberFormat="1" applyFont="1" applyFill="1" applyBorder="1" applyAlignment="1">
      <alignment horizontal="center"/>
    </xf>
    <xf numFmtId="0" fontId="42" fillId="0" borderId="32" xfId="0" applyNumberFormat="1" applyFont="1" applyFill="1" applyBorder="1" applyAlignment="1">
      <alignment horizontal="center"/>
    </xf>
    <xf numFmtId="42" fontId="22" fillId="0" borderId="0" xfId="0" applyNumberFormat="1" applyFont="1" applyFill="1" applyAlignment="1"/>
    <xf numFmtId="41" fontId="22" fillId="0" borderId="0" xfId="0" applyNumberFormat="1" applyFont="1" applyFill="1" applyAlignment="1"/>
    <xf numFmtId="10" fontId="117" fillId="0" borderId="41" xfId="0" applyNumberFormat="1" applyFont="1" applyFill="1" applyBorder="1" applyAlignment="1">
      <alignment horizontal="centerContinuous" vertical="center"/>
    </xf>
    <xf numFmtId="177" fontId="15" fillId="0" borderId="0" xfId="0" applyNumberFormat="1" applyFont="1" applyFill="1" applyBorder="1" applyAlignment="1">
      <alignment horizontal="right"/>
    </xf>
    <xf numFmtId="0" fontId="0" fillId="0" borderId="0" xfId="3392" applyNumberFormat="1" applyFont="1"/>
    <xf numFmtId="0" fontId="120" fillId="0" borderId="0" xfId="3392" applyFont="1" applyAlignment="1">
      <alignment horizontal="right" indent="1"/>
    </xf>
    <xf numFmtId="0" fontId="15" fillId="0" borderId="0" xfId="3392" applyFont="1" applyAlignment="1"/>
    <xf numFmtId="37" fontId="132" fillId="0" borderId="0" xfId="3392" applyNumberFormat="1" applyFont="1"/>
    <xf numFmtId="0" fontId="120" fillId="0" borderId="0" xfId="3392" applyFont="1" applyAlignment="1">
      <alignment horizontal="right"/>
    </xf>
    <xf numFmtId="0" fontId="0" fillId="0" borderId="21" xfId="3392" applyNumberFormat="1" applyFont="1" applyBorder="1"/>
    <xf numFmtId="0" fontId="0" fillId="0" borderId="0" xfId="0" applyNumberFormat="1" applyFill="1" applyAlignment="1"/>
    <xf numFmtId="6" fontId="22" fillId="0" borderId="34" xfId="0" applyNumberFormat="1" applyFont="1" applyFill="1" applyBorder="1" applyAlignment="1"/>
    <xf numFmtId="41" fontId="22" fillId="101" borderId="57" xfId="0" applyNumberFormat="1" applyFont="1" applyFill="1" applyBorder="1" applyAlignment="1"/>
    <xf numFmtId="0" fontId="15" fillId="0" borderId="0" xfId="3073" applyFont="1" applyFill="1" applyAlignment="1">
      <alignment horizontal="center"/>
    </xf>
    <xf numFmtId="13" fontId="22" fillId="0" borderId="0" xfId="3073" applyNumberFormat="1" applyFont="1" applyFill="1"/>
    <xf numFmtId="0" fontId="22" fillId="0" borderId="0" xfId="3073" applyFont="1" applyFill="1" applyAlignment="1">
      <alignment horizontal="right"/>
    </xf>
    <xf numFmtId="165" fontId="22" fillId="0" borderId="0" xfId="2673" applyNumberFormat="1" applyFont="1" applyFill="1" applyAlignment="1">
      <alignment horizontal="left"/>
    </xf>
    <xf numFmtId="0" fontId="19" fillId="0" borderId="35" xfId="0" applyNumberFormat="1" applyFont="1" applyFill="1" applyBorder="1" applyAlignment="1"/>
    <xf numFmtId="0" fontId="19" fillId="0" borderId="35" xfId="2694" applyNumberFormat="1" applyFont="1" applyFill="1" applyBorder="1" applyAlignment="1">
      <alignment horizontal="center"/>
    </xf>
    <xf numFmtId="0" fontId="19" fillId="0" borderId="36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16" fillId="0" borderId="0" xfId="3139" applyNumberFormat="1" applyFont="1" applyFill="1" applyBorder="1" applyAlignment="1">
      <alignment horizontal="center"/>
    </xf>
    <xf numFmtId="0" fontId="19" fillId="0" borderId="37" xfId="0" applyNumberFormat="1" applyFont="1" applyFill="1" applyBorder="1" applyAlignment="1">
      <alignment horizontal="centerContinuous" vertical="center"/>
    </xf>
    <xf numFmtId="0" fontId="19" fillId="0" borderId="38" xfId="0" applyNumberFormat="1" applyFont="1" applyFill="1" applyBorder="1" applyAlignment="1">
      <alignment horizontal="centerContinuous" vertical="center"/>
    </xf>
    <xf numFmtId="169" fontId="19" fillId="0" borderId="30" xfId="0" applyFont="1" applyFill="1" applyBorder="1" applyAlignment="1">
      <alignment horizontal="center"/>
    </xf>
    <xf numFmtId="0" fontId="19" fillId="0" borderId="41" xfId="0" applyNumberFormat="1" applyFont="1" applyFill="1" applyBorder="1" applyAlignment="1">
      <alignment horizontal="center"/>
    </xf>
    <xf numFmtId="177" fontId="15" fillId="0" borderId="50" xfId="0" applyNumberFormat="1" applyFont="1" applyFill="1" applyBorder="1" applyAlignment="1">
      <alignment horizontal="right"/>
    </xf>
    <xf numFmtId="177" fontId="15" fillId="0" borderId="80" xfId="0" applyNumberFormat="1" applyFont="1" applyFill="1" applyBorder="1" applyAlignment="1">
      <alignment horizontal="right"/>
    </xf>
    <xf numFmtId="0" fontId="30" fillId="0" borderId="21" xfId="3075" applyFont="1" applyFill="1" applyBorder="1" applyAlignment="1">
      <alignment horizontal="center"/>
    </xf>
    <xf numFmtId="0" fontId="30" fillId="0" borderId="21" xfId="3075" applyFont="1" applyFill="1" applyBorder="1"/>
    <xf numFmtId="169" fontId="45" fillId="0" borderId="0" xfId="0" applyFont="1" applyFill="1" applyAlignment="1">
      <alignment horizontal="left"/>
    </xf>
    <xf numFmtId="169" fontId="29" fillId="0" borderId="0" xfId="0" applyFont="1" applyFill="1" applyAlignment="1">
      <alignment horizontal="left" indent="2"/>
    </xf>
    <xf numFmtId="0" fontId="30" fillId="0" borderId="0" xfId="0" applyNumberFormat="1" applyFont="1" applyFill="1" applyAlignment="1"/>
    <xf numFmtId="0" fontId="19" fillId="0" borderId="0" xfId="3075" applyFont="1" applyFill="1"/>
    <xf numFmtId="169" fontId="25" fillId="0" borderId="0" xfId="0" applyFont="1" applyFill="1" applyAlignment="1">
      <alignment horizontal="left"/>
    </xf>
    <xf numFmtId="169" fontId="28" fillId="0" borderId="0" xfId="0" applyFont="1" applyFill="1" applyAlignment="1">
      <alignment horizontal="left"/>
    </xf>
    <xf numFmtId="0" fontId="0" fillId="0" borderId="35" xfId="0" applyNumberFormat="1" applyFill="1" applyBorder="1" applyAlignment="1">
      <alignment horizontal="center"/>
    </xf>
    <xf numFmtId="0" fontId="0" fillId="0" borderId="47" xfId="0" applyNumberFormat="1" applyFill="1" applyBorder="1" applyAlignment="1">
      <alignment horizontal="center"/>
    </xf>
    <xf numFmtId="169" fontId="25" fillId="0" borderId="49" xfId="0" applyFont="1" applyFill="1" applyBorder="1" applyAlignment="1">
      <alignment horizontal="left"/>
    </xf>
    <xf numFmtId="169" fontId="25" fillId="0" borderId="51" xfId="0" applyFont="1" applyFill="1" applyBorder="1" applyAlignment="1">
      <alignment horizontal="left"/>
    </xf>
    <xf numFmtId="169" fontId="25" fillId="0" borderId="0" xfId="0" applyFont="1" applyFill="1" applyAlignment="1">
      <alignment horizontal="center"/>
    </xf>
    <xf numFmtId="0" fontId="0" fillId="0" borderId="36" xfId="0" applyNumberFormat="1" applyFill="1" applyBorder="1" applyAlignment="1">
      <alignment horizontal="center"/>
    </xf>
    <xf numFmtId="169" fontId="25" fillId="0" borderId="52" xfId="0" applyFont="1" applyFill="1" applyBorder="1" applyAlignment="1">
      <alignment horizontal="left"/>
    </xf>
    <xf numFmtId="169" fontId="25" fillId="0" borderId="21" xfId="0" applyFont="1" applyFill="1" applyBorder="1" applyAlignment="1">
      <alignment horizontal="left"/>
    </xf>
    <xf numFmtId="169" fontId="25" fillId="0" borderId="53" xfId="0" applyFont="1" applyFill="1" applyBorder="1" applyAlignment="1">
      <alignment horizontal="left"/>
    </xf>
    <xf numFmtId="41" fontId="22" fillId="0" borderId="79" xfId="0" applyNumberFormat="1" applyFont="1" applyFill="1" applyBorder="1" applyAlignment="1"/>
    <xf numFmtId="41" fontId="22" fillId="0" borderId="81" xfId="0" applyNumberFormat="1" applyFont="1" applyFill="1" applyBorder="1" applyAlignment="1"/>
    <xf numFmtId="38" fontId="22" fillId="0" borderId="34" xfId="0" applyNumberFormat="1" applyFont="1" applyFill="1" applyBorder="1" applyAlignment="1"/>
    <xf numFmtId="170" fontId="15" fillId="0" borderId="0" xfId="0" applyNumberFormat="1" applyFont="1" applyFill="1" applyAlignment="1">
      <alignment horizontal="center"/>
    </xf>
    <xf numFmtId="0" fontId="19" fillId="0" borderId="40" xfId="0" applyNumberFormat="1" applyFont="1" applyFill="1" applyBorder="1" applyAlignment="1">
      <alignment horizontal="centerContinuous" vertical="center"/>
    </xf>
    <xf numFmtId="0" fontId="19" fillId="0" borderId="41" xfId="0" applyNumberFormat="1" applyFont="1" applyFill="1" applyBorder="1" applyAlignment="1">
      <alignment horizontal="centerContinuous" vertical="center"/>
    </xf>
    <xf numFmtId="0" fontId="19" fillId="0" borderId="41" xfId="0" applyNumberFormat="1" applyFont="1" applyFill="1" applyBorder="1" applyAlignment="1">
      <alignment horizontal="center" vertical="top"/>
    </xf>
    <xf numFmtId="0" fontId="0" fillId="0" borderId="0" xfId="3392" applyFont="1" applyAlignment="1">
      <alignment horizontal="right"/>
    </xf>
    <xf numFmtId="175" fontId="19" fillId="0" borderId="31" xfId="0" applyNumberFormat="1" applyFont="1" applyBorder="1" applyAlignment="1">
      <alignment horizontal="center"/>
    </xf>
    <xf numFmtId="177" fontId="22" fillId="0" borderId="78" xfId="0" applyNumberFormat="1" applyFont="1" applyFill="1" applyBorder="1" applyAlignment="1">
      <alignment horizontal="right"/>
    </xf>
    <xf numFmtId="175" fontId="22" fillId="0" borderId="52" xfId="0" applyNumberFormat="1" applyFont="1" applyBorder="1" applyAlignment="1"/>
    <xf numFmtId="0" fontId="22" fillId="0" borderId="21" xfId="0" applyNumberFormat="1" applyFont="1" applyBorder="1" applyAlignment="1"/>
    <xf numFmtId="0" fontId="22" fillId="0" borderId="53" xfId="0" applyNumberFormat="1" applyFont="1" applyBorder="1" applyAlignment="1"/>
    <xf numFmtId="41" fontId="118" fillId="0" borderId="21" xfId="0" applyNumberFormat="1" applyFont="1" applyBorder="1" applyAlignment="1"/>
    <xf numFmtId="41" fontId="22" fillId="0" borderId="16" xfId="0" applyNumberFormat="1" applyFont="1" applyFill="1" applyBorder="1" applyAlignment="1"/>
    <xf numFmtId="41" fontId="22" fillId="0" borderId="51" xfId="0" applyNumberFormat="1" applyFont="1" applyFill="1" applyBorder="1" applyAlignment="1"/>
    <xf numFmtId="41" fontId="19" fillId="0" borderId="32" xfId="0" applyNumberFormat="1" applyFont="1" applyBorder="1" applyAlignment="1"/>
    <xf numFmtId="41" fontId="19" fillId="0" borderId="31" xfId="0" applyNumberFormat="1" applyFont="1" applyBorder="1" applyAlignment="1"/>
    <xf numFmtId="41" fontId="19" fillId="65" borderId="32" xfId="0" applyNumberFormat="1" applyFont="1" applyFill="1" applyBorder="1" applyAlignment="1"/>
    <xf numFmtId="0" fontId="16" fillId="0" borderId="0" xfId="3392" applyFont="1"/>
    <xf numFmtId="0" fontId="16" fillId="0" borderId="0" xfId="3392" applyFont="1" applyAlignment="1">
      <alignment horizontal="left" indent="1"/>
    </xf>
    <xf numFmtId="0" fontId="120" fillId="0" borderId="0" xfId="3392" applyFont="1" applyAlignment="1">
      <alignment horizontal="center"/>
    </xf>
    <xf numFmtId="0" fontId="121" fillId="0" borderId="0" xfId="3392" applyFont="1" applyAlignment="1">
      <alignment horizontal="right"/>
    </xf>
    <xf numFmtId="37" fontId="0" fillId="0" borderId="0" xfId="3392" applyNumberFormat="1" applyFont="1" applyAlignment="1">
      <alignment horizontal="right"/>
    </xf>
    <xf numFmtId="41" fontId="22" fillId="0" borderId="0" xfId="0" applyNumberFormat="1" applyFont="1" applyFill="1" applyBorder="1" applyAlignment="1"/>
    <xf numFmtId="37" fontId="0" fillId="0" borderId="0" xfId="0" applyNumberFormat="1" applyAlignment="1"/>
    <xf numFmtId="0" fontId="133" fillId="0" borderId="0" xfId="0" applyNumberFormat="1" applyFont="1" applyFill="1" applyAlignment="1"/>
    <xf numFmtId="169" fontId="133" fillId="0" borderId="0" xfId="0" applyNumberFormat="1" applyFont="1" applyFill="1" applyAlignment="1">
      <alignment horizontal="left"/>
    </xf>
    <xf numFmtId="169" fontId="19" fillId="0" borderId="45" xfId="0" applyFont="1" applyFill="1" applyBorder="1" applyAlignment="1">
      <alignment horizontal="centerContinuous"/>
    </xf>
    <xf numFmtId="169" fontId="19" fillId="0" borderId="4" xfId="0" applyFont="1" applyFill="1" applyBorder="1" applyAlignment="1">
      <alignment horizontal="centerContinuous"/>
    </xf>
    <xf numFmtId="177" fontId="15" fillId="101" borderId="50" xfId="0" applyNumberFormat="1" applyFont="1" applyFill="1" applyBorder="1" applyAlignment="1">
      <alignment horizontal="right"/>
    </xf>
    <xf numFmtId="41" fontId="22" fillId="101" borderId="16" xfId="0" applyNumberFormat="1" applyFont="1" applyFill="1" applyBorder="1" applyAlignment="1"/>
    <xf numFmtId="0" fontId="131" fillId="0" borderId="0" xfId="0" applyNumberFormat="1" applyFont="1" applyAlignment="1"/>
    <xf numFmtId="41" fontId="131" fillId="0" borderId="0" xfId="0" applyNumberFormat="1" applyFont="1" applyAlignment="1"/>
    <xf numFmtId="41" fontId="134" fillId="0" borderId="0" xfId="0" applyNumberFormat="1" applyFont="1" applyAlignment="1"/>
    <xf numFmtId="0" fontId="19" fillId="100" borderId="41" xfId="0" applyNumberFormat="1" applyFont="1" applyFill="1" applyBorder="1" applyAlignment="1">
      <alignment horizontal="center"/>
    </xf>
    <xf numFmtId="0" fontId="19" fillId="100" borderId="44" xfId="0" applyNumberFormat="1" applyFont="1" applyFill="1" applyBorder="1" applyAlignment="1">
      <alignment horizontal="center"/>
    </xf>
    <xf numFmtId="0" fontId="134" fillId="0" borderId="0" xfId="0" applyNumberFormat="1" applyFont="1" applyAlignment="1"/>
    <xf numFmtId="0" fontId="22" fillId="0" borderId="0" xfId="0" applyNumberFormat="1" applyFont="1" applyBorder="1" applyAlignment="1"/>
    <xf numFmtId="0" fontId="134" fillId="0" borderId="0" xfId="0" applyNumberFormat="1" applyFont="1" applyFill="1" applyAlignment="1"/>
    <xf numFmtId="41" fontId="134" fillId="0" borderId="0" xfId="0" applyNumberFormat="1" applyFont="1" applyFill="1" applyAlignment="1"/>
    <xf numFmtId="0" fontId="19" fillId="0" borderId="0" xfId="2694" applyNumberFormat="1" applyFont="1" applyBorder="1" applyAlignment="1">
      <alignment horizontal="center"/>
    </xf>
    <xf numFmtId="0" fontId="19" fillId="0" borderId="0" xfId="2694" applyNumberFormat="1" applyFont="1" applyFill="1" applyBorder="1" applyAlignment="1">
      <alignment horizontal="center"/>
    </xf>
    <xf numFmtId="0" fontId="22" fillId="0" borderId="0" xfId="3073" applyFont="1" applyBorder="1"/>
    <xf numFmtId="170" fontId="19" fillId="0" borderId="0" xfId="3139" applyNumberFormat="1" applyFont="1" applyBorder="1" applyAlignment="1">
      <alignment horizontal="center"/>
    </xf>
    <xf numFmtId="170" fontId="19" fillId="0" borderId="0" xfId="3138" applyNumberFormat="1" applyFont="1" applyBorder="1" applyAlignment="1">
      <alignment horizontal="center"/>
    </xf>
    <xf numFmtId="10" fontId="22" fillId="0" borderId="0" xfId="3073" applyNumberFormat="1" applyFont="1" applyBorder="1"/>
    <xf numFmtId="165" fontId="22" fillId="0" borderId="34" xfId="0" applyNumberFormat="1" applyFont="1" applyFill="1" applyBorder="1" applyAlignment="1"/>
    <xf numFmtId="37" fontId="15" fillId="0" borderId="34" xfId="0" applyNumberFormat="1" applyFont="1" applyFill="1" applyBorder="1" applyAlignment="1"/>
    <xf numFmtId="0" fontId="127" fillId="0" borderId="0" xfId="3398" applyFont="1"/>
    <xf numFmtId="0" fontId="127" fillId="0" borderId="0" xfId="3398" applyFont="1" applyAlignment="1">
      <alignment horizontal="center"/>
    </xf>
    <xf numFmtId="0" fontId="126" fillId="0" borderId="62" xfId="3398" applyFont="1" applyFill="1" applyBorder="1" applyAlignment="1">
      <alignment horizontal="left"/>
    </xf>
    <xf numFmtId="0" fontId="128" fillId="0" borderId="39" xfId="3398" applyFont="1" applyFill="1" applyBorder="1" applyAlignment="1">
      <alignment horizontal="centerContinuous"/>
    </xf>
    <xf numFmtId="0" fontId="127" fillId="0" borderId="39" xfId="3398" applyFont="1" applyBorder="1"/>
    <xf numFmtId="0" fontId="129" fillId="0" borderId="40" xfId="3398" applyFont="1" applyBorder="1"/>
    <xf numFmtId="0" fontId="127" fillId="0" borderId="0" xfId="3398" applyFont="1" applyBorder="1"/>
    <xf numFmtId="0" fontId="127" fillId="0" borderId="0" xfId="3398" applyFont="1" applyBorder="1" applyAlignment="1">
      <alignment horizontal="center"/>
    </xf>
    <xf numFmtId="0" fontId="127" fillId="0" borderId="40" xfId="3398" applyFont="1" applyBorder="1"/>
    <xf numFmtId="0" fontId="130" fillId="0" borderId="76" xfId="3398" applyFont="1" applyBorder="1"/>
    <xf numFmtId="0" fontId="130" fillId="0" borderId="22" xfId="3398" applyFont="1" applyBorder="1"/>
    <xf numFmtId="0" fontId="127" fillId="0" borderId="22" xfId="3398" applyFont="1" applyBorder="1"/>
    <xf numFmtId="0" fontId="127" fillId="0" borderId="22" xfId="3398" applyFont="1" applyBorder="1" applyAlignment="1">
      <alignment horizontal="center"/>
    </xf>
    <xf numFmtId="0" fontId="127" fillId="0" borderId="77" xfId="3398" applyFont="1" applyBorder="1"/>
    <xf numFmtId="15" fontId="127" fillId="0" borderId="0" xfId="3398" applyNumberFormat="1" applyFont="1" applyBorder="1" applyAlignment="1">
      <alignment horizontal="center"/>
    </xf>
    <xf numFmtId="6" fontId="137" fillId="0" borderId="0" xfId="3398" applyNumberFormat="1" applyFont="1" applyFill="1" applyBorder="1"/>
    <xf numFmtId="6" fontId="127" fillId="0" borderId="0" xfId="3398" applyNumberFormat="1" applyFont="1"/>
    <xf numFmtId="15" fontId="127" fillId="0" borderId="0" xfId="3398" applyNumberFormat="1" applyFont="1" applyFill="1" applyBorder="1" applyAlignment="1">
      <alignment horizontal="center"/>
    </xf>
    <xf numFmtId="8" fontId="127" fillId="0" borderId="0" xfId="3398" applyNumberFormat="1" applyFont="1"/>
    <xf numFmtId="9" fontId="127" fillId="0" borderId="0" xfId="3398" applyNumberFormat="1" applyFont="1"/>
    <xf numFmtId="0" fontId="127" fillId="0" borderId="76" xfId="3398" applyFont="1" applyBorder="1"/>
    <xf numFmtId="6" fontId="127" fillId="0" borderId="22" xfId="3398" applyNumberFormat="1" applyFont="1" applyBorder="1" applyAlignment="1">
      <alignment horizontal="center"/>
    </xf>
    <xf numFmtId="6" fontId="127" fillId="0" borderId="0" xfId="3398" applyNumberFormat="1" applyFont="1" applyBorder="1" applyAlignment="1">
      <alignment horizontal="center"/>
    </xf>
    <xf numFmtId="0" fontId="127" fillId="0" borderId="41" xfId="3398" applyFont="1" applyBorder="1"/>
    <xf numFmtId="41" fontId="22" fillId="0" borderId="82" xfId="0" applyNumberFormat="1" applyFont="1" applyFill="1" applyBorder="1" applyAlignment="1"/>
    <xf numFmtId="41" fontId="22" fillId="101" borderId="81" xfId="0" applyNumberFormat="1" applyFont="1" applyFill="1" applyBorder="1" applyAlignment="1"/>
    <xf numFmtId="165" fontId="22" fillId="101" borderId="34" xfId="0" applyNumberFormat="1" applyFont="1" applyFill="1" applyBorder="1" applyAlignment="1"/>
    <xf numFmtId="41" fontId="15" fillId="101" borderId="34" xfId="0" applyNumberFormat="1" applyFont="1" applyFill="1" applyBorder="1" applyAlignment="1"/>
    <xf numFmtId="6" fontId="22" fillId="101" borderId="34" xfId="0" applyNumberFormat="1" applyFont="1" applyFill="1" applyBorder="1" applyAlignment="1"/>
    <xf numFmtId="0" fontId="22" fillId="0" borderId="0" xfId="0" applyNumberFormat="1" applyFont="1" applyFill="1" applyBorder="1" applyAlignment="1"/>
    <xf numFmtId="177" fontId="22" fillId="0" borderId="60" xfId="0" applyNumberFormat="1" applyFont="1" applyFill="1" applyBorder="1" applyAlignment="1">
      <alignment horizontal="right"/>
    </xf>
    <xf numFmtId="0" fontId="19" fillId="0" borderId="0" xfId="3074" applyFont="1" applyFill="1" applyAlignment="1"/>
    <xf numFmtId="169" fontId="19" fillId="0" borderId="0" xfId="0" applyFont="1" applyFill="1" applyAlignment="1">
      <alignment horizontal="right"/>
    </xf>
    <xf numFmtId="42" fontId="19" fillId="0" borderId="32" xfId="0" applyNumberFormat="1" applyFont="1" applyFill="1" applyBorder="1" applyAlignment="1"/>
    <xf numFmtId="42" fontId="19" fillId="0" borderId="30" xfId="0" applyNumberFormat="1" applyFont="1" applyFill="1" applyBorder="1" applyAlignment="1"/>
    <xf numFmtId="175" fontId="15" fillId="0" borderId="0" xfId="0" applyNumberFormat="1" applyFont="1" applyFill="1" applyBorder="1" applyAlignment="1">
      <alignment horizontal="right"/>
    </xf>
    <xf numFmtId="37" fontId="25" fillId="0" borderId="51" xfId="0" applyNumberFormat="1" applyFont="1" applyFill="1" applyBorder="1" applyAlignment="1">
      <alignment horizontal="right"/>
    </xf>
    <xf numFmtId="42" fontId="25" fillId="0" borderId="51" xfId="0" applyNumberFormat="1" applyFont="1" applyFill="1" applyBorder="1" applyAlignment="1">
      <alignment horizontal="left"/>
    </xf>
    <xf numFmtId="37" fontId="25" fillId="0" borderId="0" xfId="0" applyNumberFormat="1" applyFont="1" applyFill="1" applyBorder="1" applyAlignment="1">
      <alignment horizontal="right"/>
    </xf>
    <xf numFmtId="37" fontId="0" fillId="0" borderId="0" xfId="0" applyNumberFormat="1" applyFill="1" applyAlignment="1"/>
    <xf numFmtId="0" fontId="25" fillId="0" borderId="54" xfId="0" applyNumberFormat="1" applyFont="1" applyFill="1" applyBorder="1" applyAlignment="1">
      <alignment horizontal="center"/>
    </xf>
    <xf numFmtId="41" fontId="25" fillId="0" borderId="20" xfId="0" applyNumberFormat="1" applyFont="1" applyFill="1" applyBorder="1" applyAlignment="1">
      <alignment horizontal="left"/>
    </xf>
    <xf numFmtId="37" fontId="25" fillId="0" borderId="0" xfId="0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left"/>
    </xf>
    <xf numFmtId="42" fontId="25" fillId="0" borderId="55" xfId="0" applyNumberFormat="1" applyFont="1" applyFill="1" applyBorder="1" applyAlignment="1">
      <alignment horizontal="left"/>
    </xf>
    <xf numFmtId="42" fontId="19" fillId="0" borderId="56" xfId="0" applyNumberFormat="1" applyFont="1" applyFill="1" applyBorder="1" applyAlignment="1">
      <alignment horizontal="left"/>
    </xf>
    <xf numFmtId="41" fontId="29" fillId="0" borderId="21" xfId="2694" applyNumberFormat="1" applyFont="1" applyFill="1" applyBorder="1"/>
    <xf numFmtId="41" fontId="29" fillId="0" borderId="20" xfId="3075" applyNumberFormat="1" applyFont="1" applyFill="1" applyBorder="1"/>
    <xf numFmtId="9" fontId="29" fillId="0" borderId="0" xfId="3075" applyNumberFormat="1" applyFont="1" applyFill="1" applyAlignment="1">
      <alignment horizontal="left" indent="2"/>
    </xf>
    <xf numFmtId="0" fontId="138" fillId="0" borderId="0" xfId="3440" applyFont="1" applyBorder="1" applyAlignment="1">
      <alignment horizontal="left"/>
    </xf>
    <xf numFmtId="41" fontId="22" fillId="0" borderId="0" xfId="0" applyNumberFormat="1" applyFont="1" applyBorder="1" applyAlignment="1"/>
    <xf numFmtId="165" fontId="19" fillId="0" borderId="0" xfId="0" applyNumberFormat="1" applyFont="1" applyBorder="1" applyAlignment="1"/>
    <xf numFmtId="43" fontId="22" fillId="0" borderId="0" xfId="3075" applyNumberFormat="1" applyFont="1" applyFill="1"/>
    <xf numFmtId="165" fontId="29" fillId="0" borderId="0" xfId="2694" applyNumberFormat="1" applyFont="1" applyFill="1" applyBorder="1"/>
    <xf numFmtId="165" fontId="29" fillId="0" borderId="21" xfId="2694" applyNumberFormat="1" applyFont="1" applyFill="1" applyBorder="1"/>
    <xf numFmtId="0" fontId="19" fillId="97" borderId="41" xfId="0" applyNumberFormat="1" applyFont="1" applyFill="1" applyBorder="1" applyAlignment="1">
      <alignment horizontal="center"/>
    </xf>
    <xf numFmtId="0" fontId="43" fillId="97" borderId="44" xfId="0" applyNumberFormat="1" applyFont="1" applyFill="1" applyBorder="1" applyAlignment="1">
      <alignment horizontal="center"/>
    </xf>
    <xf numFmtId="0" fontId="19" fillId="97" borderId="44" xfId="0" applyNumberFormat="1" applyFont="1" applyFill="1" applyBorder="1" applyAlignment="1">
      <alignment horizontal="center"/>
    </xf>
    <xf numFmtId="9" fontId="22" fillId="0" borderId="0" xfId="3073" applyNumberFormat="1" applyFont="1" applyFill="1"/>
    <xf numFmtId="9" fontId="16" fillId="0" borderId="0" xfId="3073" applyNumberFormat="1" applyFont="1" applyFill="1" applyAlignment="1"/>
    <xf numFmtId="10" fontId="19" fillId="0" borderId="36" xfId="3139" applyNumberFormat="1" applyFont="1" applyFill="1" applyBorder="1" applyAlignment="1">
      <alignment horizontal="center"/>
    </xf>
    <xf numFmtId="10" fontId="19" fillId="0" borderId="36" xfId="3138" applyNumberFormat="1" applyFont="1" applyFill="1" applyBorder="1" applyAlignment="1">
      <alignment horizontal="center"/>
    </xf>
    <xf numFmtId="41" fontId="29" fillId="0" borderId="0" xfId="2673" applyNumberFormat="1" applyFont="1" applyFill="1" applyBorder="1"/>
    <xf numFmtId="41" fontId="29" fillId="0" borderId="0" xfId="3442" applyNumberFormat="1" applyFont="1" applyFill="1" applyBorder="1" applyAlignment="1"/>
    <xf numFmtId="41" fontId="29" fillId="0" borderId="20" xfId="2694" applyNumberFormat="1" applyFont="1" applyFill="1" applyBorder="1"/>
    <xf numFmtId="165" fontId="29" fillId="0" borderId="20" xfId="2694" applyNumberFormat="1" applyFont="1" applyFill="1" applyBorder="1"/>
    <xf numFmtId="177" fontId="22" fillId="0" borderId="90" xfId="0" applyNumberFormat="1" applyFont="1" applyBorder="1" applyAlignment="1">
      <alignment horizontal="right"/>
    </xf>
    <xf numFmtId="41" fontId="22" fillId="0" borderId="81" xfId="0" applyNumberFormat="1" applyFont="1" applyBorder="1" applyAlignment="1"/>
    <xf numFmtId="177" fontId="22" fillId="0" borderId="80" xfId="0" applyNumberFormat="1" applyFont="1" applyFill="1" applyBorder="1" applyAlignment="1">
      <alignment horizontal="right"/>
    </xf>
    <xf numFmtId="0" fontId="22" fillId="0" borderId="78" xfId="0" applyNumberFormat="1" applyFont="1" applyBorder="1" applyAlignment="1"/>
    <xf numFmtId="0" fontId="22" fillId="0" borderId="58" xfId="0" applyNumberFormat="1" applyFont="1" applyBorder="1" applyAlignment="1"/>
    <xf numFmtId="0" fontId="22" fillId="0" borderId="79" xfId="0" applyNumberFormat="1" applyFont="1" applyBorder="1" applyAlignment="1"/>
    <xf numFmtId="42" fontId="22" fillId="0" borderId="34" xfId="0" applyNumberFormat="1" applyFont="1" applyBorder="1" applyAlignment="1"/>
    <xf numFmtId="42" fontId="22" fillId="0" borderId="34" xfId="3072" applyNumberFormat="1" applyFont="1" applyBorder="1" applyAlignment="1"/>
    <xf numFmtId="42" fontId="22" fillId="0" borderId="81" xfId="0" applyNumberFormat="1" applyFont="1" applyBorder="1" applyAlignment="1"/>
    <xf numFmtId="177" fontId="15" fillId="101" borderId="80" xfId="0" applyNumberFormat="1" applyFont="1" applyFill="1" applyBorder="1" applyAlignment="1">
      <alignment horizontal="right"/>
    </xf>
    <xf numFmtId="5" fontId="22" fillId="0" borderId="34" xfId="0" applyNumberFormat="1" applyFont="1" applyFill="1" applyBorder="1" applyAlignment="1"/>
    <xf numFmtId="175" fontId="22" fillId="0" borderId="92" xfId="0" applyNumberFormat="1" applyFont="1" applyBorder="1" applyAlignment="1"/>
    <xf numFmtId="41" fontId="19" fillId="0" borderId="57" xfId="0" applyNumberFormat="1" applyFont="1" applyBorder="1" applyAlignment="1"/>
    <xf numFmtId="41" fontId="19" fillId="65" borderId="57" xfId="0" applyNumberFormat="1" applyFont="1" applyFill="1" applyBorder="1" applyAlignment="1"/>
    <xf numFmtId="41" fontId="19" fillId="65" borderId="82" xfId="0" applyNumberFormat="1" applyFont="1" applyFill="1" applyBorder="1" applyAlignment="1"/>
    <xf numFmtId="0" fontId="19" fillId="0" borderId="91" xfId="0" applyNumberFormat="1" applyFont="1" applyBorder="1" applyAlignment="1">
      <alignment horizontal="center"/>
    </xf>
    <xf numFmtId="0" fontId="19" fillId="0" borderId="96" xfId="0" applyNumberFormat="1" applyFont="1" applyBorder="1" applyAlignment="1">
      <alignment horizontal="center"/>
    </xf>
    <xf numFmtId="0" fontId="19" fillId="0" borderId="97" xfId="0" applyNumberFormat="1" applyFont="1" applyBorder="1" applyAlignment="1">
      <alignment horizontal="center"/>
    </xf>
    <xf numFmtId="0" fontId="43" fillId="0" borderId="97" xfId="0" applyNumberFormat="1" applyFont="1" applyBorder="1" applyAlignment="1">
      <alignment horizontal="center"/>
    </xf>
    <xf numFmtId="0" fontId="43" fillId="97" borderId="97" xfId="0" applyNumberFormat="1" applyFont="1" applyFill="1" applyBorder="1" applyAlignment="1">
      <alignment horizontal="center"/>
    </xf>
    <xf numFmtId="0" fontId="19" fillId="97" borderId="97" xfId="0" applyNumberFormat="1" applyFont="1" applyFill="1" applyBorder="1" applyAlignment="1">
      <alignment horizontal="center"/>
    </xf>
    <xf numFmtId="0" fontId="19" fillId="100" borderId="97" xfId="0" applyNumberFormat="1" applyFont="1" applyFill="1" applyBorder="1" applyAlignment="1">
      <alignment horizontal="center"/>
    </xf>
    <xf numFmtId="169" fontId="19" fillId="0" borderId="91" xfId="0" applyFont="1" applyBorder="1" applyAlignment="1">
      <alignment horizontal="center"/>
    </xf>
    <xf numFmtId="9" fontId="19" fillId="0" borderId="91" xfId="0" applyNumberFormat="1" applyFont="1" applyBorder="1" applyAlignment="1">
      <alignment horizontal="center"/>
    </xf>
    <xf numFmtId="169" fontId="19" fillId="0" borderId="91" xfId="0" quotePrefix="1" applyFont="1" applyFill="1" applyBorder="1" applyAlignment="1">
      <alignment horizontal="center"/>
    </xf>
    <xf numFmtId="6" fontId="22" fillId="0" borderId="58" xfId="0" applyNumberFormat="1" applyFont="1" applyFill="1" applyBorder="1" applyAlignment="1"/>
    <xf numFmtId="41" fontId="15" fillId="0" borderId="58" xfId="0" applyNumberFormat="1" applyFont="1" applyFill="1" applyBorder="1" applyAlignment="1"/>
    <xf numFmtId="177" fontId="15" fillId="0" borderId="78" xfId="0" applyNumberFormat="1" applyFont="1" applyFill="1" applyBorder="1" applyAlignment="1">
      <alignment horizontal="right"/>
    </xf>
    <xf numFmtId="41" fontId="22" fillId="0" borderId="93" xfId="0" applyNumberFormat="1" applyFont="1" applyBorder="1" applyAlignment="1"/>
    <xf numFmtId="41" fontId="19" fillId="0" borderId="95" xfId="0" applyNumberFormat="1" applyFont="1" applyBorder="1" applyAlignment="1"/>
    <xf numFmtId="177" fontId="15" fillId="0" borderId="92" xfId="0" applyNumberFormat="1" applyFont="1" applyFill="1" applyBorder="1" applyAlignment="1">
      <alignment horizontal="right"/>
    </xf>
    <xf numFmtId="165" fontId="22" fillId="0" borderId="57" xfId="0" applyNumberFormat="1" applyFont="1" applyFill="1" applyBorder="1" applyAlignment="1"/>
    <xf numFmtId="41" fontId="15" fillId="0" borderId="57" xfId="0" applyNumberFormat="1" applyFont="1" applyFill="1" applyBorder="1" applyAlignment="1"/>
    <xf numFmtId="6" fontId="15" fillId="0" borderId="57" xfId="0" applyNumberFormat="1" applyFont="1" applyFill="1" applyBorder="1" applyAlignment="1"/>
    <xf numFmtId="0" fontId="127" fillId="0" borderId="84" xfId="3398" applyFont="1" applyBorder="1"/>
    <xf numFmtId="0" fontId="127" fillId="0" borderId="85" xfId="3398" applyFont="1" applyBorder="1"/>
    <xf numFmtId="6" fontId="127" fillId="0" borderId="85" xfId="3398" applyNumberFormat="1" applyFont="1" applyBorder="1" applyAlignment="1">
      <alignment horizontal="center"/>
    </xf>
    <xf numFmtId="0" fontId="128" fillId="0" borderId="73" xfId="3398" applyFont="1" applyFill="1" applyBorder="1" applyAlignment="1">
      <alignment horizontal="centerContinuous"/>
    </xf>
    <xf numFmtId="0" fontId="127" fillId="0" borderId="75" xfId="3398" applyFont="1" applyFill="1" applyBorder="1"/>
    <xf numFmtId="169" fontId="133" fillId="0" borderId="0" xfId="0" applyFont="1" applyFill="1" applyAlignment="1">
      <alignment horizontal="left"/>
    </xf>
    <xf numFmtId="1" fontId="0" fillId="0" borderId="0" xfId="3392" applyNumberFormat="1" applyFont="1"/>
    <xf numFmtId="43" fontId="22" fillId="0" borderId="0" xfId="0" applyNumberFormat="1" applyFont="1" applyFill="1" applyAlignment="1"/>
    <xf numFmtId="0" fontId="131" fillId="0" borderId="0" xfId="3073" applyFont="1" applyFill="1"/>
    <xf numFmtId="177" fontId="133" fillId="0" borderId="34" xfId="0" applyNumberFormat="1" applyFont="1" applyFill="1" applyBorder="1" applyAlignment="1">
      <alignment horizontal="left"/>
    </xf>
    <xf numFmtId="6" fontId="133" fillId="0" borderId="0" xfId="0" applyNumberFormat="1" applyFont="1" applyFill="1" applyAlignment="1"/>
    <xf numFmtId="6" fontId="133" fillId="0" borderId="0" xfId="2759" applyNumberFormat="1" applyFont="1" applyFill="1" applyAlignment="1"/>
    <xf numFmtId="6" fontId="133" fillId="0" borderId="0" xfId="0" applyNumberFormat="1" applyFont="1" applyBorder="1" applyAlignment="1"/>
    <xf numFmtId="0" fontId="128" fillId="0" borderId="74" xfId="3398" applyFont="1" applyFill="1" applyBorder="1" applyAlignment="1">
      <alignment horizontal="right"/>
    </xf>
    <xf numFmtId="6" fontId="22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177" fontId="15" fillId="101" borderId="0" xfId="0" applyNumberFormat="1" applyFont="1" applyFill="1" applyBorder="1" applyAlignment="1">
      <alignment horizontal="right"/>
    </xf>
    <xf numFmtId="6" fontId="22" fillId="101" borderId="0" xfId="0" applyNumberFormat="1" applyFont="1" applyFill="1" applyBorder="1" applyAlignment="1"/>
    <xf numFmtId="41" fontId="22" fillId="101" borderId="0" xfId="0" applyNumberFormat="1" applyFont="1" applyFill="1" applyBorder="1" applyAlignment="1"/>
    <xf numFmtId="41" fontId="15" fillId="101" borderId="0" xfId="0" applyNumberFormat="1" applyFont="1" applyFill="1" applyBorder="1" applyAlignment="1"/>
    <xf numFmtId="41" fontId="19" fillId="0" borderId="34" xfId="0" applyNumberFormat="1" applyFont="1" applyFill="1" applyBorder="1" applyAlignment="1"/>
    <xf numFmtId="41" fontId="22" fillId="101" borderId="51" xfId="0" applyNumberFormat="1" applyFont="1" applyFill="1" applyBorder="1" applyAlignment="1"/>
    <xf numFmtId="0" fontId="22" fillId="0" borderId="57" xfId="0" applyNumberFormat="1" applyFont="1" applyBorder="1" applyAlignment="1"/>
    <xf numFmtId="0" fontId="22" fillId="0" borderId="82" xfId="0" applyNumberFormat="1" applyFont="1" applyBorder="1" applyAlignment="1"/>
    <xf numFmtId="165" fontId="22" fillId="0" borderId="0" xfId="0" applyNumberFormat="1" applyFont="1" applyFill="1" applyBorder="1" applyAlignment="1"/>
    <xf numFmtId="165" fontId="22" fillId="101" borderId="0" xfId="0" applyNumberFormat="1" applyFont="1" applyFill="1" applyBorder="1" applyAlignment="1"/>
    <xf numFmtId="169" fontId="131" fillId="0" borderId="0" xfId="0" applyFont="1" applyFill="1" applyAlignment="1">
      <alignment horizontal="left"/>
    </xf>
    <xf numFmtId="0" fontId="131" fillId="0" borderId="0" xfId="3073" applyFont="1" applyFill="1" applyBorder="1"/>
    <xf numFmtId="0" fontId="131" fillId="0" borderId="0" xfId="0" applyNumberFormat="1" applyFont="1" applyFill="1" applyAlignment="1"/>
    <xf numFmtId="43" fontId="131" fillId="0" borderId="0" xfId="2673" applyFont="1" applyFill="1" applyAlignment="1"/>
    <xf numFmtId="41" fontId="133" fillId="0" borderId="0" xfId="0" applyNumberFormat="1" applyFont="1" applyFill="1" applyAlignment="1"/>
    <xf numFmtId="0" fontId="134" fillId="0" borderId="0" xfId="0" applyNumberFormat="1" applyFont="1" applyFill="1" applyAlignment="1">
      <alignment horizontal="center"/>
    </xf>
    <xf numFmtId="165" fontId="134" fillId="0" borderId="0" xfId="0" applyNumberFormat="1" applyFont="1" applyFill="1" applyAlignment="1"/>
    <xf numFmtId="169" fontId="134" fillId="0" borderId="0" xfId="0" applyFont="1" applyFill="1" applyAlignment="1">
      <alignment horizontal="left"/>
    </xf>
    <xf numFmtId="0" fontId="134" fillId="0" borderId="0" xfId="3073" applyFont="1" applyFill="1" applyBorder="1"/>
    <xf numFmtId="43" fontId="134" fillId="0" borderId="0" xfId="2673" applyFont="1" applyFill="1" applyAlignment="1"/>
    <xf numFmtId="41" fontId="135" fillId="0" borderId="0" xfId="0" applyNumberFormat="1" applyFont="1" applyFill="1" applyAlignment="1"/>
    <xf numFmtId="41" fontId="135" fillId="0" borderId="0" xfId="0" applyNumberFormat="1" applyFont="1" applyAlignment="1"/>
    <xf numFmtId="41" fontId="133" fillId="0" borderId="0" xfId="0" applyNumberFormat="1" applyFont="1" applyAlignment="1"/>
    <xf numFmtId="17" fontId="131" fillId="101" borderId="0" xfId="3392" applyNumberFormat="1" applyFont="1" applyFill="1" applyAlignment="1">
      <alignment horizontal="center"/>
    </xf>
    <xf numFmtId="10" fontId="133" fillId="101" borderId="56" xfId="3392" applyNumberFormat="1" applyFont="1" applyFill="1" applyBorder="1"/>
    <xf numFmtId="177" fontId="15" fillId="0" borderId="52" xfId="0" applyNumberFormat="1" applyFont="1" applyFill="1" applyBorder="1" applyAlignment="1">
      <alignment horizontal="right"/>
    </xf>
    <xf numFmtId="41" fontId="22" fillId="0" borderId="15" xfId="0" applyNumberFormat="1" applyFont="1" applyFill="1" applyBorder="1" applyAlignment="1"/>
    <xf numFmtId="41" fontId="22" fillId="0" borderId="53" xfId="0" applyNumberFormat="1" applyFont="1" applyFill="1" applyBorder="1" applyAlignment="1"/>
    <xf numFmtId="165" fontId="134" fillId="0" borderId="21" xfId="2673" applyNumberFormat="1" applyFont="1" applyFill="1" applyBorder="1" applyAlignment="1">
      <alignment horizontal="left"/>
    </xf>
    <xf numFmtId="169" fontId="134" fillId="0" borderId="21" xfId="0" applyFont="1" applyFill="1" applyBorder="1" applyAlignment="1">
      <alignment horizontal="left"/>
    </xf>
    <xf numFmtId="169" fontId="29" fillId="0" borderId="0" xfId="3300" applyNumberFormat="1" applyFont="1" applyFill="1" applyAlignment="1">
      <alignment horizontal="left"/>
    </xf>
    <xf numFmtId="10" fontId="29" fillId="0" borderId="0" xfId="3300" applyNumberFormat="1" applyFont="1" applyFill="1" applyBorder="1" applyAlignment="1">
      <alignment horizontal="left" wrapText="1"/>
    </xf>
    <xf numFmtId="41" fontId="29" fillId="0" borderId="0" xfId="3300" applyNumberFormat="1" applyFont="1" applyFill="1" applyBorder="1" applyAlignment="1">
      <alignment horizontal="left" wrapText="1"/>
    </xf>
    <xf numFmtId="10" fontId="117" fillId="0" borderId="31" xfId="0" applyNumberFormat="1" applyFont="1" applyFill="1" applyBorder="1" applyAlignment="1">
      <alignment horizontal="center"/>
    </xf>
    <xf numFmtId="175" fontId="15" fillId="0" borderId="33" xfId="0" applyNumberFormat="1" applyFont="1" applyFill="1" applyBorder="1" applyAlignment="1">
      <alignment horizontal="right"/>
    </xf>
    <xf numFmtId="5" fontId="22" fillId="0" borderId="12" xfId="0" applyNumberFormat="1" applyFont="1" applyFill="1" applyBorder="1" applyAlignment="1"/>
    <xf numFmtId="5" fontId="22" fillId="0" borderId="86" xfId="0" applyNumberFormat="1" applyFont="1" applyFill="1" applyBorder="1" applyAlignment="1"/>
    <xf numFmtId="0" fontId="22" fillId="0" borderId="86" xfId="0" applyNumberFormat="1" applyFont="1" applyFill="1" applyBorder="1" applyAlignment="1"/>
    <xf numFmtId="41" fontId="22" fillId="0" borderId="86" xfId="0" applyNumberFormat="1" applyFont="1" applyFill="1" applyBorder="1" applyAlignment="1"/>
    <xf numFmtId="165" fontId="22" fillId="0" borderId="12" xfId="2673" applyNumberFormat="1" applyFont="1" applyFill="1" applyBorder="1" applyAlignment="1"/>
    <xf numFmtId="41" fontId="22" fillId="0" borderId="12" xfId="0" applyNumberFormat="1" applyFont="1" applyFill="1" applyBorder="1" applyAlignment="1"/>
    <xf numFmtId="175" fontId="19" fillId="0" borderId="30" xfId="0" applyNumberFormat="1" applyFont="1" applyFill="1" applyBorder="1" applyAlignment="1">
      <alignment horizontal="center"/>
    </xf>
    <xf numFmtId="175" fontId="19" fillId="0" borderId="32" xfId="0" applyNumberFormat="1" applyFont="1" applyFill="1" applyBorder="1" applyAlignment="1">
      <alignment horizontal="center"/>
    </xf>
    <xf numFmtId="5" fontId="22" fillId="0" borderId="88" xfId="0" applyNumberFormat="1" applyFont="1" applyFill="1" applyBorder="1" applyAlignment="1"/>
    <xf numFmtId="0" fontId="22" fillId="0" borderId="88" xfId="0" applyNumberFormat="1" applyFont="1" applyFill="1" applyBorder="1" applyAlignment="1"/>
    <xf numFmtId="41" fontId="22" fillId="0" borderId="87" xfId="0" applyNumberFormat="1" applyFont="1" applyFill="1" applyBorder="1" applyAlignment="1"/>
    <xf numFmtId="5" fontId="22" fillId="0" borderId="12" xfId="3382" applyNumberFormat="1" applyFont="1" applyFill="1" applyBorder="1" applyAlignment="1"/>
    <xf numFmtId="41" fontId="22" fillId="0" borderId="88" xfId="0" applyNumberFormat="1" applyFont="1" applyFill="1" applyBorder="1" applyAlignment="1"/>
    <xf numFmtId="165" fontId="22" fillId="0" borderId="12" xfId="0" applyNumberFormat="1" applyFont="1" applyFill="1" applyBorder="1" applyAlignment="1"/>
    <xf numFmtId="0" fontId="0" fillId="102" borderId="0" xfId="0" applyNumberFormat="1" applyFill="1" applyAlignment="1"/>
    <xf numFmtId="164" fontId="22" fillId="0" borderId="0" xfId="0" applyNumberFormat="1" applyFont="1" applyFill="1" applyAlignment="1">
      <alignment horizontal="left"/>
    </xf>
    <xf numFmtId="0" fontId="0" fillId="0" borderId="0" xfId="3392" applyFont="1" applyFill="1" applyBorder="1"/>
    <xf numFmtId="0" fontId="0" fillId="0" borderId="0" xfId="3392" applyFont="1" applyFill="1"/>
    <xf numFmtId="1" fontId="133" fillId="0" borderId="0" xfId="3111" applyNumberFormat="1" applyFont="1" applyFill="1" applyBorder="1"/>
    <xf numFmtId="165" fontId="0" fillId="100" borderId="0" xfId="3392" applyNumberFormat="1" applyFont="1" applyFill="1"/>
    <xf numFmtId="41" fontId="0" fillId="100" borderId="0" xfId="3392" applyNumberFormat="1" applyFont="1" applyFill="1"/>
    <xf numFmtId="165" fontId="127" fillId="0" borderId="0" xfId="3398" applyNumberFormat="1" applyFont="1"/>
    <xf numFmtId="0" fontId="129" fillId="0" borderId="0" xfId="3398" applyFont="1" applyBorder="1"/>
    <xf numFmtId="0" fontId="127" fillId="0" borderId="22" xfId="3398" applyFont="1" applyFill="1" applyBorder="1"/>
    <xf numFmtId="6" fontId="127" fillId="0" borderId="22" xfId="3398" applyNumberFormat="1" applyFont="1" applyFill="1" applyBorder="1"/>
    <xf numFmtId="6" fontId="127" fillId="0" borderId="0" xfId="3398" applyNumberFormat="1" applyFont="1" applyFill="1" applyBorder="1"/>
    <xf numFmtId="6" fontId="129" fillId="0" borderId="85" xfId="3398" applyNumberFormat="1" applyFont="1" applyBorder="1"/>
    <xf numFmtId="0" fontId="129" fillId="0" borderId="89" xfId="3398" applyFont="1" applyBorder="1"/>
    <xf numFmtId="6" fontId="129" fillId="0" borderId="0" xfId="3398" applyNumberFormat="1" applyFont="1" applyBorder="1"/>
    <xf numFmtId="38" fontId="22" fillId="0" borderId="0" xfId="0" applyNumberFormat="1" applyFont="1" applyFill="1" applyBorder="1" applyAlignment="1"/>
    <xf numFmtId="0" fontId="2" fillId="0" borderId="62" xfId="8935" applyBorder="1"/>
    <xf numFmtId="0" fontId="2" fillId="0" borderId="83" xfId="8935" applyBorder="1"/>
    <xf numFmtId="0" fontId="145" fillId="101" borderId="101" xfId="8935" applyFont="1" applyFill="1" applyBorder="1" applyAlignment="1">
      <alignment horizontal="center"/>
    </xf>
    <xf numFmtId="0" fontId="145" fillId="101" borderId="102" xfId="8935" applyFont="1" applyFill="1" applyBorder="1" applyAlignment="1">
      <alignment horizontal="center"/>
    </xf>
    <xf numFmtId="0" fontId="145" fillId="101" borderId="103" xfId="8935" applyFont="1" applyFill="1" applyBorder="1" applyAlignment="1">
      <alignment horizontal="center"/>
    </xf>
    <xf numFmtId="0" fontId="145" fillId="101" borderId="39" xfId="8935" applyFont="1" applyFill="1" applyBorder="1" applyAlignment="1">
      <alignment horizontal="center"/>
    </xf>
    <xf numFmtId="0" fontId="114" fillId="102" borderId="39" xfId="8935" applyFont="1" applyFill="1" applyBorder="1"/>
    <xf numFmtId="0" fontId="146" fillId="105" borderId="102" xfId="8935" applyFont="1" applyFill="1" applyBorder="1" applyAlignment="1">
      <alignment horizontal="center"/>
    </xf>
    <xf numFmtId="0" fontId="2" fillId="0" borderId="0" xfId="8935"/>
    <xf numFmtId="0" fontId="2" fillId="0" borderId="40" xfId="8935" applyBorder="1"/>
    <xf numFmtId="0" fontId="2" fillId="0" borderId="41" xfId="8935" applyBorder="1"/>
    <xf numFmtId="0" fontId="145" fillId="101" borderId="104" xfId="8935" applyFont="1" applyFill="1" applyBorder="1" applyAlignment="1">
      <alignment horizontal="center"/>
    </xf>
    <xf numFmtId="0" fontId="145" fillId="101" borderId="51" xfId="8935" applyFont="1" applyFill="1" applyBorder="1" applyAlignment="1">
      <alignment horizontal="center"/>
    </xf>
    <xf numFmtId="0" fontId="145" fillId="101" borderId="47" xfId="8935" applyFont="1" applyFill="1" applyBorder="1" applyAlignment="1">
      <alignment horizontal="center"/>
    </xf>
    <xf numFmtId="0" fontId="145" fillId="101" borderId="0" xfId="8935" applyFont="1" applyFill="1" applyBorder="1" applyAlignment="1">
      <alignment horizontal="center"/>
    </xf>
    <xf numFmtId="0" fontId="114" fillId="102" borderId="0" xfId="8935" applyFont="1" applyFill="1" applyBorder="1"/>
    <xf numFmtId="0" fontId="146" fillId="105" borderId="51" xfId="8935" applyFont="1" applyFill="1" applyBorder="1" applyAlignment="1">
      <alignment horizontal="center"/>
    </xf>
    <xf numFmtId="0" fontId="116" fillId="101" borderId="104" xfId="8935" applyFont="1" applyFill="1" applyBorder="1"/>
    <xf numFmtId="0" fontId="114" fillId="0" borderId="41" xfId="8935" applyFont="1" applyBorder="1" applyAlignment="1">
      <alignment horizontal="center"/>
    </xf>
    <xf numFmtId="0" fontId="145" fillId="101" borderId="105" xfId="8935" applyFont="1" applyFill="1" applyBorder="1" applyAlignment="1">
      <alignment horizontal="center"/>
    </xf>
    <xf numFmtId="0" fontId="147" fillId="101" borderId="106" xfId="8935" applyFont="1" applyFill="1" applyBorder="1" applyAlignment="1">
      <alignment horizontal="center"/>
    </xf>
    <xf numFmtId="0" fontId="147" fillId="101" borderId="107" xfId="8935" applyFont="1" applyFill="1" applyBorder="1" applyAlignment="1">
      <alignment horizontal="center"/>
    </xf>
    <xf numFmtId="0" fontId="147" fillId="101" borderId="19" xfId="8935" applyFont="1" applyFill="1" applyBorder="1" applyAlignment="1">
      <alignment horizontal="center"/>
    </xf>
    <xf numFmtId="0" fontId="2" fillId="102" borderId="19" xfId="8935" applyFill="1" applyBorder="1"/>
    <xf numFmtId="0" fontId="148" fillId="105" borderId="106" xfId="8935" applyFont="1" applyFill="1" applyBorder="1"/>
    <xf numFmtId="9" fontId="0" fillId="0" borderId="0" xfId="8937" applyFont="1"/>
    <xf numFmtId="6" fontId="2" fillId="0" borderId="0" xfId="8935" applyNumberFormat="1"/>
    <xf numFmtId="165" fontId="2" fillId="0" borderId="0" xfId="8935" applyNumberFormat="1" applyBorder="1"/>
    <xf numFmtId="0" fontId="2" fillId="0" borderId="0" xfId="8935" applyBorder="1"/>
    <xf numFmtId="8" fontId="2" fillId="0" borderId="0" xfId="8935" applyNumberFormat="1"/>
    <xf numFmtId="41" fontId="2" fillId="0" borderId="0" xfId="8935" applyNumberFormat="1"/>
    <xf numFmtId="41" fontId="125" fillId="97" borderId="61" xfId="3443" applyNumberFormat="1" applyFont="1" applyFill="1" applyBorder="1"/>
    <xf numFmtId="41" fontId="125" fillId="97" borderId="19" xfId="3443" applyNumberFormat="1" applyFont="1" applyFill="1" applyBorder="1"/>
    <xf numFmtId="41" fontId="125" fillId="97" borderId="59" xfId="3443" applyNumberFormat="1" applyFont="1" applyFill="1" applyBorder="1"/>
    <xf numFmtId="41" fontId="149" fillId="97" borderId="61" xfId="3443" applyNumberFormat="1" applyFont="1" applyFill="1" applyBorder="1"/>
    <xf numFmtId="38" fontId="148" fillId="105" borderId="51" xfId="0" applyNumberFormat="1" applyFont="1" applyFill="1" applyBorder="1" applyAlignment="1"/>
    <xf numFmtId="0" fontId="0" fillId="0" borderId="40" xfId="0" applyNumberFormat="1" applyBorder="1" applyAlignment="1"/>
    <xf numFmtId="0" fontId="0" fillId="0" borderId="41" xfId="0" applyNumberFormat="1" applyBorder="1" applyAlignment="1"/>
    <xf numFmtId="37" fontId="145" fillId="101" borderId="108" xfId="0" applyNumberFormat="1" applyFont="1" applyFill="1" applyBorder="1" applyAlignment="1">
      <alignment horizontal="right"/>
    </xf>
    <xf numFmtId="41" fontId="145" fillId="101" borderId="55" xfId="0" applyNumberFormat="1" applyFont="1" applyFill="1" applyBorder="1" applyAlignment="1">
      <alignment horizontal="center"/>
    </xf>
    <xf numFmtId="38" fontId="114" fillId="101" borderId="109" xfId="0" applyNumberFormat="1" applyFont="1" applyFill="1" applyBorder="1" applyAlignment="1">
      <alignment horizontal="right"/>
    </xf>
    <xf numFmtId="0" fontId="0" fillId="102" borderId="0" xfId="0" applyNumberFormat="1" applyFill="1" applyBorder="1" applyAlignment="1"/>
    <xf numFmtId="6" fontId="146" fillId="105" borderId="55" xfId="0" applyNumberFormat="1" applyFont="1" applyFill="1" applyBorder="1" applyAlignment="1"/>
    <xf numFmtId="41" fontId="0" fillId="101" borderId="104" xfId="0" applyNumberFormat="1" applyFill="1" applyBorder="1" applyAlignment="1"/>
    <xf numFmtId="41" fontId="0" fillId="101" borderId="51" xfId="0" applyNumberFormat="1" applyFill="1" applyBorder="1" applyAlignment="1"/>
    <xf numFmtId="41" fontId="0" fillId="101" borderId="47" xfId="0" applyNumberFormat="1" applyFill="1" applyBorder="1" applyAlignment="1"/>
    <xf numFmtId="165" fontId="115" fillId="101" borderId="0" xfId="0" applyNumberFormat="1" applyFont="1" applyFill="1" applyBorder="1" applyAlignment="1"/>
    <xf numFmtId="165" fontId="0" fillId="101" borderId="47" xfId="0" applyNumberFormat="1" applyFill="1" applyBorder="1" applyAlignment="1"/>
    <xf numFmtId="165" fontId="0" fillId="101" borderId="0" xfId="0" applyNumberFormat="1" applyFill="1" applyBorder="1" applyAlignment="1"/>
    <xf numFmtId="41" fontId="0" fillId="101" borderId="110" xfId="0" applyNumberFormat="1" applyFill="1" applyBorder="1" applyAlignment="1"/>
    <xf numFmtId="38" fontId="0" fillId="101" borderId="36" xfId="0" applyNumberFormat="1" applyFill="1" applyBorder="1" applyAlignment="1"/>
    <xf numFmtId="38" fontId="0" fillId="101" borderId="21" xfId="0" applyNumberFormat="1" applyFill="1" applyBorder="1" applyAlignment="1"/>
    <xf numFmtId="38" fontId="148" fillId="105" borderId="53" xfId="0" applyNumberFormat="1" applyFont="1" applyFill="1" applyBorder="1" applyAlignment="1"/>
    <xf numFmtId="0" fontId="114" fillId="0" borderId="40" xfId="0" applyNumberFormat="1" applyFont="1" applyBorder="1" applyAlignment="1"/>
    <xf numFmtId="41" fontId="114" fillId="101" borderId="111" xfId="0" applyNumberFormat="1" applyFont="1" applyFill="1" applyBorder="1" applyAlignment="1">
      <alignment horizontal="center"/>
    </xf>
    <xf numFmtId="41" fontId="114" fillId="101" borderId="112" xfId="0" applyNumberFormat="1" applyFont="1" applyFill="1" applyBorder="1" applyAlignment="1">
      <alignment horizontal="center"/>
    </xf>
    <xf numFmtId="41" fontId="114" fillId="101" borderId="113" xfId="0" applyNumberFormat="1" applyFont="1" applyFill="1" applyBorder="1" applyAlignment="1">
      <alignment horizontal="center"/>
    </xf>
    <xf numFmtId="41" fontId="114" fillId="101" borderId="20" xfId="0" applyNumberFormat="1" applyFont="1" applyFill="1" applyBorder="1" applyAlignment="1">
      <alignment horizontal="center"/>
    </xf>
    <xf numFmtId="41" fontId="146" fillId="105" borderId="112" xfId="0" applyNumberFormat="1" applyFont="1" applyFill="1" applyBorder="1" applyAlignment="1">
      <alignment horizontal="center"/>
    </xf>
    <xf numFmtId="0" fontId="0" fillId="101" borderId="104" xfId="0" applyNumberFormat="1" applyFill="1" applyBorder="1" applyAlignment="1"/>
    <xf numFmtId="0" fontId="0" fillId="101" borderId="51" xfId="0" applyNumberFormat="1" applyFill="1" applyBorder="1" applyAlignment="1"/>
    <xf numFmtId="0" fontId="0" fillId="101" borderId="47" xfId="0" applyNumberFormat="1" applyFill="1" applyBorder="1" applyAlignment="1"/>
    <xf numFmtId="0" fontId="0" fillId="101" borderId="0" xfId="0" applyNumberFormat="1" applyFill="1" applyBorder="1" applyAlignment="1"/>
    <xf numFmtId="0" fontId="148" fillId="105" borderId="51" xfId="0" applyNumberFormat="1" applyFont="1" applyFill="1" applyBorder="1" applyAlignment="1"/>
    <xf numFmtId="41" fontId="116" fillId="101" borderId="104" xfId="0" applyNumberFormat="1" applyFont="1" applyFill="1" applyBorder="1" applyAlignment="1"/>
    <xf numFmtId="41" fontId="116" fillId="101" borderId="51" xfId="0" applyNumberFormat="1" applyFont="1" applyFill="1" applyBorder="1" applyAlignment="1"/>
    <xf numFmtId="41" fontId="116" fillId="101" borderId="47" xfId="0" applyNumberFormat="1" applyFont="1" applyFill="1" applyBorder="1" applyAlignment="1"/>
    <xf numFmtId="41" fontId="116" fillId="101" borderId="0" xfId="0" applyNumberFormat="1" applyFont="1" applyFill="1" applyBorder="1" applyAlignment="1"/>
    <xf numFmtId="0" fontId="116" fillId="102" borderId="0" xfId="0" applyNumberFormat="1" applyFont="1" applyFill="1" applyBorder="1" applyAlignment="1"/>
    <xf numFmtId="0" fontId="0" fillId="0" borderId="62" xfId="0" applyNumberFormat="1" applyBorder="1" applyAlignment="1"/>
    <xf numFmtId="0" fontId="0" fillId="0" borderId="83" xfId="0" applyNumberFormat="1" applyBorder="1" applyAlignment="1"/>
    <xf numFmtId="41" fontId="0" fillId="101" borderId="101" xfId="0" applyNumberFormat="1" applyFill="1" applyBorder="1" applyAlignment="1"/>
    <xf numFmtId="41" fontId="0" fillId="101" borderId="102" xfId="0" applyNumberFormat="1" applyFill="1" applyBorder="1" applyAlignment="1"/>
    <xf numFmtId="41" fontId="0" fillId="101" borderId="103" xfId="0" applyNumberFormat="1" applyFill="1" applyBorder="1" applyAlignment="1"/>
    <xf numFmtId="41" fontId="0" fillId="101" borderId="39" xfId="0" applyNumberFormat="1" applyFill="1" applyBorder="1" applyAlignment="1"/>
    <xf numFmtId="41" fontId="0" fillId="102" borderId="39" xfId="0" applyNumberFormat="1" applyFill="1" applyBorder="1" applyAlignment="1"/>
    <xf numFmtId="41" fontId="148" fillId="105" borderId="102" xfId="0" applyNumberFormat="1" applyFont="1" applyFill="1" applyBorder="1" applyAlignment="1"/>
    <xf numFmtId="41" fontId="0" fillId="101" borderId="53" xfId="0" applyNumberFormat="1" applyFill="1" applyBorder="1" applyAlignment="1"/>
    <xf numFmtId="41" fontId="0" fillId="101" borderId="36" xfId="0" applyNumberFormat="1" applyFill="1" applyBorder="1" applyAlignment="1"/>
    <xf numFmtId="41" fontId="0" fillId="101" borderId="21" xfId="0" applyNumberFormat="1" applyFill="1" applyBorder="1" applyAlignment="1"/>
    <xf numFmtId="41" fontId="0" fillId="102" borderId="0" xfId="0" applyNumberFormat="1" applyFill="1" applyBorder="1" applyAlignment="1"/>
    <xf numFmtId="41" fontId="148" fillId="105" borderId="53" xfId="0" applyNumberFormat="1" applyFont="1" applyFill="1" applyBorder="1" applyAlignment="1"/>
    <xf numFmtId="41" fontId="114" fillId="101" borderId="51" xfId="0" applyNumberFormat="1" applyFont="1" applyFill="1" applyBorder="1" applyAlignment="1"/>
    <xf numFmtId="41" fontId="114" fillId="101" borderId="47" xfId="0" applyNumberFormat="1" applyFont="1" applyFill="1" applyBorder="1" applyAlignment="1"/>
    <xf numFmtId="41" fontId="114" fillId="101" borderId="0" xfId="0" applyNumberFormat="1" applyFont="1" applyFill="1" applyBorder="1" applyAlignment="1"/>
    <xf numFmtId="41" fontId="146" fillId="105" borderId="51" xfId="0" applyNumberFormat="1" applyFont="1" applyFill="1" applyBorder="1" applyAlignment="1"/>
    <xf numFmtId="0" fontId="116" fillId="0" borderId="40" xfId="0" applyNumberFormat="1" applyFont="1" applyBorder="1" applyAlignment="1"/>
    <xf numFmtId="0" fontId="116" fillId="0" borderId="41" xfId="0" applyNumberFormat="1" applyFont="1" applyBorder="1" applyAlignment="1"/>
    <xf numFmtId="38" fontId="116" fillId="101" borderId="104" xfId="0" applyNumberFormat="1" applyFont="1" applyFill="1" applyBorder="1" applyAlignment="1"/>
    <xf numFmtId="38" fontId="116" fillId="101" borderId="51" xfId="0" applyNumberFormat="1" applyFont="1" applyFill="1" applyBorder="1" applyAlignment="1"/>
    <xf numFmtId="37" fontId="116" fillId="101" borderId="47" xfId="0" applyNumberFormat="1" applyFont="1" applyFill="1" applyBorder="1" applyAlignment="1"/>
    <xf numFmtId="165" fontId="116" fillId="101" borderId="0" xfId="0" applyNumberFormat="1" applyFont="1" applyFill="1" applyBorder="1" applyAlignment="1"/>
    <xf numFmtId="41" fontId="148" fillId="105" borderId="51" xfId="0" applyNumberFormat="1" applyFont="1" applyFill="1" applyBorder="1" applyAlignment="1"/>
    <xf numFmtId="9" fontId="0" fillId="0" borderId="41" xfId="0" applyNumberFormat="1" applyBorder="1" applyAlignment="1"/>
    <xf numFmtId="38" fontId="0" fillId="101" borderId="110" xfId="0" applyNumberFormat="1" applyFill="1" applyBorder="1" applyAlignment="1"/>
    <xf numFmtId="38" fontId="0" fillId="101" borderId="53" xfId="0" applyNumberFormat="1" applyFill="1" applyBorder="1" applyAlignment="1"/>
    <xf numFmtId="0" fontId="114" fillId="0" borderId="41" xfId="0" applyNumberFormat="1" applyFont="1" applyBorder="1" applyAlignment="1"/>
    <xf numFmtId="41" fontId="114" fillId="101" borderId="114" xfId="0" applyNumberFormat="1" applyFont="1" applyFill="1" applyBorder="1" applyAlignment="1"/>
    <xf numFmtId="41" fontId="114" fillId="101" borderId="49" xfId="0" applyNumberFormat="1" applyFont="1" applyFill="1" applyBorder="1" applyAlignment="1"/>
    <xf numFmtId="41" fontId="114" fillId="101" borderId="35" xfId="0" applyNumberFormat="1" applyFont="1" applyFill="1" applyBorder="1" applyAlignment="1"/>
    <xf numFmtId="41" fontId="114" fillId="101" borderId="22" xfId="0" applyNumberFormat="1" applyFont="1" applyFill="1" applyBorder="1" applyAlignment="1"/>
    <xf numFmtId="41" fontId="146" fillId="105" borderId="49" xfId="0" applyNumberFormat="1" applyFont="1" applyFill="1" applyBorder="1" applyAlignment="1"/>
    <xf numFmtId="0" fontId="114" fillId="101" borderId="105" xfId="0" applyNumberFormat="1" applyFont="1" applyFill="1" applyBorder="1" applyAlignment="1"/>
    <xf numFmtId="9" fontId="114" fillId="0" borderId="40" xfId="0" applyNumberFormat="1" applyFont="1" applyBorder="1" applyAlignment="1"/>
    <xf numFmtId="165" fontId="114" fillId="101" borderId="98" xfId="0" applyNumberFormat="1" applyFont="1" applyFill="1" applyBorder="1" applyAlignment="1"/>
    <xf numFmtId="165" fontId="114" fillId="101" borderId="115" xfId="0" applyNumberFormat="1" applyFont="1" applyFill="1" applyBorder="1" applyAlignment="1"/>
    <xf numFmtId="165" fontId="114" fillId="101" borderId="116" xfId="0" applyNumberFormat="1" applyFont="1" applyFill="1" applyBorder="1" applyAlignment="1"/>
    <xf numFmtId="165" fontId="114" fillId="101" borderId="99" xfId="0" applyNumberFormat="1" applyFont="1" applyFill="1" applyBorder="1" applyAlignment="1"/>
    <xf numFmtId="165" fontId="146" fillId="105" borderId="115" xfId="0" applyNumberFormat="1" applyFont="1" applyFill="1" applyBorder="1" applyAlignment="1"/>
    <xf numFmtId="0" fontId="114" fillId="0" borderId="61" xfId="0" applyNumberFormat="1" applyFont="1" applyBorder="1" applyAlignment="1"/>
    <xf numFmtId="168" fontId="0" fillId="0" borderId="59" xfId="0" applyNumberFormat="1" applyBorder="1" applyAlignment="1"/>
    <xf numFmtId="41" fontId="0" fillId="102" borderId="19" xfId="0" applyNumberFormat="1" applyFill="1" applyBorder="1" applyAlignment="1"/>
    <xf numFmtId="0" fontId="0" fillId="0" borderId="61" xfId="0" applyNumberFormat="1" applyBorder="1" applyAlignment="1"/>
    <xf numFmtId="0" fontId="0" fillId="0" borderId="19" xfId="0" applyNumberFormat="1" applyBorder="1" applyAlignment="1"/>
    <xf numFmtId="41" fontId="0" fillId="0" borderId="19" xfId="0" applyNumberFormat="1" applyBorder="1" applyAlignment="1"/>
    <xf numFmtId="41" fontId="0" fillId="0" borderId="59" xfId="0" applyNumberFormat="1" applyBorder="1" applyAlignment="1"/>
    <xf numFmtId="0" fontId="0" fillId="101" borderId="50" xfId="0" applyNumberFormat="1" applyFill="1" applyBorder="1" applyAlignment="1"/>
    <xf numFmtId="0" fontId="0" fillId="101" borderId="0" xfId="0" applyNumberFormat="1" applyFill="1" applyBorder="1" applyAlignment="1">
      <alignment horizontal="center"/>
    </xf>
    <xf numFmtId="0" fontId="0" fillId="101" borderId="21" xfId="0" applyNumberFormat="1" applyFill="1" applyBorder="1" applyAlignment="1"/>
    <xf numFmtId="0" fontId="0" fillId="101" borderId="21" xfId="0" applyNumberFormat="1" applyFill="1" applyBorder="1" applyAlignment="1">
      <alignment horizontal="center"/>
    </xf>
    <xf numFmtId="0" fontId="0" fillId="101" borderId="53" xfId="0" applyNumberFormat="1" applyFill="1" applyBorder="1" applyAlignment="1">
      <alignment horizontal="center"/>
    </xf>
    <xf numFmtId="41" fontId="0" fillId="101" borderId="0" xfId="0" applyNumberFormat="1" applyFill="1" applyBorder="1" applyAlignment="1"/>
    <xf numFmtId="41" fontId="0" fillId="101" borderId="0" xfId="0" applyNumberFormat="1" applyFill="1" applyBorder="1" applyAlignment="1">
      <alignment horizontal="center"/>
    </xf>
    <xf numFmtId="41" fontId="0" fillId="101" borderId="51" xfId="0" applyNumberFormat="1" applyFill="1" applyBorder="1" applyAlignment="1">
      <alignment horizontal="center"/>
    </xf>
    <xf numFmtId="0" fontId="0" fillId="101" borderId="52" xfId="0" applyNumberFormat="1" applyFill="1" applyBorder="1" applyAlignment="1"/>
    <xf numFmtId="0" fontId="0" fillId="101" borderId="53" xfId="0" applyNumberFormat="1" applyFill="1" applyBorder="1" applyAlignment="1"/>
    <xf numFmtId="0" fontId="148" fillId="105" borderId="50" xfId="0" applyNumberFormat="1" applyFont="1" applyFill="1" applyBorder="1" applyAlignment="1"/>
    <xf numFmtId="0" fontId="148" fillId="105" borderId="0" xfId="0" applyNumberFormat="1" applyFont="1" applyFill="1" applyBorder="1" applyAlignment="1"/>
    <xf numFmtId="0" fontId="148" fillId="105" borderId="0" xfId="0" applyNumberFormat="1" applyFont="1" applyFill="1" applyBorder="1" applyAlignment="1">
      <alignment horizontal="center"/>
    </xf>
    <xf numFmtId="165" fontId="115" fillId="105" borderId="0" xfId="0" applyNumberFormat="1" applyFont="1" applyFill="1" applyBorder="1" applyAlignment="1"/>
    <xf numFmtId="0" fontId="148" fillId="105" borderId="21" xfId="0" applyNumberFormat="1" applyFont="1" applyFill="1" applyBorder="1" applyAlignment="1"/>
    <xf numFmtId="0" fontId="148" fillId="105" borderId="21" xfId="0" applyNumberFormat="1" applyFont="1" applyFill="1" applyBorder="1" applyAlignment="1">
      <alignment horizontal="center"/>
    </xf>
    <xf numFmtId="0" fontId="148" fillId="105" borderId="53" xfId="0" applyNumberFormat="1" applyFont="1" applyFill="1" applyBorder="1" applyAlignment="1">
      <alignment horizontal="center"/>
    </xf>
    <xf numFmtId="165" fontId="148" fillId="105" borderId="0" xfId="0" applyNumberFormat="1" applyFont="1" applyFill="1" applyBorder="1" applyAlignment="1"/>
    <xf numFmtId="6" fontId="145" fillId="101" borderId="43" xfId="0" applyNumberFormat="1" applyFont="1" applyFill="1" applyBorder="1" applyAlignment="1">
      <alignment horizontal="right"/>
    </xf>
    <xf numFmtId="165" fontId="0" fillId="101" borderId="47" xfId="7856" applyNumberFormat="1" applyFont="1" applyFill="1" applyBorder="1"/>
    <xf numFmtId="165" fontId="0" fillId="101" borderId="0" xfId="7856" applyNumberFormat="1" applyFont="1" applyFill="1" applyBorder="1"/>
    <xf numFmtId="165" fontId="148" fillId="105" borderId="51" xfId="7856" applyNumberFormat="1" applyFont="1" applyFill="1" applyBorder="1"/>
    <xf numFmtId="9" fontId="0" fillId="0" borderId="41" xfId="8487" applyFont="1" applyBorder="1"/>
    <xf numFmtId="165" fontId="0" fillId="101" borderId="51" xfId="7856" applyNumberFormat="1" applyFont="1" applyFill="1" applyBorder="1"/>
    <xf numFmtId="165" fontId="0" fillId="101" borderId="22" xfId="7856" applyNumberFormat="1" applyFont="1" applyFill="1" applyBorder="1"/>
    <xf numFmtId="165" fontId="0" fillId="101" borderId="49" xfId="7856" applyNumberFormat="1" applyFont="1" applyFill="1" applyBorder="1"/>
    <xf numFmtId="165" fontId="148" fillId="105" borderId="0" xfId="7856" applyNumberFormat="1" applyFont="1" applyFill="1" applyBorder="1"/>
    <xf numFmtId="165" fontId="148" fillId="105" borderId="22" xfId="7856" applyNumberFormat="1" applyFont="1" applyFill="1" applyBorder="1"/>
    <xf numFmtId="165" fontId="148" fillId="105" borderId="49" xfId="7856" applyNumberFormat="1" applyFont="1" applyFill="1" applyBorder="1"/>
    <xf numFmtId="165" fontId="16" fillId="0" borderId="0" xfId="2673" applyNumberFormat="1" applyFont="1" applyAlignment="1"/>
    <xf numFmtId="165" fontId="16" fillId="0" borderId="0" xfId="2673" applyNumberFormat="1" applyFont="1" applyAlignment="1">
      <alignment horizontal="center"/>
    </xf>
    <xf numFmtId="165" fontId="16" fillId="0" borderId="0" xfId="2673" applyNumberFormat="1" applyFont="1" applyBorder="1" applyAlignment="1"/>
    <xf numFmtId="165" fontId="150" fillId="0" borderId="0" xfId="2673" applyNumberFormat="1" applyFont="1" applyFill="1" applyBorder="1" applyAlignment="1">
      <alignment horizontal="left" indent="1"/>
    </xf>
    <xf numFmtId="165" fontId="150" fillId="0" borderId="0" xfId="2673" applyNumberFormat="1" applyFont="1" applyFill="1" applyBorder="1" applyAlignment="1">
      <alignment horizontal="left"/>
    </xf>
    <xf numFmtId="165" fontId="150" fillId="0" borderId="0" xfId="2673" applyNumberFormat="1" applyFont="1" applyFill="1" applyBorder="1" applyAlignment="1">
      <alignment horizontal="left" indent="2"/>
    </xf>
    <xf numFmtId="165" fontId="134" fillId="0" borderId="0" xfId="2673" applyNumberFormat="1" applyFont="1" applyAlignment="1"/>
    <xf numFmtId="165" fontId="134" fillId="0" borderId="0" xfId="2673" applyNumberFormat="1" applyFont="1" applyBorder="1" applyAlignment="1"/>
    <xf numFmtId="0" fontId="131" fillId="0" borderId="0" xfId="0" applyNumberFormat="1" applyFont="1" applyBorder="1" applyAlignment="1"/>
    <xf numFmtId="0" fontId="127" fillId="0" borderId="117" xfId="3398" applyFont="1" applyFill="1" applyBorder="1"/>
    <xf numFmtId="0" fontId="127" fillId="0" borderId="31" xfId="3398" applyFont="1" applyBorder="1"/>
    <xf numFmtId="0" fontId="127" fillId="0" borderId="91" xfId="3398" applyFont="1" applyBorder="1" applyAlignment="1">
      <alignment horizontal="center"/>
    </xf>
    <xf numFmtId="6" fontId="127" fillId="0" borderId="31" xfId="3398" applyNumberFormat="1" applyFont="1" applyBorder="1"/>
    <xf numFmtId="6" fontId="127" fillId="0" borderId="91" xfId="3398" applyNumberFormat="1" applyFont="1" applyBorder="1"/>
    <xf numFmtId="0" fontId="127" fillId="0" borderId="91" xfId="3398" applyFont="1" applyBorder="1"/>
    <xf numFmtId="6" fontId="129" fillId="0" borderId="118" xfId="3398" applyNumberFormat="1" applyFont="1" applyBorder="1"/>
    <xf numFmtId="0" fontId="0" fillId="0" borderId="0" xfId="0" applyNumberFormat="1" applyAlignment="1"/>
    <xf numFmtId="0" fontId="30" fillId="0" borderId="0" xfId="9135" applyFont="1" applyFill="1"/>
    <xf numFmtId="0" fontId="30" fillId="0" borderId="0" xfId="9135" applyFont="1" applyFill="1" applyAlignment="1" applyProtection="1">
      <alignment horizontal="center"/>
      <protection locked="0"/>
    </xf>
    <xf numFmtId="0" fontId="151" fillId="0" borderId="0" xfId="9135" applyFont="1" applyFill="1" applyBorder="1" applyAlignment="1">
      <alignment horizontal="center"/>
    </xf>
    <xf numFmtId="5" fontId="15" fillId="0" borderId="12" xfId="0" applyNumberFormat="1" applyFont="1" applyFill="1" applyBorder="1" applyAlignment="1"/>
    <xf numFmtId="165" fontId="15" fillId="0" borderId="12" xfId="2673" applyNumberFormat="1" applyFont="1" applyFill="1" applyBorder="1" applyAlignment="1"/>
    <xf numFmtId="41" fontId="15" fillId="0" borderId="12" xfId="0" applyNumberFormat="1" applyFont="1" applyFill="1" applyBorder="1" applyAlignment="1"/>
    <xf numFmtId="0" fontId="15" fillId="102" borderId="30" xfId="0" applyNumberFormat="1" applyFont="1" applyFill="1" applyBorder="1" applyAlignment="1"/>
    <xf numFmtId="0" fontId="15" fillId="65" borderId="30" xfId="0" applyNumberFormat="1" applyFont="1" applyFill="1" applyBorder="1" applyAlignment="1"/>
    <xf numFmtId="0" fontId="15" fillId="65" borderId="32" xfId="0" applyNumberFormat="1" applyFont="1" applyFill="1" applyBorder="1" applyAlignment="1"/>
    <xf numFmtId="37" fontId="15" fillId="0" borderId="0" xfId="0" applyNumberFormat="1" applyFont="1" applyFill="1" applyBorder="1" applyAlignment="1">
      <alignment horizontal="right"/>
    </xf>
    <xf numFmtId="0" fontId="15" fillId="0" borderId="50" xfId="0" applyNumberFormat="1" applyFont="1" applyFill="1" applyBorder="1" applyAlignment="1">
      <alignment horizontal="center"/>
    </xf>
    <xf numFmtId="0" fontId="15" fillId="65" borderId="31" xfId="0" applyNumberFormat="1" applyFont="1" applyFill="1" applyBorder="1" applyAlignment="1"/>
    <xf numFmtId="41" fontId="15" fillId="65" borderId="31" xfId="0" applyNumberFormat="1" applyFont="1" applyFill="1" applyBorder="1" applyAlignment="1"/>
    <xf numFmtId="41" fontId="15" fillId="0" borderId="0" xfId="0" applyNumberFormat="1" applyFont="1" applyAlignment="1"/>
    <xf numFmtId="0" fontId="15" fillId="0" borderId="0" xfId="0" applyNumberFormat="1" applyFont="1" applyAlignment="1"/>
    <xf numFmtId="41" fontId="15" fillId="65" borderId="32" xfId="0" applyNumberFormat="1" applyFont="1" applyFill="1" applyBorder="1" applyAlignment="1"/>
    <xf numFmtId="41" fontId="15" fillId="65" borderId="34" xfId="0" applyNumberFormat="1" applyFont="1" applyFill="1" applyBorder="1" applyAlignment="1"/>
    <xf numFmtId="41" fontId="15" fillId="65" borderId="57" xfId="0" applyNumberFormat="1" applyFont="1" applyFill="1" applyBorder="1" applyAlignment="1"/>
    <xf numFmtId="41" fontId="15" fillId="65" borderId="94" xfId="0" applyNumberFormat="1" applyFont="1" applyFill="1" applyBorder="1" applyAlignment="1"/>
    <xf numFmtId="0" fontId="0" fillId="97" borderId="0" xfId="3392" applyNumberFormat="1" applyFont="1" applyFill="1"/>
    <xf numFmtId="0" fontId="30" fillId="0" borderId="0" xfId="9135" applyFont="1" applyFill="1" applyBorder="1" applyAlignment="1">
      <alignment horizontal="center"/>
    </xf>
    <xf numFmtId="169" fontId="30" fillId="0" borderId="0" xfId="0" applyFont="1" applyFill="1" applyAlignment="1" applyProtection="1">
      <alignment horizontal="center"/>
      <protection locked="0"/>
    </xf>
    <xf numFmtId="169" fontId="136" fillId="0" borderId="0" xfId="0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 applyProtection="1">
      <alignment horizontal="center"/>
      <protection locked="0"/>
    </xf>
    <xf numFmtId="0" fontId="139" fillId="0" borderId="0" xfId="3441" applyFont="1" applyFill="1" applyAlignment="1">
      <alignment horizontal="center"/>
    </xf>
    <xf numFmtId="0" fontId="21" fillId="0" borderId="0" xfId="3392" applyFont="1" applyAlignment="1">
      <alignment horizontal="center"/>
    </xf>
    <xf numFmtId="0" fontId="117" fillId="0" borderId="98" xfId="3392" applyFont="1" applyBorder="1" applyAlignment="1">
      <alignment horizontal="center"/>
    </xf>
    <xf numFmtId="0" fontId="117" fillId="0" borderId="3" xfId="3392" applyFont="1" applyBorder="1" applyAlignment="1">
      <alignment horizontal="center"/>
    </xf>
    <xf numFmtId="0" fontId="117" fillId="0" borderId="99" xfId="3392" applyFont="1" applyBorder="1" applyAlignment="1">
      <alignment horizontal="center"/>
    </xf>
    <xf numFmtId="0" fontId="146" fillId="105" borderId="48" xfId="0" applyNumberFormat="1" applyFont="1" applyFill="1" applyBorder="1" applyAlignment="1">
      <alignment horizontal="center"/>
    </xf>
    <xf numFmtId="0" fontId="146" fillId="105" borderId="22" xfId="0" applyNumberFormat="1" applyFont="1" applyFill="1" applyBorder="1" applyAlignment="1">
      <alignment horizontal="center"/>
    </xf>
    <xf numFmtId="0" fontId="146" fillId="105" borderId="49" xfId="0" applyNumberFormat="1" applyFont="1" applyFill="1" applyBorder="1" applyAlignment="1">
      <alignment horizontal="center"/>
    </xf>
    <xf numFmtId="0" fontId="114" fillId="101" borderId="48" xfId="0" applyNumberFormat="1" applyFont="1" applyFill="1" applyBorder="1" applyAlignment="1">
      <alignment horizontal="center"/>
    </xf>
    <xf numFmtId="0" fontId="114" fillId="101" borderId="22" xfId="0" applyNumberFormat="1" applyFont="1" applyFill="1" applyBorder="1" applyAlignment="1">
      <alignment horizontal="center"/>
    </xf>
    <xf numFmtId="0" fontId="114" fillId="101" borderId="49" xfId="0" applyNumberFormat="1" applyFont="1" applyFill="1" applyBorder="1" applyAlignment="1">
      <alignment horizontal="center"/>
    </xf>
  </cellXfs>
  <cellStyles count="9164">
    <cellStyle name="_x0013_" xfId="1"/>
    <cellStyle name=" 1" xfId="2"/>
    <cellStyle name=" 1 2" xfId="3"/>
    <cellStyle name=" 1 2 2" xfId="3445"/>
    <cellStyle name=" 1 3" xfId="3446"/>
    <cellStyle name=" 1 4" xfId="3447"/>
    <cellStyle name="_x0013_ 2" xfId="4"/>
    <cellStyle name="_x0013_ 2 2" xfId="3448"/>
    <cellStyle name="_x0013_ 3" xfId="5"/>
    <cellStyle name="_x0013_ 3 2" xfId="3449"/>
    <cellStyle name="_x0013_ 4" xfId="6"/>
    <cellStyle name="_x0013_ 4 2" xfId="3450"/>
    <cellStyle name="_x0013_ 5" xfId="7"/>
    <cellStyle name="_x0013_ 5 2" xfId="3451"/>
    <cellStyle name="_x0013_ 6" xfId="8"/>
    <cellStyle name="_x0013_ 6 2" xfId="3452"/>
    <cellStyle name="_x0013_ 7" xfId="9"/>
    <cellStyle name="_x0013_ 7 2" xfId="3453"/>
    <cellStyle name="_x0013_ 8" xfId="10"/>
    <cellStyle name="_x0013_ 8 2" xfId="3454"/>
    <cellStyle name="_x0013_ 9" xfId="11"/>
    <cellStyle name="_x0013_ 9 2" xfId="3455"/>
    <cellStyle name="_09GRC Gas Transport For Review" xfId="12"/>
    <cellStyle name="_09GRC Gas Transport For Review 2" xfId="13"/>
    <cellStyle name="_09GRC Gas Transport For Review 2 2" xfId="3456"/>
    <cellStyle name="_09GRC Gas Transport For Review 3" xfId="3457"/>
    <cellStyle name="_09GRC Gas Transport For Review_Book4" xfId="14"/>
    <cellStyle name="_09GRC Gas Transport For Review_Book4 2" xfId="15"/>
    <cellStyle name="_09GRC Gas Transport For Review_Book4 2 2" xfId="3458"/>
    <cellStyle name="_09GRC Gas Transport For Review_Book4 3" xfId="3459"/>
    <cellStyle name="_09GRC Gas Transport For Review_Book4_DEM-WP(C) ENERG10C--ctn Mid-C_042010 2010GRC" xfId="3460"/>
    <cellStyle name="_09GRC Gas Transport For Review_DEM-WP(C) ENERG10C--ctn Mid-C_042010 2010GRC" xfId="3461"/>
    <cellStyle name="_x0013__16.07E Wild Horse Wind Expansionwrkingfile" xfId="16"/>
    <cellStyle name="_x0013__16.07E Wild Horse Wind Expansionwrkingfile 2" xfId="17"/>
    <cellStyle name="_x0013__16.07E Wild Horse Wind Expansionwrkingfile 2 2" xfId="3462"/>
    <cellStyle name="_x0013__16.07E Wild Horse Wind Expansionwrkingfile 3" xfId="3463"/>
    <cellStyle name="_x0013__16.07E Wild Horse Wind Expansionwrkingfile SF" xfId="18"/>
    <cellStyle name="_x0013__16.07E Wild Horse Wind Expansionwrkingfile SF 2" xfId="19"/>
    <cellStyle name="_x0013__16.07E Wild Horse Wind Expansionwrkingfile SF 2 2" xfId="3464"/>
    <cellStyle name="_x0013__16.07E Wild Horse Wind Expansionwrkingfile SF 3" xfId="3465"/>
    <cellStyle name="_x0013__16.07E Wild Horse Wind Expansionwrkingfile SF_DEM-WP(C) ENERG10C--ctn Mid-C_042010 2010GRC" xfId="3466"/>
    <cellStyle name="_x0013__16.07E Wild Horse Wind Expansionwrkingfile_DEM-WP(C) ENERG10C--ctn Mid-C_042010 2010GRC" xfId="3467"/>
    <cellStyle name="_x0013__16.37E Wild Horse Expansion DeferralRevwrkingfile SF" xfId="20"/>
    <cellStyle name="_x0013__16.37E Wild Horse Expansion DeferralRevwrkingfile SF 2" xfId="21"/>
    <cellStyle name="_x0013__16.37E Wild Horse Expansion DeferralRevwrkingfile SF 2 2" xfId="3468"/>
    <cellStyle name="_x0013__16.37E Wild Horse Expansion DeferralRevwrkingfile SF 3" xfId="3469"/>
    <cellStyle name="_x0013__16.37E Wild Horse Expansion DeferralRevwrkingfile SF_DEM-WP(C) ENERG10C--ctn Mid-C_042010 2010GRC" xfId="3470"/>
    <cellStyle name="_2008 Strat Plan Power Costs Forecast V2 (2009 Update)" xfId="22"/>
    <cellStyle name="_2008 Strat Plan Power Costs Forecast V2 (2009 Update) 2" xfId="23"/>
    <cellStyle name="_2008 Strat Plan Power Costs Forecast V2 (2009 Update) 2 2" xfId="3471"/>
    <cellStyle name="_2008 Strat Plan Power Costs Forecast V2 (2009 Update) 3" xfId="3472"/>
    <cellStyle name="_2008 Strat Plan Power Costs Forecast V2 (2009 Update)_DEM-WP(C) ENERG10C--ctn Mid-C_042010 2010GRC" xfId="3473"/>
    <cellStyle name="_2008 Strat Plan Power Costs Forecast V2 (2009 Update)_NIM Summary" xfId="24"/>
    <cellStyle name="_2008 Strat Plan Power Costs Forecast V2 (2009 Update)_NIM Summary 2" xfId="25"/>
    <cellStyle name="_2008 Strat Plan Power Costs Forecast V2 (2009 Update)_NIM Summary 2 2" xfId="3474"/>
    <cellStyle name="_2008 Strat Plan Power Costs Forecast V2 (2009 Update)_NIM Summary 3" xfId="3475"/>
    <cellStyle name="_2008 Strat Plan Power Costs Forecast V2 (2009 Update)_NIM Summary_DEM-WP(C) ENERG10C--ctn Mid-C_042010 2010GRC" xfId="3476"/>
    <cellStyle name="_4.06E Pass Throughs" xfId="26"/>
    <cellStyle name="_4.06E Pass Throughs 2" xfId="27"/>
    <cellStyle name="_4.06E Pass Throughs 2 2" xfId="28"/>
    <cellStyle name="_4.06E Pass Throughs 2 2 2" xfId="3477"/>
    <cellStyle name="_4.06E Pass Throughs 2 3" xfId="3478"/>
    <cellStyle name="_4.06E Pass Throughs 3" xfId="29"/>
    <cellStyle name="_4.06E Pass Throughs 3 2" xfId="3479"/>
    <cellStyle name="_4.06E Pass Throughs 4" xfId="30"/>
    <cellStyle name="_4.06E Pass Throughs 4 2" xfId="31"/>
    <cellStyle name="_4.06E Pass Throughs 4 2 2" xfId="3480"/>
    <cellStyle name="_4.06E Pass Throughs 4 3" xfId="3481"/>
    <cellStyle name="_4.06E Pass Throughs 5" xfId="3482"/>
    <cellStyle name="_4.06E Pass Throughs 5 2" xfId="3483"/>
    <cellStyle name="_4.06E Pass Throughs 6" xfId="3484"/>
    <cellStyle name="_4.06E Pass Throughs 7" xfId="3485"/>
    <cellStyle name="_4.06E Pass Throughs 7 2" xfId="3486"/>
    <cellStyle name="_4.06E Pass Throughs 8" xfId="3487"/>
    <cellStyle name="_4.06E Pass Throughs 8 2" xfId="3488"/>
    <cellStyle name="_4.06E Pass Throughs_04 07E Wild Horse Wind Expansion (C) (2)" xfId="32"/>
    <cellStyle name="_4.06E Pass Throughs_04 07E Wild Horse Wind Expansion (C) (2) 2" xfId="33"/>
    <cellStyle name="_4.06E Pass Throughs_04 07E Wild Horse Wind Expansion (C) (2) 2 2" xfId="3489"/>
    <cellStyle name="_4.06E Pass Throughs_04 07E Wild Horse Wind Expansion (C) (2) 3" xfId="3490"/>
    <cellStyle name="_4.06E Pass Throughs_04 07E Wild Horse Wind Expansion (C) (2)_Adj Bench DR 3 for Initial Briefs (Electric)" xfId="34"/>
    <cellStyle name="_4.06E Pass Throughs_04 07E Wild Horse Wind Expansion (C) (2)_Adj Bench DR 3 for Initial Briefs (Electric) 2" xfId="35"/>
    <cellStyle name="_4.06E Pass Throughs_04 07E Wild Horse Wind Expansion (C) (2)_Adj Bench DR 3 for Initial Briefs (Electric) 2 2" xfId="3491"/>
    <cellStyle name="_4.06E Pass Throughs_04 07E Wild Horse Wind Expansion (C) (2)_Adj Bench DR 3 for Initial Briefs (Electric) 3" xfId="3492"/>
    <cellStyle name="_4.06E Pass Throughs_04 07E Wild Horse Wind Expansion (C) (2)_Adj Bench DR 3 for Initial Briefs (Electric)_DEM-WP(C) ENERG10C--ctn Mid-C_042010 2010GRC" xfId="3493"/>
    <cellStyle name="_4.06E Pass Throughs_04 07E Wild Horse Wind Expansion (C) (2)_DEM-WP(C) ENERG10C--ctn Mid-C_042010 2010GRC" xfId="3494"/>
    <cellStyle name="_4.06E Pass Throughs_04 07E Wild Horse Wind Expansion (C) (2)_Electric Rev Req Model (2009 GRC) " xfId="36"/>
    <cellStyle name="_4.06E Pass Throughs_04 07E Wild Horse Wind Expansion (C) (2)_Electric Rev Req Model (2009 GRC)  2" xfId="37"/>
    <cellStyle name="_4.06E Pass Throughs_04 07E Wild Horse Wind Expansion (C) (2)_Electric Rev Req Model (2009 GRC)  2 2" xfId="3495"/>
    <cellStyle name="_4.06E Pass Throughs_04 07E Wild Horse Wind Expansion (C) (2)_Electric Rev Req Model (2009 GRC)  3" xfId="3496"/>
    <cellStyle name="_4.06E Pass Throughs_04 07E Wild Horse Wind Expansion (C) (2)_Electric Rev Req Model (2009 GRC) _DEM-WP(C) ENERG10C--ctn Mid-C_042010 2010GRC" xfId="3497"/>
    <cellStyle name="_4.06E Pass Throughs_04 07E Wild Horse Wind Expansion (C) (2)_Electric Rev Req Model (2009 GRC) Rebuttal" xfId="38"/>
    <cellStyle name="_4.06E Pass Throughs_04 07E Wild Horse Wind Expansion (C) (2)_Electric Rev Req Model (2009 GRC) Rebuttal 2" xfId="3498"/>
    <cellStyle name="_4.06E Pass Throughs_04 07E Wild Horse Wind Expansion (C) (2)_Electric Rev Req Model (2009 GRC) Rebuttal REmoval of New  WH Solar AdjustMI" xfId="39"/>
    <cellStyle name="_4.06E Pass Throughs_04 07E Wild Horse Wind Expansion (C) (2)_Electric Rev Req Model (2009 GRC) Rebuttal REmoval of New  WH Solar AdjustMI 2" xfId="40"/>
    <cellStyle name="_4.06E Pass Throughs_04 07E Wild Horse Wind Expansion (C) (2)_Electric Rev Req Model (2009 GRC) Rebuttal REmoval of New  WH Solar AdjustMI 2 2" xfId="3499"/>
    <cellStyle name="_4.06E Pass Throughs_04 07E Wild Horse Wind Expansion (C) (2)_Electric Rev Req Model (2009 GRC) Rebuttal REmoval of New  WH Solar AdjustMI 3" xfId="3500"/>
    <cellStyle name="_4.06E Pass Throughs_04 07E Wild Horse Wind Expansion (C) (2)_Electric Rev Req Model (2009 GRC) Rebuttal REmoval of New  WH Solar AdjustMI_DEM-WP(C) ENERG10C--ctn Mid-C_042010 2010GRC" xfId="3501"/>
    <cellStyle name="_4.06E Pass Throughs_04 07E Wild Horse Wind Expansion (C) (2)_Electric Rev Req Model (2009 GRC) Revised 01-18-2010" xfId="41"/>
    <cellStyle name="_4.06E Pass Throughs_04 07E Wild Horse Wind Expansion (C) (2)_Electric Rev Req Model (2009 GRC) Revised 01-18-2010 2" xfId="42"/>
    <cellStyle name="_4.06E Pass Throughs_04 07E Wild Horse Wind Expansion (C) (2)_Electric Rev Req Model (2009 GRC) Revised 01-18-2010 2 2" xfId="3502"/>
    <cellStyle name="_4.06E Pass Throughs_04 07E Wild Horse Wind Expansion (C) (2)_Electric Rev Req Model (2009 GRC) Revised 01-18-2010 3" xfId="3503"/>
    <cellStyle name="_4.06E Pass Throughs_04 07E Wild Horse Wind Expansion (C) (2)_Electric Rev Req Model (2009 GRC) Revised 01-18-2010_DEM-WP(C) ENERG10C--ctn Mid-C_042010 2010GRC" xfId="3504"/>
    <cellStyle name="_4.06E Pass Throughs_04 07E Wild Horse Wind Expansion (C) (2)_Final Order Electric EXHIBIT A-1" xfId="43"/>
    <cellStyle name="_4.06E Pass Throughs_04 07E Wild Horse Wind Expansion (C) (2)_Final Order Electric EXHIBIT A-1 2" xfId="3505"/>
    <cellStyle name="_4.06E Pass Throughs_04 07E Wild Horse Wind Expansion (C) (2)_TENASKA REGULATORY ASSET" xfId="44"/>
    <cellStyle name="_4.06E Pass Throughs_04 07E Wild Horse Wind Expansion (C) (2)_TENASKA REGULATORY ASSET 2" xfId="3506"/>
    <cellStyle name="_4.06E Pass Throughs_16.37E Wild Horse Expansion DeferralRevwrkingfile SF" xfId="45"/>
    <cellStyle name="_4.06E Pass Throughs_16.37E Wild Horse Expansion DeferralRevwrkingfile SF 2" xfId="46"/>
    <cellStyle name="_4.06E Pass Throughs_16.37E Wild Horse Expansion DeferralRevwrkingfile SF 2 2" xfId="3507"/>
    <cellStyle name="_4.06E Pass Throughs_16.37E Wild Horse Expansion DeferralRevwrkingfile SF 3" xfId="3508"/>
    <cellStyle name="_4.06E Pass Throughs_16.37E Wild Horse Expansion DeferralRevwrkingfile SF_DEM-WP(C) ENERG10C--ctn Mid-C_042010 2010GRC" xfId="3509"/>
    <cellStyle name="_4.06E Pass Throughs_2009 GRC Compl Filing - Exhibit D" xfId="47"/>
    <cellStyle name="_4.06E Pass Throughs_2009 GRC Compl Filing - Exhibit D 2" xfId="48"/>
    <cellStyle name="_4.06E Pass Throughs_2009 GRC Compl Filing - Exhibit D 2 2" xfId="3510"/>
    <cellStyle name="_4.06E Pass Throughs_2009 GRC Compl Filing - Exhibit D 3" xfId="3511"/>
    <cellStyle name="_4.06E Pass Throughs_2009 GRC Compl Filing - Exhibit D_DEM-WP(C) ENERG10C--ctn Mid-C_042010 2010GRC" xfId="3512"/>
    <cellStyle name="_4.06E Pass Throughs_4 31 Regulatory Assets and Liabilities  7 06- Exhibit D" xfId="49"/>
    <cellStyle name="_4.06E Pass Throughs_4 31 Regulatory Assets and Liabilities  7 06- Exhibit D 2" xfId="50"/>
    <cellStyle name="_4.06E Pass Throughs_4 31 Regulatory Assets and Liabilities  7 06- Exhibit D 2 2" xfId="3513"/>
    <cellStyle name="_4.06E Pass Throughs_4 31 Regulatory Assets and Liabilities  7 06- Exhibit D 3" xfId="3514"/>
    <cellStyle name="_4.06E Pass Throughs_4 31 Regulatory Assets and Liabilities  7 06- Exhibit D_DEM-WP(C) ENERG10C--ctn Mid-C_042010 2010GRC" xfId="3515"/>
    <cellStyle name="_4.06E Pass Throughs_4 31 Regulatory Assets and Liabilities  7 06- Exhibit D_NIM Summary" xfId="51"/>
    <cellStyle name="_4.06E Pass Throughs_4 31 Regulatory Assets and Liabilities  7 06- Exhibit D_NIM Summary 2" xfId="52"/>
    <cellStyle name="_4.06E Pass Throughs_4 31 Regulatory Assets and Liabilities  7 06- Exhibit D_NIM Summary 2 2" xfId="3516"/>
    <cellStyle name="_4.06E Pass Throughs_4 31 Regulatory Assets and Liabilities  7 06- Exhibit D_NIM Summary 3" xfId="3517"/>
    <cellStyle name="_4.06E Pass Throughs_4 31 Regulatory Assets and Liabilities  7 06- Exhibit D_NIM Summary_DEM-WP(C) ENERG10C--ctn Mid-C_042010 2010GRC" xfId="3518"/>
    <cellStyle name="_4.06E Pass Throughs_4 31 Regulatory Assets and Liabilities  7 06- Exhibit D_NIM+O&amp;M" xfId="3519"/>
    <cellStyle name="_4.06E Pass Throughs_4 31 Regulatory Assets and Liabilities  7 06- Exhibit D_NIM+O&amp;M Monthly" xfId="3520"/>
    <cellStyle name="_4.06E Pass Throughs_4 31E Reg Asset  Liab and EXH D" xfId="3521"/>
    <cellStyle name="_4.06E Pass Throughs_4 31E Reg Asset  Liab and EXH D _ Aug 10 Filing (2)" xfId="3522"/>
    <cellStyle name="_4.06E Pass Throughs_4 32 Regulatory Assets and Liabilities  7 06- Exhibit D" xfId="53"/>
    <cellStyle name="_4.06E Pass Throughs_4 32 Regulatory Assets and Liabilities  7 06- Exhibit D 2" xfId="54"/>
    <cellStyle name="_4.06E Pass Throughs_4 32 Regulatory Assets and Liabilities  7 06- Exhibit D 2 2" xfId="3523"/>
    <cellStyle name="_4.06E Pass Throughs_4 32 Regulatory Assets and Liabilities  7 06- Exhibit D 3" xfId="3524"/>
    <cellStyle name="_4.06E Pass Throughs_4 32 Regulatory Assets and Liabilities  7 06- Exhibit D_DEM-WP(C) ENERG10C--ctn Mid-C_042010 2010GRC" xfId="3525"/>
    <cellStyle name="_4.06E Pass Throughs_4 32 Regulatory Assets and Liabilities  7 06- Exhibit D_NIM Summary" xfId="55"/>
    <cellStyle name="_4.06E Pass Throughs_4 32 Regulatory Assets and Liabilities  7 06- Exhibit D_NIM Summary 2" xfId="56"/>
    <cellStyle name="_4.06E Pass Throughs_4 32 Regulatory Assets and Liabilities  7 06- Exhibit D_NIM Summary 2 2" xfId="3526"/>
    <cellStyle name="_4.06E Pass Throughs_4 32 Regulatory Assets and Liabilities  7 06- Exhibit D_NIM Summary 3" xfId="3527"/>
    <cellStyle name="_4.06E Pass Throughs_4 32 Regulatory Assets and Liabilities  7 06- Exhibit D_NIM Summary_DEM-WP(C) ENERG10C--ctn Mid-C_042010 2010GRC" xfId="3528"/>
    <cellStyle name="_4.06E Pass Throughs_4 32 Regulatory Assets and Liabilities  7 06- Exhibit D_NIM+O&amp;M" xfId="3529"/>
    <cellStyle name="_4.06E Pass Throughs_4 32 Regulatory Assets and Liabilities  7 06- Exhibit D_NIM+O&amp;M Monthly" xfId="3530"/>
    <cellStyle name="_4.06E Pass Throughs_AURORA Total New" xfId="57"/>
    <cellStyle name="_4.06E Pass Throughs_AURORA Total New 2" xfId="58"/>
    <cellStyle name="_4.06E Pass Throughs_AURORA Total New 2 2" xfId="3531"/>
    <cellStyle name="_4.06E Pass Throughs_AURORA Total New 3" xfId="3532"/>
    <cellStyle name="_4.06E Pass Throughs_Book2" xfId="59"/>
    <cellStyle name="_4.06E Pass Throughs_Book2 2" xfId="60"/>
    <cellStyle name="_4.06E Pass Throughs_Book2 2 2" xfId="3533"/>
    <cellStyle name="_4.06E Pass Throughs_Book2 3" xfId="3534"/>
    <cellStyle name="_4.06E Pass Throughs_Book2_Adj Bench DR 3 for Initial Briefs (Electric)" xfId="61"/>
    <cellStyle name="_4.06E Pass Throughs_Book2_Adj Bench DR 3 for Initial Briefs (Electric) 2" xfId="62"/>
    <cellStyle name="_4.06E Pass Throughs_Book2_Adj Bench DR 3 for Initial Briefs (Electric) 2 2" xfId="3535"/>
    <cellStyle name="_4.06E Pass Throughs_Book2_Adj Bench DR 3 for Initial Briefs (Electric) 3" xfId="3536"/>
    <cellStyle name="_4.06E Pass Throughs_Book2_Adj Bench DR 3 for Initial Briefs (Electric)_DEM-WP(C) ENERG10C--ctn Mid-C_042010 2010GRC" xfId="3537"/>
    <cellStyle name="_4.06E Pass Throughs_Book2_DEM-WP(C) ENERG10C--ctn Mid-C_042010 2010GRC" xfId="3538"/>
    <cellStyle name="_4.06E Pass Throughs_Book2_Electric Rev Req Model (2009 GRC) Rebuttal" xfId="63"/>
    <cellStyle name="_4.06E Pass Throughs_Book2_Electric Rev Req Model (2009 GRC) Rebuttal 2" xfId="3539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buttal REmoval of New  WH Solar AdjustMI 2 2" xfId="3540"/>
    <cellStyle name="_4.06E Pass Throughs_Book2_Electric Rev Req Model (2009 GRC) Rebuttal REmoval of New  WH Solar AdjustMI 3" xfId="3541"/>
    <cellStyle name="_4.06E Pass Throughs_Book2_Electric Rev Req Model (2009 GRC) Rebuttal REmoval of New  WH Solar AdjustMI_DEM-WP(C) ENERG10C--ctn Mid-C_042010 2010GRC" xfId="3542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Electric Rev Req Model (2009 GRC) Revised 01-18-2010 2 2" xfId="3543"/>
    <cellStyle name="_4.06E Pass Throughs_Book2_Electric Rev Req Model (2009 GRC) Revised 01-18-2010 3" xfId="3544"/>
    <cellStyle name="_4.06E Pass Throughs_Book2_Electric Rev Req Model (2009 GRC) Revised 01-18-2010_DEM-WP(C) ENERG10C--ctn Mid-C_042010 2010GRC" xfId="3545"/>
    <cellStyle name="_4.06E Pass Throughs_Book2_Final Order Electric EXHIBIT A-1" xfId="68"/>
    <cellStyle name="_4.06E Pass Throughs_Book2_Final Order Electric EXHIBIT A-1 2" xfId="3546"/>
    <cellStyle name="_4.06E Pass Throughs_Book4" xfId="69"/>
    <cellStyle name="_4.06E Pass Throughs_Book4 2" xfId="70"/>
    <cellStyle name="_4.06E Pass Throughs_Book4 2 2" xfId="3547"/>
    <cellStyle name="_4.06E Pass Throughs_Book4 3" xfId="3548"/>
    <cellStyle name="_4.06E Pass Throughs_Book4_DEM-WP(C) ENERG10C--ctn Mid-C_042010 2010GRC" xfId="3549"/>
    <cellStyle name="_4.06E Pass Throughs_Book9" xfId="71"/>
    <cellStyle name="_4.06E Pass Throughs_Book9 2" xfId="72"/>
    <cellStyle name="_4.06E Pass Throughs_Book9 2 2" xfId="3550"/>
    <cellStyle name="_4.06E Pass Throughs_Book9 3" xfId="3551"/>
    <cellStyle name="_4.06E Pass Throughs_Book9_DEM-WP(C) ENERG10C--ctn Mid-C_042010 2010GRC" xfId="3552"/>
    <cellStyle name="_4.06E Pass Throughs_Chelan PUD Power Costs (8-10)" xfId="3553"/>
    <cellStyle name="_4.06E Pass Throughs_DEM-WP(C) Chelan Power Costs" xfId="3554"/>
    <cellStyle name="_4.06E Pass Throughs_DEM-WP(C) ENERG10C--ctn Mid-C_042010 2010GRC" xfId="3555"/>
    <cellStyle name="_4.06E Pass Throughs_DEM-WP(C) Gas Transport 2010GRC" xfId="3556"/>
    <cellStyle name="_4.06E Pass Throughs_NIM Summary" xfId="73"/>
    <cellStyle name="_4.06E Pass Throughs_NIM Summary 09GRC" xfId="74"/>
    <cellStyle name="_4.06E Pass Throughs_NIM Summary 09GRC 2" xfId="75"/>
    <cellStyle name="_4.06E Pass Throughs_NIM Summary 09GRC 2 2" xfId="3557"/>
    <cellStyle name="_4.06E Pass Throughs_NIM Summary 09GRC 3" xfId="3558"/>
    <cellStyle name="_4.06E Pass Throughs_NIM Summary 09GRC_DEM-WP(C) ENERG10C--ctn Mid-C_042010 2010GRC" xfId="3559"/>
    <cellStyle name="_4.06E Pass Throughs_NIM Summary 10" xfId="3560"/>
    <cellStyle name="_4.06E Pass Throughs_NIM Summary 11" xfId="3561"/>
    <cellStyle name="_4.06E Pass Throughs_NIM Summary 12" xfId="3562"/>
    <cellStyle name="_4.06E Pass Throughs_NIM Summary 13" xfId="3563"/>
    <cellStyle name="_4.06E Pass Throughs_NIM Summary 14" xfId="3564"/>
    <cellStyle name="_4.06E Pass Throughs_NIM Summary 15" xfId="8941"/>
    <cellStyle name="_4.06E Pass Throughs_NIM Summary 16" xfId="9142"/>
    <cellStyle name="_4.06E Pass Throughs_NIM Summary 17" xfId="8940"/>
    <cellStyle name="_4.06E Pass Throughs_NIM Summary 2" xfId="76"/>
    <cellStyle name="_4.06E Pass Throughs_NIM Summary 2 2" xfId="3565"/>
    <cellStyle name="_4.06E Pass Throughs_NIM Summary 3" xfId="77"/>
    <cellStyle name="_4.06E Pass Throughs_NIM Summary 3 2" xfId="3566"/>
    <cellStyle name="_4.06E Pass Throughs_NIM Summary 4" xfId="78"/>
    <cellStyle name="_4.06E Pass Throughs_NIM Summary 4 2" xfId="3567"/>
    <cellStyle name="_4.06E Pass Throughs_NIM Summary 5" xfId="79"/>
    <cellStyle name="_4.06E Pass Throughs_NIM Summary 5 2" xfId="3568"/>
    <cellStyle name="_4.06E Pass Throughs_NIM Summary 6" xfId="80"/>
    <cellStyle name="_4.06E Pass Throughs_NIM Summary 6 2" xfId="3569"/>
    <cellStyle name="_4.06E Pass Throughs_NIM Summary 7" xfId="81"/>
    <cellStyle name="_4.06E Pass Throughs_NIM Summary 7 2" xfId="3570"/>
    <cellStyle name="_4.06E Pass Throughs_NIM Summary 8" xfId="82"/>
    <cellStyle name="_4.06E Pass Throughs_NIM Summary 8 2" xfId="3571"/>
    <cellStyle name="_4.06E Pass Throughs_NIM Summary 9" xfId="83"/>
    <cellStyle name="_4.06E Pass Throughs_NIM Summary 9 2" xfId="3572"/>
    <cellStyle name="_4.06E Pass Throughs_NIM Summary_DEM-WP(C) ENERG10C--ctn Mid-C_042010 2010GRC" xfId="3573"/>
    <cellStyle name="_4.06E Pass Throughs_NIM+O&amp;M" xfId="3574"/>
    <cellStyle name="_4.06E Pass Throughs_NIM+O&amp;M 2" xfId="3575"/>
    <cellStyle name="_4.06E Pass Throughs_NIM+O&amp;M Monthly" xfId="3576"/>
    <cellStyle name="_4.06E Pass Throughs_NIM+O&amp;M Monthly 2" xfId="3577"/>
    <cellStyle name="_4.06E Pass Throughs_PCA 9 -  Exhibit D April 2010 (3)" xfId="84"/>
    <cellStyle name="_4.06E Pass Throughs_PCA 9 -  Exhibit D April 2010 (3) 2" xfId="85"/>
    <cellStyle name="_4.06E Pass Throughs_PCA 9 -  Exhibit D April 2010 (3) 2 2" xfId="3578"/>
    <cellStyle name="_4.06E Pass Throughs_PCA 9 -  Exhibit D April 2010 (3) 3" xfId="3579"/>
    <cellStyle name="_4.06E Pass Throughs_PCA 9 -  Exhibit D April 2010 (3)_DEM-WP(C) ENERG10C--ctn Mid-C_042010 2010GRC" xfId="3580"/>
    <cellStyle name="_4.06E Pass Throughs_Power Costs - Comparison bx Rbtl-Staff-Jt-PC" xfId="86"/>
    <cellStyle name="_4.06E Pass Throughs_Power Costs - Comparison bx Rbtl-Staff-Jt-PC 2" xfId="87"/>
    <cellStyle name="_4.06E Pass Throughs_Power Costs - Comparison bx Rbtl-Staff-Jt-PC 2 2" xfId="3581"/>
    <cellStyle name="_4.06E Pass Throughs_Power Costs - Comparison bx Rbtl-Staff-Jt-PC 3" xfId="3582"/>
    <cellStyle name="_4.06E Pass Throughs_Power Costs - Comparison bx Rbtl-Staff-Jt-PC_Adj Bench DR 3 for Initial Briefs (Electric)" xfId="88"/>
    <cellStyle name="_4.06E Pass Throughs_Power Costs - Comparison bx Rbtl-Staff-Jt-PC_Adj Bench DR 3 for Initial Briefs (Electric) 2" xfId="89"/>
    <cellStyle name="_4.06E Pass Throughs_Power Costs - Comparison bx Rbtl-Staff-Jt-PC_Adj Bench DR 3 for Initial Briefs (Electric) 2 2" xfId="3583"/>
    <cellStyle name="_4.06E Pass Throughs_Power Costs - Comparison bx Rbtl-Staff-Jt-PC_Adj Bench DR 3 for Initial Briefs (Electric) 3" xfId="3584"/>
    <cellStyle name="_4.06E Pass Throughs_Power Costs - Comparison bx Rbtl-Staff-Jt-PC_Adj Bench DR 3 for Initial Briefs (Electric)_DEM-WP(C) ENERG10C--ctn Mid-C_042010 2010GRC" xfId="3585"/>
    <cellStyle name="_4.06E Pass Throughs_Power Costs - Comparison bx Rbtl-Staff-Jt-PC_DEM-WP(C) ENERG10C--ctn Mid-C_042010 2010GRC" xfId="3586"/>
    <cellStyle name="_4.06E Pass Throughs_Power Costs - Comparison bx Rbtl-Staff-Jt-PC_Electric Rev Req Model (2009 GRC) Rebuttal" xfId="90"/>
    <cellStyle name="_4.06E Pass Throughs_Power Costs - Comparison bx Rbtl-Staff-Jt-PC_Electric Rev Req Model (2009 GRC) Rebuttal 2" xfId="3587"/>
    <cellStyle name="_4.06E Pass Throughs_Power Costs - Comparison bx Rbtl-Staff-Jt-PC_Electric Rev Req Model (2009 GRC) Rebuttal REmoval of New  WH Solar AdjustMI" xfId="91"/>
    <cellStyle name="_4.06E Pass Throughs_Power Costs - Comparison bx Rbtl-Staff-Jt-PC_Electric Rev Req Model (2009 GRC) Rebuttal REmoval of New  WH Solar AdjustMI 2" xfId="92"/>
    <cellStyle name="_4.06E Pass Throughs_Power Costs - Comparison bx Rbtl-Staff-Jt-PC_Electric Rev Req Model (2009 GRC) Rebuttal REmoval of New  WH Solar AdjustMI 2 2" xfId="3588"/>
    <cellStyle name="_4.06E Pass Throughs_Power Costs - Comparison bx Rbtl-Staff-Jt-PC_Electric Rev Req Model (2009 GRC) Rebuttal REmoval of New  WH Solar AdjustMI 3" xfId="3589"/>
    <cellStyle name="_4.06E Pass Throughs_Power Costs - Comparison bx Rbtl-Staff-Jt-PC_Electric Rev Req Model (2009 GRC) Rebuttal REmoval of New  WH Solar AdjustMI_DEM-WP(C) ENERG10C--ctn Mid-C_042010 2010GRC" xfId="3590"/>
    <cellStyle name="_4.06E Pass Throughs_Power Costs - Comparison bx Rbtl-Staff-Jt-PC_Electric Rev Req Model (2009 GRC) Revised 01-18-2010" xfId="93"/>
    <cellStyle name="_4.06E Pass Throughs_Power Costs - Comparison bx Rbtl-Staff-Jt-PC_Electric Rev Req Model (2009 GRC) Revised 01-18-2010 2" xfId="94"/>
    <cellStyle name="_4.06E Pass Throughs_Power Costs - Comparison bx Rbtl-Staff-Jt-PC_Electric Rev Req Model (2009 GRC) Revised 01-18-2010 2 2" xfId="3591"/>
    <cellStyle name="_4.06E Pass Throughs_Power Costs - Comparison bx Rbtl-Staff-Jt-PC_Electric Rev Req Model (2009 GRC) Revised 01-18-2010 3" xfId="3592"/>
    <cellStyle name="_4.06E Pass Throughs_Power Costs - Comparison bx Rbtl-Staff-Jt-PC_Electric Rev Req Model (2009 GRC) Revised 01-18-2010_DEM-WP(C) ENERG10C--ctn Mid-C_042010 2010GRC" xfId="3593"/>
    <cellStyle name="_4.06E Pass Throughs_Power Costs - Comparison bx Rbtl-Staff-Jt-PC_Final Order Electric EXHIBIT A-1" xfId="95"/>
    <cellStyle name="_4.06E Pass Throughs_Power Costs - Comparison bx Rbtl-Staff-Jt-PC_Final Order Electric EXHIBIT A-1 2" xfId="3594"/>
    <cellStyle name="_4.06E Pass Throughs_Rebuttal Power Costs" xfId="96"/>
    <cellStyle name="_4.06E Pass Throughs_Rebuttal Power Costs 2" xfId="97"/>
    <cellStyle name="_4.06E Pass Throughs_Rebuttal Power Costs 2 2" xfId="3595"/>
    <cellStyle name="_4.06E Pass Throughs_Rebuttal Power Costs 3" xfId="3596"/>
    <cellStyle name="_4.06E Pass Throughs_Rebuttal Power Costs_Adj Bench DR 3 for Initial Briefs (Electric)" xfId="98"/>
    <cellStyle name="_4.06E Pass Throughs_Rebuttal Power Costs_Adj Bench DR 3 for Initial Briefs (Electric) 2" xfId="99"/>
    <cellStyle name="_4.06E Pass Throughs_Rebuttal Power Costs_Adj Bench DR 3 for Initial Briefs (Electric) 2 2" xfId="3597"/>
    <cellStyle name="_4.06E Pass Throughs_Rebuttal Power Costs_Adj Bench DR 3 for Initial Briefs (Electric) 3" xfId="3598"/>
    <cellStyle name="_4.06E Pass Throughs_Rebuttal Power Costs_Adj Bench DR 3 for Initial Briefs (Electric)_DEM-WP(C) ENERG10C--ctn Mid-C_042010 2010GRC" xfId="3599"/>
    <cellStyle name="_4.06E Pass Throughs_Rebuttal Power Costs_DEM-WP(C) ENERG10C--ctn Mid-C_042010 2010GRC" xfId="3600"/>
    <cellStyle name="_4.06E Pass Throughs_Rebuttal Power Costs_Electric Rev Req Model (2009 GRC) Rebuttal" xfId="100"/>
    <cellStyle name="_4.06E Pass Throughs_Rebuttal Power Costs_Electric Rev Req Model (2009 GRC) Rebuttal 2" xfId="3601"/>
    <cellStyle name="_4.06E Pass Throughs_Rebuttal Power Costs_Electric Rev Req Model (2009 GRC) Rebuttal REmoval of New  WH Solar AdjustMI" xfId="101"/>
    <cellStyle name="_4.06E Pass Throughs_Rebuttal Power Costs_Electric Rev Req Model (2009 GRC) Rebuttal REmoval of New  WH Solar AdjustMI 2" xfId="102"/>
    <cellStyle name="_4.06E Pass Throughs_Rebuttal Power Costs_Electric Rev Req Model (2009 GRC) Rebuttal REmoval of New  WH Solar AdjustMI 2 2" xfId="3602"/>
    <cellStyle name="_4.06E Pass Throughs_Rebuttal Power Costs_Electric Rev Req Model (2009 GRC) Rebuttal REmoval of New  WH Solar AdjustMI 3" xfId="3603"/>
    <cellStyle name="_4.06E Pass Throughs_Rebuttal Power Costs_Electric Rev Req Model (2009 GRC) Rebuttal REmoval of New  WH Solar AdjustMI_DEM-WP(C) ENERG10C--ctn Mid-C_042010 2010GRC" xfId="3604"/>
    <cellStyle name="_4.06E Pass Throughs_Rebuttal Power Costs_Electric Rev Req Model (2009 GRC) Revised 01-18-2010" xfId="103"/>
    <cellStyle name="_4.06E Pass Throughs_Rebuttal Power Costs_Electric Rev Req Model (2009 GRC) Revised 01-18-2010 2" xfId="104"/>
    <cellStyle name="_4.06E Pass Throughs_Rebuttal Power Costs_Electric Rev Req Model (2009 GRC) Revised 01-18-2010 2 2" xfId="3605"/>
    <cellStyle name="_4.06E Pass Throughs_Rebuttal Power Costs_Electric Rev Req Model (2009 GRC) Revised 01-18-2010 3" xfId="3606"/>
    <cellStyle name="_4.06E Pass Throughs_Rebuttal Power Costs_Electric Rev Req Model (2009 GRC) Revised 01-18-2010_DEM-WP(C) ENERG10C--ctn Mid-C_042010 2010GRC" xfId="3607"/>
    <cellStyle name="_4.06E Pass Throughs_Rebuttal Power Costs_Final Order Electric EXHIBIT A-1" xfId="105"/>
    <cellStyle name="_4.06E Pass Throughs_Rebuttal Power Costs_Final Order Electric EXHIBIT A-1 2" xfId="3608"/>
    <cellStyle name="_4.06E Pass Throughs_Wind Integration 10GRC" xfId="106"/>
    <cellStyle name="_4.06E Pass Throughs_Wind Integration 10GRC 2" xfId="107"/>
    <cellStyle name="_4.06E Pass Throughs_Wind Integration 10GRC 2 2" xfId="3609"/>
    <cellStyle name="_4.06E Pass Throughs_Wind Integration 10GRC 3" xfId="3610"/>
    <cellStyle name="_4.06E Pass Throughs_Wind Integration 10GRC_DEM-WP(C) ENERG10C--ctn Mid-C_042010 2010GRC" xfId="3611"/>
    <cellStyle name="_4.13E Montana Energy Tax" xfId="108"/>
    <cellStyle name="_4.13E Montana Energy Tax 2" xfId="109"/>
    <cellStyle name="_4.13E Montana Energy Tax 2 2" xfId="110"/>
    <cellStyle name="_4.13E Montana Energy Tax 2 2 2" xfId="3612"/>
    <cellStyle name="_4.13E Montana Energy Tax 2 3" xfId="3613"/>
    <cellStyle name="_4.13E Montana Energy Tax 3" xfId="111"/>
    <cellStyle name="_4.13E Montana Energy Tax 3 2" xfId="3614"/>
    <cellStyle name="_4.13E Montana Energy Tax 4" xfId="112"/>
    <cellStyle name="_4.13E Montana Energy Tax 4 2" xfId="113"/>
    <cellStyle name="_4.13E Montana Energy Tax 4 2 2" xfId="3615"/>
    <cellStyle name="_4.13E Montana Energy Tax 4 3" xfId="3616"/>
    <cellStyle name="_4.13E Montana Energy Tax 5" xfId="3617"/>
    <cellStyle name="_4.13E Montana Energy Tax 6" xfId="3618"/>
    <cellStyle name="_4.13E Montana Energy Tax 6 2" xfId="3619"/>
    <cellStyle name="_4.13E Montana Energy Tax 7" xfId="3620"/>
    <cellStyle name="_4.13E Montana Energy Tax 7 2" xfId="3621"/>
    <cellStyle name="_4.13E Montana Energy Tax_04 07E Wild Horse Wind Expansion (C) (2)" xfId="114"/>
    <cellStyle name="_4.13E Montana Energy Tax_04 07E Wild Horse Wind Expansion (C) (2) 2" xfId="115"/>
    <cellStyle name="_4.13E Montana Energy Tax_04 07E Wild Horse Wind Expansion (C) (2) 2 2" xfId="3622"/>
    <cellStyle name="_4.13E Montana Energy Tax_04 07E Wild Horse Wind Expansion (C) (2) 3" xfId="3623"/>
    <cellStyle name="_4.13E Montana Energy Tax_04 07E Wild Horse Wind Expansion (C) (2)_Adj Bench DR 3 for Initial Briefs (Electric)" xfId="116"/>
    <cellStyle name="_4.13E Montana Energy Tax_04 07E Wild Horse Wind Expansion (C) (2)_Adj Bench DR 3 for Initial Briefs (Electric) 2" xfId="117"/>
    <cellStyle name="_4.13E Montana Energy Tax_04 07E Wild Horse Wind Expansion (C) (2)_Adj Bench DR 3 for Initial Briefs (Electric) 2 2" xfId="3624"/>
    <cellStyle name="_4.13E Montana Energy Tax_04 07E Wild Horse Wind Expansion (C) (2)_Adj Bench DR 3 for Initial Briefs (Electric) 3" xfId="3625"/>
    <cellStyle name="_4.13E Montana Energy Tax_04 07E Wild Horse Wind Expansion (C) (2)_Adj Bench DR 3 for Initial Briefs (Electric)_DEM-WP(C) ENERG10C--ctn Mid-C_042010 2010GRC" xfId="3626"/>
    <cellStyle name="_4.13E Montana Energy Tax_04 07E Wild Horse Wind Expansion (C) (2)_DEM-WP(C) ENERG10C--ctn Mid-C_042010 2010GRC" xfId="3627"/>
    <cellStyle name="_4.13E Montana Energy Tax_04 07E Wild Horse Wind Expansion (C) (2)_Electric Rev Req Model (2009 GRC) " xfId="118"/>
    <cellStyle name="_4.13E Montana Energy Tax_04 07E Wild Horse Wind Expansion (C) (2)_Electric Rev Req Model (2009 GRC)  2" xfId="119"/>
    <cellStyle name="_4.13E Montana Energy Tax_04 07E Wild Horse Wind Expansion (C) (2)_Electric Rev Req Model (2009 GRC)  2 2" xfId="3628"/>
    <cellStyle name="_4.13E Montana Energy Tax_04 07E Wild Horse Wind Expansion (C) (2)_Electric Rev Req Model (2009 GRC)  3" xfId="3629"/>
    <cellStyle name="_4.13E Montana Energy Tax_04 07E Wild Horse Wind Expansion (C) (2)_Electric Rev Req Model (2009 GRC) _DEM-WP(C) ENERG10C--ctn Mid-C_042010 2010GRC" xfId="3630"/>
    <cellStyle name="_4.13E Montana Energy Tax_04 07E Wild Horse Wind Expansion (C) (2)_Electric Rev Req Model (2009 GRC) Rebuttal" xfId="120"/>
    <cellStyle name="_4.13E Montana Energy Tax_04 07E Wild Horse Wind Expansion (C) (2)_Electric Rev Req Model (2009 GRC) Rebuttal 2" xfId="3631"/>
    <cellStyle name="_4.13E Montana Energy Tax_04 07E Wild Horse Wind Expansion (C) (2)_Electric Rev Req Model (2009 GRC) Rebuttal REmoval of New  WH Solar AdjustMI" xfId="121"/>
    <cellStyle name="_4.13E Montana Energy Tax_04 07E Wild Horse Wind Expansion (C) (2)_Electric Rev Req Model (2009 GRC) Rebuttal REmoval of New  WH Solar AdjustMI 2" xfId="122"/>
    <cellStyle name="_4.13E Montana Energy Tax_04 07E Wild Horse Wind Expansion (C) (2)_Electric Rev Req Model (2009 GRC) Rebuttal REmoval of New  WH Solar AdjustMI 2 2" xfId="3632"/>
    <cellStyle name="_4.13E Montana Energy Tax_04 07E Wild Horse Wind Expansion (C) (2)_Electric Rev Req Model (2009 GRC) Rebuttal REmoval of New  WH Solar AdjustMI 3" xfId="3633"/>
    <cellStyle name="_4.13E Montana Energy Tax_04 07E Wild Horse Wind Expansion (C) (2)_Electric Rev Req Model (2009 GRC) Rebuttal REmoval of New  WH Solar AdjustMI_DEM-WP(C) ENERG10C--ctn Mid-C_042010 2010GRC" xfId="3634"/>
    <cellStyle name="_4.13E Montana Energy Tax_04 07E Wild Horse Wind Expansion (C) (2)_Electric Rev Req Model (2009 GRC) Revised 01-18-2010" xfId="123"/>
    <cellStyle name="_4.13E Montana Energy Tax_04 07E Wild Horse Wind Expansion (C) (2)_Electric Rev Req Model (2009 GRC) Revised 01-18-2010 2" xfId="124"/>
    <cellStyle name="_4.13E Montana Energy Tax_04 07E Wild Horse Wind Expansion (C) (2)_Electric Rev Req Model (2009 GRC) Revised 01-18-2010 2 2" xfId="3635"/>
    <cellStyle name="_4.13E Montana Energy Tax_04 07E Wild Horse Wind Expansion (C) (2)_Electric Rev Req Model (2009 GRC) Revised 01-18-2010 3" xfId="3636"/>
    <cellStyle name="_4.13E Montana Energy Tax_04 07E Wild Horse Wind Expansion (C) (2)_Electric Rev Req Model (2009 GRC) Revised 01-18-2010_DEM-WP(C) ENERG10C--ctn Mid-C_042010 2010GRC" xfId="3637"/>
    <cellStyle name="_4.13E Montana Energy Tax_04 07E Wild Horse Wind Expansion (C) (2)_Final Order Electric EXHIBIT A-1" xfId="125"/>
    <cellStyle name="_4.13E Montana Energy Tax_04 07E Wild Horse Wind Expansion (C) (2)_Final Order Electric EXHIBIT A-1 2" xfId="3638"/>
    <cellStyle name="_4.13E Montana Energy Tax_04 07E Wild Horse Wind Expansion (C) (2)_TENASKA REGULATORY ASSET" xfId="126"/>
    <cellStyle name="_4.13E Montana Energy Tax_04 07E Wild Horse Wind Expansion (C) (2)_TENASKA REGULATORY ASSET 2" xfId="3639"/>
    <cellStyle name="_4.13E Montana Energy Tax_16.37E Wild Horse Expansion DeferralRevwrkingfile SF" xfId="127"/>
    <cellStyle name="_4.13E Montana Energy Tax_16.37E Wild Horse Expansion DeferralRevwrkingfile SF 2" xfId="128"/>
    <cellStyle name="_4.13E Montana Energy Tax_16.37E Wild Horse Expansion DeferralRevwrkingfile SF 2 2" xfId="3640"/>
    <cellStyle name="_4.13E Montana Energy Tax_16.37E Wild Horse Expansion DeferralRevwrkingfile SF 3" xfId="3641"/>
    <cellStyle name="_4.13E Montana Energy Tax_16.37E Wild Horse Expansion DeferralRevwrkingfile SF_DEM-WP(C) ENERG10C--ctn Mid-C_042010 2010GRC" xfId="3642"/>
    <cellStyle name="_4.13E Montana Energy Tax_2009 GRC Compl Filing - Exhibit D" xfId="129"/>
    <cellStyle name="_4.13E Montana Energy Tax_2009 GRC Compl Filing - Exhibit D 2" xfId="130"/>
    <cellStyle name="_4.13E Montana Energy Tax_2009 GRC Compl Filing - Exhibit D 2 2" xfId="3643"/>
    <cellStyle name="_4.13E Montana Energy Tax_2009 GRC Compl Filing - Exhibit D 3" xfId="3644"/>
    <cellStyle name="_4.13E Montana Energy Tax_2009 GRC Compl Filing - Exhibit D_DEM-WP(C) ENERG10C--ctn Mid-C_042010 2010GRC" xfId="3645"/>
    <cellStyle name="_4.13E Montana Energy Tax_4 31 Regulatory Assets and Liabilities  7 06- Exhibit D" xfId="131"/>
    <cellStyle name="_4.13E Montana Energy Tax_4 31 Regulatory Assets and Liabilities  7 06- Exhibit D 2" xfId="132"/>
    <cellStyle name="_4.13E Montana Energy Tax_4 31 Regulatory Assets and Liabilities  7 06- Exhibit D 2 2" xfId="3646"/>
    <cellStyle name="_4.13E Montana Energy Tax_4 31 Regulatory Assets and Liabilities  7 06- Exhibit D 3" xfId="3647"/>
    <cellStyle name="_4.13E Montana Energy Tax_4 31 Regulatory Assets and Liabilities  7 06- Exhibit D_DEM-WP(C) ENERG10C--ctn Mid-C_042010 2010GRC" xfId="3648"/>
    <cellStyle name="_4.13E Montana Energy Tax_4 31 Regulatory Assets and Liabilities  7 06- Exhibit D_NIM Summary" xfId="133"/>
    <cellStyle name="_4.13E Montana Energy Tax_4 31 Regulatory Assets and Liabilities  7 06- Exhibit D_NIM Summary 2" xfId="134"/>
    <cellStyle name="_4.13E Montana Energy Tax_4 31 Regulatory Assets and Liabilities  7 06- Exhibit D_NIM Summary 2 2" xfId="3649"/>
    <cellStyle name="_4.13E Montana Energy Tax_4 31 Regulatory Assets and Liabilities  7 06- Exhibit D_NIM Summary 3" xfId="3650"/>
    <cellStyle name="_4.13E Montana Energy Tax_4 31 Regulatory Assets and Liabilities  7 06- Exhibit D_NIM Summary_DEM-WP(C) ENERG10C--ctn Mid-C_042010 2010GRC" xfId="3651"/>
    <cellStyle name="_4.13E Montana Energy Tax_4 31E Reg Asset  Liab and EXH D" xfId="3652"/>
    <cellStyle name="_4.13E Montana Energy Tax_4 31E Reg Asset  Liab and EXH D _ Aug 10 Filing (2)" xfId="3653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4 32 Regulatory Assets and Liabilities  7 06- Exhibit D 2 2" xfId="3654"/>
    <cellStyle name="_4.13E Montana Energy Tax_4 32 Regulatory Assets and Liabilities  7 06- Exhibit D 3" xfId="3655"/>
    <cellStyle name="_4.13E Montana Energy Tax_4 32 Regulatory Assets and Liabilities  7 06- Exhibit D_DEM-WP(C) ENERG10C--ctn Mid-C_042010 2010GRC" xfId="3656"/>
    <cellStyle name="_4.13E Montana Energy Tax_4 32 Regulatory Assets and Liabilities  7 06- Exhibit D_NIM Summary" xfId="137"/>
    <cellStyle name="_4.13E Montana Energy Tax_4 32 Regulatory Assets and Liabilities  7 06- Exhibit D_NIM Summary 2" xfId="138"/>
    <cellStyle name="_4.13E Montana Energy Tax_4 32 Regulatory Assets and Liabilities  7 06- Exhibit D_NIM Summary 2 2" xfId="3657"/>
    <cellStyle name="_4.13E Montana Energy Tax_4 32 Regulatory Assets and Liabilities  7 06- Exhibit D_NIM Summary 3" xfId="3658"/>
    <cellStyle name="_4.13E Montana Energy Tax_4 32 Regulatory Assets and Liabilities  7 06- Exhibit D_NIM Summary_DEM-WP(C) ENERG10C--ctn Mid-C_042010 2010GRC" xfId="3659"/>
    <cellStyle name="_4.13E Montana Energy Tax_AURORA Total New" xfId="139"/>
    <cellStyle name="_4.13E Montana Energy Tax_AURORA Total New 2" xfId="140"/>
    <cellStyle name="_4.13E Montana Energy Tax_AURORA Total New 2 2" xfId="3660"/>
    <cellStyle name="_4.13E Montana Energy Tax_AURORA Total New 3" xfId="3661"/>
    <cellStyle name="_4.13E Montana Energy Tax_Book2" xfId="141"/>
    <cellStyle name="_4.13E Montana Energy Tax_Book2 2" xfId="142"/>
    <cellStyle name="_4.13E Montana Energy Tax_Book2 2 2" xfId="3662"/>
    <cellStyle name="_4.13E Montana Energy Tax_Book2 3" xfId="3663"/>
    <cellStyle name="_4.13E Montana Energy Tax_Book2_Adj Bench DR 3 for Initial Briefs (Electric)" xfId="143"/>
    <cellStyle name="_4.13E Montana Energy Tax_Book2_Adj Bench DR 3 for Initial Briefs (Electric) 2" xfId="144"/>
    <cellStyle name="_4.13E Montana Energy Tax_Book2_Adj Bench DR 3 for Initial Briefs (Electric) 2 2" xfId="3664"/>
    <cellStyle name="_4.13E Montana Energy Tax_Book2_Adj Bench DR 3 for Initial Briefs (Electric) 3" xfId="3665"/>
    <cellStyle name="_4.13E Montana Energy Tax_Book2_Adj Bench DR 3 for Initial Briefs (Electric)_DEM-WP(C) ENERG10C--ctn Mid-C_042010 2010GRC" xfId="3666"/>
    <cellStyle name="_4.13E Montana Energy Tax_Book2_DEM-WP(C) ENERG10C--ctn Mid-C_042010 2010GRC" xfId="3667"/>
    <cellStyle name="_4.13E Montana Energy Tax_Book2_Electric Rev Req Model (2009 GRC) Rebuttal" xfId="145"/>
    <cellStyle name="_4.13E Montana Energy Tax_Book2_Electric Rev Req Model (2009 GRC) Rebuttal 2" xfId="3668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buttal REmoval of New  WH Solar AdjustMI 2 2" xfId="3669"/>
    <cellStyle name="_4.13E Montana Energy Tax_Book2_Electric Rev Req Model (2009 GRC) Rebuttal REmoval of New  WH Solar AdjustMI 3" xfId="3670"/>
    <cellStyle name="_4.13E Montana Energy Tax_Book2_Electric Rev Req Model (2009 GRC) Rebuttal REmoval of New  WH Solar AdjustMI_DEM-WP(C) ENERG10C--ctn Mid-C_042010 2010GRC" xfId="3671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Electric Rev Req Model (2009 GRC) Revised 01-18-2010 2 2" xfId="3672"/>
    <cellStyle name="_4.13E Montana Energy Tax_Book2_Electric Rev Req Model (2009 GRC) Revised 01-18-2010 3" xfId="3673"/>
    <cellStyle name="_4.13E Montana Energy Tax_Book2_Electric Rev Req Model (2009 GRC) Revised 01-18-2010_DEM-WP(C) ENERG10C--ctn Mid-C_042010 2010GRC" xfId="3674"/>
    <cellStyle name="_4.13E Montana Energy Tax_Book2_Final Order Electric EXHIBIT A-1" xfId="150"/>
    <cellStyle name="_4.13E Montana Energy Tax_Book2_Final Order Electric EXHIBIT A-1 2" xfId="3675"/>
    <cellStyle name="_4.13E Montana Energy Tax_Book4" xfId="151"/>
    <cellStyle name="_4.13E Montana Energy Tax_Book4 2" xfId="152"/>
    <cellStyle name="_4.13E Montana Energy Tax_Book4 2 2" xfId="3676"/>
    <cellStyle name="_4.13E Montana Energy Tax_Book4 3" xfId="3677"/>
    <cellStyle name="_4.13E Montana Energy Tax_Book4_DEM-WP(C) ENERG10C--ctn Mid-C_042010 2010GRC" xfId="3678"/>
    <cellStyle name="_4.13E Montana Energy Tax_Book9" xfId="153"/>
    <cellStyle name="_4.13E Montana Energy Tax_Book9 2" xfId="154"/>
    <cellStyle name="_4.13E Montana Energy Tax_Book9 2 2" xfId="3679"/>
    <cellStyle name="_4.13E Montana Energy Tax_Book9 3" xfId="3680"/>
    <cellStyle name="_4.13E Montana Energy Tax_Book9_DEM-WP(C) ENERG10C--ctn Mid-C_042010 2010GRC" xfId="3681"/>
    <cellStyle name="_4.13E Montana Energy Tax_Chelan PUD Power Costs (8-10)" xfId="3682"/>
    <cellStyle name="_4.13E Montana Energy Tax_DEM-WP(C) Chelan Power Costs" xfId="3683"/>
    <cellStyle name="_4.13E Montana Energy Tax_DEM-WP(C) ENERG10C--ctn Mid-C_042010 2010GRC" xfId="3684"/>
    <cellStyle name="_4.13E Montana Energy Tax_DEM-WP(C) Gas Transport 2010GRC" xfId="3685"/>
    <cellStyle name="_4.13E Montana Energy Tax_NIM Summary" xfId="155"/>
    <cellStyle name="_4.13E Montana Energy Tax_NIM Summary 09GRC" xfId="156"/>
    <cellStyle name="_4.13E Montana Energy Tax_NIM Summary 09GRC 2" xfId="157"/>
    <cellStyle name="_4.13E Montana Energy Tax_NIM Summary 09GRC 2 2" xfId="3686"/>
    <cellStyle name="_4.13E Montana Energy Tax_NIM Summary 09GRC 3" xfId="3687"/>
    <cellStyle name="_4.13E Montana Energy Tax_NIM Summary 09GRC_DEM-WP(C) ENERG10C--ctn Mid-C_042010 2010GRC" xfId="3688"/>
    <cellStyle name="_4.13E Montana Energy Tax_NIM Summary 10" xfId="3689"/>
    <cellStyle name="_4.13E Montana Energy Tax_NIM Summary 11" xfId="3690"/>
    <cellStyle name="_4.13E Montana Energy Tax_NIM Summary 12" xfId="3691"/>
    <cellStyle name="_4.13E Montana Energy Tax_NIM Summary 13" xfId="3692"/>
    <cellStyle name="_4.13E Montana Energy Tax_NIM Summary 14" xfId="3693"/>
    <cellStyle name="_4.13E Montana Energy Tax_NIM Summary 15" xfId="8944"/>
    <cellStyle name="_4.13E Montana Energy Tax_NIM Summary 16" xfId="9139"/>
    <cellStyle name="_4.13E Montana Energy Tax_NIM Summary 17" xfId="8942"/>
    <cellStyle name="_4.13E Montana Energy Tax_NIM Summary 2" xfId="158"/>
    <cellStyle name="_4.13E Montana Energy Tax_NIM Summary 2 2" xfId="3694"/>
    <cellStyle name="_4.13E Montana Energy Tax_NIM Summary 3" xfId="159"/>
    <cellStyle name="_4.13E Montana Energy Tax_NIM Summary 3 2" xfId="3695"/>
    <cellStyle name="_4.13E Montana Energy Tax_NIM Summary 4" xfId="160"/>
    <cellStyle name="_4.13E Montana Energy Tax_NIM Summary 4 2" xfId="3696"/>
    <cellStyle name="_4.13E Montana Energy Tax_NIM Summary 5" xfId="161"/>
    <cellStyle name="_4.13E Montana Energy Tax_NIM Summary 5 2" xfId="3697"/>
    <cellStyle name="_4.13E Montana Energy Tax_NIM Summary 6" xfId="162"/>
    <cellStyle name="_4.13E Montana Energy Tax_NIM Summary 6 2" xfId="3698"/>
    <cellStyle name="_4.13E Montana Energy Tax_NIM Summary 7" xfId="163"/>
    <cellStyle name="_4.13E Montana Energy Tax_NIM Summary 7 2" xfId="3699"/>
    <cellStyle name="_4.13E Montana Energy Tax_NIM Summary 8" xfId="164"/>
    <cellStyle name="_4.13E Montana Energy Tax_NIM Summary 8 2" xfId="3700"/>
    <cellStyle name="_4.13E Montana Energy Tax_NIM Summary 9" xfId="165"/>
    <cellStyle name="_4.13E Montana Energy Tax_NIM Summary 9 2" xfId="3701"/>
    <cellStyle name="_4.13E Montana Energy Tax_NIM Summary_DEM-WP(C) ENERG10C--ctn Mid-C_042010 2010GRC" xfId="3702"/>
    <cellStyle name="_4.13E Montana Energy Tax_PCA 9 -  Exhibit D April 2010 (3)" xfId="166"/>
    <cellStyle name="_4.13E Montana Energy Tax_PCA 9 -  Exhibit D April 2010 (3) 2" xfId="167"/>
    <cellStyle name="_4.13E Montana Energy Tax_PCA 9 -  Exhibit D April 2010 (3) 2 2" xfId="3703"/>
    <cellStyle name="_4.13E Montana Energy Tax_PCA 9 -  Exhibit D April 2010 (3) 3" xfId="3704"/>
    <cellStyle name="_4.13E Montana Energy Tax_PCA 9 -  Exhibit D April 2010 (3)_DEM-WP(C) ENERG10C--ctn Mid-C_042010 2010GRC" xfId="3705"/>
    <cellStyle name="_4.13E Montana Energy Tax_Power Costs - Comparison bx Rbtl-Staff-Jt-PC" xfId="168"/>
    <cellStyle name="_4.13E Montana Energy Tax_Power Costs - Comparison bx Rbtl-Staff-Jt-PC 2" xfId="169"/>
    <cellStyle name="_4.13E Montana Energy Tax_Power Costs - Comparison bx Rbtl-Staff-Jt-PC 2 2" xfId="3706"/>
    <cellStyle name="_4.13E Montana Energy Tax_Power Costs - Comparison bx Rbtl-Staff-Jt-PC 3" xfId="3707"/>
    <cellStyle name="_4.13E Montana Energy Tax_Power Costs - Comparison bx Rbtl-Staff-Jt-PC_Adj Bench DR 3 for Initial Briefs (Electric)" xfId="170"/>
    <cellStyle name="_4.13E Montana Energy Tax_Power Costs - Comparison bx Rbtl-Staff-Jt-PC_Adj Bench DR 3 for Initial Briefs (Electric) 2" xfId="171"/>
    <cellStyle name="_4.13E Montana Energy Tax_Power Costs - Comparison bx Rbtl-Staff-Jt-PC_Adj Bench DR 3 for Initial Briefs (Electric) 2 2" xfId="3708"/>
    <cellStyle name="_4.13E Montana Energy Tax_Power Costs - Comparison bx Rbtl-Staff-Jt-PC_Adj Bench DR 3 for Initial Briefs (Electric) 3" xfId="3709"/>
    <cellStyle name="_4.13E Montana Energy Tax_Power Costs - Comparison bx Rbtl-Staff-Jt-PC_Adj Bench DR 3 for Initial Briefs (Electric)_DEM-WP(C) ENERG10C--ctn Mid-C_042010 2010GRC" xfId="3710"/>
    <cellStyle name="_4.13E Montana Energy Tax_Power Costs - Comparison bx Rbtl-Staff-Jt-PC_DEM-WP(C) ENERG10C--ctn Mid-C_042010 2010GRC" xfId="3711"/>
    <cellStyle name="_4.13E Montana Energy Tax_Power Costs - Comparison bx Rbtl-Staff-Jt-PC_Electric Rev Req Model (2009 GRC) Rebuttal" xfId="172"/>
    <cellStyle name="_4.13E Montana Energy Tax_Power Costs - Comparison bx Rbtl-Staff-Jt-PC_Electric Rev Req Model (2009 GRC) Rebuttal 2" xfId="3712"/>
    <cellStyle name="_4.13E Montana Energy Tax_Power Costs - Comparison bx Rbtl-Staff-Jt-PC_Electric Rev Req Model (2009 GRC) Rebuttal REmoval of New  WH Solar AdjustMI" xfId="173"/>
    <cellStyle name="_4.13E Montana Energy Tax_Power Costs - Comparison bx Rbtl-Staff-Jt-PC_Electric Rev Req Model (2009 GRC) Rebuttal REmoval of New  WH Solar AdjustMI 2" xfId="174"/>
    <cellStyle name="_4.13E Montana Energy Tax_Power Costs - Comparison bx Rbtl-Staff-Jt-PC_Electric Rev Req Model (2009 GRC) Rebuttal REmoval of New  WH Solar AdjustMI 2 2" xfId="3713"/>
    <cellStyle name="_4.13E Montana Energy Tax_Power Costs - Comparison bx Rbtl-Staff-Jt-PC_Electric Rev Req Model (2009 GRC) Rebuttal REmoval of New  WH Solar AdjustMI 3" xfId="3714"/>
    <cellStyle name="_4.13E Montana Energy Tax_Power Costs - Comparison bx Rbtl-Staff-Jt-PC_Electric Rev Req Model (2009 GRC) Rebuttal REmoval of New  WH Solar AdjustMI_DEM-WP(C) ENERG10C--ctn Mid-C_042010 2010GRC" xfId="3715"/>
    <cellStyle name="_4.13E Montana Energy Tax_Power Costs - Comparison bx Rbtl-Staff-Jt-PC_Electric Rev Req Model (2009 GRC) Revised 01-18-2010" xfId="175"/>
    <cellStyle name="_4.13E Montana Energy Tax_Power Costs - Comparison bx Rbtl-Staff-Jt-PC_Electric Rev Req Model (2009 GRC) Revised 01-18-2010 2" xfId="176"/>
    <cellStyle name="_4.13E Montana Energy Tax_Power Costs - Comparison bx Rbtl-Staff-Jt-PC_Electric Rev Req Model (2009 GRC) Revised 01-18-2010 2 2" xfId="3716"/>
    <cellStyle name="_4.13E Montana Energy Tax_Power Costs - Comparison bx Rbtl-Staff-Jt-PC_Electric Rev Req Model (2009 GRC) Revised 01-18-2010 3" xfId="3717"/>
    <cellStyle name="_4.13E Montana Energy Tax_Power Costs - Comparison bx Rbtl-Staff-Jt-PC_Electric Rev Req Model (2009 GRC) Revised 01-18-2010_DEM-WP(C) ENERG10C--ctn Mid-C_042010 2010GRC" xfId="3718"/>
    <cellStyle name="_4.13E Montana Energy Tax_Power Costs - Comparison bx Rbtl-Staff-Jt-PC_Final Order Electric EXHIBIT A-1" xfId="177"/>
    <cellStyle name="_4.13E Montana Energy Tax_Power Costs - Comparison bx Rbtl-Staff-Jt-PC_Final Order Electric EXHIBIT A-1 2" xfId="3719"/>
    <cellStyle name="_4.13E Montana Energy Tax_Rebuttal Power Costs" xfId="178"/>
    <cellStyle name="_4.13E Montana Energy Tax_Rebuttal Power Costs 2" xfId="179"/>
    <cellStyle name="_4.13E Montana Energy Tax_Rebuttal Power Costs 2 2" xfId="3720"/>
    <cellStyle name="_4.13E Montana Energy Tax_Rebuttal Power Costs 3" xfId="3721"/>
    <cellStyle name="_4.13E Montana Energy Tax_Rebuttal Power Costs_Adj Bench DR 3 for Initial Briefs (Electric)" xfId="180"/>
    <cellStyle name="_4.13E Montana Energy Tax_Rebuttal Power Costs_Adj Bench DR 3 for Initial Briefs (Electric) 2" xfId="181"/>
    <cellStyle name="_4.13E Montana Energy Tax_Rebuttal Power Costs_Adj Bench DR 3 for Initial Briefs (Electric) 2 2" xfId="3722"/>
    <cellStyle name="_4.13E Montana Energy Tax_Rebuttal Power Costs_Adj Bench DR 3 for Initial Briefs (Electric) 3" xfId="3723"/>
    <cellStyle name="_4.13E Montana Energy Tax_Rebuttal Power Costs_Adj Bench DR 3 for Initial Briefs (Electric)_DEM-WP(C) ENERG10C--ctn Mid-C_042010 2010GRC" xfId="3724"/>
    <cellStyle name="_4.13E Montana Energy Tax_Rebuttal Power Costs_DEM-WP(C) ENERG10C--ctn Mid-C_042010 2010GRC" xfId="3725"/>
    <cellStyle name="_4.13E Montana Energy Tax_Rebuttal Power Costs_Electric Rev Req Model (2009 GRC) Rebuttal" xfId="182"/>
    <cellStyle name="_4.13E Montana Energy Tax_Rebuttal Power Costs_Electric Rev Req Model (2009 GRC) Rebuttal 2" xfId="3726"/>
    <cellStyle name="_4.13E Montana Energy Tax_Rebuttal Power Costs_Electric Rev Req Model (2009 GRC) Rebuttal REmoval of New  WH Solar AdjustMI" xfId="183"/>
    <cellStyle name="_4.13E Montana Energy Tax_Rebuttal Power Costs_Electric Rev Req Model (2009 GRC) Rebuttal REmoval of New  WH Solar AdjustMI 2" xfId="184"/>
    <cellStyle name="_4.13E Montana Energy Tax_Rebuttal Power Costs_Electric Rev Req Model (2009 GRC) Rebuttal REmoval of New  WH Solar AdjustMI 2 2" xfId="3727"/>
    <cellStyle name="_4.13E Montana Energy Tax_Rebuttal Power Costs_Electric Rev Req Model (2009 GRC) Rebuttal REmoval of New  WH Solar AdjustMI 3" xfId="3728"/>
    <cellStyle name="_4.13E Montana Energy Tax_Rebuttal Power Costs_Electric Rev Req Model (2009 GRC) Rebuttal REmoval of New  WH Solar AdjustMI_DEM-WP(C) ENERG10C--ctn Mid-C_042010 2010GRC" xfId="3729"/>
    <cellStyle name="_4.13E Montana Energy Tax_Rebuttal Power Costs_Electric Rev Req Model (2009 GRC) Revised 01-18-2010" xfId="185"/>
    <cellStyle name="_4.13E Montana Energy Tax_Rebuttal Power Costs_Electric Rev Req Model (2009 GRC) Revised 01-18-2010 2" xfId="186"/>
    <cellStyle name="_4.13E Montana Energy Tax_Rebuttal Power Costs_Electric Rev Req Model (2009 GRC) Revised 01-18-2010 2 2" xfId="3730"/>
    <cellStyle name="_4.13E Montana Energy Tax_Rebuttal Power Costs_Electric Rev Req Model (2009 GRC) Revised 01-18-2010 3" xfId="3731"/>
    <cellStyle name="_4.13E Montana Energy Tax_Rebuttal Power Costs_Electric Rev Req Model (2009 GRC) Revised 01-18-2010_DEM-WP(C) ENERG10C--ctn Mid-C_042010 2010GRC" xfId="3732"/>
    <cellStyle name="_4.13E Montana Energy Tax_Rebuttal Power Costs_Final Order Electric EXHIBIT A-1" xfId="187"/>
    <cellStyle name="_4.13E Montana Energy Tax_Rebuttal Power Costs_Final Order Electric EXHIBIT A-1 2" xfId="3733"/>
    <cellStyle name="_4.13E Montana Energy Tax_Wind Integration 10GRC" xfId="188"/>
    <cellStyle name="_4.13E Montana Energy Tax_Wind Integration 10GRC 2" xfId="189"/>
    <cellStyle name="_4.13E Montana Energy Tax_Wind Integration 10GRC 2 2" xfId="3734"/>
    <cellStyle name="_4.13E Montana Energy Tax_Wind Integration 10GRC 3" xfId="3735"/>
    <cellStyle name="_4.13E Montana Energy Tax_Wind Integration 10GRC_DEM-WP(C) ENERG10C--ctn Mid-C_042010 2010GRC" xfId="3736"/>
    <cellStyle name="_5 year summary (9-25-09)" xfId="3737"/>
    <cellStyle name="_x0013__Adj Bench DR 3 for Initial Briefs (Electric)" xfId="190"/>
    <cellStyle name="_x0013__Adj Bench DR 3 for Initial Briefs (Electric) 2" xfId="191"/>
    <cellStyle name="_x0013__Adj Bench DR 3 for Initial Briefs (Electric) 2 2" xfId="3738"/>
    <cellStyle name="_x0013__Adj Bench DR 3 for Initial Briefs (Electric) 3" xfId="3739"/>
    <cellStyle name="_x0013__Adj Bench DR 3 for Initial Briefs (Electric)_DEM-WP(C) ENERG10C--ctn Mid-C_042010 2010GRC" xfId="3740"/>
    <cellStyle name="_AURORA WIP" xfId="192"/>
    <cellStyle name="_AURORA WIP 2" xfId="193"/>
    <cellStyle name="_AURORA WIP 2 2" xfId="3741"/>
    <cellStyle name="_AURORA WIP 3" xfId="3742"/>
    <cellStyle name="_AURORA WIP 4" xfId="3743"/>
    <cellStyle name="_AURORA WIP 4 2" xfId="3744"/>
    <cellStyle name="_AURORA WIP 5" xfId="3745"/>
    <cellStyle name="_AURORA WIP 5 2" xfId="3746"/>
    <cellStyle name="_AURORA WIP_4 31E Reg Asset  Liab and EXH D" xfId="3747"/>
    <cellStyle name="_AURORA WIP_4 31E Reg Asset  Liab and EXH D _ Aug 10 Filing (2)" xfId="3748"/>
    <cellStyle name="_AURORA WIP_Chelan PUD Power Costs (8-10)" xfId="3749"/>
    <cellStyle name="_AURORA WIP_DEM-WP(C) Chelan Power Costs" xfId="3750"/>
    <cellStyle name="_AURORA WIP_DEM-WP(C) Costs Not In AURORA 2010GRC As Filed" xfId="194"/>
    <cellStyle name="_AURORA WIP_DEM-WP(C) Costs Not In AURORA 2010GRC As Filed 2" xfId="3751"/>
    <cellStyle name="_AURORA WIP_DEM-WP(C) Costs Not In AURORA 2010GRC As Filed 3" xfId="3752"/>
    <cellStyle name="_AURORA WIP_DEM-WP(C) Costs Not In AURORA 2010GRC As Filed_DEM-WP(C) ENERG10C--ctn Mid-C_042010 2010GRC" xfId="3753"/>
    <cellStyle name="_AURORA WIP_DEM-WP(C) ENERG10C--ctn Mid-C_042010 2010GRC" xfId="3754"/>
    <cellStyle name="_AURORA WIP_DEM-WP(C) Gas Transport 2010GRC" xfId="3755"/>
    <cellStyle name="_AURORA WIP_NIM Summary" xfId="195"/>
    <cellStyle name="_AURORA WIP_NIM Summary 09GRC" xfId="196"/>
    <cellStyle name="_AURORA WIP_NIM Summary 09GRC 2" xfId="197"/>
    <cellStyle name="_AURORA WIP_NIM Summary 09GRC 2 2" xfId="3756"/>
    <cellStyle name="_AURORA WIP_NIM Summary 09GRC 3" xfId="3757"/>
    <cellStyle name="_AURORA WIP_NIM Summary 09GRC_DEM-WP(C) ENERG10C--ctn Mid-C_042010 2010GRC" xfId="3758"/>
    <cellStyle name="_AURORA WIP_NIM Summary 10" xfId="3759"/>
    <cellStyle name="_AURORA WIP_NIM Summary 11" xfId="3760"/>
    <cellStyle name="_AURORA WIP_NIM Summary 12" xfId="3761"/>
    <cellStyle name="_AURORA WIP_NIM Summary 13" xfId="3762"/>
    <cellStyle name="_AURORA WIP_NIM Summary 14" xfId="3763"/>
    <cellStyle name="_AURORA WIP_NIM Summary 15" xfId="8945"/>
    <cellStyle name="_AURORA WIP_NIM Summary 16" xfId="9138"/>
    <cellStyle name="_AURORA WIP_NIM Summary 17" xfId="8943"/>
    <cellStyle name="_AURORA WIP_NIM Summary 2" xfId="198"/>
    <cellStyle name="_AURORA WIP_NIM Summary 2 2" xfId="3764"/>
    <cellStyle name="_AURORA WIP_NIM Summary 3" xfId="199"/>
    <cellStyle name="_AURORA WIP_NIM Summary 3 2" xfId="3765"/>
    <cellStyle name="_AURORA WIP_NIM Summary 4" xfId="200"/>
    <cellStyle name="_AURORA WIP_NIM Summary 4 2" xfId="3766"/>
    <cellStyle name="_AURORA WIP_NIM Summary 5" xfId="201"/>
    <cellStyle name="_AURORA WIP_NIM Summary 5 2" xfId="3767"/>
    <cellStyle name="_AURORA WIP_NIM Summary 6" xfId="202"/>
    <cellStyle name="_AURORA WIP_NIM Summary 6 2" xfId="3768"/>
    <cellStyle name="_AURORA WIP_NIM Summary 7" xfId="203"/>
    <cellStyle name="_AURORA WIP_NIM Summary 7 2" xfId="3769"/>
    <cellStyle name="_AURORA WIP_NIM Summary 8" xfId="204"/>
    <cellStyle name="_AURORA WIP_NIM Summary 8 2" xfId="3770"/>
    <cellStyle name="_AURORA WIP_NIM Summary 9" xfId="205"/>
    <cellStyle name="_AURORA WIP_NIM Summary 9 2" xfId="3771"/>
    <cellStyle name="_AURORA WIP_NIM Summary_DEM-WP(C) ENERG10C--ctn Mid-C_042010 2010GRC" xfId="3772"/>
    <cellStyle name="_AURORA WIP_NIM+O&amp;M" xfId="3773"/>
    <cellStyle name="_AURORA WIP_NIM+O&amp;M 2" xfId="3774"/>
    <cellStyle name="_AURORA WIP_NIM+O&amp;M Monthly" xfId="3775"/>
    <cellStyle name="_AURORA WIP_NIM+O&amp;M Monthly 2" xfId="3776"/>
    <cellStyle name="_AURORA WIP_PCA 9 -  Exhibit D April 2010 (3)" xfId="206"/>
    <cellStyle name="_AURORA WIP_PCA 9 -  Exhibit D April 2010 (3) 2" xfId="207"/>
    <cellStyle name="_AURORA WIP_PCA 9 -  Exhibit D April 2010 (3) 2 2" xfId="3777"/>
    <cellStyle name="_AURORA WIP_PCA 9 -  Exhibit D April 2010 (3) 3" xfId="3778"/>
    <cellStyle name="_AURORA WIP_PCA 9 -  Exhibit D April 2010 (3)_DEM-WP(C) ENERG10C--ctn Mid-C_042010 2010GRC" xfId="3779"/>
    <cellStyle name="_AURORA WIP_Reconciliation" xfId="208"/>
    <cellStyle name="_AURORA WIP_Reconciliation 2" xfId="3780"/>
    <cellStyle name="_AURORA WIP_Reconciliation 3" xfId="3781"/>
    <cellStyle name="_AURORA WIP_Reconciliation_DEM-WP(C) ENERG10C--ctn Mid-C_042010 2010GRC" xfId="3782"/>
    <cellStyle name="_AURORA WIP_Wind Integration 10GRC" xfId="209"/>
    <cellStyle name="_AURORA WIP_Wind Integration 10GRC 2" xfId="210"/>
    <cellStyle name="_AURORA WIP_Wind Integration 10GRC 2 2" xfId="3783"/>
    <cellStyle name="_AURORA WIP_Wind Integration 10GRC 3" xfId="3784"/>
    <cellStyle name="_AURORA WIP_Wind Integration 10GRC_DEM-WP(C) ENERG10C--ctn Mid-C_042010 2010GRC" xfId="3785"/>
    <cellStyle name="_Book1" xfId="211"/>
    <cellStyle name="_Book1 (2)" xfId="212"/>
    <cellStyle name="_Book1 (2) 2" xfId="213"/>
    <cellStyle name="_Book1 (2) 2 2" xfId="214"/>
    <cellStyle name="_Book1 (2) 2 2 2" xfId="3786"/>
    <cellStyle name="_Book1 (2) 2 3" xfId="3787"/>
    <cellStyle name="_Book1 (2) 3" xfId="215"/>
    <cellStyle name="_Book1 (2) 3 2" xfId="3788"/>
    <cellStyle name="_Book1 (2) 4" xfId="216"/>
    <cellStyle name="_Book1 (2) 4 2" xfId="217"/>
    <cellStyle name="_Book1 (2) 4 2 2" xfId="3789"/>
    <cellStyle name="_Book1 (2) 4 3" xfId="3790"/>
    <cellStyle name="_Book1 (2) 5" xfId="3791"/>
    <cellStyle name="_Book1 (2) 6" xfId="3792"/>
    <cellStyle name="_Book1 (2) 6 2" xfId="3793"/>
    <cellStyle name="_Book1 (2) 7" xfId="3794"/>
    <cellStyle name="_Book1 (2) 7 2" xfId="3795"/>
    <cellStyle name="_Book1 (2)_04 07E Wild Horse Wind Expansion (C) (2)" xfId="218"/>
    <cellStyle name="_Book1 (2)_04 07E Wild Horse Wind Expansion (C) (2) 2" xfId="219"/>
    <cellStyle name="_Book1 (2)_04 07E Wild Horse Wind Expansion (C) (2) 2 2" xfId="3796"/>
    <cellStyle name="_Book1 (2)_04 07E Wild Horse Wind Expansion (C) (2) 3" xfId="3797"/>
    <cellStyle name="_Book1 (2)_04 07E Wild Horse Wind Expansion (C) (2)_Adj Bench DR 3 for Initial Briefs (Electric)" xfId="220"/>
    <cellStyle name="_Book1 (2)_04 07E Wild Horse Wind Expansion (C) (2)_Adj Bench DR 3 for Initial Briefs (Electric) 2" xfId="221"/>
    <cellStyle name="_Book1 (2)_04 07E Wild Horse Wind Expansion (C) (2)_Adj Bench DR 3 for Initial Briefs (Electric) 2 2" xfId="3798"/>
    <cellStyle name="_Book1 (2)_04 07E Wild Horse Wind Expansion (C) (2)_Adj Bench DR 3 for Initial Briefs (Electric) 3" xfId="3799"/>
    <cellStyle name="_Book1 (2)_04 07E Wild Horse Wind Expansion (C) (2)_Adj Bench DR 3 for Initial Briefs (Electric)_DEM-WP(C) ENERG10C--ctn Mid-C_042010 2010GRC" xfId="3800"/>
    <cellStyle name="_Book1 (2)_04 07E Wild Horse Wind Expansion (C) (2)_DEM-WP(C) ENERG10C--ctn Mid-C_042010 2010GRC" xfId="3801"/>
    <cellStyle name="_Book1 (2)_04 07E Wild Horse Wind Expansion (C) (2)_Electric Rev Req Model (2009 GRC) " xfId="222"/>
    <cellStyle name="_Book1 (2)_04 07E Wild Horse Wind Expansion (C) (2)_Electric Rev Req Model (2009 GRC)  2" xfId="223"/>
    <cellStyle name="_Book1 (2)_04 07E Wild Horse Wind Expansion (C) (2)_Electric Rev Req Model (2009 GRC)  2 2" xfId="3802"/>
    <cellStyle name="_Book1 (2)_04 07E Wild Horse Wind Expansion (C) (2)_Electric Rev Req Model (2009 GRC)  3" xfId="3803"/>
    <cellStyle name="_Book1 (2)_04 07E Wild Horse Wind Expansion (C) (2)_Electric Rev Req Model (2009 GRC) _DEM-WP(C) ENERG10C--ctn Mid-C_042010 2010GRC" xfId="3804"/>
    <cellStyle name="_Book1 (2)_04 07E Wild Horse Wind Expansion (C) (2)_Electric Rev Req Model (2009 GRC) Rebuttal" xfId="224"/>
    <cellStyle name="_Book1 (2)_04 07E Wild Horse Wind Expansion (C) (2)_Electric Rev Req Model (2009 GRC) Rebuttal 2" xfId="3805"/>
    <cellStyle name="_Book1 (2)_04 07E Wild Horse Wind Expansion (C) (2)_Electric Rev Req Model (2009 GRC) Rebuttal REmoval of New  WH Solar AdjustMI" xfId="225"/>
    <cellStyle name="_Book1 (2)_04 07E Wild Horse Wind Expansion (C) (2)_Electric Rev Req Model (2009 GRC) Rebuttal REmoval of New  WH Solar AdjustMI 2" xfId="226"/>
    <cellStyle name="_Book1 (2)_04 07E Wild Horse Wind Expansion (C) (2)_Electric Rev Req Model (2009 GRC) Rebuttal REmoval of New  WH Solar AdjustMI 2 2" xfId="3806"/>
    <cellStyle name="_Book1 (2)_04 07E Wild Horse Wind Expansion (C) (2)_Electric Rev Req Model (2009 GRC) Rebuttal REmoval of New  WH Solar AdjustMI 3" xfId="3807"/>
    <cellStyle name="_Book1 (2)_04 07E Wild Horse Wind Expansion (C) (2)_Electric Rev Req Model (2009 GRC) Rebuttal REmoval of New  WH Solar AdjustMI_DEM-WP(C) ENERG10C--ctn Mid-C_042010 2010GRC" xfId="3808"/>
    <cellStyle name="_Book1 (2)_04 07E Wild Horse Wind Expansion (C) (2)_Electric Rev Req Model (2009 GRC) Revised 01-18-2010" xfId="227"/>
    <cellStyle name="_Book1 (2)_04 07E Wild Horse Wind Expansion (C) (2)_Electric Rev Req Model (2009 GRC) Revised 01-18-2010 2" xfId="228"/>
    <cellStyle name="_Book1 (2)_04 07E Wild Horse Wind Expansion (C) (2)_Electric Rev Req Model (2009 GRC) Revised 01-18-2010 2 2" xfId="3809"/>
    <cellStyle name="_Book1 (2)_04 07E Wild Horse Wind Expansion (C) (2)_Electric Rev Req Model (2009 GRC) Revised 01-18-2010 3" xfId="3810"/>
    <cellStyle name="_Book1 (2)_04 07E Wild Horse Wind Expansion (C) (2)_Electric Rev Req Model (2009 GRC) Revised 01-18-2010_DEM-WP(C) ENERG10C--ctn Mid-C_042010 2010GRC" xfId="3811"/>
    <cellStyle name="_Book1 (2)_04 07E Wild Horse Wind Expansion (C) (2)_Final Order Electric EXHIBIT A-1" xfId="229"/>
    <cellStyle name="_Book1 (2)_04 07E Wild Horse Wind Expansion (C) (2)_Final Order Electric EXHIBIT A-1 2" xfId="3812"/>
    <cellStyle name="_Book1 (2)_04 07E Wild Horse Wind Expansion (C) (2)_TENASKA REGULATORY ASSET" xfId="230"/>
    <cellStyle name="_Book1 (2)_04 07E Wild Horse Wind Expansion (C) (2)_TENASKA REGULATORY ASSET 2" xfId="3813"/>
    <cellStyle name="_Book1 (2)_16.37E Wild Horse Expansion DeferralRevwrkingfile SF" xfId="231"/>
    <cellStyle name="_Book1 (2)_16.37E Wild Horse Expansion DeferralRevwrkingfile SF 2" xfId="232"/>
    <cellStyle name="_Book1 (2)_16.37E Wild Horse Expansion DeferralRevwrkingfile SF 2 2" xfId="3814"/>
    <cellStyle name="_Book1 (2)_16.37E Wild Horse Expansion DeferralRevwrkingfile SF 3" xfId="3815"/>
    <cellStyle name="_Book1 (2)_16.37E Wild Horse Expansion DeferralRevwrkingfile SF_DEM-WP(C) ENERG10C--ctn Mid-C_042010 2010GRC" xfId="3816"/>
    <cellStyle name="_Book1 (2)_2009 GRC Compl Filing - Exhibit D" xfId="233"/>
    <cellStyle name="_Book1 (2)_2009 GRC Compl Filing - Exhibit D 2" xfId="234"/>
    <cellStyle name="_Book1 (2)_2009 GRC Compl Filing - Exhibit D 2 2" xfId="3817"/>
    <cellStyle name="_Book1 (2)_2009 GRC Compl Filing - Exhibit D 3" xfId="3818"/>
    <cellStyle name="_Book1 (2)_2009 GRC Compl Filing - Exhibit D_DEM-WP(C) ENERG10C--ctn Mid-C_042010 2010GRC" xfId="3819"/>
    <cellStyle name="_Book1 (2)_4 31 Regulatory Assets and Liabilities  7 06- Exhibit D" xfId="235"/>
    <cellStyle name="_Book1 (2)_4 31 Regulatory Assets and Liabilities  7 06- Exhibit D 2" xfId="236"/>
    <cellStyle name="_Book1 (2)_4 31 Regulatory Assets and Liabilities  7 06- Exhibit D 2 2" xfId="3820"/>
    <cellStyle name="_Book1 (2)_4 31 Regulatory Assets and Liabilities  7 06- Exhibit D 3" xfId="3821"/>
    <cellStyle name="_Book1 (2)_4 31 Regulatory Assets and Liabilities  7 06- Exhibit D_DEM-WP(C) ENERG10C--ctn Mid-C_042010 2010GRC" xfId="3822"/>
    <cellStyle name="_Book1 (2)_4 31 Regulatory Assets and Liabilities  7 06- Exhibit D_NIM Summary" xfId="237"/>
    <cellStyle name="_Book1 (2)_4 31 Regulatory Assets and Liabilities  7 06- Exhibit D_NIM Summary 2" xfId="238"/>
    <cellStyle name="_Book1 (2)_4 31 Regulatory Assets and Liabilities  7 06- Exhibit D_NIM Summary 2 2" xfId="3823"/>
    <cellStyle name="_Book1 (2)_4 31 Regulatory Assets and Liabilities  7 06- Exhibit D_NIM Summary 3" xfId="3824"/>
    <cellStyle name="_Book1 (2)_4 31 Regulatory Assets and Liabilities  7 06- Exhibit D_NIM Summary_DEM-WP(C) ENERG10C--ctn Mid-C_042010 2010GRC" xfId="3825"/>
    <cellStyle name="_Book1 (2)_4 31E Reg Asset  Liab and EXH D" xfId="3826"/>
    <cellStyle name="_Book1 (2)_4 31E Reg Asset  Liab and EXH D _ Aug 10 Filing (2)" xfId="3827"/>
    <cellStyle name="_Book1 (2)_4 32 Regulatory Assets and Liabilities  7 06- Exhibit D" xfId="239"/>
    <cellStyle name="_Book1 (2)_4 32 Regulatory Assets and Liabilities  7 06- Exhibit D 2" xfId="240"/>
    <cellStyle name="_Book1 (2)_4 32 Regulatory Assets and Liabilities  7 06- Exhibit D 2 2" xfId="3828"/>
    <cellStyle name="_Book1 (2)_4 32 Regulatory Assets and Liabilities  7 06- Exhibit D 3" xfId="3829"/>
    <cellStyle name="_Book1 (2)_4 32 Regulatory Assets and Liabilities  7 06- Exhibit D_DEM-WP(C) ENERG10C--ctn Mid-C_042010 2010GRC" xfId="3830"/>
    <cellStyle name="_Book1 (2)_4 32 Regulatory Assets and Liabilities  7 06- Exhibit D_NIM Summary" xfId="241"/>
    <cellStyle name="_Book1 (2)_4 32 Regulatory Assets and Liabilities  7 06- Exhibit D_NIM Summary 2" xfId="242"/>
    <cellStyle name="_Book1 (2)_4 32 Regulatory Assets and Liabilities  7 06- Exhibit D_NIM Summary 2 2" xfId="3831"/>
    <cellStyle name="_Book1 (2)_4 32 Regulatory Assets and Liabilities  7 06- Exhibit D_NIM Summary 3" xfId="3832"/>
    <cellStyle name="_Book1 (2)_4 32 Regulatory Assets and Liabilities  7 06- Exhibit D_NIM Summary_DEM-WP(C) ENERG10C--ctn Mid-C_042010 2010GRC" xfId="3833"/>
    <cellStyle name="_Book1 (2)_AURORA Total New" xfId="243"/>
    <cellStyle name="_Book1 (2)_AURORA Total New 2" xfId="244"/>
    <cellStyle name="_Book1 (2)_AURORA Total New 2 2" xfId="3834"/>
    <cellStyle name="_Book1 (2)_AURORA Total New 3" xfId="3835"/>
    <cellStyle name="_Book1 (2)_Book2" xfId="245"/>
    <cellStyle name="_Book1 (2)_Book2 2" xfId="246"/>
    <cellStyle name="_Book1 (2)_Book2 2 2" xfId="3836"/>
    <cellStyle name="_Book1 (2)_Book2 3" xfId="3837"/>
    <cellStyle name="_Book1 (2)_Book2_Adj Bench DR 3 for Initial Briefs (Electric)" xfId="247"/>
    <cellStyle name="_Book1 (2)_Book2_Adj Bench DR 3 for Initial Briefs (Electric) 2" xfId="248"/>
    <cellStyle name="_Book1 (2)_Book2_Adj Bench DR 3 for Initial Briefs (Electric) 2 2" xfId="3838"/>
    <cellStyle name="_Book1 (2)_Book2_Adj Bench DR 3 for Initial Briefs (Electric) 3" xfId="3839"/>
    <cellStyle name="_Book1 (2)_Book2_Adj Bench DR 3 for Initial Briefs (Electric)_DEM-WP(C) ENERG10C--ctn Mid-C_042010 2010GRC" xfId="3840"/>
    <cellStyle name="_Book1 (2)_Book2_DEM-WP(C) ENERG10C--ctn Mid-C_042010 2010GRC" xfId="3841"/>
    <cellStyle name="_Book1 (2)_Book2_Electric Rev Req Model (2009 GRC) Rebuttal" xfId="249"/>
    <cellStyle name="_Book1 (2)_Book2_Electric Rev Req Model (2009 GRC) Rebuttal 2" xfId="3842"/>
    <cellStyle name="_Book1 (2)_Book2_Electric Rev Req Model (2009 GRC) Rebuttal REmoval of New  WH Solar AdjustMI" xfId="250"/>
    <cellStyle name="_Book1 (2)_Book2_Electric Rev Req Model (2009 GRC) Rebuttal REmoval of New  WH Solar AdjustMI 2" xfId="251"/>
    <cellStyle name="_Book1 (2)_Book2_Electric Rev Req Model (2009 GRC) Rebuttal REmoval of New  WH Solar AdjustMI 2 2" xfId="3843"/>
    <cellStyle name="_Book1 (2)_Book2_Electric Rev Req Model (2009 GRC) Rebuttal REmoval of New  WH Solar AdjustMI 3" xfId="3844"/>
    <cellStyle name="_Book1 (2)_Book2_Electric Rev Req Model (2009 GRC) Rebuttal REmoval of New  WH Solar AdjustMI_DEM-WP(C) ENERG10C--ctn Mid-C_042010 2010GRC" xfId="3845"/>
    <cellStyle name="_Book1 (2)_Book2_Electric Rev Req Model (2009 GRC) Revised 01-18-2010" xfId="252"/>
    <cellStyle name="_Book1 (2)_Book2_Electric Rev Req Model (2009 GRC) Revised 01-18-2010 2" xfId="253"/>
    <cellStyle name="_Book1 (2)_Book2_Electric Rev Req Model (2009 GRC) Revised 01-18-2010 2 2" xfId="3846"/>
    <cellStyle name="_Book1 (2)_Book2_Electric Rev Req Model (2009 GRC) Revised 01-18-2010 3" xfId="3847"/>
    <cellStyle name="_Book1 (2)_Book2_Electric Rev Req Model (2009 GRC) Revised 01-18-2010_DEM-WP(C) ENERG10C--ctn Mid-C_042010 2010GRC" xfId="3848"/>
    <cellStyle name="_Book1 (2)_Book2_Final Order Electric EXHIBIT A-1" xfId="254"/>
    <cellStyle name="_Book1 (2)_Book2_Final Order Electric EXHIBIT A-1 2" xfId="3849"/>
    <cellStyle name="_Book1 (2)_Book4" xfId="255"/>
    <cellStyle name="_Book1 (2)_Book4 2" xfId="256"/>
    <cellStyle name="_Book1 (2)_Book4 2 2" xfId="3850"/>
    <cellStyle name="_Book1 (2)_Book4 3" xfId="3851"/>
    <cellStyle name="_Book1 (2)_Book4_DEM-WP(C) ENERG10C--ctn Mid-C_042010 2010GRC" xfId="3852"/>
    <cellStyle name="_Book1 (2)_Book9" xfId="257"/>
    <cellStyle name="_Book1 (2)_Book9 2" xfId="258"/>
    <cellStyle name="_Book1 (2)_Book9 2 2" xfId="3853"/>
    <cellStyle name="_Book1 (2)_Book9 3" xfId="3854"/>
    <cellStyle name="_Book1 (2)_Book9_DEM-WP(C) ENERG10C--ctn Mid-C_042010 2010GRC" xfId="3855"/>
    <cellStyle name="_Book1 (2)_Chelan PUD Power Costs (8-10)" xfId="3856"/>
    <cellStyle name="_Book1 (2)_DEM-WP(C) Chelan Power Costs" xfId="3857"/>
    <cellStyle name="_Book1 (2)_DEM-WP(C) ENERG10C--ctn Mid-C_042010 2010GRC" xfId="3858"/>
    <cellStyle name="_Book1 (2)_DEM-WP(C) Gas Transport 2010GRC" xfId="3859"/>
    <cellStyle name="_Book1 (2)_NIM Summary" xfId="259"/>
    <cellStyle name="_Book1 (2)_NIM Summary 09GRC" xfId="260"/>
    <cellStyle name="_Book1 (2)_NIM Summary 09GRC 2" xfId="261"/>
    <cellStyle name="_Book1 (2)_NIM Summary 09GRC 2 2" xfId="3860"/>
    <cellStyle name="_Book1 (2)_NIM Summary 09GRC 3" xfId="3861"/>
    <cellStyle name="_Book1 (2)_NIM Summary 09GRC_DEM-WP(C) ENERG10C--ctn Mid-C_042010 2010GRC" xfId="3862"/>
    <cellStyle name="_Book1 (2)_NIM Summary 10" xfId="3863"/>
    <cellStyle name="_Book1 (2)_NIM Summary 11" xfId="3864"/>
    <cellStyle name="_Book1 (2)_NIM Summary 12" xfId="3865"/>
    <cellStyle name="_Book1 (2)_NIM Summary 13" xfId="3866"/>
    <cellStyle name="_Book1 (2)_NIM Summary 14" xfId="3867"/>
    <cellStyle name="_Book1 (2)_NIM Summary 15" xfId="8947"/>
    <cellStyle name="_Book1 (2)_NIM Summary 16" xfId="9136"/>
    <cellStyle name="_Book1 (2)_NIM Summary 17" xfId="8946"/>
    <cellStyle name="_Book1 (2)_NIM Summary 2" xfId="262"/>
    <cellStyle name="_Book1 (2)_NIM Summary 2 2" xfId="3868"/>
    <cellStyle name="_Book1 (2)_NIM Summary 3" xfId="263"/>
    <cellStyle name="_Book1 (2)_NIM Summary 3 2" xfId="3869"/>
    <cellStyle name="_Book1 (2)_NIM Summary 4" xfId="264"/>
    <cellStyle name="_Book1 (2)_NIM Summary 4 2" xfId="3870"/>
    <cellStyle name="_Book1 (2)_NIM Summary 5" xfId="265"/>
    <cellStyle name="_Book1 (2)_NIM Summary 5 2" xfId="3871"/>
    <cellStyle name="_Book1 (2)_NIM Summary 6" xfId="266"/>
    <cellStyle name="_Book1 (2)_NIM Summary 6 2" xfId="3872"/>
    <cellStyle name="_Book1 (2)_NIM Summary 7" xfId="267"/>
    <cellStyle name="_Book1 (2)_NIM Summary 7 2" xfId="3873"/>
    <cellStyle name="_Book1 (2)_NIM Summary 8" xfId="268"/>
    <cellStyle name="_Book1 (2)_NIM Summary 8 2" xfId="3874"/>
    <cellStyle name="_Book1 (2)_NIM Summary 9" xfId="269"/>
    <cellStyle name="_Book1 (2)_NIM Summary 9 2" xfId="3875"/>
    <cellStyle name="_Book1 (2)_NIM Summary_DEM-WP(C) ENERG10C--ctn Mid-C_042010 2010GRC" xfId="3876"/>
    <cellStyle name="_Book1 (2)_PCA 9 -  Exhibit D April 2010 (3)" xfId="270"/>
    <cellStyle name="_Book1 (2)_PCA 9 -  Exhibit D April 2010 (3) 2" xfId="271"/>
    <cellStyle name="_Book1 (2)_PCA 9 -  Exhibit D April 2010 (3) 2 2" xfId="3877"/>
    <cellStyle name="_Book1 (2)_PCA 9 -  Exhibit D April 2010 (3) 3" xfId="3878"/>
    <cellStyle name="_Book1 (2)_PCA 9 -  Exhibit D April 2010 (3)_DEM-WP(C) ENERG10C--ctn Mid-C_042010 2010GRC" xfId="3879"/>
    <cellStyle name="_Book1 (2)_Power Costs - Comparison bx Rbtl-Staff-Jt-PC" xfId="272"/>
    <cellStyle name="_Book1 (2)_Power Costs - Comparison bx Rbtl-Staff-Jt-PC 2" xfId="273"/>
    <cellStyle name="_Book1 (2)_Power Costs - Comparison bx Rbtl-Staff-Jt-PC 2 2" xfId="3880"/>
    <cellStyle name="_Book1 (2)_Power Costs - Comparison bx Rbtl-Staff-Jt-PC 3" xfId="3881"/>
    <cellStyle name="_Book1 (2)_Power Costs - Comparison bx Rbtl-Staff-Jt-PC_Adj Bench DR 3 for Initial Briefs (Electric)" xfId="274"/>
    <cellStyle name="_Book1 (2)_Power Costs - Comparison bx Rbtl-Staff-Jt-PC_Adj Bench DR 3 for Initial Briefs (Electric) 2" xfId="275"/>
    <cellStyle name="_Book1 (2)_Power Costs - Comparison bx Rbtl-Staff-Jt-PC_Adj Bench DR 3 for Initial Briefs (Electric) 2 2" xfId="3882"/>
    <cellStyle name="_Book1 (2)_Power Costs - Comparison bx Rbtl-Staff-Jt-PC_Adj Bench DR 3 for Initial Briefs (Electric) 3" xfId="3883"/>
    <cellStyle name="_Book1 (2)_Power Costs - Comparison bx Rbtl-Staff-Jt-PC_Adj Bench DR 3 for Initial Briefs (Electric)_DEM-WP(C) ENERG10C--ctn Mid-C_042010 2010GRC" xfId="3884"/>
    <cellStyle name="_Book1 (2)_Power Costs - Comparison bx Rbtl-Staff-Jt-PC_DEM-WP(C) ENERG10C--ctn Mid-C_042010 2010GRC" xfId="3885"/>
    <cellStyle name="_Book1 (2)_Power Costs - Comparison bx Rbtl-Staff-Jt-PC_Electric Rev Req Model (2009 GRC) Rebuttal" xfId="276"/>
    <cellStyle name="_Book1 (2)_Power Costs - Comparison bx Rbtl-Staff-Jt-PC_Electric Rev Req Model (2009 GRC) Rebuttal 2" xfId="3886"/>
    <cellStyle name="_Book1 (2)_Power Costs - Comparison bx Rbtl-Staff-Jt-PC_Electric Rev Req Model (2009 GRC) Rebuttal REmoval of New  WH Solar AdjustMI" xfId="277"/>
    <cellStyle name="_Book1 (2)_Power Costs - Comparison bx Rbtl-Staff-Jt-PC_Electric Rev Req Model (2009 GRC) Rebuttal REmoval of New  WH Solar AdjustMI 2" xfId="278"/>
    <cellStyle name="_Book1 (2)_Power Costs - Comparison bx Rbtl-Staff-Jt-PC_Electric Rev Req Model (2009 GRC) Rebuttal REmoval of New  WH Solar AdjustMI 2 2" xfId="3887"/>
    <cellStyle name="_Book1 (2)_Power Costs - Comparison bx Rbtl-Staff-Jt-PC_Electric Rev Req Model (2009 GRC) Rebuttal REmoval of New  WH Solar AdjustMI 3" xfId="3888"/>
    <cellStyle name="_Book1 (2)_Power Costs - Comparison bx Rbtl-Staff-Jt-PC_Electric Rev Req Model (2009 GRC) Rebuttal REmoval of New  WH Solar AdjustMI_DEM-WP(C) ENERG10C--ctn Mid-C_042010 2010GRC" xfId="3889"/>
    <cellStyle name="_Book1 (2)_Power Costs - Comparison bx Rbtl-Staff-Jt-PC_Electric Rev Req Model (2009 GRC) Revised 01-18-2010" xfId="279"/>
    <cellStyle name="_Book1 (2)_Power Costs - Comparison bx Rbtl-Staff-Jt-PC_Electric Rev Req Model (2009 GRC) Revised 01-18-2010 2" xfId="280"/>
    <cellStyle name="_Book1 (2)_Power Costs - Comparison bx Rbtl-Staff-Jt-PC_Electric Rev Req Model (2009 GRC) Revised 01-18-2010 2 2" xfId="3890"/>
    <cellStyle name="_Book1 (2)_Power Costs - Comparison bx Rbtl-Staff-Jt-PC_Electric Rev Req Model (2009 GRC) Revised 01-18-2010 3" xfId="3891"/>
    <cellStyle name="_Book1 (2)_Power Costs - Comparison bx Rbtl-Staff-Jt-PC_Electric Rev Req Model (2009 GRC) Revised 01-18-2010_DEM-WP(C) ENERG10C--ctn Mid-C_042010 2010GRC" xfId="3892"/>
    <cellStyle name="_Book1 (2)_Power Costs - Comparison bx Rbtl-Staff-Jt-PC_Final Order Electric EXHIBIT A-1" xfId="281"/>
    <cellStyle name="_Book1 (2)_Power Costs - Comparison bx Rbtl-Staff-Jt-PC_Final Order Electric EXHIBIT A-1 2" xfId="3893"/>
    <cellStyle name="_Book1 (2)_Rebuttal Power Costs" xfId="282"/>
    <cellStyle name="_Book1 (2)_Rebuttal Power Costs 2" xfId="283"/>
    <cellStyle name="_Book1 (2)_Rebuttal Power Costs 2 2" xfId="3894"/>
    <cellStyle name="_Book1 (2)_Rebuttal Power Costs 3" xfId="3895"/>
    <cellStyle name="_Book1 (2)_Rebuttal Power Costs_Adj Bench DR 3 for Initial Briefs (Electric)" xfId="284"/>
    <cellStyle name="_Book1 (2)_Rebuttal Power Costs_Adj Bench DR 3 for Initial Briefs (Electric) 2" xfId="285"/>
    <cellStyle name="_Book1 (2)_Rebuttal Power Costs_Adj Bench DR 3 for Initial Briefs (Electric) 2 2" xfId="3896"/>
    <cellStyle name="_Book1 (2)_Rebuttal Power Costs_Adj Bench DR 3 for Initial Briefs (Electric) 3" xfId="3897"/>
    <cellStyle name="_Book1 (2)_Rebuttal Power Costs_Adj Bench DR 3 for Initial Briefs (Electric)_DEM-WP(C) ENERG10C--ctn Mid-C_042010 2010GRC" xfId="3898"/>
    <cellStyle name="_Book1 (2)_Rebuttal Power Costs_DEM-WP(C) ENERG10C--ctn Mid-C_042010 2010GRC" xfId="3899"/>
    <cellStyle name="_Book1 (2)_Rebuttal Power Costs_Electric Rev Req Model (2009 GRC) Rebuttal" xfId="286"/>
    <cellStyle name="_Book1 (2)_Rebuttal Power Costs_Electric Rev Req Model (2009 GRC) Rebuttal 2" xfId="3900"/>
    <cellStyle name="_Book1 (2)_Rebuttal Power Costs_Electric Rev Req Model (2009 GRC) Rebuttal REmoval of New  WH Solar AdjustMI" xfId="287"/>
    <cellStyle name="_Book1 (2)_Rebuttal Power Costs_Electric Rev Req Model (2009 GRC) Rebuttal REmoval of New  WH Solar AdjustMI 2" xfId="288"/>
    <cellStyle name="_Book1 (2)_Rebuttal Power Costs_Electric Rev Req Model (2009 GRC) Rebuttal REmoval of New  WH Solar AdjustMI 2 2" xfId="3901"/>
    <cellStyle name="_Book1 (2)_Rebuttal Power Costs_Electric Rev Req Model (2009 GRC) Rebuttal REmoval of New  WH Solar AdjustMI 3" xfId="3902"/>
    <cellStyle name="_Book1 (2)_Rebuttal Power Costs_Electric Rev Req Model (2009 GRC) Rebuttal REmoval of New  WH Solar AdjustMI_DEM-WP(C) ENERG10C--ctn Mid-C_042010 2010GRC" xfId="3903"/>
    <cellStyle name="_Book1 (2)_Rebuttal Power Costs_Electric Rev Req Model (2009 GRC) Revised 01-18-2010" xfId="289"/>
    <cellStyle name="_Book1 (2)_Rebuttal Power Costs_Electric Rev Req Model (2009 GRC) Revised 01-18-2010 2" xfId="290"/>
    <cellStyle name="_Book1 (2)_Rebuttal Power Costs_Electric Rev Req Model (2009 GRC) Revised 01-18-2010 2 2" xfId="3904"/>
    <cellStyle name="_Book1 (2)_Rebuttal Power Costs_Electric Rev Req Model (2009 GRC) Revised 01-18-2010 3" xfId="3905"/>
    <cellStyle name="_Book1 (2)_Rebuttal Power Costs_Electric Rev Req Model (2009 GRC) Revised 01-18-2010_DEM-WP(C) ENERG10C--ctn Mid-C_042010 2010GRC" xfId="3906"/>
    <cellStyle name="_Book1 (2)_Rebuttal Power Costs_Final Order Electric EXHIBIT A-1" xfId="291"/>
    <cellStyle name="_Book1 (2)_Rebuttal Power Costs_Final Order Electric EXHIBIT A-1 2" xfId="3907"/>
    <cellStyle name="_Book1 (2)_Wind Integration 10GRC" xfId="292"/>
    <cellStyle name="_Book1 (2)_Wind Integration 10GRC 2" xfId="293"/>
    <cellStyle name="_Book1 (2)_Wind Integration 10GRC 2 2" xfId="3908"/>
    <cellStyle name="_Book1 (2)_Wind Integration 10GRC 3" xfId="3909"/>
    <cellStyle name="_Book1 (2)_Wind Integration 10GRC_DEM-WP(C) ENERG10C--ctn Mid-C_042010 2010GRC" xfId="3910"/>
    <cellStyle name="_Book1 10" xfId="3911"/>
    <cellStyle name="_Book1 10 2" xfId="3912"/>
    <cellStyle name="_Book1 11" xfId="3913"/>
    <cellStyle name="_Book1 11 2" xfId="3914"/>
    <cellStyle name="_Book1 12" xfId="3915"/>
    <cellStyle name="_Book1 12 2" xfId="3916"/>
    <cellStyle name="_Book1 13" xfId="3917"/>
    <cellStyle name="_Book1 13 2" xfId="3918"/>
    <cellStyle name="_Book1 14" xfId="3919"/>
    <cellStyle name="_Book1 14 2" xfId="3920"/>
    <cellStyle name="_Book1 15" xfId="3921"/>
    <cellStyle name="_Book1 16" xfId="3922"/>
    <cellStyle name="_Book1 17" xfId="3923"/>
    <cellStyle name="_Book1 17 2" xfId="3924"/>
    <cellStyle name="_Book1 18" xfId="3925"/>
    <cellStyle name="_Book1 18 2" xfId="3926"/>
    <cellStyle name="_Book1 19" xfId="3927"/>
    <cellStyle name="_Book1 19 2" xfId="3928"/>
    <cellStyle name="_Book1 2" xfId="294"/>
    <cellStyle name="_Book1 2 2" xfId="295"/>
    <cellStyle name="_Book1 2 2 2" xfId="3929"/>
    <cellStyle name="_Book1 2 3" xfId="3930"/>
    <cellStyle name="_Book1 20" xfId="3931"/>
    <cellStyle name="_Book1 20 2" xfId="3932"/>
    <cellStyle name="_Book1 21" xfId="3933"/>
    <cellStyle name="_Book1 21 2" xfId="3934"/>
    <cellStyle name="_Book1 3" xfId="296"/>
    <cellStyle name="_Book1 3 2" xfId="297"/>
    <cellStyle name="_Book1 3 2 2" xfId="3935"/>
    <cellStyle name="_Book1 3 3" xfId="3936"/>
    <cellStyle name="_Book1 4" xfId="298"/>
    <cellStyle name="_Book1 4 2" xfId="299"/>
    <cellStyle name="_Book1 4 2 2" xfId="3937"/>
    <cellStyle name="_Book1 4 3" xfId="3938"/>
    <cellStyle name="_Book1 5" xfId="300"/>
    <cellStyle name="_Book1 5 2" xfId="301"/>
    <cellStyle name="_Book1 5 2 2" xfId="3939"/>
    <cellStyle name="_Book1 5 3" xfId="3940"/>
    <cellStyle name="_Book1 6" xfId="302"/>
    <cellStyle name="_Book1 6 2" xfId="3941"/>
    <cellStyle name="_Book1 7" xfId="303"/>
    <cellStyle name="_Book1 7 2" xfId="3942"/>
    <cellStyle name="_Book1 8" xfId="304"/>
    <cellStyle name="_Book1 8 2" xfId="305"/>
    <cellStyle name="_Book1 8 2 2" xfId="3943"/>
    <cellStyle name="_Book1 8 3" xfId="3944"/>
    <cellStyle name="_Book1 9" xfId="3945"/>
    <cellStyle name="_Book1 9 2" xfId="3946"/>
    <cellStyle name="_Book1_(C) WHE Proforma with ITC cash grant 10 Yr Amort_for deferral_102809" xfId="306"/>
    <cellStyle name="_Book1_(C) WHE Proforma with ITC cash grant 10 Yr Amort_for deferral_102809 2" xfId="307"/>
    <cellStyle name="_Book1_(C) WHE Proforma with ITC cash grant 10 Yr Amort_for deferral_102809 2 2" xfId="3947"/>
    <cellStyle name="_Book1_(C) WHE Proforma with ITC cash grant 10 Yr Amort_for deferral_102809 3" xfId="3948"/>
    <cellStyle name="_Book1_(C) WHE Proforma with ITC cash grant 10 Yr Amort_for deferral_102809_16.07E Wild Horse Wind Expansionwrkingfile" xfId="308"/>
    <cellStyle name="_Book1_(C) WHE Proforma with ITC cash grant 10 Yr Amort_for deferral_102809_16.07E Wild Horse Wind Expansionwrkingfile 2" xfId="309"/>
    <cellStyle name="_Book1_(C) WHE Proforma with ITC cash grant 10 Yr Amort_for deferral_102809_16.07E Wild Horse Wind Expansionwrkingfile 2 2" xfId="3949"/>
    <cellStyle name="_Book1_(C) WHE Proforma with ITC cash grant 10 Yr Amort_for deferral_102809_16.07E Wild Horse Wind Expansionwrkingfile 3" xfId="3950"/>
    <cellStyle name="_Book1_(C) WHE Proforma with ITC cash grant 10 Yr Amort_for deferral_102809_16.07E Wild Horse Wind Expansionwrkingfile SF" xfId="310"/>
    <cellStyle name="_Book1_(C) WHE Proforma with ITC cash grant 10 Yr Amort_for deferral_102809_16.07E Wild Horse Wind Expansionwrkingfile SF 2" xfId="311"/>
    <cellStyle name="_Book1_(C) WHE Proforma with ITC cash grant 10 Yr Amort_for deferral_102809_16.07E Wild Horse Wind Expansionwrkingfile SF 2 2" xfId="3951"/>
    <cellStyle name="_Book1_(C) WHE Proforma with ITC cash grant 10 Yr Amort_for deferral_102809_16.07E Wild Horse Wind Expansionwrkingfile SF 3" xfId="3952"/>
    <cellStyle name="_Book1_(C) WHE Proforma with ITC cash grant 10 Yr Amort_for deferral_102809_16.07E Wild Horse Wind Expansionwrkingfile SF_DEM-WP(C) ENERG10C--ctn Mid-C_042010 2010GRC" xfId="3953"/>
    <cellStyle name="_Book1_(C) WHE Proforma with ITC cash grant 10 Yr Amort_for deferral_102809_16.07E Wild Horse Wind Expansionwrkingfile_DEM-WP(C) ENERG10C--ctn Mid-C_042010 2010GRC" xfId="3954"/>
    <cellStyle name="_Book1_(C) WHE Proforma with ITC cash grant 10 Yr Amort_for deferral_102809_16.37E Wild Horse Expansion DeferralRevwrkingfile SF" xfId="312"/>
    <cellStyle name="_Book1_(C) WHE Proforma with ITC cash grant 10 Yr Amort_for deferral_102809_16.37E Wild Horse Expansion DeferralRevwrkingfile SF 2" xfId="313"/>
    <cellStyle name="_Book1_(C) WHE Proforma with ITC cash grant 10 Yr Amort_for deferral_102809_16.37E Wild Horse Expansion DeferralRevwrkingfile SF 2 2" xfId="3955"/>
    <cellStyle name="_Book1_(C) WHE Proforma with ITC cash grant 10 Yr Amort_for deferral_102809_16.37E Wild Horse Expansion DeferralRevwrkingfile SF 3" xfId="3956"/>
    <cellStyle name="_Book1_(C) WHE Proforma with ITC cash grant 10 Yr Amort_for deferral_102809_16.37E Wild Horse Expansion DeferralRevwrkingfile SF_DEM-WP(C) ENERG10C--ctn Mid-C_042010 2010GRC" xfId="3957"/>
    <cellStyle name="_Book1_(C) WHE Proforma with ITC cash grant 10 Yr Amort_for deferral_102809_DEM-WP(C) ENERG10C--ctn Mid-C_042010 2010GRC" xfId="3958"/>
    <cellStyle name="_Book1_(C) WHE Proforma with ITC cash grant 10 Yr Amort_for rebuttal_120709" xfId="314"/>
    <cellStyle name="_Book1_(C) WHE Proforma with ITC cash grant 10 Yr Amort_for rebuttal_120709 2" xfId="315"/>
    <cellStyle name="_Book1_(C) WHE Proforma with ITC cash grant 10 Yr Amort_for rebuttal_120709 2 2" xfId="3959"/>
    <cellStyle name="_Book1_(C) WHE Proforma with ITC cash grant 10 Yr Amort_for rebuttal_120709_DEM-WP(C) ENERG10C--ctn Mid-C_042010 2010GRC" xfId="3960"/>
    <cellStyle name="_Book1_04.07E Wild Horse Wind Expansion" xfId="316"/>
    <cellStyle name="_Book1_04.07E Wild Horse Wind Expansion 2" xfId="317"/>
    <cellStyle name="_Book1_04.07E Wild Horse Wind Expansion 2 2" xfId="3961"/>
    <cellStyle name="_Book1_04.07E Wild Horse Wind Expansion 3" xfId="3962"/>
    <cellStyle name="_Book1_04.07E Wild Horse Wind Expansion_16.07E Wild Horse Wind Expansionwrkingfile" xfId="318"/>
    <cellStyle name="_Book1_04.07E Wild Horse Wind Expansion_16.07E Wild Horse Wind Expansionwrkingfile 2" xfId="319"/>
    <cellStyle name="_Book1_04.07E Wild Horse Wind Expansion_16.07E Wild Horse Wind Expansionwrkingfile 2 2" xfId="3963"/>
    <cellStyle name="_Book1_04.07E Wild Horse Wind Expansion_16.07E Wild Horse Wind Expansionwrkingfile 3" xfId="3964"/>
    <cellStyle name="_Book1_04.07E Wild Horse Wind Expansion_16.07E Wild Horse Wind Expansionwrkingfile SF" xfId="320"/>
    <cellStyle name="_Book1_04.07E Wild Horse Wind Expansion_16.07E Wild Horse Wind Expansionwrkingfile SF 2" xfId="321"/>
    <cellStyle name="_Book1_04.07E Wild Horse Wind Expansion_16.07E Wild Horse Wind Expansionwrkingfile SF 2 2" xfId="3965"/>
    <cellStyle name="_Book1_04.07E Wild Horse Wind Expansion_16.07E Wild Horse Wind Expansionwrkingfile SF 3" xfId="3966"/>
    <cellStyle name="_Book1_04.07E Wild Horse Wind Expansion_16.07E Wild Horse Wind Expansionwrkingfile SF_DEM-WP(C) ENERG10C--ctn Mid-C_042010 2010GRC" xfId="3967"/>
    <cellStyle name="_Book1_04.07E Wild Horse Wind Expansion_16.07E Wild Horse Wind Expansionwrkingfile_DEM-WP(C) ENERG10C--ctn Mid-C_042010 2010GRC" xfId="3968"/>
    <cellStyle name="_Book1_04.07E Wild Horse Wind Expansion_16.37E Wild Horse Expansion DeferralRevwrkingfile SF" xfId="322"/>
    <cellStyle name="_Book1_04.07E Wild Horse Wind Expansion_16.37E Wild Horse Expansion DeferralRevwrkingfile SF 2" xfId="323"/>
    <cellStyle name="_Book1_04.07E Wild Horse Wind Expansion_16.37E Wild Horse Expansion DeferralRevwrkingfile SF 2 2" xfId="3969"/>
    <cellStyle name="_Book1_04.07E Wild Horse Wind Expansion_16.37E Wild Horse Expansion DeferralRevwrkingfile SF 3" xfId="3970"/>
    <cellStyle name="_Book1_04.07E Wild Horse Wind Expansion_16.37E Wild Horse Expansion DeferralRevwrkingfile SF_DEM-WP(C) ENERG10C--ctn Mid-C_042010 2010GRC" xfId="3971"/>
    <cellStyle name="_Book1_04.07E Wild Horse Wind Expansion_DEM-WP(C) ENERG10C--ctn Mid-C_042010 2010GRC" xfId="3972"/>
    <cellStyle name="_Book1_16.07E Wild Horse Wind Expansionwrkingfile" xfId="324"/>
    <cellStyle name="_Book1_16.07E Wild Horse Wind Expansionwrkingfile 2" xfId="325"/>
    <cellStyle name="_Book1_16.07E Wild Horse Wind Expansionwrkingfile 2 2" xfId="3973"/>
    <cellStyle name="_Book1_16.07E Wild Horse Wind Expansionwrkingfile 3" xfId="3974"/>
    <cellStyle name="_Book1_16.07E Wild Horse Wind Expansionwrkingfile SF" xfId="326"/>
    <cellStyle name="_Book1_16.07E Wild Horse Wind Expansionwrkingfile SF 2" xfId="327"/>
    <cellStyle name="_Book1_16.07E Wild Horse Wind Expansionwrkingfile SF 2 2" xfId="3975"/>
    <cellStyle name="_Book1_16.07E Wild Horse Wind Expansionwrkingfile SF 3" xfId="3976"/>
    <cellStyle name="_Book1_16.07E Wild Horse Wind Expansionwrkingfile SF_DEM-WP(C) ENERG10C--ctn Mid-C_042010 2010GRC" xfId="3977"/>
    <cellStyle name="_Book1_16.07E Wild Horse Wind Expansionwrkingfile_DEM-WP(C) ENERG10C--ctn Mid-C_042010 2010GRC" xfId="3978"/>
    <cellStyle name="_Book1_16.37E Wild Horse Expansion DeferralRevwrkingfile SF" xfId="328"/>
    <cellStyle name="_Book1_16.37E Wild Horse Expansion DeferralRevwrkingfile SF 2" xfId="329"/>
    <cellStyle name="_Book1_16.37E Wild Horse Expansion DeferralRevwrkingfile SF 2 2" xfId="3979"/>
    <cellStyle name="_Book1_16.37E Wild Horse Expansion DeferralRevwrkingfile SF 3" xfId="3980"/>
    <cellStyle name="_Book1_16.37E Wild Horse Expansion DeferralRevwrkingfile SF_DEM-WP(C) ENERG10C--ctn Mid-C_042010 2010GRC" xfId="3981"/>
    <cellStyle name="_Book1_2009 GRC Compl Filing - Exhibit D" xfId="330"/>
    <cellStyle name="_Book1_2009 GRC Compl Filing - Exhibit D 2" xfId="331"/>
    <cellStyle name="_Book1_2009 GRC Compl Filing - Exhibit D 2 2" xfId="3982"/>
    <cellStyle name="_Book1_2009 GRC Compl Filing - Exhibit D 3" xfId="3983"/>
    <cellStyle name="_Book1_2009 GRC Compl Filing - Exhibit D_DEM-WP(C) ENERG10C--ctn Mid-C_042010 2010GRC" xfId="3984"/>
    <cellStyle name="_Book1_4 31 Regulatory Assets and Liabilities  7 06- Exhibit D" xfId="332"/>
    <cellStyle name="_Book1_4 31 Regulatory Assets and Liabilities  7 06- Exhibit D 2" xfId="333"/>
    <cellStyle name="_Book1_4 31 Regulatory Assets and Liabilities  7 06- Exhibit D 2 2" xfId="3985"/>
    <cellStyle name="_Book1_4 31 Regulatory Assets and Liabilities  7 06- Exhibit D 3" xfId="3986"/>
    <cellStyle name="_Book1_4 31 Regulatory Assets and Liabilities  7 06- Exhibit D_DEM-WP(C) ENERG10C--ctn Mid-C_042010 2010GRC" xfId="3987"/>
    <cellStyle name="_Book1_4 31 Regulatory Assets and Liabilities  7 06- Exhibit D_NIM Summary" xfId="334"/>
    <cellStyle name="_Book1_4 31 Regulatory Assets and Liabilities  7 06- Exhibit D_NIM Summary 2" xfId="335"/>
    <cellStyle name="_Book1_4 31 Regulatory Assets and Liabilities  7 06- Exhibit D_NIM Summary 2 2" xfId="3988"/>
    <cellStyle name="_Book1_4 31 Regulatory Assets and Liabilities  7 06- Exhibit D_NIM Summary 3" xfId="3989"/>
    <cellStyle name="_Book1_4 31 Regulatory Assets and Liabilities  7 06- Exhibit D_NIM Summary_DEM-WP(C) ENERG10C--ctn Mid-C_042010 2010GRC" xfId="3990"/>
    <cellStyle name="_Book1_4 31 Regulatory Assets and Liabilities  7 06- Exhibit D_NIM+O&amp;M" xfId="3991"/>
    <cellStyle name="_Book1_4 31 Regulatory Assets and Liabilities  7 06- Exhibit D_NIM+O&amp;M Monthly" xfId="3992"/>
    <cellStyle name="_Book1_4 31E Reg Asset  Liab and EXH D" xfId="3993"/>
    <cellStyle name="_Book1_4 31E Reg Asset  Liab and EXH D _ Aug 10 Filing (2)" xfId="3994"/>
    <cellStyle name="_Book1_4 32 Regulatory Assets and Liabilities  7 06- Exhibit D" xfId="336"/>
    <cellStyle name="_Book1_4 32 Regulatory Assets and Liabilities  7 06- Exhibit D 2" xfId="337"/>
    <cellStyle name="_Book1_4 32 Regulatory Assets and Liabilities  7 06- Exhibit D 2 2" xfId="3995"/>
    <cellStyle name="_Book1_4 32 Regulatory Assets and Liabilities  7 06- Exhibit D 3" xfId="3996"/>
    <cellStyle name="_Book1_4 32 Regulatory Assets and Liabilities  7 06- Exhibit D_DEM-WP(C) ENERG10C--ctn Mid-C_042010 2010GRC" xfId="3997"/>
    <cellStyle name="_Book1_4 32 Regulatory Assets and Liabilities  7 06- Exhibit D_NIM Summary" xfId="338"/>
    <cellStyle name="_Book1_4 32 Regulatory Assets and Liabilities  7 06- Exhibit D_NIM Summary 2" xfId="339"/>
    <cellStyle name="_Book1_4 32 Regulatory Assets and Liabilities  7 06- Exhibit D_NIM Summary 2 2" xfId="3998"/>
    <cellStyle name="_Book1_4 32 Regulatory Assets and Liabilities  7 06- Exhibit D_NIM Summary 3" xfId="3999"/>
    <cellStyle name="_Book1_4 32 Regulatory Assets and Liabilities  7 06- Exhibit D_NIM Summary_DEM-WP(C) ENERG10C--ctn Mid-C_042010 2010GRC" xfId="4000"/>
    <cellStyle name="_Book1_4 32 Regulatory Assets and Liabilities  7 06- Exhibit D_NIM+O&amp;M" xfId="4001"/>
    <cellStyle name="_Book1_4 32 Regulatory Assets and Liabilities  7 06- Exhibit D_NIM+O&amp;M Monthly" xfId="4002"/>
    <cellStyle name="_Book1_AURORA Total New" xfId="340"/>
    <cellStyle name="_Book1_AURORA Total New 2" xfId="341"/>
    <cellStyle name="_Book1_AURORA Total New 2 2" xfId="4003"/>
    <cellStyle name="_Book1_AURORA Total New 3" xfId="4004"/>
    <cellStyle name="_Book1_Book1" xfId="4005"/>
    <cellStyle name="_Book1_Book2" xfId="342"/>
    <cellStyle name="_Book1_Book2 2" xfId="343"/>
    <cellStyle name="_Book1_Book2 2 2" xfId="4006"/>
    <cellStyle name="_Book1_Book2 3" xfId="4007"/>
    <cellStyle name="_Book1_Book2_Adj Bench DR 3 for Initial Briefs (Electric)" xfId="344"/>
    <cellStyle name="_Book1_Book2_Adj Bench DR 3 for Initial Briefs (Electric) 2" xfId="345"/>
    <cellStyle name="_Book1_Book2_Adj Bench DR 3 for Initial Briefs (Electric) 2 2" xfId="4008"/>
    <cellStyle name="_Book1_Book2_Adj Bench DR 3 for Initial Briefs (Electric) 3" xfId="4009"/>
    <cellStyle name="_Book1_Book2_Adj Bench DR 3 for Initial Briefs (Electric)_DEM-WP(C) ENERG10C--ctn Mid-C_042010 2010GRC" xfId="4010"/>
    <cellStyle name="_Book1_Book2_DEM-WP(C) ENERG10C--ctn Mid-C_042010 2010GRC" xfId="4011"/>
    <cellStyle name="_Book1_Book2_Electric Rev Req Model (2009 GRC) Rebuttal" xfId="346"/>
    <cellStyle name="_Book1_Book2_Electric Rev Req Model (2009 GRC) Rebuttal 2" xfId="4012"/>
    <cellStyle name="_Book1_Book2_Electric Rev Req Model (2009 GRC) Rebuttal REmoval of New  WH Solar AdjustMI" xfId="347"/>
    <cellStyle name="_Book1_Book2_Electric Rev Req Model (2009 GRC) Rebuttal REmoval of New  WH Solar AdjustMI 2" xfId="348"/>
    <cellStyle name="_Book1_Book2_Electric Rev Req Model (2009 GRC) Rebuttal REmoval of New  WH Solar AdjustMI 2 2" xfId="4013"/>
    <cellStyle name="_Book1_Book2_Electric Rev Req Model (2009 GRC) Rebuttal REmoval of New  WH Solar AdjustMI 3" xfId="4014"/>
    <cellStyle name="_Book1_Book2_Electric Rev Req Model (2009 GRC) Rebuttal REmoval of New  WH Solar AdjustMI_DEM-WP(C) ENERG10C--ctn Mid-C_042010 2010GRC" xfId="4015"/>
    <cellStyle name="_Book1_Book2_Electric Rev Req Model (2009 GRC) Revised 01-18-2010" xfId="349"/>
    <cellStyle name="_Book1_Book2_Electric Rev Req Model (2009 GRC) Revised 01-18-2010 2" xfId="350"/>
    <cellStyle name="_Book1_Book2_Electric Rev Req Model (2009 GRC) Revised 01-18-2010 2 2" xfId="4016"/>
    <cellStyle name="_Book1_Book2_Electric Rev Req Model (2009 GRC) Revised 01-18-2010 3" xfId="4017"/>
    <cellStyle name="_Book1_Book2_Electric Rev Req Model (2009 GRC) Revised 01-18-2010_DEM-WP(C) ENERG10C--ctn Mid-C_042010 2010GRC" xfId="4018"/>
    <cellStyle name="_Book1_Book2_Final Order Electric EXHIBIT A-1" xfId="351"/>
    <cellStyle name="_Book1_Book2_Final Order Electric EXHIBIT A-1 2" xfId="4019"/>
    <cellStyle name="_Book1_Book4" xfId="352"/>
    <cellStyle name="_Book1_Book4 2" xfId="353"/>
    <cellStyle name="_Book1_Book4 2 2" xfId="4020"/>
    <cellStyle name="_Book1_Book4 3" xfId="4021"/>
    <cellStyle name="_Book1_Book4_DEM-WP(C) ENERG10C--ctn Mid-C_042010 2010GRC" xfId="4022"/>
    <cellStyle name="_Book1_Book9" xfId="354"/>
    <cellStyle name="_Book1_Book9 2" xfId="355"/>
    <cellStyle name="_Book1_Book9 2 2" xfId="4023"/>
    <cellStyle name="_Book1_Book9 3" xfId="4024"/>
    <cellStyle name="_Book1_Book9_DEM-WP(C) ENERG10C--ctn Mid-C_042010 2010GRC" xfId="4025"/>
    <cellStyle name="_Book1_Chelan PUD Power Costs (8-10)" xfId="4026"/>
    <cellStyle name="_Book1_DEM-WP(C) Chelan Power Costs" xfId="4027"/>
    <cellStyle name="_Book1_DEM-WP(C) ENERG10C--ctn Mid-C_042010 2010GRC" xfId="4028"/>
    <cellStyle name="_Book1_DEM-WP(C) Gas Transport 2010GRC" xfId="4029"/>
    <cellStyle name="_Book1_LSRWEP LGIA like Acctg Petition Aug 2010" xfId="4030"/>
    <cellStyle name="_Book1_NIM Summary" xfId="356"/>
    <cellStyle name="_Book1_NIM Summary 09GRC" xfId="357"/>
    <cellStyle name="_Book1_NIM Summary 09GRC 2" xfId="358"/>
    <cellStyle name="_Book1_NIM Summary 09GRC 2 2" xfId="4031"/>
    <cellStyle name="_Book1_NIM Summary 09GRC 3" xfId="4032"/>
    <cellStyle name="_Book1_NIM Summary 09GRC_DEM-WP(C) ENERG10C--ctn Mid-C_042010 2010GRC" xfId="4033"/>
    <cellStyle name="_Book1_NIM Summary 10" xfId="4034"/>
    <cellStyle name="_Book1_NIM Summary 11" xfId="4035"/>
    <cellStyle name="_Book1_NIM Summary 12" xfId="4036"/>
    <cellStyle name="_Book1_NIM Summary 13" xfId="4037"/>
    <cellStyle name="_Book1_NIM Summary 14" xfId="4038"/>
    <cellStyle name="_Book1_NIM Summary 15" xfId="8974"/>
    <cellStyle name="_Book1_NIM Summary 16" xfId="9107"/>
    <cellStyle name="_Book1_NIM Summary 17" xfId="8948"/>
    <cellStyle name="_Book1_NIM Summary 2" xfId="359"/>
    <cellStyle name="_Book1_NIM Summary 2 2" xfId="4039"/>
    <cellStyle name="_Book1_NIM Summary 3" xfId="360"/>
    <cellStyle name="_Book1_NIM Summary 3 2" xfId="4040"/>
    <cellStyle name="_Book1_NIM Summary 4" xfId="361"/>
    <cellStyle name="_Book1_NIM Summary 4 2" xfId="4041"/>
    <cellStyle name="_Book1_NIM Summary 5" xfId="362"/>
    <cellStyle name="_Book1_NIM Summary 5 2" xfId="4042"/>
    <cellStyle name="_Book1_NIM Summary 6" xfId="363"/>
    <cellStyle name="_Book1_NIM Summary 6 2" xfId="4043"/>
    <cellStyle name="_Book1_NIM Summary 7" xfId="364"/>
    <cellStyle name="_Book1_NIM Summary 7 2" xfId="4044"/>
    <cellStyle name="_Book1_NIM Summary 8" xfId="365"/>
    <cellStyle name="_Book1_NIM Summary 8 2" xfId="4045"/>
    <cellStyle name="_Book1_NIM Summary 9" xfId="366"/>
    <cellStyle name="_Book1_NIM Summary 9 2" xfId="4046"/>
    <cellStyle name="_Book1_NIM Summary_DEM-WP(C) ENERG10C--ctn Mid-C_042010 2010GRC" xfId="4047"/>
    <cellStyle name="_Book1_NIM+O&amp;M" xfId="4048"/>
    <cellStyle name="_Book1_NIM+O&amp;M 2" xfId="4049"/>
    <cellStyle name="_Book1_NIM+O&amp;M Monthly" xfId="4050"/>
    <cellStyle name="_Book1_NIM+O&amp;M Monthly 2" xfId="4051"/>
    <cellStyle name="_Book1_PCA 9 -  Exhibit D April 2010 (3)" xfId="367"/>
    <cellStyle name="_Book1_PCA 9 -  Exhibit D April 2010 (3) 2" xfId="368"/>
    <cellStyle name="_Book1_PCA 9 -  Exhibit D April 2010 (3) 2 2" xfId="4052"/>
    <cellStyle name="_Book1_PCA 9 -  Exhibit D April 2010 (3) 3" xfId="4053"/>
    <cellStyle name="_Book1_PCA 9 -  Exhibit D April 2010 (3)_DEM-WP(C) ENERG10C--ctn Mid-C_042010 2010GRC" xfId="4054"/>
    <cellStyle name="_Book1_Power Costs - Comparison bx Rbtl-Staff-Jt-PC" xfId="369"/>
    <cellStyle name="_Book1_Power Costs - Comparison bx Rbtl-Staff-Jt-PC 2" xfId="370"/>
    <cellStyle name="_Book1_Power Costs - Comparison bx Rbtl-Staff-Jt-PC 2 2" xfId="4055"/>
    <cellStyle name="_Book1_Power Costs - Comparison bx Rbtl-Staff-Jt-PC 3" xfId="4056"/>
    <cellStyle name="_Book1_Power Costs - Comparison bx Rbtl-Staff-Jt-PC_Adj Bench DR 3 for Initial Briefs (Electric)" xfId="371"/>
    <cellStyle name="_Book1_Power Costs - Comparison bx Rbtl-Staff-Jt-PC_Adj Bench DR 3 for Initial Briefs (Electric) 2" xfId="372"/>
    <cellStyle name="_Book1_Power Costs - Comparison bx Rbtl-Staff-Jt-PC_Adj Bench DR 3 for Initial Briefs (Electric) 2 2" xfId="4057"/>
    <cellStyle name="_Book1_Power Costs - Comparison bx Rbtl-Staff-Jt-PC_Adj Bench DR 3 for Initial Briefs (Electric) 3" xfId="4058"/>
    <cellStyle name="_Book1_Power Costs - Comparison bx Rbtl-Staff-Jt-PC_Adj Bench DR 3 for Initial Briefs (Electric)_DEM-WP(C) ENERG10C--ctn Mid-C_042010 2010GRC" xfId="4059"/>
    <cellStyle name="_Book1_Power Costs - Comparison bx Rbtl-Staff-Jt-PC_DEM-WP(C) ENERG10C--ctn Mid-C_042010 2010GRC" xfId="4060"/>
    <cellStyle name="_Book1_Power Costs - Comparison bx Rbtl-Staff-Jt-PC_Electric Rev Req Model (2009 GRC) Rebuttal" xfId="373"/>
    <cellStyle name="_Book1_Power Costs - Comparison bx Rbtl-Staff-Jt-PC_Electric Rev Req Model (2009 GRC) Rebuttal 2" xfId="4061"/>
    <cellStyle name="_Book1_Power Costs - Comparison bx Rbtl-Staff-Jt-PC_Electric Rev Req Model (2009 GRC) Rebuttal REmoval of New  WH Solar AdjustMI" xfId="374"/>
    <cellStyle name="_Book1_Power Costs - Comparison bx Rbtl-Staff-Jt-PC_Electric Rev Req Model (2009 GRC) Rebuttal REmoval of New  WH Solar AdjustMI 2" xfId="375"/>
    <cellStyle name="_Book1_Power Costs - Comparison bx Rbtl-Staff-Jt-PC_Electric Rev Req Model (2009 GRC) Rebuttal REmoval of New  WH Solar AdjustMI 2 2" xfId="4062"/>
    <cellStyle name="_Book1_Power Costs - Comparison bx Rbtl-Staff-Jt-PC_Electric Rev Req Model (2009 GRC) Rebuttal REmoval of New  WH Solar AdjustMI 3" xfId="4063"/>
    <cellStyle name="_Book1_Power Costs - Comparison bx Rbtl-Staff-Jt-PC_Electric Rev Req Model (2009 GRC) Rebuttal REmoval of New  WH Solar AdjustMI_DEM-WP(C) ENERG10C--ctn Mid-C_042010 2010GRC" xfId="4064"/>
    <cellStyle name="_Book1_Power Costs - Comparison bx Rbtl-Staff-Jt-PC_Electric Rev Req Model (2009 GRC) Revised 01-18-2010" xfId="376"/>
    <cellStyle name="_Book1_Power Costs - Comparison bx Rbtl-Staff-Jt-PC_Electric Rev Req Model (2009 GRC) Revised 01-18-2010 2" xfId="377"/>
    <cellStyle name="_Book1_Power Costs - Comparison bx Rbtl-Staff-Jt-PC_Electric Rev Req Model (2009 GRC) Revised 01-18-2010 2 2" xfId="4065"/>
    <cellStyle name="_Book1_Power Costs - Comparison bx Rbtl-Staff-Jt-PC_Electric Rev Req Model (2009 GRC) Revised 01-18-2010 3" xfId="4066"/>
    <cellStyle name="_Book1_Power Costs - Comparison bx Rbtl-Staff-Jt-PC_Electric Rev Req Model (2009 GRC) Revised 01-18-2010_DEM-WP(C) ENERG10C--ctn Mid-C_042010 2010GRC" xfId="4067"/>
    <cellStyle name="_Book1_Power Costs - Comparison bx Rbtl-Staff-Jt-PC_Final Order Electric EXHIBIT A-1" xfId="378"/>
    <cellStyle name="_Book1_Power Costs - Comparison bx Rbtl-Staff-Jt-PC_Final Order Electric EXHIBIT A-1 2" xfId="4068"/>
    <cellStyle name="_Book1_Rebuttal Power Costs" xfId="379"/>
    <cellStyle name="_Book1_Rebuttal Power Costs 2" xfId="380"/>
    <cellStyle name="_Book1_Rebuttal Power Costs 2 2" xfId="4069"/>
    <cellStyle name="_Book1_Rebuttal Power Costs 3" xfId="4070"/>
    <cellStyle name="_Book1_Rebuttal Power Costs_Adj Bench DR 3 for Initial Briefs (Electric)" xfId="381"/>
    <cellStyle name="_Book1_Rebuttal Power Costs_Adj Bench DR 3 for Initial Briefs (Electric) 2" xfId="382"/>
    <cellStyle name="_Book1_Rebuttal Power Costs_Adj Bench DR 3 for Initial Briefs (Electric) 2 2" xfId="4071"/>
    <cellStyle name="_Book1_Rebuttal Power Costs_Adj Bench DR 3 for Initial Briefs (Electric) 3" xfId="4072"/>
    <cellStyle name="_Book1_Rebuttal Power Costs_Adj Bench DR 3 for Initial Briefs (Electric)_DEM-WP(C) ENERG10C--ctn Mid-C_042010 2010GRC" xfId="4073"/>
    <cellStyle name="_Book1_Rebuttal Power Costs_DEM-WP(C) ENERG10C--ctn Mid-C_042010 2010GRC" xfId="4074"/>
    <cellStyle name="_Book1_Rebuttal Power Costs_Electric Rev Req Model (2009 GRC) Rebuttal" xfId="383"/>
    <cellStyle name="_Book1_Rebuttal Power Costs_Electric Rev Req Model (2009 GRC) Rebuttal 2" xfId="4075"/>
    <cellStyle name="_Book1_Rebuttal Power Costs_Electric Rev Req Model (2009 GRC) Rebuttal REmoval of New  WH Solar AdjustMI" xfId="384"/>
    <cellStyle name="_Book1_Rebuttal Power Costs_Electric Rev Req Model (2009 GRC) Rebuttal REmoval of New  WH Solar AdjustMI 2" xfId="385"/>
    <cellStyle name="_Book1_Rebuttal Power Costs_Electric Rev Req Model (2009 GRC) Rebuttal REmoval of New  WH Solar AdjustMI 2 2" xfId="4076"/>
    <cellStyle name="_Book1_Rebuttal Power Costs_Electric Rev Req Model (2009 GRC) Rebuttal REmoval of New  WH Solar AdjustMI 3" xfId="4077"/>
    <cellStyle name="_Book1_Rebuttal Power Costs_Electric Rev Req Model (2009 GRC) Rebuttal REmoval of New  WH Solar AdjustMI_DEM-WP(C) ENERG10C--ctn Mid-C_042010 2010GRC" xfId="4078"/>
    <cellStyle name="_Book1_Rebuttal Power Costs_Electric Rev Req Model (2009 GRC) Revised 01-18-2010" xfId="386"/>
    <cellStyle name="_Book1_Rebuttal Power Costs_Electric Rev Req Model (2009 GRC) Revised 01-18-2010 2" xfId="387"/>
    <cellStyle name="_Book1_Rebuttal Power Costs_Electric Rev Req Model (2009 GRC) Revised 01-18-2010 2 2" xfId="4079"/>
    <cellStyle name="_Book1_Rebuttal Power Costs_Electric Rev Req Model (2009 GRC) Revised 01-18-2010 3" xfId="4080"/>
    <cellStyle name="_Book1_Rebuttal Power Costs_Electric Rev Req Model (2009 GRC) Revised 01-18-2010_DEM-WP(C) ENERG10C--ctn Mid-C_042010 2010GRC" xfId="4081"/>
    <cellStyle name="_Book1_Rebuttal Power Costs_Final Order Electric EXHIBIT A-1" xfId="388"/>
    <cellStyle name="_Book1_Rebuttal Power Costs_Final Order Electric EXHIBIT A-1 2" xfId="4082"/>
    <cellStyle name="_Book1_Transmission Workbook for May BOD" xfId="389"/>
    <cellStyle name="_Book1_Transmission Workbook for May BOD 2" xfId="390"/>
    <cellStyle name="_Book1_Transmission Workbook for May BOD 2 2" xfId="4083"/>
    <cellStyle name="_Book1_Transmission Workbook for May BOD 3" xfId="4084"/>
    <cellStyle name="_Book1_Transmission Workbook for May BOD_DEM-WP(C) ENERG10C--ctn Mid-C_042010 2010GRC" xfId="4085"/>
    <cellStyle name="_Book1_Wind Integration 10GRC" xfId="391"/>
    <cellStyle name="_Book1_Wind Integration 10GRC 2" xfId="392"/>
    <cellStyle name="_Book1_Wind Integration 10GRC 2 2" xfId="4086"/>
    <cellStyle name="_Book1_Wind Integration 10GRC 3" xfId="4087"/>
    <cellStyle name="_Book1_Wind Integration 10GRC_DEM-WP(C) ENERG10C--ctn Mid-C_042010 2010GRC" xfId="4088"/>
    <cellStyle name="_Book2" xfId="393"/>
    <cellStyle name="_x0013__Book2" xfId="394"/>
    <cellStyle name="_Book2 10" xfId="4089"/>
    <cellStyle name="_x0013__Book2 10" xfId="4090"/>
    <cellStyle name="_Book2 11" xfId="4091"/>
    <cellStyle name="_x0013__Book2 11" xfId="8977"/>
    <cellStyle name="_Book2 12" xfId="4092"/>
    <cellStyle name="_x0013__Book2 12" xfId="9105"/>
    <cellStyle name="_Book2 12 2" xfId="4093"/>
    <cellStyle name="_Book2 13" xfId="4094"/>
    <cellStyle name="_x0013__Book2 13" xfId="8951"/>
    <cellStyle name="_Book2 13 2" xfId="4095"/>
    <cellStyle name="_Book2 14" xfId="4096"/>
    <cellStyle name="_Book2 14 2" xfId="4097"/>
    <cellStyle name="_Book2 15" xfId="4098"/>
    <cellStyle name="_Book2 15 2" xfId="4099"/>
    <cellStyle name="_Book2 16" xfId="4100"/>
    <cellStyle name="_Book2 16 2" xfId="4101"/>
    <cellStyle name="_Book2 17" xfId="8976"/>
    <cellStyle name="_Book2 18" xfId="9106"/>
    <cellStyle name="_Book2 19" xfId="8950"/>
    <cellStyle name="_Book2 2" xfId="395"/>
    <cellStyle name="_x0013__Book2 2" xfId="396"/>
    <cellStyle name="_Book2 2 10" xfId="4102"/>
    <cellStyle name="_Book2 2 11" xfId="4103"/>
    <cellStyle name="_Book2 2 12" xfId="4104"/>
    <cellStyle name="_Book2 2 13" xfId="4105"/>
    <cellStyle name="_Book2 2 14" xfId="4106"/>
    <cellStyle name="_Book2 2 15" xfId="8978"/>
    <cellStyle name="_Book2 2 16" xfId="9104"/>
    <cellStyle name="_Book2 2 17" xfId="8952"/>
    <cellStyle name="_Book2 2 2" xfId="397"/>
    <cellStyle name="_x0013__Book2 2 2" xfId="4107"/>
    <cellStyle name="_Book2 2 2 2" xfId="4108"/>
    <cellStyle name="_Book2 2 2 3" xfId="4109"/>
    <cellStyle name="_Book2 2 2 4" xfId="4110"/>
    <cellStyle name="_Book2 2 2 5" xfId="4111"/>
    <cellStyle name="_Book2 2 2 6" xfId="4112"/>
    <cellStyle name="_Book2 2 2 7" xfId="8980"/>
    <cellStyle name="_Book2 2 2 8" xfId="9102"/>
    <cellStyle name="_Book2 2 2 9" xfId="8954"/>
    <cellStyle name="_Book2 2 3" xfId="398"/>
    <cellStyle name="_x0013__Book2 2 3" xfId="4113"/>
    <cellStyle name="_Book2 2 3 2" xfId="4114"/>
    <cellStyle name="_Book2 2 3 3" xfId="4115"/>
    <cellStyle name="_Book2 2 3 4" xfId="4116"/>
    <cellStyle name="_Book2 2 3 5" xfId="4117"/>
    <cellStyle name="_Book2 2 3 6" xfId="8981"/>
    <cellStyle name="_Book2 2 3 7" xfId="9101"/>
    <cellStyle name="_Book2 2 3 8" xfId="8955"/>
    <cellStyle name="_Book2 2 4" xfId="399"/>
    <cellStyle name="_x0013__Book2 2 4" xfId="4118"/>
    <cellStyle name="_Book2 2 4 2" xfId="4119"/>
    <cellStyle name="_Book2 2 4 3" xfId="4120"/>
    <cellStyle name="_Book2 2 4 4" xfId="4121"/>
    <cellStyle name="_Book2 2 4 5" xfId="8982"/>
    <cellStyle name="_Book2 2 4 6" xfId="9100"/>
    <cellStyle name="_Book2 2 4 7" xfId="8956"/>
    <cellStyle name="_Book2 2 5" xfId="400"/>
    <cellStyle name="_x0013__Book2 2 5" xfId="4122"/>
    <cellStyle name="_Book2 2 5 2" xfId="4123"/>
    <cellStyle name="_Book2 2 5 3" xfId="4124"/>
    <cellStyle name="_Book2 2 5 4" xfId="8983"/>
    <cellStyle name="_Book2 2 5 5" xfId="9099"/>
    <cellStyle name="_Book2 2 5 6" xfId="8957"/>
    <cellStyle name="_Book2 2 6" xfId="401"/>
    <cellStyle name="_x0013__Book2 2 6" xfId="4125"/>
    <cellStyle name="_Book2 2 6 2" xfId="4126"/>
    <cellStyle name="_Book2 2 6 3" xfId="8984"/>
    <cellStyle name="_Book2 2 6 4" xfId="9098"/>
    <cellStyle name="_Book2 2 6 5" xfId="8958"/>
    <cellStyle name="_Book2 2 7" xfId="402"/>
    <cellStyle name="_x0013__Book2 2 7" xfId="8979"/>
    <cellStyle name="_Book2 2 7 2" xfId="4127"/>
    <cellStyle name="_Book2 2 7 3" xfId="9097"/>
    <cellStyle name="_Book2 2 7 4" xfId="8959"/>
    <cellStyle name="_Book2 2 8" xfId="403"/>
    <cellStyle name="_x0013__Book2 2 8" xfId="9103"/>
    <cellStyle name="_Book2 2 8 2" xfId="4128"/>
    <cellStyle name="_Book2 2 8 3" xfId="8960"/>
    <cellStyle name="_Book2 2 9" xfId="404"/>
    <cellStyle name="_x0013__Book2 2 9" xfId="8953"/>
    <cellStyle name="_Book2 2 9 2" xfId="4129"/>
    <cellStyle name="_Book2 3" xfId="405"/>
    <cellStyle name="_x0013__Book2 3" xfId="406"/>
    <cellStyle name="_Book2 3 2" xfId="4130"/>
    <cellStyle name="_x0013__Book2 3 2" xfId="4131"/>
    <cellStyle name="_Book2 3 3" xfId="4132"/>
    <cellStyle name="_x0013__Book2 3 3" xfId="4133"/>
    <cellStyle name="_Book2 3 4" xfId="4134"/>
    <cellStyle name="_x0013__Book2 3 4" xfId="4135"/>
    <cellStyle name="_Book2 3 5" xfId="4136"/>
    <cellStyle name="_x0013__Book2 3 5" xfId="4137"/>
    <cellStyle name="_Book2 3 6" xfId="4138"/>
    <cellStyle name="_x0013__Book2 3 6" xfId="4139"/>
    <cellStyle name="_Book2 3 7" xfId="8985"/>
    <cellStyle name="_x0013__Book2 3 7" xfId="8986"/>
    <cellStyle name="_Book2 3 8" xfId="9096"/>
    <cellStyle name="_x0013__Book2 3 8" xfId="9095"/>
    <cellStyle name="_Book2 3 9" xfId="8961"/>
    <cellStyle name="_x0013__Book2 3 9" xfId="8962"/>
    <cellStyle name="_Book2 4" xfId="407"/>
    <cellStyle name="_x0013__Book2 4" xfId="408"/>
    <cellStyle name="_Book2 4 10" xfId="4140"/>
    <cellStyle name="_Book2 4 11" xfId="4141"/>
    <cellStyle name="_Book2 4 12" xfId="4142"/>
    <cellStyle name="_Book2 4 13" xfId="8987"/>
    <cellStyle name="_Book2 4 14" xfId="9094"/>
    <cellStyle name="_Book2 4 15" xfId="8963"/>
    <cellStyle name="_Book2 4 2" xfId="409"/>
    <cellStyle name="_x0013__Book2 4 2" xfId="4143"/>
    <cellStyle name="_Book2 4 2 2" xfId="4144"/>
    <cellStyle name="_Book2 4 2 3" xfId="4145"/>
    <cellStyle name="_Book2 4 2 4" xfId="4146"/>
    <cellStyle name="_Book2 4 2 5" xfId="4147"/>
    <cellStyle name="_Book2 4 2 6" xfId="4148"/>
    <cellStyle name="_Book2 4 2 7" xfId="8989"/>
    <cellStyle name="_Book2 4 2 8" xfId="9092"/>
    <cellStyle name="_Book2 4 2 9" xfId="9163"/>
    <cellStyle name="_Book2 4 3" xfId="410"/>
    <cellStyle name="_x0013__Book2 4 3" xfId="4149"/>
    <cellStyle name="_Book2 4 3 2" xfId="4150"/>
    <cellStyle name="_Book2 4 3 3" xfId="4151"/>
    <cellStyle name="_Book2 4 3 4" xfId="4152"/>
    <cellStyle name="_Book2 4 3 5" xfId="4153"/>
    <cellStyle name="_Book2 4 3 6" xfId="8990"/>
    <cellStyle name="_Book2 4 3 7" xfId="9091"/>
    <cellStyle name="_Book2 4 3 8" xfId="8965"/>
    <cellStyle name="_Book2 4 4" xfId="411"/>
    <cellStyle name="_x0013__Book2 4 4" xfId="4154"/>
    <cellStyle name="_Book2 4 4 2" xfId="4155"/>
    <cellStyle name="_Book2 4 4 3" xfId="4156"/>
    <cellStyle name="_Book2 4 4 4" xfId="4157"/>
    <cellStyle name="_Book2 4 4 5" xfId="8991"/>
    <cellStyle name="_Book2 4 4 6" xfId="9090"/>
    <cellStyle name="_Book2 4 4 7" xfId="8966"/>
    <cellStyle name="_Book2 4 5" xfId="412"/>
    <cellStyle name="_x0013__Book2 4 5" xfId="4158"/>
    <cellStyle name="_Book2 4 5 2" xfId="4159"/>
    <cellStyle name="_Book2 4 5 3" xfId="4160"/>
    <cellStyle name="_Book2 4 5 4" xfId="8992"/>
    <cellStyle name="_Book2 4 5 5" xfId="9089"/>
    <cellStyle name="_Book2 4 5 6" xfId="8967"/>
    <cellStyle name="_Book2 4 6" xfId="413"/>
    <cellStyle name="_x0013__Book2 4 6" xfId="4161"/>
    <cellStyle name="_Book2 4 6 2" xfId="4162"/>
    <cellStyle name="_Book2 4 6 3" xfId="8993"/>
    <cellStyle name="_Book2 4 6 4" xfId="9088"/>
    <cellStyle name="_Book2 4 6 5" xfId="8968"/>
    <cellStyle name="_Book2 4 7" xfId="414"/>
    <cellStyle name="_x0013__Book2 4 7" xfId="8988"/>
    <cellStyle name="_Book2 4 7 2" xfId="4163"/>
    <cellStyle name="_Book2 4 7 3" xfId="9087"/>
    <cellStyle name="_Book2 4 7 4" xfId="8969"/>
    <cellStyle name="_Book2 4 8" xfId="4164"/>
    <cellStyle name="_x0013__Book2 4 8" xfId="9093"/>
    <cellStyle name="_Book2 4 9" xfId="4165"/>
    <cellStyle name="_x0013__Book2 4 9" xfId="8964"/>
    <cellStyle name="_Book2 5" xfId="4166"/>
    <cellStyle name="_x0013__Book2 5" xfId="415"/>
    <cellStyle name="_Book2 5 2" xfId="4167"/>
    <cellStyle name="_x0013__Book2 5 2" xfId="4168"/>
    <cellStyle name="_x0013__Book2 5 3" xfId="8994"/>
    <cellStyle name="_x0013__Book2 5 4" xfId="9086"/>
    <cellStyle name="_x0013__Book2 5 5" xfId="8970"/>
    <cellStyle name="_Book2 6" xfId="4169"/>
    <cellStyle name="_x0013__Book2 6" xfId="416"/>
    <cellStyle name="_Book2 6 2" xfId="4170"/>
    <cellStyle name="_x0013__Book2 6 2" xfId="4171"/>
    <cellStyle name="_x0013__Book2 6 3" xfId="8995"/>
    <cellStyle name="_x0013__Book2 6 4" xfId="9085"/>
    <cellStyle name="_x0013__Book2 6 5" xfId="8971"/>
    <cellStyle name="_Book2 7" xfId="4172"/>
    <cellStyle name="_x0013__Book2 7" xfId="417"/>
    <cellStyle name="_Book2 7 2" xfId="4173"/>
    <cellStyle name="_x0013__Book2 7 2" xfId="4174"/>
    <cellStyle name="_x0013__Book2 7 3" xfId="8996"/>
    <cellStyle name="_x0013__Book2 7 4" xfId="9084"/>
    <cellStyle name="_x0013__Book2 7 5" xfId="8972"/>
    <cellStyle name="_Book2 8" xfId="4175"/>
    <cellStyle name="_x0013__Book2 8" xfId="418"/>
    <cellStyle name="_Book2 8 2" xfId="4176"/>
    <cellStyle name="_x0013__Book2 8 2" xfId="4177"/>
    <cellStyle name="_x0013__Book2 8 3" xfId="8997"/>
    <cellStyle name="_x0013__Book2 8 4" xfId="9083"/>
    <cellStyle name="_x0013__Book2 8 5" xfId="8973"/>
    <cellStyle name="_Book2 9" xfId="4178"/>
    <cellStyle name="_x0013__Book2 9" xfId="419"/>
    <cellStyle name="_x0013__Book2 9 2" xfId="4179"/>
    <cellStyle name="_Book2_04 07E Wild Horse Wind Expansion (C) (2)" xfId="420"/>
    <cellStyle name="_Book2_04 07E Wild Horse Wind Expansion (C) (2) 2" xfId="421"/>
    <cellStyle name="_Book2_04 07E Wild Horse Wind Expansion (C) (2) 2 2" xfId="4180"/>
    <cellStyle name="_Book2_04 07E Wild Horse Wind Expansion (C) (2) 3" xfId="4181"/>
    <cellStyle name="_Book2_04 07E Wild Horse Wind Expansion (C) (2)_Adj Bench DR 3 for Initial Briefs (Electric)" xfId="422"/>
    <cellStyle name="_Book2_04 07E Wild Horse Wind Expansion (C) (2)_Adj Bench DR 3 for Initial Briefs (Electric) 2" xfId="423"/>
    <cellStyle name="_Book2_04 07E Wild Horse Wind Expansion (C) (2)_Adj Bench DR 3 for Initial Briefs (Electric) 2 2" xfId="4182"/>
    <cellStyle name="_Book2_04 07E Wild Horse Wind Expansion (C) (2)_Adj Bench DR 3 for Initial Briefs (Electric) 3" xfId="4183"/>
    <cellStyle name="_Book2_04 07E Wild Horse Wind Expansion (C) (2)_Adj Bench DR 3 for Initial Briefs (Electric)_DEM-WP(C) ENERG10C--ctn Mid-C_042010 2010GRC" xfId="4184"/>
    <cellStyle name="_Book2_04 07E Wild Horse Wind Expansion (C) (2)_DEM-WP(C) ENERG10C--ctn Mid-C_042010 2010GRC" xfId="4185"/>
    <cellStyle name="_Book2_04 07E Wild Horse Wind Expansion (C) (2)_Electric Rev Req Model (2009 GRC) " xfId="424"/>
    <cellStyle name="_Book2_04 07E Wild Horse Wind Expansion (C) (2)_Electric Rev Req Model (2009 GRC)  2" xfId="425"/>
    <cellStyle name="_Book2_04 07E Wild Horse Wind Expansion (C) (2)_Electric Rev Req Model (2009 GRC)  2 2" xfId="4186"/>
    <cellStyle name="_Book2_04 07E Wild Horse Wind Expansion (C) (2)_Electric Rev Req Model (2009 GRC)  3" xfId="4187"/>
    <cellStyle name="_Book2_04 07E Wild Horse Wind Expansion (C) (2)_Electric Rev Req Model (2009 GRC) _DEM-WP(C) ENERG10C--ctn Mid-C_042010 2010GRC" xfId="4188"/>
    <cellStyle name="_Book2_04 07E Wild Horse Wind Expansion (C) (2)_Electric Rev Req Model (2009 GRC) Rebuttal" xfId="426"/>
    <cellStyle name="_Book2_04 07E Wild Horse Wind Expansion (C) (2)_Electric Rev Req Model (2009 GRC) Rebuttal 2" xfId="4189"/>
    <cellStyle name="_Book2_04 07E Wild Horse Wind Expansion (C) (2)_Electric Rev Req Model (2009 GRC) Rebuttal REmoval of New  WH Solar AdjustMI" xfId="427"/>
    <cellStyle name="_Book2_04 07E Wild Horse Wind Expansion (C) (2)_Electric Rev Req Model (2009 GRC) Rebuttal REmoval of New  WH Solar AdjustMI 2" xfId="428"/>
    <cellStyle name="_Book2_04 07E Wild Horse Wind Expansion (C) (2)_Electric Rev Req Model (2009 GRC) Rebuttal REmoval of New  WH Solar AdjustMI 2 2" xfId="4190"/>
    <cellStyle name="_Book2_04 07E Wild Horse Wind Expansion (C) (2)_Electric Rev Req Model (2009 GRC) Rebuttal REmoval of New  WH Solar AdjustMI 3" xfId="4191"/>
    <cellStyle name="_Book2_04 07E Wild Horse Wind Expansion (C) (2)_Electric Rev Req Model (2009 GRC) Rebuttal REmoval of New  WH Solar AdjustMI_DEM-WP(C) ENERG10C--ctn Mid-C_042010 2010GRC" xfId="4192"/>
    <cellStyle name="_Book2_04 07E Wild Horse Wind Expansion (C) (2)_Electric Rev Req Model (2009 GRC) Revised 01-18-2010" xfId="429"/>
    <cellStyle name="_Book2_04 07E Wild Horse Wind Expansion (C) (2)_Electric Rev Req Model (2009 GRC) Revised 01-18-2010 2" xfId="430"/>
    <cellStyle name="_Book2_04 07E Wild Horse Wind Expansion (C) (2)_Electric Rev Req Model (2009 GRC) Revised 01-18-2010 2 2" xfId="4193"/>
    <cellStyle name="_Book2_04 07E Wild Horse Wind Expansion (C) (2)_Electric Rev Req Model (2009 GRC) Revised 01-18-2010 3" xfId="4194"/>
    <cellStyle name="_Book2_04 07E Wild Horse Wind Expansion (C) (2)_Electric Rev Req Model (2009 GRC) Revised 01-18-2010_DEM-WP(C) ENERG10C--ctn Mid-C_042010 2010GRC" xfId="4195"/>
    <cellStyle name="_Book2_04 07E Wild Horse Wind Expansion (C) (2)_Final Order Electric EXHIBIT A-1" xfId="431"/>
    <cellStyle name="_Book2_04 07E Wild Horse Wind Expansion (C) (2)_Final Order Electric EXHIBIT A-1 2" xfId="4196"/>
    <cellStyle name="_Book2_04 07E Wild Horse Wind Expansion (C) (2)_TENASKA REGULATORY ASSET" xfId="432"/>
    <cellStyle name="_Book2_04 07E Wild Horse Wind Expansion (C) (2)_TENASKA REGULATORY ASSET 2" xfId="4197"/>
    <cellStyle name="_Book2_16.37E Wild Horse Expansion DeferralRevwrkingfile SF" xfId="433"/>
    <cellStyle name="_Book2_16.37E Wild Horse Expansion DeferralRevwrkingfile SF 2" xfId="434"/>
    <cellStyle name="_Book2_16.37E Wild Horse Expansion DeferralRevwrkingfile SF 2 2" xfId="4198"/>
    <cellStyle name="_Book2_16.37E Wild Horse Expansion DeferralRevwrkingfile SF 3" xfId="4199"/>
    <cellStyle name="_Book2_16.37E Wild Horse Expansion DeferralRevwrkingfile SF_DEM-WP(C) ENERG10C--ctn Mid-C_042010 2010GRC" xfId="4200"/>
    <cellStyle name="_Book2_2009 GRC Compl Filing - Exhibit D" xfId="435"/>
    <cellStyle name="_Book2_2009 GRC Compl Filing - Exhibit D 2" xfId="436"/>
    <cellStyle name="_Book2_2009 GRC Compl Filing - Exhibit D 2 2" xfId="4201"/>
    <cellStyle name="_Book2_2009 GRC Compl Filing - Exhibit D 3" xfId="4202"/>
    <cellStyle name="_Book2_2009 GRC Compl Filing - Exhibit D_DEM-WP(C) ENERG10C--ctn Mid-C_042010 2010GRC" xfId="4203"/>
    <cellStyle name="_Book2_4 31 Regulatory Assets and Liabilities  7 06- Exhibit D" xfId="437"/>
    <cellStyle name="_Book2_4 31 Regulatory Assets and Liabilities  7 06- Exhibit D 2" xfId="438"/>
    <cellStyle name="_Book2_4 31 Regulatory Assets and Liabilities  7 06- Exhibit D 2 2" xfId="4204"/>
    <cellStyle name="_Book2_4 31 Regulatory Assets and Liabilities  7 06- Exhibit D 3" xfId="4205"/>
    <cellStyle name="_Book2_4 31 Regulatory Assets and Liabilities  7 06- Exhibit D_DEM-WP(C) ENERG10C--ctn Mid-C_042010 2010GRC" xfId="4206"/>
    <cellStyle name="_Book2_4 31 Regulatory Assets and Liabilities  7 06- Exhibit D_NIM Summary" xfId="439"/>
    <cellStyle name="_Book2_4 31 Regulatory Assets and Liabilities  7 06- Exhibit D_NIM Summary 2" xfId="440"/>
    <cellStyle name="_Book2_4 31 Regulatory Assets and Liabilities  7 06- Exhibit D_NIM Summary 2 2" xfId="4207"/>
    <cellStyle name="_Book2_4 31 Regulatory Assets and Liabilities  7 06- Exhibit D_NIM Summary 3" xfId="4208"/>
    <cellStyle name="_Book2_4 31 Regulatory Assets and Liabilities  7 06- Exhibit D_NIM Summary_DEM-WP(C) ENERG10C--ctn Mid-C_042010 2010GRC" xfId="4209"/>
    <cellStyle name="_Book2_4 31E Reg Asset  Liab and EXH D" xfId="4210"/>
    <cellStyle name="_Book2_4 31E Reg Asset  Liab and EXH D _ Aug 10 Filing (2)" xfId="4211"/>
    <cellStyle name="_Book2_4 32 Regulatory Assets and Liabilities  7 06- Exhibit D" xfId="441"/>
    <cellStyle name="_Book2_4 32 Regulatory Assets and Liabilities  7 06- Exhibit D 2" xfId="442"/>
    <cellStyle name="_Book2_4 32 Regulatory Assets and Liabilities  7 06- Exhibit D 2 2" xfId="4212"/>
    <cellStyle name="_Book2_4 32 Regulatory Assets and Liabilities  7 06- Exhibit D 3" xfId="4213"/>
    <cellStyle name="_Book2_4 32 Regulatory Assets and Liabilities  7 06- Exhibit D_DEM-WP(C) ENERG10C--ctn Mid-C_042010 2010GRC" xfId="4214"/>
    <cellStyle name="_Book2_4 32 Regulatory Assets and Liabilities  7 06- Exhibit D_NIM Summary" xfId="443"/>
    <cellStyle name="_Book2_4 32 Regulatory Assets and Liabilities  7 06- Exhibit D_NIM Summary 2" xfId="444"/>
    <cellStyle name="_Book2_4 32 Regulatory Assets and Liabilities  7 06- Exhibit D_NIM Summary 2 2" xfId="4215"/>
    <cellStyle name="_Book2_4 32 Regulatory Assets and Liabilities  7 06- Exhibit D_NIM Summary 3" xfId="4216"/>
    <cellStyle name="_Book2_4 32 Regulatory Assets and Liabilities  7 06- Exhibit D_NIM Summary_DEM-WP(C) ENERG10C--ctn Mid-C_042010 2010GRC" xfId="4217"/>
    <cellStyle name="_x0013__Book2_Adj Bench DR 3 for Initial Briefs (Electric)" xfId="445"/>
    <cellStyle name="_x0013__Book2_Adj Bench DR 3 for Initial Briefs (Electric) 2" xfId="446"/>
    <cellStyle name="_x0013__Book2_Adj Bench DR 3 for Initial Briefs (Electric) 2 2" xfId="4218"/>
    <cellStyle name="_x0013__Book2_Adj Bench DR 3 for Initial Briefs (Electric) 3" xfId="4219"/>
    <cellStyle name="_x0013__Book2_Adj Bench DR 3 for Initial Briefs (Electric)_DEM-WP(C) ENERG10C--ctn Mid-C_042010 2010GRC" xfId="4220"/>
    <cellStyle name="_Book2_AURORA Total New" xfId="447"/>
    <cellStyle name="_Book2_AURORA Total New 2" xfId="448"/>
    <cellStyle name="_Book2_AURORA Total New 2 2" xfId="4221"/>
    <cellStyle name="_Book2_AURORA Total New 3" xfId="4222"/>
    <cellStyle name="_Book2_Book2" xfId="449"/>
    <cellStyle name="_Book2_Book2 2" xfId="450"/>
    <cellStyle name="_Book2_Book2 2 2" xfId="4223"/>
    <cellStyle name="_Book2_Book2 3" xfId="4224"/>
    <cellStyle name="_Book2_Book2_Adj Bench DR 3 for Initial Briefs (Electric)" xfId="451"/>
    <cellStyle name="_Book2_Book2_Adj Bench DR 3 for Initial Briefs (Electric) 2" xfId="452"/>
    <cellStyle name="_Book2_Book2_Adj Bench DR 3 for Initial Briefs (Electric) 2 2" xfId="4225"/>
    <cellStyle name="_Book2_Book2_Adj Bench DR 3 for Initial Briefs (Electric) 3" xfId="4226"/>
    <cellStyle name="_Book2_Book2_Adj Bench DR 3 for Initial Briefs (Electric)_DEM-WP(C) ENERG10C--ctn Mid-C_042010 2010GRC" xfId="4227"/>
    <cellStyle name="_Book2_Book2_DEM-WP(C) ENERG10C--ctn Mid-C_042010 2010GRC" xfId="4228"/>
    <cellStyle name="_Book2_Book2_Electric Rev Req Model (2009 GRC) Rebuttal" xfId="453"/>
    <cellStyle name="_Book2_Book2_Electric Rev Req Model (2009 GRC) Rebuttal 2" xfId="4229"/>
    <cellStyle name="_Book2_Book2_Electric Rev Req Model (2009 GRC) Rebuttal REmoval of New  WH Solar AdjustMI" xfId="454"/>
    <cellStyle name="_Book2_Book2_Electric Rev Req Model (2009 GRC) Rebuttal REmoval of New  WH Solar AdjustMI 2" xfId="455"/>
    <cellStyle name="_Book2_Book2_Electric Rev Req Model (2009 GRC) Rebuttal REmoval of New  WH Solar AdjustMI 2 2" xfId="4230"/>
    <cellStyle name="_Book2_Book2_Electric Rev Req Model (2009 GRC) Rebuttal REmoval of New  WH Solar AdjustMI 3" xfId="4231"/>
    <cellStyle name="_Book2_Book2_Electric Rev Req Model (2009 GRC) Rebuttal REmoval of New  WH Solar AdjustMI_DEM-WP(C) ENERG10C--ctn Mid-C_042010 2010GRC" xfId="4232"/>
    <cellStyle name="_Book2_Book2_Electric Rev Req Model (2009 GRC) Revised 01-18-2010" xfId="456"/>
    <cellStyle name="_Book2_Book2_Electric Rev Req Model (2009 GRC) Revised 01-18-2010 2" xfId="457"/>
    <cellStyle name="_Book2_Book2_Electric Rev Req Model (2009 GRC) Revised 01-18-2010 2 2" xfId="4233"/>
    <cellStyle name="_Book2_Book2_Electric Rev Req Model (2009 GRC) Revised 01-18-2010 3" xfId="4234"/>
    <cellStyle name="_Book2_Book2_Electric Rev Req Model (2009 GRC) Revised 01-18-2010_DEM-WP(C) ENERG10C--ctn Mid-C_042010 2010GRC" xfId="4235"/>
    <cellStyle name="_Book2_Book2_Final Order Electric EXHIBIT A-1" xfId="458"/>
    <cellStyle name="_Book2_Book2_Final Order Electric EXHIBIT A-1 2" xfId="4236"/>
    <cellStyle name="_Book2_Book4" xfId="459"/>
    <cellStyle name="_Book2_Book4 2" xfId="460"/>
    <cellStyle name="_Book2_Book4 2 2" xfId="4237"/>
    <cellStyle name="_Book2_Book4 3" xfId="4238"/>
    <cellStyle name="_Book2_Book4_DEM-WP(C) ENERG10C--ctn Mid-C_042010 2010GRC" xfId="4239"/>
    <cellStyle name="_Book2_Book9" xfId="461"/>
    <cellStyle name="_Book2_Book9 2" xfId="462"/>
    <cellStyle name="_Book2_Book9 2 2" xfId="4240"/>
    <cellStyle name="_Book2_Book9 3" xfId="4241"/>
    <cellStyle name="_Book2_Book9_DEM-WP(C) ENERG10C--ctn Mid-C_042010 2010GRC" xfId="4242"/>
    <cellStyle name="_Book2_Chelan PUD Power Costs (8-10)" xfId="4243"/>
    <cellStyle name="_Book2_DEM-WP(C) Chelan Power Costs" xfId="4244"/>
    <cellStyle name="_Book2_DEM-WP(C) ENERG10C--ctn Mid-C_042010 2010GRC" xfId="4245"/>
    <cellStyle name="_x0013__Book2_DEM-WP(C) ENERG10C--ctn Mid-C_042010 2010GRC" xfId="4246"/>
    <cellStyle name="_Book2_DEM-WP(C) Gas Transport 2010GRC" xfId="4247"/>
    <cellStyle name="_x0013__Book2_Electric Rev Req Model (2009 GRC) Rebuttal" xfId="463"/>
    <cellStyle name="_x0013__Book2_Electric Rev Req Model (2009 GRC) Rebuttal 2" xfId="4248"/>
    <cellStyle name="_x0013__Book2_Electric Rev Req Model (2009 GRC) Rebuttal REmoval of New  WH Solar AdjustMI" xfId="464"/>
    <cellStyle name="_x0013__Book2_Electric Rev Req Model (2009 GRC) Rebuttal REmoval of New  WH Solar AdjustMI 2" xfId="465"/>
    <cellStyle name="_x0013__Book2_Electric Rev Req Model (2009 GRC) Rebuttal REmoval of New  WH Solar AdjustMI 2 2" xfId="4249"/>
    <cellStyle name="_x0013__Book2_Electric Rev Req Model (2009 GRC) Rebuttal REmoval of New  WH Solar AdjustMI 3" xfId="4250"/>
    <cellStyle name="_x0013__Book2_Electric Rev Req Model (2009 GRC) Rebuttal REmoval of New  WH Solar AdjustMI_DEM-WP(C) ENERG10C--ctn Mid-C_042010 2010GRC" xfId="4251"/>
    <cellStyle name="_x0013__Book2_Electric Rev Req Model (2009 GRC) Revised 01-18-2010" xfId="466"/>
    <cellStyle name="_x0013__Book2_Electric Rev Req Model (2009 GRC) Revised 01-18-2010 2" xfId="467"/>
    <cellStyle name="_x0013__Book2_Electric Rev Req Model (2009 GRC) Revised 01-18-2010 2 2" xfId="4252"/>
    <cellStyle name="_x0013__Book2_Electric Rev Req Model (2009 GRC) Revised 01-18-2010 3" xfId="4253"/>
    <cellStyle name="_x0013__Book2_Electric Rev Req Model (2009 GRC) Revised 01-18-2010_DEM-WP(C) ENERG10C--ctn Mid-C_042010 2010GRC" xfId="4254"/>
    <cellStyle name="_x0013__Book2_Final Order Electric EXHIBIT A-1" xfId="468"/>
    <cellStyle name="_x0013__Book2_Final Order Electric EXHIBIT A-1 2" xfId="4255"/>
    <cellStyle name="_Book2_NIM Summary" xfId="469"/>
    <cellStyle name="_Book2_NIM Summary 09GRC" xfId="470"/>
    <cellStyle name="_Book2_NIM Summary 09GRC 2" xfId="471"/>
    <cellStyle name="_Book2_NIM Summary 09GRC 2 2" xfId="4256"/>
    <cellStyle name="_Book2_NIM Summary 09GRC 3" xfId="4257"/>
    <cellStyle name="_Book2_NIM Summary 09GRC_DEM-WP(C) ENERG10C--ctn Mid-C_042010 2010GRC" xfId="4258"/>
    <cellStyle name="_Book2_NIM Summary 10" xfId="4259"/>
    <cellStyle name="_Book2_NIM Summary 11" xfId="4260"/>
    <cellStyle name="_Book2_NIM Summary 12" xfId="4261"/>
    <cellStyle name="_Book2_NIM Summary 13" xfId="4262"/>
    <cellStyle name="_Book2_NIM Summary 14" xfId="4263"/>
    <cellStyle name="_Book2_NIM Summary 15" xfId="8999"/>
    <cellStyle name="_Book2_NIM Summary 16" xfId="9081"/>
    <cellStyle name="_Book2_NIM Summary 17" xfId="8975"/>
    <cellStyle name="_Book2_NIM Summary 2" xfId="472"/>
    <cellStyle name="_Book2_NIM Summary 2 2" xfId="4264"/>
    <cellStyle name="_Book2_NIM Summary 3" xfId="473"/>
    <cellStyle name="_Book2_NIM Summary 3 2" xfId="4265"/>
    <cellStyle name="_Book2_NIM Summary 4" xfId="474"/>
    <cellStyle name="_Book2_NIM Summary 4 2" xfId="4266"/>
    <cellStyle name="_Book2_NIM Summary 5" xfId="475"/>
    <cellStyle name="_Book2_NIM Summary 5 2" xfId="4267"/>
    <cellStyle name="_Book2_NIM Summary 6" xfId="476"/>
    <cellStyle name="_Book2_NIM Summary 6 2" xfId="4268"/>
    <cellStyle name="_Book2_NIM Summary 7" xfId="477"/>
    <cellStyle name="_Book2_NIM Summary 7 2" xfId="4269"/>
    <cellStyle name="_Book2_NIM Summary 8" xfId="478"/>
    <cellStyle name="_Book2_NIM Summary 8 2" xfId="4270"/>
    <cellStyle name="_Book2_NIM Summary 9" xfId="479"/>
    <cellStyle name="_Book2_NIM Summary 9 2" xfId="4271"/>
    <cellStyle name="_Book2_NIM Summary_DEM-WP(C) ENERG10C--ctn Mid-C_042010 2010GRC" xfId="4272"/>
    <cellStyle name="_Book2_PCA 9 -  Exhibit D April 2010 (3)" xfId="480"/>
    <cellStyle name="_Book2_PCA 9 -  Exhibit D April 2010 (3) 2" xfId="481"/>
    <cellStyle name="_Book2_PCA 9 -  Exhibit D April 2010 (3) 2 2" xfId="4273"/>
    <cellStyle name="_Book2_PCA 9 -  Exhibit D April 2010 (3) 3" xfId="4274"/>
    <cellStyle name="_Book2_PCA 9 -  Exhibit D April 2010 (3)_DEM-WP(C) ENERG10C--ctn Mid-C_042010 2010GRC" xfId="4275"/>
    <cellStyle name="_Book2_Power Costs - Comparison bx Rbtl-Staff-Jt-PC" xfId="482"/>
    <cellStyle name="_Book2_Power Costs - Comparison bx Rbtl-Staff-Jt-PC 2" xfId="483"/>
    <cellStyle name="_Book2_Power Costs - Comparison bx Rbtl-Staff-Jt-PC 2 2" xfId="4276"/>
    <cellStyle name="_Book2_Power Costs - Comparison bx Rbtl-Staff-Jt-PC 3" xfId="4277"/>
    <cellStyle name="_Book2_Power Costs - Comparison bx Rbtl-Staff-Jt-PC_Adj Bench DR 3 for Initial Briefs (Electric)" xfId="484"/>
    <cellStyle name="_Book2_Power Costs - Comparison bx Rbtl-Staff-Jt-PC_Adj Bench DR 3 for Initial Briefs (Electric) 2" xfId="485"/>
    <cellStyle name="_Book2_Power Costs - Comparison bx Rbtl-Staff-Jt-PC_Adj Bench DR 3 for Initial Briefs (Electric) 2 2" xfId="4278"/>
    <cellStyle name="_Book2_Power Costs - Comparison bx Rbtl-Staff-Jt-PC_Adj Bench DR 3 for Initial Briefs (Electric) 3" xfId="4279"/>
    <cellStyle name="_Book2_Power Costs - Comparison bx Rbtl-Staff-Jt-PC_Adj Bench DR 3 for Initial Briefs (Electric)_DEM-WP(C) ENERG10C--ctn Mid-C_042010 2010GRC" xfId="4280"/>
    <cellStyle name="_Book2_Power Costs - Comparison bx Rbtl-Staff-Jt-PC_DEM-WP(C) ENERG10C--ctn Mid-C_042010 2010GRC" xfId="4281"/>
    <cellStyle name="_Book2_Power Costs - Comparison bx Rbtl-Staff-Jt-PC_Electric Rev Req Model (2009 GRC) Rebuttal" xfId="486"/>
    <cellStyle name="_Book2_Power Costs - Comparison bx Rbtl-Staff-Jt-PC_Electric Rev Req Model (2009 GRC) Rebuttal 2" xfId="4282"/>
    <cellStyle name="_Book2_Power Costs - Comparison bx Rbtl-Staff-Jt-PC_Electric Rev Req Model (2009 GRC) Rebuttal REmoval of New  WH Solar AdjustMI" xfId="487"/>
    <cellStyle name="_Book2_Power Costs - Comparison bx Rbtl-Staff-Jt-PC_Electric Rev Req Model (2009 GRC) Rebuttal REmoval of New  WH Solar AdjustMI 2" xfId="488"/>
    <cellStyle name="_Book2_Power Costs - Comparison bx Rbtl-Staff-Jt-PC_Electric Rev Req Model (2009 GRC) Rebuttal REmoval of New  WH Solar AdjustMI 2 2" xfId="4283"/>
    <cellStyle name="_Book2_Power Costs - Comparison bx Rbtl-Staff-Jt-PC_Electric Rev Req Model (2009 GRC) Rebuttal REmoval of New  WH Solar AdjustMI 3" xfId="4284"/>
    <cellStyle name="_Book2_Power Costs - Comparison bx Rbtl-Staff-Jt-PC_Electric Rev Req Model (2009 GRC) Rebuttal REmoval of New  WH Solar AdjustMI_DEM-WP(C) ENERG10C--ctn Mid-C_042010 2010GRC" xfId="4285"/>
    <cellStyle name="_Book2_Power Costs - Comparison bx Rbtl-Staff-Jt-PC_Electric Rev Req Model (2009 GRC) Revised 01-18-2010" xfId="489"/>
    <cellStyle name="_Book2_Power Costs - Comparison bx Rbtl-Staff-Jt-PC_Electric Rev Req Model (2009 GRC) Revised 01-18-2010 2" xfId="490"/>
    <cellStyle name="_Book2_Power Costs - Comparison bx Rbtl-Staff-Jt-PC_Electric Rev Req Model (2009 GRC) Revised 01-18-2010 2 2" xfId="4286"/>
    <cellStyle name="_Book2_Power Costs - Comparison bx Rbtl-Staff-Jt-PC_Electric Rev Req Model (2009 GRC) Revised 01-18-2010 3" xfId="4287"/>
    <cellStyle name="_Book2_Power Costs - Comparison bx Rbtl-Staff-Jt-PC_Electric Rev Req Model (2009 GRC) Revised 01-18-2010_DEM-WP(C) ENERG10C--ctn Mid-C_042010 2010GRC" xfId="4288"/>
    <cellStyle name="_Book2_Power Costs - Comparison bx Rbtl-Staff-Jt-PC_Final Order Electric EXHIBIT A-1" xfId="491"/>
    <cellStyle name="_Book2_Power Costs - Comparison bx Rbtl-Staff-Jt-PC_Final Order Electric EXHIBIT A-1 2" xfId="4289"/>
    <cellStyle name="_Book2_Rebuttal Power Costs" xfId="492"/>
    <cellStyle name="_Book2_Rebuttal Power Costs 2" xfId="493"/>
    <cellStyle name="_Book2_Rebuttal Power Costs 2 2" xfId="4290"/>
    <cellStyle name="_Book2_Rebuttal Power Costs 3" xfId="4291"/>
    <cellStyle name="_Book2_Rebuttal Power Costs_Adj Bench DR 3 for Initial Briefs (Electric)" xfId="494"/>
    <cellStyle name="_Book2_Rebuttal Power Costs_Adj Bench DR 3 for Initial Briefs (Electric) 2" xfId="495"/>
    <cellStyle name="_Book2_Rebuttal Power Costs_Adj Bench DR 3 for Initial Briefs (Electric) 2 2" xfId="4292"/>
    <cellStyle name="_Book2_Rebuttal Power Costs_Adj Bench DR 3 for Initial Briefs (Electric) 3" xfId="4293"/>
    <cellStyle name="_Book2_Rebuttal Power Costs_Adj Bench DR 3 for Initial Briefs (Electric)_DEM-WP(C) ENERG10C--ctn Mid-C_042010 2010GRC" xfId="4294"/>
    <cellStyle name="_Book2_Rebuttal Power Costs_DEM-WP(C) ENERG10C--ctn Mid-C_042010 2010GRC" xfId="4295"/>
    <cellStyle name="_Book2_Rebuttal Power Costs_Electric Rev Req Model (2009 GRC) Rebuttal" xfId="496"/>
    <cellStyle name="_Book2_Rebuttal Power Costs_Electric Rev Req Model (2009 GRC) Rebuttal 2" xfId="4296"/>
    <cellStyle name="_Book2_Rebuttal Power Costs_Electric Rev Req Model (2009 GRC) Rebuttal REmoval of New  WH Solar AdjustMI" xfId="497"/>
    <cellStyle name="_Book2_Rebuttal Power Costs_Electric Rev Req Model (2009 GRC) Rebuttal REmoval of New  WH Solar AdjustMI 2" xfId="498"/>
    <cellStyle name="_Book2_Rebuttal Power Costs_Electric Rev Req Model (2009 GRC) Rebuttal REmoval of New  WH Solar AdjustMI 2 2" xfId="4297"/>
    <cellStyle name="_Book2_Rebuttal Power Costs_Electric Rev Req Model (2009 GRC) Rebuttal REmoval of New  WH Solar AdjustMI 3" xfId="4298"/>
    <cellStyle name="_Book2_Rebuttal Power Costs_Electric Rev Req Model (2009 GRC) Rebuttal REmoval of New  WH Solar AdjustMI_DEM-WP(C) ENERG10C--ctn Mid-C_042010 2010GRC" xfId="4299"/>
    <cellStyle name="_Book2_Rebuttal Power Costs_Electric Rev Req Model (2009 GRC) Revised 01-18-2010" xfId="499"/>
    <cellStyle name="_Book2_Rebuttal Power Costs_Electric Rev Req Model (2009 GRC) Revised 01-18-2010 2" xfId="500"/>
    <cellStyle name="_Book2_Rebuttal Power Costs_Electric Rev Req Model (2009 GRC) Revised 01-18-2010 2 2" xfId="4300"/>
    <cellStyle name="_Book2_Rebuttal Power Costs_Electric Rev Req Model (2009 GRC) Revised 01-18-2010 3" xfId="4301"/>
    <cellStyle name="_Book2_Rebuttal Power Costs_Electric Rev Req Model (2009 GRC) Revised 01-18-2010_DEM-WP(C) ENERG10C--ctn Mid-C_042010 2010GRC" xfId="4302"/>
    <cellStyle name="_Book2_Rebuttal Power Costs_Final Order Electric EXHIBIT A-1" xfId="501"/>
    <cellStyle name="_Book2_Rebuttal Power Costs_Final Order Electric EXHIBIT A-1 2" xfId="4303"/>
    <cellStyle name="_Book2_Wind Integration 10GRC" xfId="502"/>
    <cellStyle name="_Book2_Wind Integration 10GRC 2" xfId="503"/>
    <cellStyle name="_Book2_Wind Integration 10GRC 2 2" xfId="4304"/>
    <cellStyle name="_Book2_Wind Integration 10GRC 3" xfId="4305"/>
    <cellStyle name="_Book2_Wind Integration 10GRC_DEM-WP(C) ENERG10C--ctn Mid-C_042010 2010GRC" xfId="4306"/>
    <cellStyle name="_Book3" xfId="504"/>
    <cellStyle name="_Book5" xfId="505"/>
    <cellStyle name="_Book5 2" xfId="4307"/>
    <cellStyle name="_Book5 3" xfId="4308"/>
    <cellStyle name="_Book5 4" xfId="4309"/>
    <cellStyle name="_Book5 4 2" xfId="4310"/>
    <cellStyle name="_Book5_4 31E Reg Asset  Liab and EXH D" xfId="4311"/>
    <cellStyle name="_Book5_4 31E Reg Asset  Liab and EXH D _ Aug 10 Filing (2)" xfId="4312"/>
    <cellStyle name="_Book5_Chelan PUD Power Costs (8-10)" xfId="4313"/>
    <cellStyle name="_Book5_DEM-WP(C) Chelan Power Costs" xfId="4314"/>
    <cellStyle name="_Book5_DEM-WP(C) Costs Not In AURORA 2010GRC As Filed" xfId="506"/>
    <cellStyle name="_Book5_DEM-WP(C) Costs Not In AURORA 2010GRC As Filed 2" xfId="4315"/>
    <cellStyle name="_Book5_DEM-WP(C) Costs Not In AURORA 2010GRC As Filed 3" xfId="4316"/>
    <cellStyle name="_Book5_DEM-WP(C) Costs Not In AURORA 2010GRC As Filed_DEM-WP(C) ENERG10C--ctn Mid-C_042010 2010GRC" xfId="4317"/>
    <cellStyle name="_Book5_DEM-WP(C) Gas Transport 2010GRC" xfId="4318"/>
    <cellStyle name="_Book5_NIM Summary" xfId="507"/>
    <cellStyle name="_Book5_NIM Summary 09GRC" xfId="508"/>
    <cellStyle name="_Book5_NIM Summary 10" xfId="4319"/>
    <cellStyle name="_Book5_NIM Summary 11" xfId="4320"/>
    <cellStyle name="_Book5_NIM Summary 12" xfId="4321"/>
    <cellStyle name="_Book5_NIM Summary 13" xfId="4322"/>
    <cellStyle name="_Book5_NIM Summary 14" xfId="4323"/>
    <cellStyle name="_Book5_NIM Summary 15" xfId="9000"/>
    <cellStyle name="_Book5_NIM Summary 16" xfId="9080"/>
    <cellStyle name="_Book5_NIM Summary 17" xfId="8998"/>
    <cellStyle name="_Book5_NIM Summary 2" xfId="509"/>
    <cellStyle name="_Book5_NIM Summary 2 2" xfId="4324"/>
    <cellStyle name="_Book5_NIM Summary 3" xfId="510"/>
    <cellStyle name="_Book5_NIM Summary 3 2" xfId="4325"/>
    <cellStyle name="_Book5_NIM Summary 4" xfId="511"/>
    <cellStyle name="_Book5_NIM Summary 4 2" xfId="4326"/>
    <cellStyle name="_Book5_NIM Summary 5" xfId="512"/>
    <cellStyle name="_Book5_NIM Summary 5 2" xfId="4327"/>
    <cellStyle name="_Book5_NIM Summary 6" xfId="513"/>
    <cellStyle name="_Book5_NIM Summary 6 2" xfId="4328"/>
    <cellStyle name="_Book5_NIM Summary 7" xfId="514"/>
    <cellStyle name="_Book5_NIM Summary 7 2" xfId="4329"/>
    <cellStyle name="_Book5_NIM Summary 8" xfId="515"/>
    <cellStyle name="_Book5_NIM Summary 8 2" xfId="4330"/>
    <cellStyle name="_Book5_NIM Summary 9" xfId="516"/>
    <cellStyle name="_Book5_NIM Summary 9 2" xfId="4331"/>
    <cellStyle name="_Book5_NIM Summary_DEM-WP(C) ENERG10C--ctn Mid-C_042010 2010GRC" xfId="4332"/>
    <cellStyle name="_Book5_PCA 9 -  Exhibit D April 2010 (3)" xfId="517"/>
    <cellStyle name="_Book5_Reconciliation" xfId="518"/>
    <cellStyle name="_Book5_Reconciliation 2" xfId="4333"/>
    <cellStyle name="_Book5_Reconciliation 3" xfId="4334"/>
    <cellStyle name="_Book5_Reconciliation_DEM-WP(C) ENERG10C--ctn Mid-C_042010 2010GRC" xfId="4335"/>
    <cellStyle name="_Book5_Wind Integration 10GRC" xfId="519"/>
    <cellStyle name="_Book5_Wind Integration 10GRC 2" xfId="520"/>
    <cellStyle name="_Book5_Wind Integration 10GRC 2 2" xfId="4336"/>
    <cellStyle name="_Book5_Wind Integration 10GRC 3" xfId="4337"/>
    <cellStyle name="_Book5_Wind Integration 10GRC_DEM-WP(C) ENERG10C--ctn Mid-C_042010 2010GRC" xfId="4338"/>
    <cellStyle name="_BPA NOS" xfId="521"/>
    <cellStyle name="_BPA NOS 2" xfId="4339"/>
    <cellStyle name="_BPA NOS 3" xfId="4340"/>
    <cellStyle name="_BPA NOS 3 2" xfId="4341"/>
    <cellStyle name="_BPA NOS_DEM-WP(C) Chelan Power Costs" xfId="4342"/>
    <cellStyle name="_BPA NOS_DEM-WP(C) ENERG10C--ctn Mid-C_042010 2010GRC" xfId="4343"/>
    <cellStyle name="_BPA NOS_DEM-WP(C) Gas Transport 2010GRC" xfId="4344"/>
    <cellStyle name="_BPA NOS_DEM-WP(C) Wind Integration Summary 2010GRC" xfId="522"/>
    <cellStyle name="_BPA NOS_DEM-WP(C) Wind Integration Summary 2010GRC 2" xfId="523"/>
    <cellStyle name="_BPA NOS_DEM-WP(C) Wind Integration Summary 2010GRC 2 2" xfId="4345"/>
    <cellStyle name="_BPA NOS_DEM-WP(C) Wind Integration Summary 2010GRC 3" xfId="4346"/>
    <cellStyle name="_BPA NOS_DEM-WP(C) Wind Integration Summary 2010GRC_DEM-WP(C) ENERG10C--ctn Mid-C_042010 2010GRC" xfId="4347"/>
    <cellStyle name="_BPA NOS_NIM Summary" xfId="524"/>
    <cellStyle name="_BPA NOS_NIM Summary 2" xfId="525"/>
    <cellStyle name="_BPA NOS_NIM Summary 2 2" xfId="4348"/>
    <cellStyle name="_BPA NOS_NIM Summary 3" xfId="4349"/>
    <cellStyle name="_BPA NOS_NIM Summary_DEM-WP(C) ENERG10C--ctn Mid-C_042010 2010GRC" xfId="4350"/>
    <cellStyle name="_Chelan Debt Forecast 12.19.05" xfId="526"/>
    <cellStyle name="_Chelan Debt Forecast 12.19.05 2" xfId="527"/>
    <cellStyle name="_Chelan Debt Forecast 12.19.05 2 2" xfId="528"/>
    <cellStyle name="_Chelan Debt Forecast 12.19.05 2 2 2" xfId="4351"/>
    <cellStyle name="_Chelan Debt Forecast 12.19.05 2 3" xfId="4352"/>
    <cellStyle name="_Chelan Debt Forecast 12.19.05 3" xfId="529"/>
    <cellStyle name="_Chelan Debt Forecast 12.19.05 3 2" xfId="4353"/>
    <cellStyle name="_Chelan Debt Forecast 12.19.05 4" xfId="530"/>
    <cellStyle name="_Chelan Debt Forecast 12.19.05 4 2" xfId="531"/>
    <cellStyle name="_Chelan Debt Forecast 12.19.05 4 2 2" xfId="4354"/>
    <cellStyle name="_Chelan Debt Forecast 12.19.05 4 3" xfId="4355"/>
    <cellStyle name="_Chelan Debt Forecast 12.19.05 5" xfId="4356"/>
    <cellStyle name="_Chelan Debt Forecast 12.19.05 5 2" xfId="4357"/>
    <cellStyle name="_Chelan Debt Forecast 12.19.05 6" xfId="4358"/>
    <cellStyle name="_Chelan Debt Forecast 12.19.05 7" xfId="4359"/>
    <cellStyle name="_Chelan Debt Forecast 12.19.05 7 2" xfId="4360"/>
    <cellStyle name="_Chelan Debt Forecast 12.19.05 8" xfId="4361"/>
    <cellStyle name="_Chelan Debt Forecast 12.19.05 8 2" xfId="4362"/>
    <cellStyle name="_Chelan Debt Forecast 12.19.05_(C) WHE Proforma with ITC cash grant 10 Yr Amort_for deferral_102809" xfId="532"/>
    <cellStyle name="_Chelan Debt Forecast 12.19.05_(C) WHE Proforma with ITC cash grant 10 Yr Amort_for deferral_102809 2" xfId="533"/>
    <cellStyle name="_Chelan Debt Forecast 12.19.05_(C) WHE Proforma with ITC cash grant 10 Yr Amort_for deferral_102809 2 2" xfId="4363"/>
    <cellStyle name="_Chelan Debt Forecast 12.19.05_(C) WHE Proforma with ITC cash grant 10 Yr Amort_for deferral_102809 3" xfId="4364"/>
    <cellStyle name="_Chelan Debt Forecast 12.19.05_(C) WHE Proforma with ITC cash grant 10 Yr Amort_for deferral_102809_16.07E Wild Horse Wind Expansionwrkingfile" xfId="534"/>
    <cellStyle name="_Chelan Debt Forecast 12.19.05_(C) WHE Proforma with ITC cash grant 10 Yr Amort_for deferral_102809_16.07E Wild Horse Wind Expansionwrkingfile 2" xfId="535"/>
    <cellStyle name="_Chelan Debt Forecast 12.19.05_(C) WHE Proforma with ITC cash grant 10 Yr Amort_for deferral_102809_16.07E Wild Horse Wind Expansionwrkingfile 2 2" xfId="4365"/>
    <cellStyle name="_Chelan Debt Forecast 12.19.05_(C) WHE Proforma with ITC cash grant 10 Yr Amort_for deferral_102809_16.07E Wild Horse Wind Expansionwrkingfile 3" xfId="4366"/>
    <cellStyle name="_Chelan Debt Forecast 12.19.05_(C) WHE Proforma with ITC cash grant 10 Yr Amort_for deferral_102809_16.07E Wild Horse Wind Expansionwrkingfile SF" xfId="536"/>
    <cellStyle name="_Chelan Debt Forecast 12.19.05_(C) WHE Proforma with ITC cash grant 10 Yr Amort_for deferral_102809_16.07E Wild Horse Wind Expansionwrkingfile SF 2" xfId="537"/>
    <cellStyle name="_Chelan Debt Forecast 12.19.05_(C) WHE Proforma with ITC cash grant 10 Yr Amort_for deferral_102809_16.07E Wild Horse Wind Expansionwrkingfile SF 2 2" xfId="4367"/>
    <cellStyle name="_Chelan Debt Forecast 12.19.05_(C) WHE Proforma with ITC cash grant 10 Yr Amort_for deferral_102809_16.07E Wild Horse Wind Expansionwrkingfile SF 3" xfId="4368"/>
    <cellStyle name="_Chelan Debt Forecast 12.19.05_(C) WHE Proforma with ITC cash grant 10 Yr Amort_for deferral_102809_16.07E Wild Horse Wind Expansionwrkingfile SF_DEM-WP(C) ENERG10C--ctn Mid-C_042010 2010GRC" xfId="4369"/>
    <cellStyle name="_Chelan Debt Forecast 12.19.05_(C) WHE Proforma with ITC cash grant 10 Yr Amort_for deferral_102809_16.07E Wild Horse Wind Expansionwrkingfile_DEM-WP(C) ENERG10C--ctn Mid-C_042010 2010GRC" xfId="4370"/>
    <cellStyle name="_Chelan Debt Forecast 12.19.05_(C) WHE Proforma with ITC cash grant 10 Yr Amort_for deferral_102809_16.37E Wild Horse Expansion DeferralRevwrkingfile SF" xfId="538"/>
    <cellStyle name="_Chelan Debt Forecast 12.19.05_(C) WHE Proforma with ITC cash grant 10 Yr Amort_for deferral_102809_16.37E Wild Horse Expansion DeferralRevwrkingfile SF 2" xfId="539"/>
    <cellStyle name="_Chelan Debt Forecast 12.19.05_(C) WHE Proforma with ITC cash grant 10 Yr Amort_for deferral_102809_16.37E Wild Horse Expansion DeferralRevwrkingfile SF 2 2" xfId="4371"/>
    <cellStyle name="_Chelan Debt Forecast 12.19.05_(C) WHE Proforma with ITC cash grant 10 Yr Amort_for deferral_102809_16.37E Wild Horse Expansion DeferralRevwrkingfile SF 3" xfId="4372"/>
    <cellStyle name="_Chelan Debt Forecast 12.19.05_(C) WHE Proforma with ITC cash grant 10 Yr Amort_for deferral_102809_16.37E Wild Horse Expansion DeferralRevwrkingfile SF_DEM-WP(C) ENERG10C--ctn Mid-C_042010 2010GRC" xfId="4373"/>
    <cellStyle name="_Chelan Debt Forecast 12.19.05_(C) WHE Proforma with ITC cash grant 10 Yr Amort_for deferral_102809_DEM-WP(C) ENERG10C--ctn Mid-C_042010 2010GRC" xfId="4374"/>
    <cellStyle name="_Chelan Debt Forecast 12.19.05_(C) WHE Proforma with ITC cash grant 10 Yr Amort_for rebuttal_120709" xfId="540"/>
    <cellStyle name="_Chelan Debt Forecast 12.19.05_(C) WHE Proforma with ITC cash grant 10 Yr Amort_for rebuttal_120709 2" xfId="541"/>
    <cellStyle name="_Chelan Debt Forecast 12.19.05_(C) WHE Proforma with ITC cash grant 10 Yr Amort_for rebuttal_120709 2 2" xfId="4375"/>
    <cellStyle name="_Chelan Debt Forecast 12.19.05_(C) WHE Proforma with ITC cash grant 10 Yr Amort_for rebuttal_120709_DEM-WP(C) ENERG10C--ctn Mid-C_042010 2010GRC" xfId="4376"/>
    <cellStyle name="_Chelan Debt Forecast 12.19.05_04.07E Wild Horse Wind Expansion" xfId="542"/>
    <cellStyle name="_Chelan Debt Forecast 12.19.05_04.07E Wild Horse Wind Expansion 2" xfId="543"/>
    <cellStyle name="_Chelan Debt Forecast 12.19.05_04.07E Wild Horse Wind Expansion 2 2" xfId="4377"/>
    <cellStyle name="_Chelan Debt Forecast 12.19.05_04.07E Wild Horse Wind Expansion 3" xfId="4378"/>
    <cellStyle name="_Chelan Debt Forecast 12.19.05_04.07E Wild Horse Wind Expansion_16.07E Wild Horse Wind Expansionwrkingfile" xfId="544"/>
    <cellStyle name="_Chelan Debt Forecast 12.19.05_04.07E Wild Horse Wind Expansion_16.07E Wild Horse Wind Expansionwrkingfile 2" xfId="545"/>
    <cellStyle name="_Chelan Debt Forecast 12.19.05_04.07E Wild Horse Wind Expansion_16.07E Wild Horse Wind Expansionwrkingfile 2 2" xfId="4379"/>
    <cellStyle name="_Chelan Debt Forecast 12.19.05_04.07E Wild Horse Wind Expansion_16.07E Wild Horse Wind Expansionwrkingfile 3" xfId="4380"/>
    <cellStyle name="_Chelan Debt Forecast 12.19.05_04.07E Wild Horse Wind Expansion_16.07E Wild Horse Wind Expansionwrkingfile SF" xfId="546"/>
    <cellStyle name="_Chelan Debt Forecast 12.19.05_04.07E Wild Horse Wind Expansion_16.07E Wild Horse Wind Expansionwrkingfile SF 2" xfId="547"/>
    <cellStyle name="_Chelan Debt Forecast 12.19.05_04.07E Wild Horse Wind Expansion_16.07E Wild Horse Wind Expansionwrkingfile SF 2 2" xfId="4381"/>
    <cellStyle name="_Chelan Debt Forecast 12.19.05_04.07E Wild Horse Wind Expansion_16.07E Wild Horse Wind Expansionwrkingfile SF 3" xfId="4382"/>
    <cellStyle name="_Chelan Debt Forecast 12.19.05_04.07E Wild Horse Wind Expansion_16.07E Wild Horse Wind Expansionwrkingfile SF_DEM-WP(C) ENERG10C--ctn Mid-C_042010 2010GRC" xfId="4383"/>
    <cellStyle name="_Chelan Debt Forecast 12.19.05_04.07E Wild Horse Wind Expansion_16.07E Wild Horse Wind Expansionwrkingfile_DEM-WP(C) ENERG10C--ctn Mid-C_042010 2010GRC" xfId="4384"/>
    <cellStyle name="_Chelan Debt Forecast 12.19.05_04.07E Wild Horse Wind Expansion_16.37E Wild Horse Expansion DeferralRevwrkingfile SF" xfId="548"/>
    <cellStyle name="_Chelan Debt Forecast 12.19.05_04.07E Wild Horse Wind Expansion_16.37E Wild Horse Expansion DeferralRevwrkingfile SF 2" xfId="549"/>
    <cellStyle name="_Chelan Debt Forecast 12.19.05_04.07E Wild Horse Wind Expansion_16.37E Wild Horse Expansion DeferralRevwrkingfile SF 2 2" xfId="4385"/>
    <cellStyle name="_Chelan Debt Forecast 12.19.05_04.07E Wild Horse Wind Expansion_16.37E Wild Horse Expansion DeferralRevwrkingfile SF 3" xfId="4386"/>
    <cellStyle name="_Chelan Debt Forecast 12.19.05_04.07E Wild Horse Wind Expansion_16.37E Wild Horse Expansion DeferralRevwrkingfile SF_DEM-WP(C) ENERG10C--ctn Mid-C_042010 2010GRC" xfId="4387"/>
    <cellStyle name="_Chelan Debt Forecast 12.19.05_04.07E Wild Horse Wind Expansion_DEM-WP(C) ENERG10C--ctn Mid-C_042010 2010GRC" xfId="4388"/>
    <cellStyle name="_Chelan Debt Forecast 12.19.05_16.07E Wild Horse Wind Expansionwrkingfile" xfId="550"/>
    <cellStyle name="_Chelan Debt Forecast 12.19.05_16.07E Wild Horse Wind Expansionwrkingfile 2" xfId="551"/>
    <cellStyle name="_Chelan Debt Forecast 12.19.05_16.07E Wild Horse Wind Expansionwrkingfile 2 2" xfId="4389"/>
    <cellStyle name="_Chelan Debt Forecast 12.19.05_16.07E Wild Horse Wind Expansionwrkingfile 3" xfId="4390"/>
    <cellStyle name="_Chelan Debt Forecast 12.19.05_16.07E Wild Horse Wind Expansionwrkingfile SF" xfId="552"/>
    <cellStyle name="_Chelan Debt Forecast 12.19.05_16.07E Wild Horse Wind Expansionwrkingfile SF 2" xfId="553"/>
    <cellStyle name="_Chelan Debt Forecast 12.19.05_16.07E Wild Horse Wind Expansionwrkingfile SF 2 2" xfId="4391"/>
    <cellStyle name="_Chelan Debt Forecast 12.19.05_16.07E Wild Horse Wind Expansionwrkingfile SF 3" xfId="4392"/>
    <cellStyle name="_Chelan Debt Forecast 12.19.05_16.07E Wild Horse Wind Expansionwrkingfile SF_DEM-WP(C) ENERG10C--ctn Mid-C_042010 2010GRC" xfId="4393"/>
    <cellStyle name="_Chelan Debt Forecast 12.19.05_16.07E Wild Horse Wind Expansionwrkingfile_DEM-WP(C) ENERG10C--ctn Mid-C_042010 2010GRC" xfId="4394"/>
    <cellStyle name="_Chelan Debt Forecast 12.19.05_16.37E Wild Horse Expansion DeferralRevwrkingfile SF" xfId="554"/>
    <cellStyle name="_Chelan Debt Forecast 12.19.05_16.37E Wild Horse Expansion DeferralRevwrkingfile SF 2" xfId="555"/>
    <cellStyle name="_Chelan Debt Forecast 12.19.05_16.37E Wild Horse Expansion DeferralRevwrkingfile SF 2 2" xfId="4395"/>
    <cellStyle name="_Chelan Debt Forecast 12.19.05_16.37E Wild Horse Expansion DeferralRevwrkingfile SF 3" xfId="4396"/>
    <cellStyle name="_Chelan Debt Forecast 12.19.05_16.37E Wild Horse Expansion DeferralRevwrkingfile SF_DEM-WP(C) ENERG10C--ctn Mid-C_042010 2010GRC" xfId="4397"/>
    <cellStyle name="_Chelan Debt Forecast 12.19.05_2009 GRC Compl Filing - Exhibit D" xfId="556"/>
    <cellStyle name="_Chelan Debt Forecast 12.19.05_2009 GRC Compl Filing - Exhibit D 2" xfId="557"/>
    <cellStyle name="_Chelan Debt Forecast 12.19.05_2009 GRC Compl Filing - Exhibit D 2 2" xfId="4398"/>
    <cellStyle name="_Chelan Debt Forecast 12.19.05_2009 GRC Compl Filing - Exhibit D 3" xfId="4399"/>
    <cellStyle name="_Chelan Debt Forecast 12.19.05_2009 GRC Compl Filing - Exhibit D_DEM-WP(C) ENERG10C--ctn Mid-C_042010 2010GRC" xfId="4400"/>
    <cellStyle name="_Chelan Debt Forecast 12.19.05_4 31 Regulatory Assets and Liabilities  7 06- Exhibit D" xfId="558"/>
    <cellStyle name="_Chelan Debt Forecast 12.19.05_4 31 Regulatory Assets and Liabilities  7 06- Exhibit D 2" xfId="559"/>
    <cellStyle name="_Chelan Debt Forecast 12.19.05_4 31 Regulatory Assets and Liabilities  7 06- Exhibit D 2 2" xfId="4401"/>
    <cellStyle name="_Chelan Debt Forecast 12.19.05_4 31 Regulatory Assets and Liabilities  7 06- Exhibit D 3" xfId="4402"/>
    <cellStyle name="_Chelan Debt Forecast 12.19.05_4 31 Regulatory Assets and Liabilities  7 06- Exhibit D_DEM-WP(C) ENERG10C--ctn Mid-C_042010 2010GRC" xfId="4403"/>
    <cellStyle name="_Chelan Debt Forecast 12.19.05_4 31 Regulatory Assets and Liabilities  7 06- Exhibit D_NIM Summary" xfId="560"/>
    <cellStyle name="_Chelan Debt Forecast 12.19.05_4 31 Regulatory Assets and Liabilities  7 06- Exhibit D_NIM Summary 2" xfId="561"/>
    <cellStyle name="_Chelan Debt Forecast 12.19.05_4 31 Regulatory Assets and Liabilities  7 06- Exhibit D_NIM Summary 2 2" xfId="4404"/>
    <cellStyle name="_Chelan Debt Forecast 12.19.05_4 31 Regulatory Assets and Liabilities  7 06- Exhibit D_NIM Summary 3" xfId="4405"/>
    <cellStyle name="_Chelan Debt Forecast 12.19.05_4 31 Regulatory Assets and Liabilities  7 06- Exhibit D_NIM Summary_DEM-WP(C) ENERG10C--ctn Mid-C_042010 2010GRC" xfId="4406"/>
    <cellStyle name="_Chelan Debt Forecast 12.19.05_4 31 Regulatory Assets and Liabilities  7 06- Exhibit D_NIM+O&amp;M" xfId="4407"/>
    <cellStyle name="_Chelan Debt Forecast 12.19.05_4 31 Regulatory Assets and Liabilities  7 06- Exhibit D_NIM+O&amp;M Monthly" xfId="4408"/>
    <cellStyle name="_Chelan Debt Forecast 12.19.05_4 31E Reg Asset  Liab and EXH D" xfId="4409"/>
    <cellStyle name="_Chelan Debt Forecast 12.19.05_4 31E Reg Asset  Liab and EXH D _ Aug 10 Filing (2)" xfId="4410"/>
    <cellStyle name="_Chelan Debt Forecast 12.19.05_4 32 Regulatory Assets and Liabilities  7 06- Exhibit D" xfId="562"/>
    <cellStyle name="_Chelan Debt Forecast 12.19.05_4 32 Regulatory Assets and Liabilities  7 06- Exhibit D 2" xfId="563"/>
    <cellStyle name="_Chelan Debt Forecast 12.19.05_4 32 Regulatory Assets and Liabilities  7 06- Exhibit D 2 2" xfId="4411"/>
    <cellStyle name="_Chelan Debt Forecast 12.19.05_4 32 Regulatory Assets and Liabilities  7 06- Exhibit D 3" xfId="4412"/>
    <cellStyle name="_Chelan Debt Forecast 12.19.05_4 32 Regulatory Assets and Liabilities  7 06- Exhibit D_DEM-WP(C) ENERG10C--ctn Mid-C_042010 2010GRC" xfId="4413"/>
    <cellStyle name="_Chelan Debt Forecast 12.19.05_4 32 Regulatory Assets and Liabilities  7 06- Exhibit D_NIM Summary" xfId="564"/>
    <cellStyle name="_Chelan Debt Forecast 12.19.05_4 32 Regulatory Assets and Liabilities  7 06- Exhibit D_NIM Summary 2" xfId="565"/>
    <cellStyle name="_Chelan Debt Forecast 12.19.05_4 32 Regulatory Assets and Liabilities  7 06- Exhibit D_NIM Summary 2 2" xfId="4414"/>
    <cellStyle name="_Chelan Debt Forecast 12.19.05_4 32 Regulatory Assets and Liabilities  7 06- Exhibit D_NIM Summary 3" xfId="4415"/>
    <cellStyle name="_Chelan Debt Forecast 12.19.05_4 32 Regulatory Assets and Liabilities  7 06- Exhibit D_NIM Summary_DEM-WP(C) ENERG10C--ctn Mid-C_042010 2010GRC" xfId="4416"/>
    <cellStyle name="_Chelan Debt Forecast 12.19.05_4 32 Regulatory Assets and Liabilities  7 06- Exhibit D_NIM+O&amp;M" xfId="4417"/>
    <cellStyle name="_Chelan Debt Forecast 12.19.05_4 32 Regulatory Assets and Liabilities  7 06- Exhibit D_NIM+O&amp;M Monthly" xfId="4418"/>
    <cellStyle name="_Chelan Debt Forecast 12.19.05_AURORA Total New" xfId="566"/>
    <cellStyle name="_Chelan Debt Forecast 12.19.05_AURORA Total New 2" xfId="567"/>
    <cellStyle name="_Chelan Debt Forecast 12.19.05_AURORA Total New 2 2" xfId="4419"/>
    <cellStyle name="_Chelan Debt Forecast 12.19.05_AURORA Total New 3" xfId="4420"/>
    <cellStyle name="_Chelan Debt Forecast 12.19.05_Book1" xfId="4421"/>
    <cellStyle name="_Chelan Debt Forecast 12.19.05_Book2" xfId="568"/>
    <cellStyle name="_Chelan Debt Forecast 12.19.05_Book2 2" xfId="569"/>
    <cellStyle name="_Chelan Debt Forecast 12.19.05_Book2 2 2" xfId="4422"/>
    <cellStyle name="_Chelan Debt Forecast 12.19.05_Book2 3" xfId="4423"/>
    <cellStyle name="_Chelan Debt Forecast 12.19.05_Book2_Adj Bench DR 3 for Initial Briefs (Electric)" xfId="570"/>
    <cellStyle name="_Chelan Debt Forecast 12.19.05_Book2_Adj Bench DR 3 for Initial Briefs (Electric) 2" xfId="571"/>
    <cellStyle name="_Chelan Debt Forecast 12.19.05_Book2_Adj Bench DR 3 for Initial Briefs (Electric) 2 2" xfId="4424"/>
    <cellStyle name="_Chelan Debt Forecast 12.19.05_Book2_Adj Bench DR 3 for Initial Briefs (Electric) 3" xfId="4425"/>
    <cellStyle name="_Chelan Debt Forecast 12.19.05_Book2_Adj Bench DR 3 for Initial Briefs (Electric)_DEM-WP(C) ENERG10C--ctn Mid-C_042010 2010GRC" xfId="4426"/>
    <cellStyle name="_Chelan Debt Forecast 12.19.05_Book2_DEM-WP(C) ENERG10C--ctn Mid-C_042010 2010GRC" xfId="4427"/>
    <cellStyle name="_Chelan Debt Forecast 12.19.05_Book2_Electric Rev Req Model (2009 GRC) Rebuttal" xfId="572"/>
    <cellStyle name="_Chelan Debt Forecast 12.19.05_Book2_Electric Rev Req Model (2009 GRC) Rebuttal 2" xfId="4428"/>
    <cellStyle name="_Chelan Debt Forecast 12.19.05_Book2_Electric Rev Req Model (2009 GRC) Rebuttal REmoval of New  WH Solar AdjustMI" xfId="573"/>
    <cellStyle name="_Chelan Debt Forecast 12.19.05_Book2_Electric Rev Req Model (2009 GRC) Rebuttal REmoval of New  WH Solar AdjustMI 2" xfId="574"/>
    <cellStyle name="_Chelan Debt Forecast 12.19.05_Book2_Electric Rev Req Model (2009 GRC) Rebuttal REmoval of New  WH Solar AdjustMI 2 2" xfId="4429"/>
    <cellStyle name="_Chelan Debt Forecast 12.19.05_Book2_Electric Rev Req Model (2009 GRC) Rebuttal REmoval of New  WH Solar AdjustMI 3" xfId="4430"/>
    <cellStyle name="_Chelan Debt Forecast 12.19.05_Book2_Electric Rev Req Model (2009 GRC) Rebuttal REmoval of New  WH Solar AdjustMI_DEM-WP(C) ENERG10C--ctn Mid-C_042010 2010GRC" xfId="4431"/>
    <cellStyle name="_Chelan Debt Forecast 12.19.05_Book2_Electric Rev Req Model (2009 GRC) Revised 01-18-2010" xfId="575"/>
    <cellStyle name="_Chelan Debt Forecast 12.19.05_Book2_Electric Rev Req Model (2009 GRC) Revised 01-18-2010 2" xfId="576"/>
    <cellStyle name="_Chelan Debt Forecast 12.19.05_Book2_Electric Rev Req Model (2009 GRC) Revised 01-18-2010 2 2" xfId="4432"/>
    <cellStyle name="_Chelan Debt Forecast 12.19.05_Book2_Electric Rev Req Model (2009 GRC) Revised 01-18-2010 3" xfId="4433"/>
    <cellStyle name="_Chelan Debt Forecast 12.19.05_Book2_Electric Rev Req Model (2009 GRC) Revised 01-18-2010_DEM-WP(C) ENERG10C--ctn Mid-C_042010 2010GRC" xfId="4434"/>
    <cellStyle name="_Chelan Debt Forecast 12.19.05_Book2_Final Order Electric EXHIBIT A-1" xfId="577"/>
    <cellStyle name="_Chelan Debt Forecast 12.19.05_Book2_Final Order Electric EXHIBIT A-1 2" xfId="4435"/>
    <cellStyle name="_Chelan Debt Forecast 12.19.05_Book4" xfId="578"/>
    <cellStyle name="_Chelan Debt Forecast 12.19.05_Book4 2" xfId="579"/>
    <cellStyle name="_Chelan Debt Forecast 12.19.05_Book4 2 2" xfId="4436"/>
    <cellStyle name="_Chelan Debt Forecast 12.19.05_Book4 3" xfId="4437"/>
    <cellStyle name="_Chelan Debt Forecast 12.19.05_Book4_DEM-WP(C) ENERG10C--ctn Mid-C_042010 2010GRC" xfId="4438"/>
    <cellStyle name="_Chelan Debt Forecast 12.19.05_Book9" xfId="580"/>
    <cellStyle name="_Chelan Debt Forecast 12.19.05_Book9 2" xfId="581"/>
    <cellStyle name="_Chelan Debt Forecast 12.19.05_Book9 2 2" xfId="4439"/>
    <cellStyle name="_Chelan Debt Forecast 12.19.05_Book9 3" xfId="4440"/>
    <cellStyle name="_Chelan Debt Forecast 12.19.05_Book9_DEM-WP(C) ENERG10C--ctn Mid-C_042010 2010GRC" xfId="4441"/>
    <cellStyle name="_Chelan Debt Forecast 12.19.05_Chelan PUD Power Costs (8-10)" xfId="4442"/>
    <cellStyle name="_Chelan Debt Forecast 12.19.05_DEM-WP(C) Chelan Power Costs" xfId="4443"/>
    <cellStyle name="_Chelan Debt Forecast 12.19.05_DEM-WP(C) ENERG10C--ctn Mid-C_042010 2010GRC" xfId="4444"/>
    <cellStyle name="_Chelan Debt Forecast 12.19.05_DEM-WP(C) Gas Transport 2010GRC" xfId="4445"/>
    <cellStyle name="_Chelan Debt Forecast 12.19.05_Exhibit D fr R Gho 12-31-08" xfId="582"/>
    <cellStyle name="_Chelan Debt Forecast 12.19.05_Exhibit D fr R Gho 12-31-08 2" xfId="583"/>
    <cellStyle name="_Chelan Debt Forecast 12.19.05_Exhibit D fr R Gho 12-31-08 2 2" xfId="4446"/>
    <cellStyle name="_Chelan Debt Forecast 12.19.05_Exhibit D fr R Gho 12-31-08 3" xfId="4447"/>
    <cellStyle name="_Chelan Debt Forecast 12.19.05_Exhibit D fr R Gho 12-31-08 v2" xfId="584"/>
    <cellStyle name="_Chelan Debt Forecast 12.19.05_Exhibit D fr R Gho 12-31-08 v2 2" xfId="585"/>
    <cellStyle name="_Chelan Debt Forecast 12.19.05_Exhibit D fr R Gho 12-31-08 v2 2 2" xfId="4448"/>
    <cellStyle name="_Chelan Debt Forecast 12.19.05_Exhibit D fr R Gho 12-31-08 v2 3" xfId="4449"/>
    <cellStyle name="_Chelan Debt Forecast 12.19.05_Exhibit D fr R Gho 12-31-08 v2_DEM-WP(C) ENERG10C--ctn Mid-C_042010 2010GRC" xfId="4450"/>
    <cellStyle name="_Chelan Debt Forecast 12.19.05_Exhibit D fr R Gho 12-31-08 v2_NIM Summary" xfId="586"/>
    <cellStyle name="_Chelan Debt Forecast 12.19.05_Exhibit D fr R Gho 12-31-08 v2_NIM Summary 2" xfId="587"/>
    <cellStyle name="_Chelan Debt Forecast 12.19.05_Exhibit D fr R Gho 12-31-08 v2_NIM Summary 2 2" xfId="4451"/>
    <cellStyle name="_Chelan Debt Forecast 12.19.05_Exhibit D fr R Gho 12-31-08 v2_NIM Summary 3" xfId="4452"/>
    <cellStyle name="_Chelan Debt Forecast 12.19.05_Exhibit D fr R Gho 12-31-08 v2_NIM Summary_DEM-WP(C) ENERG10C--ctn Mid-C_042010 2010GRC" xfId="4453"/>
    <cellStyle name="_Chelan Debt Forecast 12.19.05_Exhibit D fr R Gho 12-31-08_DEM-WP(C) ENERG10C--ctn Mid-C_042010 2010GRC" xfId="4454"/>
    <cellStyle name="_Chelan Debt Forecast 12.19.05_Exhibit D fr R Gho 12-31-08_NIM Summary" xfId="588"/>
    <cellStyle name="_Chelan Debt Forecast 12.19.05_Exhibit D fr R Gho 12-31-08_NIM Summary 2" xfId="589"/>
    <cellStyle name="_Chelan Debt Forecast 12.19.05_Exhibit D fr R Gho 12-31-08_NIM Summary 2 2" xfId="4455"/>
    <cellStyle name="_Chelan Debt Forecast 12.19.05_Exhibit D fr R Gho 12-31-08_NIM Summary 3" xfId="4456"/>
    <cellStyle name="_Chelan Debt Forecast 12.19.05_Exhibit D fr R Gho 12-31-08_NIM Summary_DEM-WP(C) ENERG10C--ctn Mid-C_042010 2010GRC" xfId="4457"/>
    <cellStyle name="_Chelan Debt Forecast 12.19.05_Hopkins Ridge Prepaid Tran - Interest Earned RY 12ME Feb  '11" xfId="590"/>
    <cellStyle name="_Chelan Debt Forecast 12.19.05_Hopkins Ridge Prepaid Tran - Interest Earned RY 12ME Feb  '11 2" xfId="591"/>
    <cellStyle name="_Chelan Debt Forecast 12.19.05_Hopkins Ridge Prepaid Tran - Interest Earned RY 12ME Feb  '11 2 2" xfId="4458"/>
    <cellStyle name="_Chelan Debt Forecast 12.19.05_Hopkins Ridge Prepaid Tran - Interest Earned RY 12ME Feb  '11 3" xfId="4459"/>
    <cellStyle name="_Chelan Debt Forecast 12.19.05_Hopkins Ridge Prepaid Tran - Interest Earned RY 12ME Feb  '11_DEM-WP(C) ENERG10C--ctn Mid-C_042010 2010GRC" xfId="4460"/>
    <cellStyle name="_Chelan Debt Forecast 12.19.05_Hopkins Ridge Prepaid Tran - Interest Earned RY 12ME Feb  '11_NIM Summary" xfId="592"/>
    <cellStyle name="_Chelan Debt Forecast 12.19.05_Hopkins Ridge Prepaid Tran - Interest Earned RY 12ME Feb  '11_NIM Summary 2" xfId="593"/>
    <cellStyle name="_Chelan Debt Forecast 12.19.05_Hopkins Ridge Prepaid Tran - Interest Earned RY 12ME Feb  '11_NIM Summary 2 2" xfId="4461"/>
    <cellStyle name="_Chelan Debt Forecast 12.19.05_Hopkins Ridge Prepaid Tran - Interest Earned RY 12ME Feb  '11_NIM Summary 3" xfId="4462"/>
    <cellStyle name="_Chelan Debt Forecast 12.19.05_Hopkins Ridge Prepaid Tran - Interest Earned RY 12ME Feb  '11_NIM Summary_DEM-WP(C) ENERG10C--ctn Mid-C_042010 2010GRC" xfId="4463"/>
    <cellStyle name="_Chelan Debt Forecast 12.19.05_Hopkins Ridge Prepaid Tran - Interest Earned RY 12ME Feb  '11_Transmission Workbook for May BOD" xfId="594"/>
    <cellStyle name="_Chelan Debt Forecast 12.19.05_Hopkins Ridge Prepaid Tran - Interest Earned RY 12ME Feb  '11_Transmission Workbook for May BOD 2" xfId="595"/>
    <cellStyle name="_Chelan Debt Forecast 12.19.05_Hopkins Ridge Prepaid Tran - Interest Earned RY 12ME Feb  '11_Transmission Workbook for May BOD 2 2" xfId="4464"/>
    <cellStyle name="_Chelan Debt Forecast 12.19.05_Hopkins Ridge Prepaid Tran - Interest Earned RY 12ME Feb  '11_Transmission Workbook for May BOD 3" xfId="4465"/>
    <cellStyle name="_Chelan Debt Forecast 12.19.05_Hopkins Ridge Prepaid Tran - Interest Earned RY 12ME Feb  '11_Transmission Workbook for May BOD_DEM-WP(C) ENERG10C--ctn Mid-C_042010 2010GRC" xfId="4466"/>
    <cellStyle name="_Chelan Debt Forecast 12.19.05_LSRWEP LGIA like Acctg Petition Aug 2010" xfId="4467"/>
    <cellStyle name="_Chelan Debt Forecast 12.19.05_NIM Summary" xfId="596"/>
    <cellStyle name="_Chelan Debt Forecast 12.19.05_NIM Summary 09GRC" xfId="597"/>
    <cellStyle name="_Chelan Debt Forecast 12.19.05_NIM Summary 09GRC 2" xfId="598"/>
    <cellStyle name="_Chelan Debt Forecast 12.19.05_NIM Summary 09GRC 2 2" xfId="4468"/>
    <cellStyle name="_Chelan Debt Forecast 12.19.05_NIM Summary 09GRC 3" xfId="4469"/>
    <cellStyle name="_Chelan Debt Forecast 12.19.05_NIM Summary 09GRC_DEM-WP(C) ENERG10C--ctn Mid-C_042010 2010GRC" xfId="4470"/>
    <cellStyle name="_Chelan Debt Forecast 12.19.05_NIM Summary 10" xfId="4471"/>
    <cellStyle name="_Chelan Debt Forecast 12.19.05_NIM Summary 11" xfId="4472"/>
    <cellStyle name="_Chelan Debt Forecast 12.19.05_NIM Summary 12" xfId="4473"/>
    <cellStyle name="_Chelan Debt Forecast 12.19.05_NIM Summary 13" xfId="4474"/>
    <cellStyle name="_Chelan Debt Forecast 12.19.05_NIM Summary 14" xfId="4475"/>
    <cellStyle name="_Chelan Debt Forecast 12.19.05_NIM Summary 15" xfId="9002"/>
    <cellStyle name="_Chelan Debt Forecast 12.19.05_NIM Summary 16" xfId="9075"/>
    <cellStyle name="_Chelan Debt Forecast 12.19.05_NIM Summary 17" xfId="9001"/>
    <cellStyle name="_Chelan Debt Forecast 12.19.05_NIM Summary 2" xfId="599"/>
    <cellStyle name="_Chelan Debt Forecast 12.19.05_NIM Summary 2 2" xfId="4476"/>
    <cellStyle name="_Chelan Debt Forecast 12.19.05_NIM Summary 3" xfId="600"/>
    <cellStyle name="_Chelan Debt Forecast 12.19.05_NIM Summary 3 2" xfId="4477"/>
    <cellStyle name="_Chelan Debt Forecast 12.19.05_NIM Summary 4" xfId="601"/>
    <cellStyle name="_Chelan Debt Forecast 12.19.05_NIM Summary 4 2" xfId="4478"/>
    <cellStyle name="_Chelan Debt Forecast 12.19.05_NIM Summary 5" xfId="602"/>
    <cellStyle name="_Chelan Debt Forecast 12.19.05_NIM Summary 5 2" xfId="4479"/>
    <cellStyle name="_Chelan Debt Forecast 12.19.05_NIM Summary 6" xfId="603"/>
    <cellStyle name="_Chelan Debt Forecast 12.19.05_NIM Summary 6 2" xfId="4480"/>
    <cellStyle name="_Chelan Debt Forecast 12.19.05_NIM Summary 7" xfId="604"/>
    <cellStyle name="_Chelan Debt Forecast 12.19.05_NIM Summary 7 2" xfId="4481"/>
    <cellStyle name="_Chelan Debt Forecast 12.19.05_NIM Summary 8" xfId="605"/>
    <cellStyle name="_Chelan Debt Forecast 12.19.05_NIM Summary 8 2" xfId="4482"/>
    <cellStyle name="_Chelan Debt Forecast 12.19.05_NIM Summary 9" xfId="606"/>
    <cellStyle name="_Chelan Debt Forecast 12.19.05_NIM Summary 9 2" xfId="4483"/>
    <cellStyle name="_Chelan Debt Forecast 12.19.05_NIM Summary_DEM-WP(C) ENERG10C--ctn Mid-C_042010 2010GRC" xfId="4484"/>
    <cellStyle name="_Chelan Debt Forecast 12.19.05_NIM+O&amp;M" xfId="4485"/>
    <cellStyle name="_Chelan Debt Forecast 12.19.05_NIM+O&amp;M 2" xfId="4486"/>
    <cellStyle name="_Chelan Debt Forecast 12.19.05_NIM+O&amp;M Monthly" xfId="4487"/>
    <cellStyle name="_Chelan Debt Forecast 12.19.05_NIM+O&amp;M Monthly 2" xfId="4488"/>
    <cellStyle name="_Chelan Debt Forecast 12.19.05_PCA 7 - Exhibit D update 11_30_08 (2)" xfId="607"/>
    <cellStyle name="_Chelan Debt Forecast 12.19.05_PCA 7 - Exhibit D update 11_30_08 (2) 2" xfId="608"/>
    <cellStyle name="_Chelan Debt Forecast 12.19.05_PCA 7 - Exhibit D update 11_30_08 (2) 2 2" xfId="609"/>
    <cellStyle name="_Chelan Debt Forecast 12.19.05_PCA 7 - Exhibit D update 11_30_08 (2) 2 2 2" xfId="4489"/>
    <cellStyle name="_Chelan Debt Forecast 12.19.05_PCA 7 - Exhibit D update 11_30_08 (2) 2 3" xfId="4490"/>
    <cellStyle name="_Chelan Debt Forecast 12.19.05_PCA 7 - Exhibit D update 11_30_08 (2) 3" xfId="610"/>
    <cellStyle name="_Chelan Debt Forecast 12.19.05_PCA 7 - Exhibit D update 11_30_08 (2) 3 2" xfId="4491"/>
    <cellStyle name="_Chelan Debt Forecast 12.19.05_PCA 7 - Exhibit D update 11_30_08 (2) 4" xfId="4492"/>
    <cellStyle name="_Chelan Debt Forecast 12.19.05_PCA 7 - Exhibit D update 11_30_08 (2)_DEM-WP(C) ENERG10C--ctn Mid-C_042010 2010GRC" xfId="4493"/>
    <cellStyle name="_Chelan Debt Forecast 12.19.05_PCA 7 - Exhibit D update 11_30_08 (2)_NIM Summary" xfId="611"/>
    <cellStyle name="_Chelan Debt Forecast 12.19.05_PCA 7 - Exhibit D update 11_30_08 (2)_NIM Summary 2" xfId="612"/>
    <cellStyle name="_Chelan Debt Forecast 12.19.05_PCA 7 - Exhibit D update 11_30_08 (2)_NIM Summary 2 2" xfId="4494"/>
    <cellStyle name="_Chelan Debt Forecast 12.19.05_PCA 7 - Exhibit D update 11_30_08 (2)_NIM Summary 3" xfId="4495"/>
    <cellStyle name="_Chelan Debt Forecast 12.19.05_PCA 7 - Exhibit D update 11_30_08 (2)_NIM Summary_DEM-WP(C) ENERG10C--ctn Mid-C_042010 2010GRC" xfId="4496"/>
    <cellStyle name="_Chelan Debt Forecast 12.19.05_PCA 9 -  Exhibit D April 2010 (3)" xfId="613"/>
    <cellStyle name="_Chelan Debt Forecast 12.19.05_PCA 9 -  Exhibit D April 2010 (3) 2" xfId="614"/>
    <cellStyle name="_Chelan Debt Forecast 12.19.05_PCA 9 -  Exhibit D April 2010 (3) 2 2" xfId="4497"/>
    <cellStyle name="_Chelan Debt Forecast 12.19.05_PCA 9 -  Exhibit D April 2010 (3) 3" xfId="4498"/>
    <cellStyle name="_Chelan Debt Forecast 12.19.05_PCA 9 -  Exhibit D April 2010 (3)_DEM-WP(C) ENERG10C--ctn Mid-C_042010 2010GRC" xfId="4499"/>
    <cellStyle name="_Chelan Debt Forecast 12.19.05_Power Costs - Comparison bx Rbtl-Staff-Jt-PC" xfId="615"/>
    <cellStyle name="_Chelan Debt Forecast 12.19.05_Power Costs - Comparison bx Rbtl-Staff-Jt-PC 2" xfId="616"/>
    <cellStyle name="_Chelan Debt Forecast 12.19.05_Power Costs - Comparison bx Rbtl-Staff-Jt-PC 2 2" xfId="4500"/>
    <cellStyle name="_Chelan Debt Forecast 12.19.05_Power Costs - Comparison bx Rbtl-Staff-Jt-PC 3" xfId="4501"/>
    <cellStyle name="_Chelan Debt Forecast 12.19.05_Power Costs - Comparison bx Rbtl-Staff-Jt-PC_Adj Bench DR 3 for Initial Briefs (Electric)" xfId="617"/>
    <cellStyle name="_Chelan Debt Forecast 12.19.05_Power Costs - Comparison bx Rbtl-Staff-Jt-PC_Adj Bench DR 3 for Initial Briefs (Electric) 2" xfId="618"/>
    <cellStyle name="_Chelan Debt Forecast 12.19.05_Power Costs - Comparison bx Rbtl-Staff-Jt-PC_Adj Bench DR 3 for Initial Briefs (Electric) 2 2" xfId="4502"/>
    <cellStyle name="_Chelan Debt Forecast 12.19.05_Power Costs - Comparison bx Rbtl-Staff-Jt-PC_Adj Bench DR 3 for Initial Briefs (Electric) 3" xfId="4503"/>
    <cellStyle name="_Chelan Debt Forecast 12.19.05_Power Costs - Comparison bx Rbtl-Staff-Jt-PC_Adj Bench DR 3 for Initial Briefs (Electric)_DEM-WP(C) ENERG10C--ctn Mid-C_042010 2010GRC" xfId="4504"/>
    <cellStyle name="_Chelan Debt Forecast 12.19.05_Power Costs - Comparison bx Rbtl-Staff-Jt-PC_DEM-WP(C) ENERG10C--ctn Mid-C_042010 2010GRC" xfId="4505"/>
    <cellStyle name="_Chelan Debt Forecast 12.19.05_Power Costs - Comparison bx Rbtl-Staff-Jt-PC_Electric Rev Req Model (2009 GRC) Rebuttal" xfId="619"/>
    <cellStyle name="_Chelan Debt Forecast 12.19.05_Power Costs - Comparison bx Rbtl-Staff-Jt-PC_Electric Rev Req Model (2009 GRC) Rebuttal 2" xfId="4506"/>
    <cellStyle name="_Chelan Debt Forecast 12.19.05_Power Costs - Comparison bx Rbtl-Staff-Jt-PC_Electric Rev Req Model (2009 GRC) Rebuttal REmoval of New  WH Solar AdjustMI" xfId="620"/>
    <cellStyle name="_Chelan Debt Forecast 12.19.05_Power Costs - Comparison bx Rbtl-Staff-Jt-PC_Electric Rev Req Model (2009 GRC) Rebuttal REmoval of New  WH Solar AdjustMI 2" xfId="621"/>
    <cellStyle name="_Chelan Debt Forecast 12.19.05_Power Costs - Comparison bx Rbtl-Staff-Jt-PC_Electric Rev Req Model (2009 GRC) Rebuttal REmoval of New  WH Solar AdjustMI 2 2" xfId="4507"/>
    <cellStyle name="_Chelan Debt Forecast 12.19.05_Power Costs - Comparison bx Rbtl-Staff-Jt-PC_Electric Rev Req Model (2009 GRC) Rebuttal REmoval of New  WH Solar AdjustMI 3" xfId="4508"/>
    <cellStyle name="_Chelan Debt Forecast 12.19.05_Power Costs - Comparison bx Rbtl-Staff-Jt-PC_Electric Rev Req Model (2009 GRC) Rebuttal REmoval of New  WH Solar AdjustMI_DEM-WP(C) ENERG10C--ctn Mid-C_042010 2010GRC" xfId="4509"/>
    <cellStyle name="_Chelan Debt Forecast 12.19.05_Power Costs - Comparison bx Rbtl-Staff-Jt-PC_Electric Rev Req Model (2009 GRC) Revised 01-18-2010" xfId="622"/>
    <cellStyle name="_Chelan Debt Forecast 12.19.05_Power Costs - Comparison bx Rbtl-Staff-Jt-PC_Electric Rev Req Model (2009 GRC) Revised 01-18-2010 2" xfId="623"/>
    <cellStyle name="_Chelan Debt Forecast 12.19.05_Power Costs - Comparison bx Rbtl-Staff-Jt-PC_Electric Rev Req Model (2009 GRC) Revised 01-18-2010 2 2" xfId="4510"/>
    <cellStyle name="_Chelan Debt Forecast 12.19.05_Power Costs - Comparison bx Rbtl-Staff-Jt-PC_Electric Rev Req Model (2009 GRC) Revised 01-18-2010 3" xfId="4511"/>
    <cellStyle name="_Chelan Debt Forecast 12.19.05_Power Costs - Comparison bx Rbtl-Staff-Jt-PC_Electric Rev Req Model (2009 GRC) Revised 01-18-2010_DEM-WP(C) ENERG10C--ctn Mid-C_042010 2010GRC" xfId="4512"/>
    <cellStyle name="_Chelan Debt Forecast 12.19.05_Power Costs - Comparison bx Rbtl-Staff-Jt-PC_Final Order Electric EXHIBIT A-1" xfId="624"/>
    <cellStyle name="_Chelan Debt Forecast 12.19.05_Power Costs - Comparison bx Rbtl-Staff-Jt-PC_Final Order Electric EXHIBIT A-1 2" xfId="4513"/>
    <cellStyle name="_Chelan Debt Forecast 12.19.05_Rebuttal Power Costs" xfId="625"/>
    <cellStyle name="_Chelan Debt Forecast 12.19.05_Rebuttal Power Costs 2" xfId="626"/>
    <cellStyle name="_Chelan Debt Forecast 12.19.05_Rebuttal Power Costs 2 2" xfId="4514"/>
    <cellStyle name="_Chelan Debt Forecast 12.19.05_Rebuttal Power Costs 3" xfId="4515"/>
    <cellStyle name="_Chelan Debt Forecast 12.19.05_Rebuttal Power Costs_Adj Bench DR 3 for Initial Briefs (Electric)" xfId="627"/>
    <cellStyle name="_Chelan Debt Forecast 12.19.05_Rebuttal Power Costs_Adj Bench DR 3 for Initial Briefs (Electric) 2" xfId="628"/>
    <cellStyle name="_Chelan Debt Forecast 12.19.05_Rebuttal Power Costs_Adj Bench DR 3 for Initial Briefs (Electric) 2 2" xfId="4516"/>
    <cellStyle name="_Chelan Debt Forecast 12.19.05_Rebuttal Power Costs_Adj Bench DR 3 for Initial Briefs (Electric) 3" xfId="4517"/>
    <cellStyle name="_Chelan Debt Forecast 12.19.05_Rebuttal Power Costs_Adj Bench DR 3 for Initial Briefs (Electric)_DEM-WP(C) ENERG10C--ctn Mid-C_042010 2010GRC" xfId="4518"/>
    <cellStyle name="_Chelan Debt Forecast 12.19.05_Rebuttal Power Costs_DEM-WP(C) ENERG10C--ctn Mid-C_042010 2010GRC" xfId="4519"/>
    <cellStyle name="_Chelan Debt Forecast 12.19.05_Rebuttal Power Costs_Electric Rev Req Model (2009 GRC) Rebuttal" xfId="629"/>
    <cellStyle name="_Chelan Debt Forecast 12.19.05_Rebuttal Power Costs_Electric Rev Req Model (2009 GRC) Rebuttal 2" xfId="4520"/>
    <cellStyle name="_Chelan Debt Forecast 12.19.05_Rebuttal Power Costs_Electric Rev Req Model (2009 GRC) Rebuttal REmoval of New  WH Solar AdjustMI" xfId="630"/>
    <cellStyle name="_Chelan Debt Forecast 12.19.05_Rebuttal Power Costs_Electric Rev Req Model (2009 GRC) Rebuttal REmoval of New  WH Solar AdjustMI 2" xfId="631"/>
    <cellStyle name="_Chelan Debt Forecast 12.19.05_Rebuttal Power Costs_Electric Rev Req Model (2009 GRC) Rebuttal REmoval of New  WH Solar AdjustMI 2 2" xfId="4521"/>
    <cellStyle name="_Chelan Debt Forecast 12.19.05_Rebuttal Power Costs_Electric Rev Req Model (2009 GRC) Rebuttal REmoval of New  WH Solar AdjustMI 3" xfId="4522"/>
    <cellStyle name="_Chelan Debt Forecast 12.19.05_Rebuttal Power Costs_Electric Rev Req Model (2009 GRC) Rebuttal REmoval of New  WH Solar AdjustMI_DEM-WP(C) ENERG10C--ctn Mid-C_042010 2010GRC" xfId="4523"/>
    <cellStyle name="_Chelan Debt Forecast 12.19.05_Rebuttal Power Costs_Electric Rev Req Model (2009 GRC) Revised 01-18-2010" xfId="632"/>
    <cellStyle name="_Chelan Debt Forecast 12.19.05_Rebuttal Power Costs_Electric Rev Req Model (2009 GRC) Revised 01-18-2010 2" xfId="633"/>
    <cellStyle name="_Chelan Debt Forecast 12.19.05_Rebuttal Power Costs_Electric Rev Req Model (2009 GRC) Revised 01-18-2010 2 2" xfId="4524"/>
    <cellStyle name="_Chelan Debt Forecast 12.19.05_Rebuttal Power Costs_Electric Rev Req Model (2009 GRC) Revised 01-18-2010 3" xfId="4525"/>
    <cellStyle name="_Chelan Debt Forecast 12.19.05_Rebuttal Power Costs_Electric Rev Req Model (2009 GRC) Revised 01-18-2010_DEM-WP(C) ENERG10C--ctn Mid-C_042010 2010GRC" xfId="4526"/>
    <cellStyle name="_Chelan Debt Forecast 12.19.05_Rebuttal Power Costs_Final Order Electric EXHIBIT A-1" xfId="634"/>
    <cellStyle name="_Chelan Debt Forecast 12.19.05_Rebuttal Power Costs_Final Order Electric EXHIBIT A-1 2" xfId="4527"/>
    <cellStyle name="_Chelan Debt Forecast 12.19.05_Transmission Workbook for May BOD" xfId="635"/>
    <cellStyle name="_Chelan Debt Forecast 12.19.05_Transmission Workbook for May BOD 2" xfId="636"/>
    <cellStyle name="_Chelan Debt Forecast 12.19.05_Transmission Workbook for May BOD 2 2" xfId="4528"/>
    <cellStyle name="_Chelan Debt Forecast 12.19.05_Transmission Workbook for May BOD 3" xfId="4529"/>
    <cellStyle name="_Chelan Debt Forecast 12.19.05_Transmission Workbook for May BOD_DEM-WP(C) ENERG10C--ctn Mid-C_042010 2010GRC" xfId="4530"/>
    <cellStyle name="_Chelan Debt Forecast 12.19.05_Wind Integration 10GRC" xfId="637"/>
    <cellStyle name="_Chelan Debt Forecast 12.19.05_Wind Integration 10GRC 2" xfId="638"/>
    <cellStyle name="_Chelan Debt Forecast 12.19.05_Wind Integration 10GRC 2 2" xfId="4531"/>
    <cellStyle name="_Chelan Debt Forecast 12.19.05_Wind Integration 10GRC 3" xfId="4532"/>
    <cellStyle name="_Chelan Debt Forecast 12.19.05_Wind Integration 10GRC_DEM-WP(C) ENERG10C--ctn Mid-C_042010 2010GRC" xfId="4533"/>
    <cellStyle name="_Colstrip FOR - GADS 1990-2009" xfId="4534"/>
    <cellStyle name="_Colstrip FOR - GADS 1990-2009 2" xfId="4535"/>
    <cellStyle name="_Colstrip FOR - GADS 1990-2009 3" xfId="4536"/>
    <cellStyle name="_x0013__Confidential Material" xfId="4537"/>
    <cellStyle name="_Copy 11-9 Sumas Proforma - Current" xfId="639"/>
    <cellStyle name="_Costs not in AURORA 06GRC" xfId="640"/>
    <cellStyle name="_Costs not in AURORA 06GRC 2" xfId="641"/>
    <cellStyle name="_Costs not in AURORA 06GRC 2 2" xfId="642"/>
    <cellStyle name="_Costs not in AURORA 06GRC 2 2 2" xfId="4538"/>
    <cellStyle name="_Costs not in AURORA 06GRC 2 3" xfId="4539"/>
    <cellStyle name="_Costs not in AURORA 06GRC 3" xfId="643"/>
    <cellStyle name="_Costs not in AURORA 06GRC 3 2" xfId="4540"/>
    <cellStyle name="_Costs not in AURORA 06GRC 4" xfId="644"/>
    <cellStyle name="_Costs not in AURORA 06GRC 4 2" xfId="645"/>
    <cellStyle name="_Costs not in AURORA 06GRC 4 2 2" xfId="4541"/>
    <cellStyle name="_Costs not in AURORA 06GRC 4 3" xfId="4542"/>
    <cellStyle name="_Costs not in AURORA 06GRC 5" xfId="4543"/>
    <cellStyle name="_Costs not in AURORA 06GRC 6" xfId="4544"/>
    <cellStyle name="_Costs not in AURORA 06GRC 6 2" xfId="4545"/>
    <cellStyle name="_Costs not in AURORA 06GRC 7" xfId="4546"/>
    <cellStyle name="_Costs not in AURORA 06GRC 7 2" xfId="4547"/>
    <cellStyle name="_Costs not in AURORA 06GRC_04 07E Wild Horse Wind Expansion (C) (2)" xfId="646"/>
    <cellStyle name="_Costs not in AURORA 06GRC_04 07E Wild Horse Wind Expansion (C) (2) 2" xfId="647"/>
    <cellStyle name="_Costs not in AURORA 06GRC_04 07E Wild Horse Wind Expansion (C) (2) 2 2" xfId="4548"/>
    <cellStyle name="_Costs not in AURORA 06GRC_04 07E Wild Horse Wind Expansion (C) (2) 3" xfId="4549"/>
    <cellStyle name="_Costs not in AURORA 06GRC_04 07E Wild Horse Wind Expansion (C) (2)_Adj Bench DR 3 for Initial Briefs (Electric)" xfId="648"/>
    <cellStyle name="_Costs not in AURORA 06GRC_04 07E Wild Horse Wind Expansion (C) (2)_Adj Bench DR 3 for Initial Briefs (Electric) 2" xfId="649"/>
    <cellStyle name="_Costs not in AURORA 06GRC_04 07E Wild Horse Wind Expansion (C) (2)_Adj Bench DR 3 for Initial Briefs (Electric) 2 2" xfId="4550"/>
    <cellStyle name="_Costs not in AURORA 06GRC_04 07E Wild Horse Wind Expansion (C) (2)_Adj Bench DR 3 for Initial Briefs (Electric) 3" xfId="4551"/>
    <cellStyle name="_Costs not in AURORA 06GRC_04 07E Wild Horse Wind Expansion (C) (2)_Adj Bench DR 3 for Initial Briefs (Electric)_DEM-WP(C) ENERG10C--ctn Mid-C_042010 2010GRC" xfId="4552"/>
    <cellStyle name="_Costs not in AURORA 06GRC_04 07E Wild Horse Wind Expansion (C) (2)_DEM-WP(C) ENERG10C--ctn Mid-C_042010 2010GRC" xfId="4553"/>
    <cellStyle name="_Costs not in AURORA 06GRC_04 07E Wild Horse Wind Expansion (C) (2)_Electric Rev Req Model (2009 GRC) " xfId="650"/>
    <cellStyle name="_Costs not in AURORA 06GRC_04 07E Wild Horse Wind Expansion (C) (2)_Electric Rev Req Model (2009 GRC)  2" xfId="651"/>
    <cellStyle name="_Costs not in AURORA 06GRC_04 07E Wild Horse Wind Expansion (C) (2)_Electric Rev Req Model (2009 GRC)  2 2" xfId="4554"/>
    <cellStyle name="_Costs not in AURORA 06GRC_04 07E Wild Horse Wind Expansion (C) (2)_Electric Rev Req Model (2009 GRC)  3" xfId="4555"/>
    <cellStyle name="_Costs not in AURORA 06GRC_04 07E Wild Horse Wind Expansion (C) (2)_Electric Rev Req Model (2009 GRC) _DEM-WP(C) ENERG10C--ctn Mid-C_042010 2010GRC" xfId="4556"/>
    <cellStyle name="_Costs not in AURORA 06GRC_04 07E Wild Horse Wind Expansion (C) (2)_Electric Rev Req Model (2009 GRC) Rebuttal" xfId="652"/>
    <cellStyle name="_Costs not in AURORA 06GRC_04 07E Wild Horse Wind Expansion (C) (2)_Electric Rev Req Model (2009 GRC) Rebuttal 2" xfId="4557"/>
    <cellStyle name="_Costs not in AURORA 06GRC_04 07E Wild Horse Wind Expansion (C) (2)_Electric Rev Req Model (2009 GRC) Rebuttal REmoval of New  WH Solar AdjustMI" xfId="653"/>
    <cellStyle name="_Costs not in AURORA 06GRC_04 07E Wild Horse Wind Expansion (C) (2)_Electric Rev Req Model (2009 GRC) Rebuttal REmoval of New  WH Solar AdjustMI 2" xfId="654"/>
    <cellStyle name="_Costs not in AURORA 06GRC_04 07E Wild Horse Wind Expansion (C) (2)_Electric Rev Req Model (2009 GRC) Rebuttal REmoval of New  WH Solar AdjustMI 2 2" xfId="4558"/>
    <cellStyle name="_Costs not in AURORA 06GRC_04 07E Wild Horse Wind Expansion (C) (2)_Electric Rev Req Model (2009 GRC) Rebuttal REmoval of New  WH Solar AdjustMI 3" xfId="4559"/>
    <cellStyle name="_Costs not in AURORA 06GRC_04 07E Wild Horse Wind Expansion (C) (2)_Electric Rev Req Model (2009 GRC) Rebuttal REmoval of New  WH Solar AdjustMI_DEM-WP(C) ENERG10C--ctn Mid-C_042010 2010GRC" xfId="4560"/>
    <cellStyle name="_Costs not in AURORA 06GRC_04 07E Wild Horse Wind Expansion (C) (2)_Electric Rev Req Model (2009 GRC) Revised 01-18-2010" xfId="655"/>
    <cellStyle name="_Costs not in AURORA 06GRC_04 07E Wild Horse Wind Expansion (C) (2)_Electric Rev Req Model (2009 GRC) Revised 01-18-2010 2" xfId="656"/>
    <cellStyle name="_Costs not in AURORA 06GRC_04 07E Wild Horse Wind Expansion (C) (2)_Electric Rev Req Model (2009 GRC) Revised 01-18-2010 2 2" xfId="4561"/>
    <cellStyle name="_Costs not in AURORA 06GRC_04 07E Wild Horse Wind Expansion (C) (2)_Electric Rev Req Model (2009 GRC) Revised 01-18-2010 3" xfId="4562"/>
    <cellStyle name="_Costs not in AURORA 06GRC_04 07E Wild Horse Wind Expansion (C) (2)_Electric Rev Req Model (2009 GRC) Revised 01-18-2010_DEM-WP(C) ENERG10C--ctn Mid-C_042010 2010GRC" xfId="4563"/>
    <cellStyle name="_Costs not in AURORA 06GRC_04 07E Wild Horse Wind Expansion (C) (2)_Final Order Electric EXHIBIT A-1" xfId="657"/>
    <cellStyle name="_Costs not in AURORA 06GRC_04 07E Wild Horse Wind Expansion (C) (2)_Final Order Electric EXHIBIT A-1 2" xfId="4564"/>
    <cellStyle name="_Costs not in AURORA 06GRC_04 07E Wild Horse Wind Expansion (C) (2)_TENASKA REGULATORY ASSET" xfId="658"/>
    <cellStyle name="_Costs not in AURORA 06GRC_04 07E Wild Horse Wind Expansion (C) (2)_TENASKA REGULATORY ASSET 2" xfId="4565"/>
    <cellStyle name="_Costs not in AURORA 06GRC_16.37E Wild Horse Expansion DeferralRevwrkingfile SF" xfId="659"/>
    <cellStyle name="_Costs not in AURORA 06GRC_16.37E Wild Horse Expansion DeferralRevwrkingfile SF 2" xfId="660"/>
    <cellStyle name="_Costs not in AURORA 06GRC_16.37E Wild Horse Expansion DeferralRevwrkingfile SF 2 2" xfId="4566"/>
    <cellStyle name="_Costs not in AURORA 06GRC_16.37E Wild Horse Expansion DeferralRevwrkingfile SF 3" xfId="4567"/>
    <cellStyle name="_Costs not in AURORA 06GRC_16.37E Wild Horse Expansion DeferralRevwrkingfile SF_DEM-WP(C) ENERG10C--ctn Mid-C_042010 2010GRC" xfId="4568"/>
    <cellStyle name="_Costs not in AURORA 06GRC_2009 GRC Compl Filing - Exhibit D" xfId="661"/>
    <cellStyle name="_Costs not in AURORA 06GRC_2009 GRC Compl Filing - Exhibit D 2" xfId="662"/>
    <cellStyle name="_Costs not in AURORA 06GRC_2009 GRC Compl Filing - Exhibit D 2 2" xfId="4569"/>
    <cellStyle name="_Costs not in AURORA 06GRC_2009 GRC Compl Filing - Exhibit D 3" xfId="4570"/>
    <cellStyle name="_Costs not in AURORA 06GRC_2009 GRC Compl Filing - Exhibit D_DEM-WP(C) ENERG10C--ctn Mid-C_042010 2010GRC" xfId="4571"/>
    <cellStyle name="_Costs not in AURORA 06GRC_4 31 Regulatory Assets and Liabilities  7 06- Exhibit D" xfId="663"/>
    <cellStyle name="_Costs not in AURORA 06GRC_4 31 Regulatory Assets and Liabilities  7 06- Exhibit D 2" xfId="664"/>
    <cellStyle name="_Costs not in AURORA 06GRC_4 31 Regulatory Assets and Liabilities  7 06- Exhibit D 2 2" xfId="4572"/>
    <cellStyle name="_Costs not in AURORA 06GRC_4 31 Regulatory Assets and Liabilities  7 06- Exhibit D 3" xfId="4573"/>
    <cellStyle name="_Costs not in AURORA 06GRC_4 31 Regulatory Assets and Liabilities  7 06- Exhibit D_DEM-WP(C) ENERG10C--ctn Mid-C_042010 2010GRC" xfId="4574"/>
    <cellStyle name="_Costs not in AURORA 06GRC_4 31 Regulatory Assets and Liabilities  7 06- Exhibit D_NIM Summary" xfId="665"/>
    <cellStyle name="_Costs not in AURORA 06GRC_4 31 Regulatory Assets and Liabilities  7 06- Exhibit D_NIM Summary 2" xfId="666"/>
    <cellStyle name="_Costs not in AURORA 06GRC_4 31 Regulatory Assets and Liabilities  7 06- Exhibit D_NIM Summary 2 2" xfId="4575"/>
    <cellStyle name="_Costs not in AURORA 06GRC_4 31 Regulatory Assets and Liabilities  7 06- Exhibit D_NIM Summary 3" xfId="4576"/>
    <cellStyle name="_Costs not in AURORA 06GRC_4 31 Regulatory Assets and Liabilities  7 06- Exhibit D_NIM Summary_DEM-WP(C) ENERG10C--ctn Mid-C_042010 2010GRC" xfId="4577"/>
    <cellStyle name="_Costs not in AURORA 06GRC_4 31E Reg Asset  Liab and EXH D" xfId="4578"/>
    <cellStyle name="_Costs not in AURORA 06GRC_4 31E Reg Asset  Liab and EXH D _ Aug 10 Filing (2)" xfId="4579"/>
    <cellStyle name="_Costs not in AURORA 06GRC_4 32 Regulatory Assets and Liabilities  7 06- Exhibit D" xfId="667"/>
    <cellStyle name="_Costs not in AURORA 06GRC_4 32 Regulatory Assets and Liabilities  7 06- Exhibit D 2" xfId="668"/>
    <cellStyle name="_Costs not in AURORA 06GRC_4 32 Regulatory Assets and Liabilities  7 06- Exhibit D 2 2" xfId="4580"/>
    <cellStyle name="_Costs not in AURORA 06GRC_4 32 Regulatory Assets and Liabilities  7 06- Exhibit D 3" xfId="4581"/>
    <cellStyle name="_Costs not in AURORA 06GRC_4 32 Regulatory Assets and Liabilities  7 06- Exhibit D_DEM-WP(C) ENERG10C--ctn Mid-C_042010 2010GRC" xfId="4582"/>
    <cellStyle name="_Costs not in AURORA 06GRC_4 32 Regulatory Assets and Liabilities  7 06- Exhibit D_NIM Summary" xfId="669"/>
    <cellStyle name="_Costs not in AURORA 06GRC_4 32 Regulatory Assets and Liabilities  7 06- Exhibit D_NIM Summary 2" xfId="670"/>
    <cellStyle name="_Costs not in AURORA 06GRC_4 32 Regulatory Assets and Liabilities  7 06- Exhibit D_NIM Summary 2 2" xfId="4583"/>
    <cellStyle name="_Costs not in AURORA 06GRC_4 32 Regulatory Assets and Liabilities  7 06- Exhibit D_NIM Summary 3" xfId="4584"/>
    <cellStyle name="_Costs not in AURORA 06GRC_4 32 Regulatory Assets and Liabilities  7 06- Exhibit D_NIM Summary_DEM-WP(C) ENERG10C--ctn Mid-C_042010 2010GRC" xfId="4585"/>
    <cellStyle name="_Costs not in AURORA 06GRC_AURORA Total New" xfId="671"/>
    <cellStyle name="_Costs not in AURORA 06GRC_AURORA Total New 2" xfId="672"/>
    <cellStyle name="_Costs not in AURORA 06GRC_AURORA Total New 2 2" xfId="4586"/>
    <cellStyle name="_Costs not in AURORA 06GRC_AURORA Total New 3" xfId="4587"/>
    <cellStyle name="_Costs not in AURORA 06GRC_Book2" xfId="673"/>
    <cellStyle name="_Costs not in AURORA 06GRC_Book2 2" xfId="674"/>
    <cellStyle name="_Costs not in AURORA 06GRC_Book2 2 2" xfId="4588"/>
    <cellStyle name="_Costs not in AURORA 06GRC_Book2 3" xfId="4589"/>
    <cellStyle name="_Costs not in AURORA 06GRC_Book2_Adj Bench DR 3 for Initial Briefs (Electric)" xfId="675"/>
    <cellStyle name="_Costs not in AURORA 06GRC_Book2_Adj Bench DR 3 for Initial Briefs (Electric) 2" xfId="676"/>
    <cellStyle name="_Costs not in AURORA 06GRC_Book2_Adj Bench DR 3 for Initial Briefs (Electric) 2 2" xfId="4590"/>
    <cellStyle name="_Costs not in AURORA 06GRC_Book2_Adj Bench DR 3 for Initial Briefs (Electric) 3" xfId="4591"/>
    <cellStyle name="_Costs not in AURORA 06GRC_Book2_Adj Bench DR 3 for Initial Briefs (Electric)_DEM-WP(C) ENERG10C--ctn Mid-C_042010 2010GRC" xfId="4592"/>
    <cellStyle name="_Costs not in AURORA 06GRC_Book2_DEM-WP(C) ENERG10C--ctn Mid-C_042010 2010GRC" xfId="4593"/>
    <cellStyle name="_Costs not in AURORA 06GRC_Book2_Electric Rev Req Model (2009 GRC) Rebuttal" xfId="677"/>
    <cellStyle name="_Costs not in AURORA 06GRC_Book2_Electric Rev Req Model (2009 GRC) Rebuttal 2" xfId="4594"/>
    <cellStyle name="_Costs not in AURORA 06GRC_Book2_Electric Rev Req Model (2009 GRC) Rebuttal REmoval of New  WH Solar AdjustMI" xfId="678"/>
    <cellStyle name="_Costs not in AURORA 06GRC_Book2_Electric Rev Req Model (2009 GRC) Rebuttal REmoval of New  WH Solar AdjustMI 2" xfId="679"/>
    <cellStyle name="_Costs not in AURORA 06GRC_Book2_Electric Rev Req Model (2009 GRC) Rebuttal REmoval of New  WH Solar AdjustMI 2 2" xfId="4595"/>
    <cellStyle name="_Costs not in AURORA 06GRC_Book2_Electric Rev Req Model (2009 GRC) Rebuttal REmoval of New  WH Solar AdjustMI 3" xfId="4596"/>
    <cellStyle name="_Costs not in AURORA 06GRC_Book2_Electric Rev Req Model (2009 GRC) Rebuttal REmoval of New  WH Solar AdjustMI_DEM-WP(C) ENERG10C--ctn Mid-C_042010 2010GRC" xfId="4597"/>
    <cellStyle name="_Costs not in AURORA 06GRC_Book2_Electric Rev Req Model (2009 GRC) Revised 01-18-2010" xfId="680"/>
    <cellStyle name="_Costs not in AURORA 06GRC_Book2_Electric Rev Req Model (2009 GRC) Revised 01-18-2010 2" xfId="681"/>
    <cellStyle name="_Costs not in AURORA 06GRC_Book2_Electric Rev Req Model (2009 GRC) Revised 01-18-2010 2 2" xfId="4598"/>
    <cellStyle name="_Costs not in AURORA 06GRC_Book2_Electric Rev Req Model (2009 GRC) Revised 01-18-2010 3" xfId="4599"/>
    <cellStyle name="_Costs not in AURORA 06GRC_Book2_Electric Rev Req Model (2009 GRC) Revised 01-18-2010_DEM-WP(C) ENERG10C--ctn Mid-C_042010 2010GRC" xfId="4600"/>
    <cellStyle name="_Costs not in AURORA 06GRC_Book2_Final Order Electric EXHIBIT A-1" xfId="682"/>
    <cellStyle name="_Costs not in AURORA 06GRC_Book2_Final Order Electric EXHIBIT A-1 2" xfId="4601"/>
    <cellStyle name="_Costs not in AURORA 06GRC_Book4" xfId="683"/>
    <cellStyle name="_Costs not in AURORA 06GRC_Book4 2" xfId="684"/>
    <cellStyle name="_Costs not in AURORA 06GRC_Book4 2 2" xfId="4602"/>
    <cellStyle name="_Costs not in AURORA 06GRC_Book4 3" xfId="4603"/>
    <cellStyle name="_Costs not in AURORA 06GRC_Book4_DEM-WP(C) ENERG10C--ctn Mid-C_042010 2010GRC" xfId="4604"/>
    <cellStyle name="_Costs not in AURORA 06GRC_Book9" xfId="685"/>
    <cellStyle name="_Costs not in AURORA 06GRC_Book9 2" xfId="686"/>
    <cellStyle name="_Costs not in AURORA 06GRC_Book9 2 2" xfId="4605"/>
    <cellStyle name="_Costs not in AURORA 06GRC_Book9 3" xfId="4606"/>
    <cellStyle name="_Costs not in AURORA 06GRC_Book9_DEM-WP(C) ENERG10C--ctn Mid-C_042010 2010GRC" xfId="4607"/>
    <cellStyle name="_Costs not in AURORA 06GRC_Chelan PUD Power Costs (8-10)" xfId="4608"/>
    <cellStyle name="_Costs not in AURORA 06GRC_DEM-WP(C) Chelan Power Costs" xfId="4609"/>
    <cellStyle name="_Costs not in AURORA 06GRC_DEM-WP(C) ENERG10C--ctn Mid-C_042010 2010GRC" xfId="4610"/>
    <cellStyle name="_Costs not in AURORA 06GRC_DEM-WP(C) Gas Transport 2010GRC" xfId="4611"/>
    <cellStyle name="_Costs not in AURORA 06GRC_Exhibit D fr R Gho 12-31-08" xfId="687"/>
    <cellStyle name="_Costs not in AURORA 06GRC_Exhibit D fr R Gho 12-31-08 2" xfId="688"/>
    <cellStyle name="_Costs not in AURORA 06GRC_Exhibit D fr R Gho 12-31-08 2 2" xfId="4612"/>
    <cellStyle name="_Costs not in AURORA 06GRC_Exhibit D fr R Gho 12-31-08 3" xfId="4613"/>
    <cellStyle name="_Costs not in AURORA 06GRC_Exhibit D fr R Gho 12-31-08 v2" xfId="689"/>
    <cellStyle name="_Costs not in AURORA 06GRC_Exhibit D fr R Gho 12-31-08 v2 2" xfId="690"/>
    <cellStyle name="_Costs not in AURORA 06GRC_Exhibit D fr R Gho 12-31-08 v2 2 2" xfId="4614"/>
    <cellStyle name="_Costs not in AURORA 06GRC_Exhibit D fr R Gho 12-31-08 v2 3" xfId="4615"/>
    <cellStyle name="_Costs not in AURORA 06GRC_Exhibit D fr R Gho 12-31-08 v2_DEM-WP(C) ENERG10C--ctn Mid-C_042010 2010GRC" xfId="4616"/>
    <cellStyle name="_Costs not in AURORA 06GRC_Exhibit D fr R Gho 12-31-08 v2_NIM Summary" xfId="691"/>
    <cellStyle name="_Costs not in AURORA 06GRC_Exhibit D fr R Gho 12-31-08 v2_NIM Summary 2" xfId="692"/>
    <cellStyle name="_Costs not in AURORA 06GRC_Exhibit D fr R Gho 12-31-08 v2_NIM Summary 2 2" xfId="4617"/>
    <cellStyle name="_Costs not in AURORA 06GRC_Exhibit D fr R Gho 12-31-08 v2_NIM Summary 3" xfId="4618"/>
    <cellStyle name="_Costs not in AURORA 06GRC_Exhibit D fr R Gho 12-31-08 v2_NIM Summary_DEM-WP(C) ENERG10C--ctn Mid-C_042010 2010GRC" xfId="4619"/>
    <cellStyle name="_Costs not in AURORA 06GRC_Exhibit D fr R Gho 12-31-08_DEM-WP(C) ENERG10C--ctn Mid-C_042010 2010GRC" xfId="4620"/>
    <cellStyle name="_Costs not in AURORA 06GRC_Exhibit D fr R Gho 12-31-08_NIM Summary" xfId="693"/>
    <cellStyle name="_Costs not in AURORA 06GRC_Exhibit D fr R Gho 12-31-08_NIM Summary 2" xfId="694"/>
    <cellStyle name="_Costs not in AURORA 06GRC_Exhibit D fr R Gho 12-31-08_NIM Summary 2 2" xfId="4621"/>
    <cellStyle name="_Costs not in AURORA 06GRC_Exhibit D fr R Gho 12-31-08_NIM Summary 3" xfId="4622"/>
    <cellStyle name="_Costs not in AURORA 06GRC_Exhibit D fr R Gho 12-31-08_NIM Summary_DEM-WP(C) ENERG10C--ctn Mid-C_042010 2010GRC" xfId="4623"/>
    <cellStyle name="_Costs not in AURORA 06GRC_Hopkins Ridge Prepaid Tran - Interest Earned RY 12ME Feb  '11" xfId="695"/>
    <cellStyle name="_Costs not in AURORA 06GRC_Hopkins Ridge Prepaid Tran - Interest Earned RY 12ME Feb  '11 2" xfId="696"/>
    <cellStyle name="_Costs not in AURORA 06GRC_Hopkins Ridge Prepaid Tran - Interest Earned RY 12ME Feb  '11 2 2" xfId="4624"/>
    <cellStyle name="_Costs not in AURORA 06GRC_Hopkins Ridge Prepaid Tran - Interest Earned RY 12ME Feb  '11 3" xfId="4625"/>
    <cellStyle name="_Costs not in AURORA 06GRC_Hopkins Ridge Prepaid Tran - Interest Earned RY 12ME Feb  '11_DEM-WP(C) ENERG10C--ctn Mid-C_042010 2010GRC" xfId="4626"/>
    <cellStyle name="_Costs not in AURORA 06GRC_Hopkins Ridge Prepaid Tran - Interest Earned RY 12ME Feb  '11_NIM Summary" xfId="697"/>
    <cellStyle name="_Costs not in AURORA 06GRC_Hopkins Ridge Prepaid Tran - Interest Earned RY 12ME Feb  '11_NIM Summary 2" xfId="698"/>
    <cellStyle name="_Costs not in AURORA 06GRC_Hopkins Ridge Prepaid Tran - Interest Earned RY 12ME Feb  '11_NIM Summary 2 2" xfId="4627"/>
    <cellStyle name="_Costs not in AURORA 06GRC_Hopkins Ridge Prepaid Tran - Interest Earned RY 12ME Feb  '11_NIM Summary 3" xfId="4628"/>
    <cellStyle name="_Costs not in AURORA 06GRC_Hopkins Ridge Prepaid Tran - Interest Earned RY 12ME Feb  '11_NIM Summary_DEM-WP(C) ENERG10C--ctn Mid-C_042010 2010GRC" xfId="4629"/>
    <cellStyle name="_Costs not in AURORA 06GRC_Hopkins Ridge Prepaid Tran - Interest Earned RY 12ME Feb  '11_Transmission Workbook for May BOD" xfId="699"/>
    <cellStyle name="_Costs not in AURORA 06GRC_Hopkins Ridge Prepaid Tran - Interest Earned RY 12ME Feb  '11_Transmission Workbook for May BOD 2" xfId="700"/>
    <cellStyle name="_Costs not in AURORA 06GRC_Hopkins Ridge Prepaid Tran - Interest Earned RY 12ME Feb  '11_Transmission Workbook for May BOD 2 2" xfId="4630"/>
    <cellStyle name="_Costs not in AURORA 06GRC_Hopkins Ridge Prepaid Tran - Interest Earned RY 12ME Feb  '11_Transmission Workbook for May BOD 3" xfId="4631"/>
    <cellStyle name="_Costs not in AURORA 06GRC_Hopkins Ridge Prepaid Tran - Interest Earned RY 12ME Feb  '11_Transmission Workbook for May BOD_DEM-WP(C) ENERG10C--ctn Mid-C_042010 2010GRC" xfId="4632"/>
    <cellStyle name="_Costs not in AURORA 06GRC_NIM Summary" xfId="701"/>
    <cellStyle name="_Costs not in AURORA 06GRC_NIM Summary 09GRC" xfId="702"/>
    <cellStyle name="_Costs not in AURORA 06GRC_NIM Summary 09GRC 2" xfId="703"/>
    <cellStyle name="_Costs not in AURORA 06GRC_NIM Summary 09GRC 2 2" xfId="4633"/>
    <cellStyle name="_Costs not in AURORA 06GRC_NIM Summary 09GRC 3" xfId="4634"/>
    <cellStyle name="_Costs not in AURORA 06GRC_NIM Summary 09GRC_DEM-WP(C) ENERG10C--ctn Mid-C_042010 2010GRC" xfId="4635"/>
    <cellStyle name="_Costs not in AURORA 06GRC_NIM Summary 10" xfId="4636"/>
    <cellStyle name="_Costs not in AURORA 06GRC_NIM Summary 11" xfId="4637"/>
    <cellStyle name="_Costs not in AURORA 06GRC_NIM Summary 12" xfId="4638"/>
    <cellStyle name="_Costs not in AURORA 06GRC_NIM Summary 13" xfId="4639"/>
    <cellStyle name="_Costs not in AURORA 06GRC_NIM Summary 14" xfId="4640"/>
    <cellStyle name="_Costs not in AURORA 06GRC_NIM Summary 15" xfId="9004"/>
    <cellStyle name="_Costs not in AURORA 06GRC_NIM Summary 16" xfId="9074"/>
    <cellStyle name="_Costs not in AURORA 06GRC_NIM Summary 17" xfId="9003"/>
    <cellStyle name="_Costs not in AURORA 06GRC_NIM Summary 2" xfId="704"/>
    <cellStyle name="_Costs not in AURORA 06GRC_NIM Summary 2 2" xfId="4641"/>
    <cellStyle name="_Costs not in AURORA 06GRC_NIM Summary 3" xfId="705"/>
    <cellStyle name="_Costs not in AURORA 06GRC_NIM Summary 3 2" xfId="4642"/>
    <cellStyle name="_Costs not in AURORA 06GRC_NIM Summary 4" xfId="706"/>
    <cellStyle name="_Costs not in AURORA 06GRC_NIM Summary 4 2" xfId="4643"/>
    <cellStyle name="_Costs not in AURORA 06GRC_NIM Summary 5" xfId="707"/>
    <cellStyle name="_Costs not in AURORA 06GRC_NIM Summary 5 2" xfId="4644"/>
    <cellStyle name="_Costs not in AURORA 06GRC_NIM Summary 6" xfId="708"/>
    <cellStyle name="_Costs not in AURORA 06GRC_NIM Summary 6 2" xfId="4645"/>
    <cellStyle name="_Costs not in AURORA 06GRC_NIM Summary 7" xfId="709"/>
    <cellStyle name="_Costs not in AURORA 06GRC_NIM Summary 7 2" xfId="4646"/>
    <cellStyle name="_Costs not in AURORA 06GRC_NIM Summary 8" xfId="710"/>
    <cellStyle name="_Costs not in AURORA 06GRC_NIM Summary 8 2" xfId="4647"/>
    <cellStyle name="_Costs not in AURORA 06GRC_NIM Summary 9" xfId="711"/>
    <cellStyle name="_Costs not in AURORA 06GRC_NIM Summary 9 2" xfId="4648"/>
    <cellStyle name="_Costs not in AURORA 06GRC_NIM Summary_DEM-WP(C) ENERG10C--ctn Mid-C_042010 2010GRC" xfId="4649"/>
    <cellStyle name="_Costs not in AURORA 06GRC_PCA 7 - Exhibit D update 11_30_08 (2)" xfId="712"/>
    <cellStyle name="_Costs not in AURORA 06GRC_PCA 7 - Exhibit D update 11_30_08 (2) 2" xfId="713"/>
    <cellStyle name="_Costs not in AURORA 06GRC_PCA 7 - Exhibit D update 11_30_08 (2) 2 2" xfId="714"/>
    <cellStyle name="_Costs not in AURORA 06GRC_PCA 7 - Exhibit D update 11_30_08 (2) 2 2 2" xfId="4650"/>
    <cellStyle name="_Costs not in AURORA 06GRC_PCA 7 - Exhibit D update 11_30_08 (2) 2 3" xfId="4651"/>
    <cellStyle name="_Costs not in AURORA 06GRC_PCA 7 - Exhibit D update 11_30_08 (2) 3" xfId="715"/>
    <cellStyle name="_Costs not in AURORA 06GRC_PCA 7 - Exhibit D update 11_30_08 (2) 3 2" xfId="4652"/>
    <cellStyle name="_Costs not in AURORA 06GRC_PCA 7 - Exhibit D update 11_30_08 (2) 4" xfId="4653"/>
    <cellStyle name="_Costs not in AURORA 06GRC_PCA 7 - Exhibit D update 11_30_08 (2)_DEM-WP(C) ENERG10C--ctn Mid-C_042010 2010GRC" xfId="4654"/>
    <cellStyle name="_Costs not in AURORA 06GRC_PCA 7 - Exhibit D update 11_30_08 (2)_NIM Summary" xfId="716"/>
    <cellStyle name="_Costs not in AURORA 06GRC_PCA 7 - Exhibit D update 11_30_08 (2)_NIM Summary 2" xfId="717"/>
    <cellStyle name="_Costs not in AURORA 06GRC_PCA 7 - Exhibit D update 11_30_08 (2)_NIM Summary 2 2" xfId="4655"/>
    <cellStyle name="_Costs not in AURORA 06GRC_PCA 7 - Exhibit D update 11_30_08 (2)_NIM Summary 3" xfId="4656"/>
    <cellStyle name="_Costs not in AURORA 06GRC_PCA 7 - Exhibit D update 11_30_08 (2)_NIM Summary_DEM-WP(C) ENERG10C--ctn Mid-C_042010 2010GRC" xfId="4657"/>
    <cellStyle name="_Costs not in AURORA 06GRC_PCA 9 -  Exhibit D April 2010 (3)" xfId="718"/>
    <cellStyle name="_Costs not in AURORA 06GRC_PCA 9 -  Exhibit D April 2010 (3) 2" xfId="719"/>
    <cellStyle name="_Costs not in AURORA 06GRC_PCA 9 -  Exhibit D April 2010 (3) 2 2" xfId="4658"/>
    <cellStyle name="_Costs not in AURORA 06GRC_PCA 9 -  Exhibit D April 2010 (3) 3" xfId="4659"/>
    <cellStyle name="_Costs not in AURORA 06GRC_PCA 9 -  Exhibit D April 2010 (3)_DEM-WP(C) ENERG10C--ctn Mid-C_042010 2010GRC" xfId="4660"/>
    <cellStyle name="_Costs not in AURORA 06GRC_Power Costs - Comparison bx Rbtl-Staff-Jt-PC" xfId="720"/>
    <cellStyle name="_Costs not in AURORA 06GRC_Power Costs - Comparison bx Rbtl-Staff-Jt-PC 2" xfId="721"/>
    <cellStyle name="_Costs not in AURORA 06GRC_Power Costs - Comparison bx Rbtl-Staff-Jt-PC 2 2" xfId="4661"/>
    <cellStyle name="_Costs not in AURORA 06GRC_Power Costs - Comparison bx Rbtl-Staff-Jt-PC 3" xfId="4662"/>
    <cellStyle name="_Costs not in AURORA 06GRC_Power Costs - Comparison bx Rbtl-Staff-Jt-PC_Adj Bench DR 3 for Initial Briefs (Electric)" xfId="722"/>
    <cellStyle name="_Costs not in AURORA 06GRC_Power Costs - Comparison bx Rbtl-Staff-Jt-PC_Adj Bench DR 3 for Initial Briefs (Electric) 2" xfId="723"/>
    <cellStyle name="_Costs not in AURORA 06GRC_Power Costs - Comparison bx Rbtl-Staff-Jt-PC_Adj Bench DR 3 for Initial Briefs (Electric) 2 2" xfId="4663"/>
    <cellStyle name="_Costs not in AURORA 06GRC_Power Costs - Comparison bx Rbtl-Staff-Jt-PC_Adj Bench DR 3 for Initial Briefs (Electric) 3" xfId="4664"/>
    <cellStyle name="_Costs not in AURORA 06GRC_Power Costs - Comparison bx Rbtl-Staff-Jt-PC_Adj Bench DR 3 for Initial Briefs (Electric)_DEM-WP(C) ENERG10C--ctn Mid-C_042010 2010GRC" xfId="4665"/>
    <cellStyle name="_Costs not in AURORA 06GRC_Power Costs - Comparison bx Rbtl-Staff-Jt-PC_DEM-WP(C) ENERG10C--ctn Mid-C_042010 2010GRC" xfId="4666"/>
    <cellStyle name="_Costs not in AURORA 06GRC_Power Costs - Comparison bx Rbtl-Staff-Jt-PC_Electric Rev Req Model (2009 GRC) Rebuttal" xfId="724"/>
    <cellStyle name="_Costs not in AURORA 06GRC_Power Costs - Comparison bx Rbtl-Staff-Jt-PC_Electric Rev Req Model (2009 GRC) Rebuttal 2" xfId="4667"/>
    <cellStyle name="_Costs not in AURORA 06GRC_Power Costs - Comparison bx Rbtl-Staff-Jt-PC_Electric Rev Req Model (2009 GRC) Rebuttal REmoval of New  WH Solar AdjustMI" xfId="725"/>
    <cellStyle name="_Costs not in AURORA 06GRC_Power Costs - Comparison bx Rbtl-Staff-Jt-PC_Electric Rev Req Model (2009 GRC) Rebuttal REmoval of New  WH Solar AdjustMI 2" xfId="726"/>
    <cellStyle name="_Costs not in AURORA 06GRC_Power Costs - Comparison bx Rbtl-Staff-Jt-PC_Electric Rev Req Model (2009 GRC) Rebuttal REmoval of New  WH Solar AdjustMI 2 2" xfId="4668"/>
    <cellStyle name="_Costs not in AURORA 06GRC_Power Costs - Comparison bx Rbtl-Staff-Jt-PC_Electric Rev Req Model (2009 GRC) Rebuttal REmoval of New  WH Solar AdjustMI 3" xfId="4669"/>
    <cellStyle name="_Costs not in AURORA 06GRC_Power Costs - Comparison bx Rbtl-Staff-Jt-PC_Electric Rev Req Model (2009 GRC) Rebuttal REmoval of New  WH Solar AdjustMI_DEM-WP(C) ENERG10C--ctn Mid-C_042010 2010GRC" xfId="4670"/>
    <cellStyle name="_Costs not in AURORA 06GRC_Power Costs - Comparison bx Rbtl-Staff-Jt-PC_Electric Rev Req Model (2009 GRC) Revised 01-18-2010" xfId="727"/>
    <cellStyle name="_Costs not in AURORA 06GRC_Power Costs - Comparison bx Rbtl-Staff-Jt-PC_Electric Rev Req Model (2009 GRC) Revised 01-18-2010 2" xfId="728"/>
    <cellStyle name="_Costs not in AURORA 06GRC_Power Costs - Comparison bx Rbtl-Staff-Jt-PC_Electric Rev Req Model (2009 GRC) Revised 01-18-2010 2 2" xfId="4671"/>
    <cellStyle name="_Costs not in AURORA 06GRC_Power Costs - Comparison bx Rbtl-Staff-Jt-PC_Electric Rev Req Model (2009 GRC) Revised 01-18-2010 3" xfId="4672"/>
    <cellStyle name="_Costs not in AURORA 06GRC_Power Costs - Comparison bx Rbtl-Staff-Jt-PC_Electric Rev Req Model (2009 GRC) Revised 01-18-2010_DEM-WP(C) ENERG10C--ctn Mid-C_042010 2010GRC" xfId="4673"/>
    <cellStyle name="_Costs not in AURORA 06GRC_Power Costs - Comparison bx Rbtl-Staff-Jt-PC_Final Order Electric EXHIBIT A-1" xfId="729"/>
    <cellStyle name="_Costs not in AURORA 06GRC_Power Costs - Comparison bx Rbtl-Staff-Jt-PC_Final Order Electric EXHIBIT A-1 2" xfId="4674"/>
    <cellStyle name="_Costs not in AURORA 06GRC_Rebuttal Power Costs" xfId="730"/>
    <cellStyle name="_Costs not in AURORA 06GRC_Rebuttal Power Costs 2" xfId="731"/>
    <cellStyle name="_Costs not in AURORA 06GRC_Rebuttal Power Costs 2 2" xfId="4675"/>
    <cellStyle name="_Costs not in AURORA 06GRC_Rebuttal Power Costs 3" xfId="4676"/>
    <cellStyle name="_Costs not in AURORA 06GRC_Rebuttal Power Costs_Adj Bench DR 3 for Initial Briefs (Electric)" xfId="732"/>
    <cellStyle name="_Costs not in AURORA 06GRC_Rebuttal Power Costs_Adj Bench DR 3 for Initial Briefs (Electric) 2" xfId="733"/>
    <cellStyle name="_Costs not in AURORA 06GRC_Rebuttal Power Costs_Adj Bench DR 3 for Initial Briefs (Electric) 2 2" xfId="4677"/>
    <cellStyle name="_Costs not in AURORA 06GRC_Rebuttal Power Costs_Adj Bench DR 3 for Initial Briefs (Electric) 3" xfId="4678"/>
    <cellStyle name="_Costs not in AURORA 06GRC_Rebuttal Power Costs_Adj Bench DR 3 for Initial Briefs (Electric)_DEM-WP(C) ENERG10C--ctn Mid-C_042010 2010GRC" xfId="4679"/>
    <cellStyle name="_Costs not in AURORA 06GRC_Rebuttal Power Costs_DEM-WP(C) ENERG10C--ctn Mid-C_042010 2010GRC" xfId="4680"/>
    <cellStyle name="_Costs not in AURORA 06GRC_Rebuttal Power Costs_Electric Rev Req Model (2009 GRC) Rebuttal" xfId="734"/>
    <cellStyle name="_Costs not in AURORA 06GRC_Rebuttal Power Costs_Electric Rev Req Model (2009 GRC) Rebuttal 2" xfId="4681"/>
    <cellStyle name="_Costs not in AURORA 06GRC_Rebuttal Power Costs_Electric Rev Req Model (2009 GRC) Rebuttal REmoval of New  WH Solar AdjustMI" xfId="735"/>
    <cellStyle name="_Costs not in AURORA 06GRC_Rebuttal Power Costs_Electric Rev Req Model (2009 GRC) Rebuttal REmoval of New  WH Solar AdjustMI 2" xfId="736"/>
    <cellStyle name="_Costs not in AURORA 06GRC_Rebuttal Power Costs_Electric Rev Req Model (2009 GRC) Rebuttal REmoval of New  WH Solar AdjustMI 2 2" xfId="4682"/>
    <cellStyle name="_Costs not in AURORA 06GRC_Rebuttal Power Costs_Electric Rev Req Model (2009 GRC) Rebuttal REmoval of New  WH Solar AdjustMI 3" xfId="4683"/>
    <cellStyle name="_Costs not in AURORA 06GRC_Rebuttal Power Costs_Electric Rev Req Model (2009 GRC) Rebuttal REmoval of New  WH Solar AdjustMI_DEM-WP(C) ENERG10C--ctn Mid-C_042010 2010GRC" xfId="4684"/>
    <cellStyle name="_Costs not in AURORA 06GRC_Rebuttal Power Costs_Electric Rev Req Model (2009 GRC) Revised 01-18-2010" xfId="737"/>
    <cellStyle name="_Costs not in AURORA 06GRC_Rebuttal Power Costs_Electric Rev Req Model (2009 GRC) Revised 01-18-2010 2" xfId="738"/>
    <cellStyle name="_Costs not in AURORA 06GRC_Rebuttal Power Costs_Electric Rev Req Model (2009 GRC) Revised 01-18-2010 2 2" xfId="4685"/>
    <cellStyle name="_Costs not in AURORA 06GRC_Rebuttal Power Costs_Electric Rev Req Model (2009 GRC) Revised 01-18-2010 3" xfId="4686"/>
    <cellStyle name="_Costs not in AURORA 06GRC_Rebuttal Power Costs_Electric Rev Req Model (2009 GRC) Revised 01-18-2010_DEM-WP(C) ENERG10C--ctn Mid-C_042010 2010GRC" xfId="4687"/>
    <cellStyle name="_Costs not in AURORA 06GRC_Rebuttal Power Costs_Final Order Electric EXHIBIT A-1" xfId="739"/>
    <cellStyle name="_Costs not in AURORA 06GRC_Rebuttal Power Costs_Final Order Electric EXHIBIT A-1 2" xfId="4688"/>
    <cellStyle name="_Costs not in AURORA 06GRC_Transmission Workbook for May BOD" xfId="740"/>
    <cellStyle name="_Costs not in AURORA 06GRC_Transmission Workbook for May BOD 2" xfId="741"/>
    <cellStyle name="_Costs not in AURORA 06GRC_Transmission Workbook for May BOD 2 2" xfId="4689"/>
    <cellStyle name="_Costs not in AURORA 06GRC_Transmission Workbook for May BOD 3" xfId="4690"/>
    <cellStyle name="_Costs not in AURORA 06GRC_Transmission Workbook for May BOD_DEM-WP(C) ENERG10C--ctn Mid-C_042010 2010GRC" xfId="4691"/>
    <cellStyle name="_Costs not in AURORA 06GRC_Wind Integration 10GRC" xfId="742"/>
    <cellStyle name="_Costs not in AURORA 06GRC_Wind Integration 10GRC 2" xfId="743"/>
    <cellStyle name="_Costs not in AURORA 06GRC_Wind Integration 10GRC 2 2" xfId="4692"/>
    <cellStyle name="_Costs not in AURORA 06GRC_Wind Integration 10GRC 3" xfId="4693"/>
    <cellStyle name="_Costs not in AURORA 06GRC_Wind Integration 10GRC_DEM-WP(C) ENERG10C--ctn Mid-C_042010 2010GRC" xfId="4694"/>
    <cellStyle name="_Costs not in AURORA 2006GRC 6.15.06" xfId="744"/>
    <cellStyle name="_Costs not in AURORA 2006GRC 6.15.06 2" xfId="745"/>
    <cellStyle name="_Costs not in AURORA 2006GRC 6.15.06 2 2" xfId="746"/>
    <cellStyle name="_Costs not in AURORA 2006GRC 6.15.06 2 2 2" xfId="4695"/>
    <cellStyle name="_Costs not in AURORA 2006GRC 6.15.06 2 3" xfId="4696"/>
    <cellStyle name="_Costs not in AURORA 2006GRC 6.15.06 3" xfId="747"/>
    <cellStyle name="_Costs not in AURORA 2006GRC 6.15.06 3 2" xfId="4697"/>
    <cellStyle name="_Costs not in AURORA 2006GRC 6.15.06 4" xfId="748"/>
    <cellStyle name="_Costs not in AURORA 2006GRC 6.15.06 4 2" xfId="749"/>
    <cellStyle name="_Costs not in AURORA 2006GRC 6.15.06 4 2 2" xfId="4698"/>
    <cellStyle name="_Costs not in AURORA 2006GRC 6.15.06 4 3" xfId="4699"/>
    <cellStyle name="_Costs not in AURORA 2006GRC 6.15.06 5" xfId="4700"/>
    <cellStyle name="_Costs not in AURORA 2006GRC 6.15.06 6" xfId="4701"/>
    <cellStyle name="_Costs not in AURORA 2006GRC 6.15.06 6 2" xfId="4702"/>
    <cellStyle name="_Costs not in AURORA 2006GRC 6.15.06 7" xfId="4703"/>
    <cellStyle name="_Costs not in AURORA 2006GRC 6.15.06 7 2" xfId="4704"/>
    <cellStyle name="_Costs not in AURORA 2006GRC 6.15.06_04 07E Wild Horse Wind Expansion (C) (2)" xfId="750"/>
    <cellStyle name="_Costs not in AURORA 2006GRC 6.15.06_04 07E Wild Horse Wind Expansion (C) (2) 2" xfId="751"/>
    <cellStyle name="_Costs not in AURORA 2006GRC 6.15.06_04 07E Wild Horse Wind Expansion (C) (2) 2 2" xfId="4705"/>
    <cellStyle name="_Costs not in AURORA 2006GRC 6.15.06_04 07E Wild Horse Wind Expansion (C) (2) 3" xfId="4706"/>
    <cellStyle name="_Costs not in AURORA 2006GRC 6.15.06_04 07E Wild Horse Wind Expansion (C) (2)_Adj Bench DR 3 for Initial Briefs (Electric)" xfId="752"/>
    <cellStyle name="_Costs not in AURORA 2006GRC 6.15.06_04 07E Wild Horse Wind Expansion (C) (2)_Adj Bench DR 3 for Initial Briefs (Electric) 2" xfId="753"/>
    <cellStyle name="_Costs not in AURORA 2006GRC 6.15.06_04 07E Wild Horse Wind Expansion (C) (2)_Adj Bench DR 3 for Initial Briefs (Electric) 2 2" xfId="4707"/>
    <cellStyle name="_Costs not in AURORA 2006GRC 6.15.06_04 07E Wild Horse Wind Expansion (C) (2)_Adj Bench DR 3 for Initial Briefs (Electric) 3" xfId="4708"/>
    <cellStyle name="_Costs not in AURORA 2006GRC 6.15.06_04 07E Wild Horse Wind Expansion (C) (2)_Adj Bench DR 3 for Initial Briefs (Electric)_DEM-WP(C) ENERG10C--ctn Mid-C_042010 2010GRC" xfId="4709"/>
    <cellStyle name="_Costs not in AURORA 2006GRC 6.15.06_04 07E Wild Horse Wind Expansion (C) (2)_DEM-WP(C) ENERG10C--ctn Mid-C_042010 2010GRC" xfId="4710"/>
    <cellStyle name="_Costs not in AURORA 2006GRC 6.15.06_04 07E Wild Horse Wind Expansion (C) (2)_Electric Rev Req Model (2009 GRC) " xfId="754"/>
    <cellStyle name="_Costs not in AURORA 2006GRC 6.15.06_04 07E Wild Horse Wind Expansion (C) (2)_Electric Rev Req Model (2009 GRC)  2" xfId="755"/>
    <cellStyle name="_Costs not in AURORA 2006GRC 6.15.06_04 07E Wild Horse Wind Expansion (C) (2)_Electric Rev Req Model (2009 GRC)  2 2" xfId="4711"/>
    <cellStyle name="_Costs not in AURORA 2006GRC 6.15.06_04 07E Wild Horse Wind Expansion (C) (2)_Electric Rev Req Model (2009 GRC)  3" xfId="4712"/>
    <cellStyle name="_Costs not in AURORA 2006GRC 6.15.06_04 07E Wild Horse Wind Expansion (C) (2)_Electric Rev Req Model (2009 GRC) _DEM-WP(C) ENERG10C--ctn Mid-C_042010 2010GRC" xfId="4713"/>
    <cellStyle name="_Costs not in AURORA 2006GRC 6.15.06_04 07E Wild Horse Wind Expansion (C) (2)_Electric Rev Req Model (2009 GRC) Rebuttal" xfId="756"/>
    <cellStyle name="_Costs not in AURORA 2006GRC 6.15.06_04 07E Wild Horse Wind Expansion (C) (2)_Electric Rev Req Model (2009 GRC) Rebuttal 2" xfId="4714"/>
    <cellStyle name="_Costs not in AURORA 2006GRC 6.15.06_04 07E Wild Horse Wind Expansion (C) (2)_Electric Rev Req Model (2009 GRC) Rebuttal REmoval of New  WH Solar AdjustMI" xfId="757"/>
    <cellStyle name="_Costs not in AURORA 2006GRC 6.15.06_04 07E Wild Horse Wind Expansion (C) (2)_Electric Rev Req Model (2009 GRC) Rebuttal REmoval of New  WH Solar AdjustMI 2" xfId="758"/>
    <cellStyle name="_Costs not in AURORA 2006GRC 6.15.06_04 07E Wild Horse Wind Expansion (C) (2)_Electric Rev Req Model (2009 GRC) Rebuttal REmoval of New  WH Solar AdjustMI 2 2" xfId="4715"/>
    <cellStyle name="_Costs not in AURORA 2006GRC 6.15.06_04 07E Wild Horse Wind Expansion (C) (2)_Electric Rev Req Model (2009 GRC) Rebuttal REmoval of New  WH Solar AdjustMI 3" xfId="4716"/>
    <cellStyle name="_Costs not in AURORA 2006GRC 6.15.06_04 07E Wild Horse Wind Expansion (C) (2)_Electric Rev Req Model (2009 GRC) Rebuttal REmoval of New  WH Solar AdjustMI_DEM-WP(C) ENERG10C--ctn Mid-C_042010 2010GRC" xfId="4717"/>
    <cellStyle name="_Costs not in AURORA 2006GRC 6.15.06_04 07E Wild Horse Wind Expansion (C) (2)_Electric Rev Req Model (2009 GRC) Revised 01-18-2010" xfId="759"/>
    <cellStyle name="_Costs not in AURORA 2006GRC 6.15.06_04 07E Wild Horse Wind Expansion (C) (2)_Electric Rev Req Model (2009 GRC) Revised 01-18-2010 2" xfId="760"/>
    <cellStyle name="_Costs not in AURORA 2006GRC 6.15.06_04 07E Wild Horse Wind Expansion (C) (2)_Electric Rev Req Model (2009 GRC) Revised 01-18-2010 2 2" xfId="4718"/>
    <cellStyle name="_Costs not in AURORA 2006GRC 6.15.06_04 07E Wild Horse Wind Expansion (C) (2)_Electric Rev Req Model (2009 GRC) Revised 01-18-2010 3" xfId="4719"/>
    <cellStyle name="_Costs not in AURORA 2006GRC 6.15.06_04 07E Wild Horse Wind Expansion (C) (2)_Electric Rev Req Model (2009 GRC) Revised 01-18-2010_DEM-WP(C) ENERG10C--ctn Mid-C_042010 2010GRC" xfId="4720"/>
    <cellStyle name="_Costs not in AURORA 2006GRC 6.15.06_04 07E Wild Horse Wind Expansion (C) (2)_Final Order Electric EXHIBIT A-1" xfId="761"/>
    <cellStyle name="_Costs not in AURORA 2006GRC 6.15.06_04 07E Wild Horse Wind Expansion (C) (2)_Final Order Electric EXHIBIT A-1 2" xfId="4721"/>
    <cellStyle name="_Costs not in AURORA 2006GRC 6.15.06_04 07E Wild Horse Wind Expansion (C) (2)_TENASKA REGULATORY ASSET" xfId="762"/>
    <cellStyle name="_Costs not in AURORA 2006GRC 6.15.06_04 07E Wild Horse Wind Expansion (C) (2)_TENASKA REGULATORY ASSET 2" xfId="4722"/>
    <cellStyle name="_Costs not in AURORA 2006GRC 6.15.06_16.37E Wild Horse Expansion DeferralRevwrkingfile SF" xfId="763"/>
    <cellStyle name="_Costs not in AURORA 2006GRC 6.15.06_16.37E Wild Horse Expansion DeferralRevwrkingfile SF 2" xfId="764"/>
    <cellStyle name="_Costs not in AURORA 2006GRC 6.15.06_16.37E Wild Horse Expansion DeferralRevwrkingfile SF 2 2" xfId="4723"/>
    <cellStyle name="_Costs not in AURORA 2006GRC 6.15.06_16.37E Wild Horse Expansion DeferralRevwrkingfile SF 3" xfId="4724"/>
    <cellStyle name="_Costs not in AURORA 2006GRC 6.15.06_16.37E Wild Horse Expansion DeferralRevwrkingfile SF_DEM-WP(C) ENERG10C--ctn Mid-C_042010 2010GRC" xfId="4725"/>
    <cellStyle name="_Costs not in AURORA 2006GRC 6.15.06_2009 GRC Compl Filing - Exhibit D" xfId="765"/>
    <cellStyle name="_Costs not in AURORA 2006GRC 6.15.06_2009 GRC Compl Filing - Exhibit D 2" xfId="766"/>
    <cellStyle name="_Costs not in AURORA 2006GRC 6.15.06_2009 GRC Compl Filing - Exhibit D 2 2" xfId="4726"/>
    <cellStyle name="_Costs not in AURORA 2006GRC 6.15.06_2009 GRC Compl Filing - Exhibit D 3" xfId="4727"/>
    <cellStyle name="_Costs not in AURORA 2006GRC 6.15.06_2009 GRC Compl Filing - Exhibit D_DEM-WP(C) ENERG10C--ctn Mid-C_042010 2010GRC" xfId="4728"/>
    <cellStyle name="_Costs not in AURORA 2006GRC 6.15.06_4 31 Regulatory Assets and Liabilities  7 06- Exhibit D" xfId="767"/>
    <cellStyle name="_Costs not in AURORA 2006GRC 6.15.06_4 31 Regulatory Assets and Liabilities  7 06- Exhibit D 2" xfId="768"/>
    <cellStyle name="_Costs not in AURORA 2006GRC 6.15.06_4 31 Regulatory Assets and Liabilities  7 06- Exhibit D 2 2" xfId="4729"/>
    <cellStyle name="_Costs not in AURORA 2006GRC 6.15.06_4 31 Regulatory Assets and Liabilities  7 06- Exhibit D 3" xfId="4730"/>
    <cellStyle name="_Costs not in AURORA 2006GRC 6.15.06_4 31 Regulatory Assets and Liabilities  7 06- Exhibit D_DEM-WP(C) ENERG10C--ctn Mid-C_042010 2010GRC" xfId="4731"/>
    <cellStyle name="_Costs not in AURORA 2006GRC 6.15.06_4 31 Regulatory Assets and Liabilities  7 06- Exhibit D_NIM Summary" xfId="769"/>
    <cellStyle name="_Costs not in AURORA 2006GRC 6.15.06_4 31 Regulatory Assets and Liabilities  7 06- Exhibit D_NIM Summary 2" xfId="770"/>
    <cellStyle name="_Costs not in AURORA 2006GRC 6.15.06_4 31 Regulatory Assets and Liabilities  7 06- Exhibit D_NIM Summary 2 2" xfId="4732"/>
    <cellStyle name="_Costs not in AURORA 2006GRC 6.15.06_4 31 Regulatory Assets and Liabilities  7 06- Exhibit D_NIM Summary 3" xfId="4733"/>
    <cellStyle name="_Costs not in AURORA 2006GRC 6.15.06_4 31 Regulatory Assets and Liabilities  7 06- Exhibit D_NIM Summary_DEM-WP(C) ENERG10C--ctn Mid-C_042010 2010GRC" xfId="4734"/>
    <cellStyle name="_Costs not in AURORA 2006GRC 6.15.06_4 31E Reg Asset  Liab and EXH D" xfId="4735"/>
    <cellStyle name="_Costs not in AURORA 2006GRC 6.15.06_4 31E Reg Asset  Liab and EXH D _ Aug 10 Filing (2)" xfId="4736"/>
    <cellStyle name="_Costs not in AURORA 2006GRC 6.15.06_4 32 Regulatory Assets and Liabilities  7 06- Exhibit D" xfId="771"/>
    <cellStyle name="_Costs not in AURORA 2006GRC 6.15.06_4 32 Regulatory Assets and Liabilities  7 06- Exhibit D 2" xfId="772"/>
    <cellStyle name="_Costs not in AURORA 2006GRC 6.15.06_4 32 Regulatory Assets and Liabilities  7 06- Exhibit D 2 2" xfId="4737"/>
    <cellStyle name="_Costs not in AURORA 2006GRC 6.15.06_4 32 Regulatory Assets and Liabilities  7 06- Exhibit D 3" xfId="4738"/>
    <cellStyle name="_Costs not in AURORA 2006GRC 6.15.06_4 32 Regulatory Assets and Liabilities  7 06- Exhibit D_DEM-WP(C) ENERG10C--ctn Mid-C_042010 2010GRC" xfId="4739"/>
    <cellStyle name="_Costs not in AURORA 2006GRC 6.15.06_4 32 Regulatory Assets and Liabilities  7 06- Exhibit D_NIM Summary" xfId="773"/>
    <cellStyle name="_Costs not in AURORA 2006GRC 6.15.06_4 32 Regulatory Assets and Liabilities  7 06- Exhibit D_NIM Summary 2" xfId="774"/>
    <cellStyle name="_Costs not in AURORA 2006GRC 6.15.06_4 32 Regulatory Assets and Liabilities  7 06- Exhibit D_NIM Summary 2 2" xfId="4740"/>
    <cellStyle name="_Costs not in AURORA 2006GRC 6.15.06_4 32 Regulatory Assets and Liabilities  7 06- Exhibit D_NIM Summary 3" xfId="4741"/>
    <cellStyle name="_Costs not in AURORA 2006GRC 6.15.06_4 32 Regulatory Assets and Liabilities  7 06- Exhibit D_NIM Summary_DEM-WP(C) ENERG10C--ctn Mid-C_042010 2010GRC" xfId="4742"/>
    <cellStyle name="_Costs not in AURORA 2006GRC 6.15.06_AURORA Total New" xfId="775"/>
    <cellStyle name="_Costs not in AURORA 2006GRC 6.15.06_AURORA Total New 2" xfId="776"/>
    <cellStyle name="_Costs not in AURORA 2006GRC 6.15.06_AURORA Total New 2 2" xfId="4743"/>
    <cellStyle name="_Costs not in AURORA 2006GRC 6.15.06_AURORA Total New 3" xfId="4744"/>
    <cellStyle name="_Costs not in AURORA 2006GRC 6.15.06_Book2" xfId="777"/>
    <cellStyle name="_Costs not in AURORA 2006GRC 6.15.06_Book2 2" xfId="778"/>
    <cellStyle name="_Costs not in AURORA 2006GRC 6.15.06_Book2 2 2" xfId="4745"/>
    <cellStyle name="_Costs not in AURORA 2006GRC 6.15.06_Book2 3" xfId="4746"/>
    <cellStyle name="_Costs not in AURORA 2006GRC 6.15.06_Book2_Adj Bench DR 3 for Initial Briefs (Electric)" xfId="779"/>
    <cellStyle name="_Costs not in AURORA 2006GRC 6.15.06_Book2_Adj Bench DR 3 for Initial Briefs (Electric) 2" xfId="780"/>
    <cellStyle name="_Costs not in AURORA 2006GRC 6.15.06_Book2_Adj Bench DR 3 for Initial Briefs (Electric) 2 2" xfId="4747"/>
    <cellStyle name="_Costs not in AURORA 2006GRC 6.15.06_Book2_Adj Bench DR 3 for Initial Briefs (Electric) 3" xfId="4748"/>
    <cellStyle name="_Costs not in AURORA 2006GRC 6.15.06_Book2_Adj Bench DR 3 for Initial Briefs (Electric)_DEM-WP(C) ENERG10C--ctn Mid-C_042010 2010GRC" xfId="4749"/>
    <cellStyle name="_Costs not in AURORA 2006GRC 6.15.06_Book2_DEM-WP(C) ENERG10C--ctn Mid-C_042010 2010GRC" xfId="4750"/>
    <cellStyle name="_Costs not in AURORA 2006GRC 6.15.06_Book2_Electric Rev Req Model (2009 GRC) Rebuttal" xfId="781"/>
    <cellStyle name="_Costs not in AURORA 2006GRC 6.15.06_Book2_Electric Rev Req Model (2009 GRC) Rebuttal 2" xfId="4751"/>
    <cellStyle name="_Costs not in AURORA 2006GRC 6.15.06_Book2_Electric Rev Req Model (2009 GRC) Rebuttal REmoval of New  WH Solar AdjustMI" xfId="782"/>
    <cellStyle name="_Costs not in AURORA 2006GRC 6.15.06_Book2_Electric Rev Req Model (2009 GRC) Rebuttal REmoval of New  WH Solar AdjustMI 2" xfId="783"/>
    <cellStyle name="_Costs not in AURORA 2006GRC 6.15.06_Book2_Electric Rev Req Model (2009 GRC) Rebuttal REmoval of New  WH Solar AdjustMI 2 2" xfId="4752"/>
    <cellStyle name="_Costs not in AURORA 2006GRC 6.15.06_Book2_Electric Rev Req Model (2009 GRC) Rebuttal REmoval of New  WH Solar AdjustMI 3" xfId="4753"/>
    <cellStyle name="_Costs not in AURORA 2006GRC 6.15.06_Book2_Electric Rev Req Model (2009 GRC) Rebuttal REmoval of New  WH Solar AdjustMI_DEM-WP(C) ENERG10C--ctn Mid-C_042010 2010GRC" xfId="4754"/>
    <cellStyle name="_Costs not in AURORA 2006GRC 6.15.06_Book2_Electric Rev Req Model (2009 GRC) Revised 01-18-2010" xfId="784"/>
    <cellStyle name="_Costs not in AURORA 2006GRC 6.15.06_Book2_Electric Rev Req Model (2009 GRC) Revised 01-18-2010 2" xfId="785"/>
    <cellStyle name="_Costs not in AURORA 2006GRC 6.15.06_Book2_Electric Rev Req Model (2009 GRC) Revised 01-18-2010 2 2" xfId="4755"/>
    <cellStyle name="_Costs not in AURORA 2006GRC 6.15.06_Book2_Electric Rev Req Model (2009 GRC) Revised 01-18-2010 3" xfId="4756"/>
    <cellStyle name="_Costs not in AURORA 2006GRC 6.15.06_Book2_Electric Rev Req Model (2009 GRC) Revised 01-18-2010_DEM-WP(C) ENERG10C--ctn Mid-C_042010 2010GRC" xfId="4757"/>
    <cellStyle name="_Costs not in AURORA 2006GRC 6.15.06_Book2_Final Order Electric EXHIBIT A-1" xfId="786"/>
    <cellStyle name="_Costs not in AURORA 2006GRC 6.15.06_Book2_Final Order Electric EXHIBIT A-1 2" xfId="4758"/>
    <cellStyle name="_Costs not in AURORA 2006GRC 6.15.06_Book4" xfId="787"/>
    <cellStyle name="_Costs not in AURORA 2006GRC 6.15.06_Book4 2" xfId="788"/>
    <cellStyle name="_Costs not in AURORA 2006GRC 6.15.06_Book4 2 2" xfId="4759"/>
    <cellStyle name="_Costs not in AURORA 2006GRC 6.15.06_Book4 3" xfId="4760"/>
    <cellStyle name="_Costs not in AURORA 2006GRC 6.15.06_Book4_DEM-WP(C) ENERG10C--ctn Mid-C_042010 2010GRC" xfId="4761"/>
    <cellStyle name="_Costs not in AURORA 2006GRC 6.15.06_Book9" xfId="789"/>
    <cellStyle name="_Costs not in AURORA 2006GRC 6.15.06_Book9 2" xfId="790"/>
    <cellStyle name="_Costs not in AURORA 2006GRC 6.15.06_Book9 2 2" xfId="4762"/>
    <cellStyle name="_Costs not in AURORA 2006GRC 6.15.06_Book9 3" xfId="4763"/>
    <cellStyle name="_Costs not in AURORA 2006GRC 6.15.06_Book9_DEM-WP(C) ENERG10C--ctn Mid-C_042010 2010GRC" xfId="4764"/>
    <cellStyle name="_Costs not in AURORA 2006GRC 6.15.06_Chelan PUD Power Costs (8-10)" xfId="4765"/>
    <cellStyle name="_Costs not in AURORA 2006GRC 6.15.06_DEM-WP(C) Chelan Power Costs" xfId="4766"/>
    <cellStyle name="_Costs not in AURORA 2006GRC 6.15.06_DEM-WP(C) ENERG10C--ctn Mid-C_042010 2010GRC" xfId="4767"/>
    <cellStyle name="_Costs not in AURORA 2006GRC 6.15.06_DEM-WP(C) Gas Transport 2010GRC" xfId="4768"/>
    <cellStyle name="_Costs not in AURORA 2006GRC 6.15.06_NIM Summary" xfId="791"/>
    <cellStyle name="_Costs not in AURORA 2006GRC 6.15.06_NIM Summary 09GRC" xfId="792"/>
    <cellStyle name="_Costs not in AURORA 2006GRC 6.15.06_NIM Summary 09GRC 2" xfId="793"/>
    <cellStyle name="_Costs not in AURORA 2006GRC 6.15.06_NIM Summary 09GRC 2 2" xfId="4769"/>
    <cellStyle name="_Costs not in AURORA 2006GRC 6.15.06_NIM Summary 09GRC 3" xfId="4770"/>
    <cellStyle name="_Costs not in AURORA 2006GRC 6.15.06_NIM Summary 09GRC_DEM-WP(C) ENERG10C--ctn Mid-C_042010 2010GRC" xfId="4771"/>
    <cellStyle name="_Costs not in AURORA 2006GRC 6.15.06_NIM Summary 10" xfId="4772"/>
    <cellStyle name="_Costs not in AURORA 2006GRC 6.15.06_NIM Summary 11" xfId="4773"/>
    <cellStyle name="_Costs not in AURORA 2006GRC 6.15.06_NIM Summary 12" xfId="4774"/>
    <cellStyle name="_Costs not in AURORA 2006GRC 6.15.06_NIM Summary 13" xfId="4775"/>
    <cellStyle name="_Costs not in AURORA 2006GRC 6.15.06_NIM Summary 14" xfId="4776"/>
    <cellStyle name="_Costs not in AURORA 2006GRC 6.15.06_NIM Summary 15" xfId="9006"/>
    <cellStyle name="_Costs not in AURORA 2006GRC 6.15.06_NIM Summary 16" xfId="9067"/>
    <cellStyle name="_Costs not in AURORA 2006GRC 6.15.06_NIM Summary 17" xfId="9005"/>
    <cellStyle name="_Costs not in AURORA 2006GRC 6.15.06_NIM Summary 2" xfId="794"/>
    <cellStyle name="_Costs not in AURORA 2006GRC 6.15.06_NIM Summary 2 2" xfId="4777"/>
    <cellStyle name="_Costs not in AURORA 2006GRC 6.15.06_NIM Summary 3" xfId="795"/>
    <cellStyle name="_Costs not in AURORA 2006GRC 6.15.06_NIM Summary 3 2" xfId="4778"/>
    <cellStyle name="_Costs not in AURORA 2006GRC 6.15.06_NIM Summary 4" xfId="796"/>
    <cellStyle name="_Costs not in AURORA 2006GRC 6.15.06_NIM Summary 4 2" xfId="4779"/>
    <cellStyle name="_Costs not in AURORA 2006GRC 6.15.06_NIM Summary 5" xfId="797"/>
    <cellStyle name="_Costs not in AURORA 2006GRC 6.15.06_NIM Summary 5 2" xfId="4780"/>
    <cellStyle name="_Costs not in AURORA 2006GRC 6.15.06_NIM Summary 6" xfId="798"/>
    <cellStyle name="_Costs not in AURORA 2006GRC 6.15.06_NIM Summary 6 2" xfId="4781"/>
    <cellStyle name="_Costs not in AURORA 2006GRC 6.15.06_NIM Summary 7" xfId="799"/>
    <cellStyle name="_Costs not in AURORA 2006GRC 6.15.06_NIM Summary 7 2" xfId="4782"/>
    <cellStyle name="_Costs not in AURORA 2006GRC 6.15.06_NIM Summary 8" xfId="800"/>
    <cellStyle name="_Costs not in AURORA 2006GRC 6.15.06_NIM Summary 8 2" xfId="4783"/>
    <cellStyle name="_Costs not in AURORA 2006GRC 6.15.06_NIM Summary 9" xfId="801"/>
    <cellStyle name="_Costs not in AURORA 2006GRC 6.15.06_NIM Summary 9 2" xfId="4784"/>
    <cellStyle name="_Costs not in AURORA 2006GRC 6.15.06_NIM Summary_DEM-WP(C) ENERG10C--ctn Mid-C_042010 2010GRC" xfId="4785"/>
    <cellStyle name="_Costs not in AURORA 2006GRC 6.15.06_PCA 9 -  Exhibit D April 2010 (3)" xfId="802"/>
    <cellStyle name="_Costs not in AURORA 2006GRC 6.15.06_PCA 9 -  Exhibit D April 2010 (3) 2" xfId="803"/>
    <cellStyle name="_Costs not in AURORA 2006GRC 6.15.06_PCA 9 -  Exhibit D April 2010 (3) 2 2" xfId="4786"/>
    <cellStyle name="_Costs not in AURORA 2006GRC 6.15.06_PCA 9 -  Exhibit D April 2010 (3) 3" xfId="4787"/>
    <cellStyle name="_Costs not in AURORA 2006GRC 6.15.06_PCA 9 -  Exhibit D April 2010 (3)_DEM-WP(C) ENERG10C--ctn Mid-C_042010 2010GRC" xfId="4788"/>
    <cellStyle name="_Costs not in AURORA 2006GRC 6.15.06_Power Costs - Comparison bx Rbtl-Staff-Jt-PC" xfId="804"/>
    <cellStyle name="_Costs not in AURORA 2006GRC 6.15.06_Power Costs - Comparison bx Rbtl-Staff-Jt-PC 2" xfId="805"/>
    <cellStyle name="_Costs not in AURORA 2006GRC 6.15.06_Power Costs - Comparison bx Rbtl-Staff-Jt-PC 2 2" xfId="4789"/>
    <cellStyle name="_Costs not in AURORA 2006GRC 6.15.06_Power Costs - Comparison bx Rbtl-Staff-Jt-PC 3" xfId="4790"/>
    <cellStyle name="_Costs not in AURORA 2006GRC 6.15.06_Power Costs - Comparison bx Rbtl-Staff-Jt-PC_Adj Bench DR 3 for Initial Briefs (Electric)" xfId="806"/>
    <cellStyle name="_Costs not in AURORA 2006GRC 6.15.06_Power Costs - Comparison bx Rbtl-Staff-Jt-PC_Adj Bench DR 3 for Initial Briefs (Electric) 2" xfId="807"/>
    <cellStyle name="_Costs not in AURORA 2006GRC 6.15.06_Power Costs - Comparison bx Rbtl-Staff-Jt-PC_Adj Bench DR 3 for Initial Briefs (Electric) 2 2" xfId="4791"/>
    <cellStyle name="_Costs not in AURORA 2006GRC 6.15.06_Power Costs - Comparison bx Rbtl-Staff-Jt-PC_Adj Bench DR 3 for Initial Briefs (Electric) 3" xfId="4792"/>
    <cellStyle name="_Costs not in AURORA 2006GRC 6.15.06_Power Costs - Comparison bx Rbtl-Staff-Jt-PC_Adj Bench DR 3 for Initial Briefs (Electric)_DEM-WP(C) ENERG10C--ctn Mid-C_042010 2010GRC" xfId="4793"/>
    <cellStyle name="_Costs not in AURORA 2006GRC 6.15.06_Power Costs - Comparison bx Rbtl-Staff-Jt-PC_DEM-WP(C) ENERG10C--ctn Mid-C_042010 2010GRC" xfId="4794"/>
    <cellStyle name="_Costs not in AURORA 2006GRC 6.15.06_Power Costs - Comparison bx Rbtl-Staff-Jt-PC_Electric Rev Req Model (2009 GRC) Rebuttal" xfId="808"/>
    <cellStyle name="_Costs not in AURORA 2006GRC 6.15.06_Power Costs - Comparison bx Rbtl-Staff-Jt-PC_Electric Rev Req Model (2009 GRC) Rebuttal 2" xfId="4795"/>
    <cellStyle name="_Costs not in AURORA 2006GRC 6.15.06_Power Costs - Comparison bx Rbtl-Staff-Jt-PC_Electric Rev Req Model (2009 GRC) Rebuttal REmoval of New  WH Solar AdjustMI" xfId="809"/>
    <cellStyle name="_Costs not in AURORA 2006GRC 6.15.06_Power Costs - Comparison bx Rbtl-Staff-Jt-PC_Electric Rev Req Model (2009 GRC) Rebuttal REmoval of New  WH Solar AdjustMI 2" xfId="810"/>
    <cellStyle name="_Costs not in AURORA 2006GRC 6.15.06_Power Costs - Comparison bx Rbtl-Staff-Jt-PC_Electric Rev Req Model (2009 GRC) Rebuttal REmoval of New  WH Solar AdjustMI 2 2" xfId="4796"/>
    <cellStyle name="_Costs not in AURORA 2006GRC 6.15.06_Power Costs - Comparison bx Rbtl-Staff-Jt-PC_Electric Rev Req Model (2009 GRC) Rebuttal REmoval of New  WH Solar AdjustMI 3" xfId="4797"/>
    <cellStyle name="_Costs not in AURORA 2006GRC 6.15.06_Power Costs - Comparison bx Rbtl-Staff-Jt-PC_Electric Rev Req Model (2009 GRC) Rebuttal REmoval of New  WH Solar AdjustMI_DEM-WP(C) ENERG10C--ctn Mid-C_042010 2010GRC" xfId="4798"/>
    <cellStyle name="_Costs not in AURORA 2006GRC 6.15.06_Power Costs - Comparison bx Rbtl-Staff-Jt-PC_Electric Rev Req Model (2009 GRC) Revised 01-18-2010" xfId="811"/>
    <cellStyle name="_Costs not in AURORA 2006GRC 6.15.06_Power Costs - Comparison bx Rbtl-Staff-Jt-PC_Electric Rev Req Model (2009 GRC) Revised 01-18-2010 2" xfId="812"/>
    <cellStyle name="_Costs not in AURORA 2006GRC 6.15.06_Power Costs - Comparison bx Rbtl-Staff-Jt-PC_Electric Rev Req Model (2009 GRC) Revised 01-18-2010 2 2" xfId="4799"/>
    <cellStyle name="_Costs not in AURORA 2006GRC 6.15.06_Power Costs - Comparison bx Rbtl-Staff-Jt-PC_Electric Rev Req Model (2009 GRC) Revised 01-18-2010 3" xfId="4800"/>
    <cellStyle name="_Costs not in AURORA 2006GRC 6.15.06_Power Costs - Comparison bx Rbtl-Staff-Jt-PC_Electric Rev Req Model (2009 GRC) Revised 01-18-2010_DEM-WP(C) ENERG10C--ctn Mid-C_042010 2010GRC" xfId="4801"/>
    <cellStyle name="_Costs not in AURORA 2006GRC 6.15.06_Power Costs - Comparison bx Rbtl-Staff-Jt-PC_Final Order Electric EXHIBIT A-1" xfId="813"/>
    <cellStyle name="_Costs not in AURORA 2006GRC 6.15.06_Power Costs - Comparison bx Rbtl-Staff-Jt-PC_Final Order Electric EXHIBIT A-1 2" xfId="4802"/>
    <cellStyle name="_Costs not in AURORA 2006GRC 6.15.06_Rebuttal Power Costs" xfId="814"/>
    <cellStyle name="_Costs not in AURORA 2006GRC 6.15.06_Rebuttal Power Costs 2" xfId="815"/>
    <cellStyle name="_Costs not in AURORA 2006GRC 6.15.06_Rebuttal Power Costs 2 2" xfId="4803"/>
    <cellStyle name="_Costs not in AURORA 2006GRC 6.15.06_Rebuttal Power Costs 3" xfId="4804"/>
    <cellStyle name="_Costs not in AURORA 2006GRC 6.15.06_Rebuttal Power Costs_Adj Bench DR 3 for Initial Briefs (Electric)" xfId="816"/>
    <cellStyle name="_Costs not in AURORA 2006GRC 6.15.06_Rebuttal Power Costs_Adj Bench DR 3 for Initial Briefs (Electric) 2" xfId="817"/>
    <cellStyle name="_Costs not in AURORA 2006GRC 6.15.06_Rebuttal Power Costs_Adj Bench DR 3 for Initial Briefs (Electric) 2 2" xfId="4805"/>
    <cellStyle name="_Costs not in AURORA 2006GRC 6.15.06_Rebuttal Power Costs_Adj Bench DR 3 for Initial Briefs (Electric) 3" xfId="4806"/>
    <cellStyle name="_Costs not in AURORA 2006GRC 6.15.06_Rebuttal Power Costs_Adj Bench DR 3 for Initial Briefs (Electric)_DEM-WP(C) ENERG10C--ctn Mid-C_042010 2010GRC" xfId="4807"/>
    <cellStyle name="_Costs not in AURORA 2006GRC 6.15.06_Rebuttal Power Costs_DEM-WP(C) ENERG10C--ctn Mid-C_042010 2010GRC" xfId="4808"/>
    <cellStyle name="_Costs not in AURORA 2006GRC 6.15.06_Rebuttal Power Costs_Electric Rev Req Model (2009 GRC) Rebuttal" xfId="818"/>
    <cellStyle name="_Costs not in AURORA 2006GRC 6.15.06_Rebuttal Power Costs_Electric Rev Req Model (2009 GRC) Rebuttal 2" xfId="4809"/>
    <cellStyle name="_Costs not in AURORA 2006GRC 6.15.06_Rebuttal Power Costs_Electric Rev Req Model (2009 GRC) Rebuttal REmoval of New  WH Solar AdjustMI" xfId="819"/>
    <cellStyle name="_Costs not in AURORA 2006GRC 6.15.06_Rebuttal Power Costs_Electric Rev Req Model (2009 GRC) Rebuttal REmoval of New  WH Solar AdjustMI 2" xfId="820"/>
    <cellStyle name="_Costs not in AURORA 2006GRC 6.15.06_Rebuttal Power Costs_Electric Rev Req Model (2009 GRC) Rebuttal REmoval of New  WH Solar AdjustMI 2 2" xfId="4810"/>
    <cellStyle name="_Costs not in AURORA 2006GRC 6.15.06_Rebuttal Power Costs_Electric Rev Req Model (2009 GRC) Rebuttal REmoval of New  WH Solar AdjustMI 3" xfId="4811"/>
    <cellStyle name="_Costs not in AURORA 2006GRC 6.15.06_Rebuttal Power Costs_Electric Rev Req Model (2009 GRC) Rebuttal REmoval of New  WH Solar AdjustMI_DEM-WP(C) ENERG10C--ctn Mid-C_042010 2010GRC" xfId="4812"/>
    <cellStyle name="_Costs not in AURORA 2006GRC 6.15.06_Rebuttal Power Costs_Electric Rev Req Model (2009 GRC) Revised 01-18-2010" xfId="821"/>
    <cellStyle name="_Costs not in AURORA 2006GRC 6.15.06_Rebuttal Power Costs_Electric Rev Req Model (2009 GRC) Revised 01-18-2010 2" xfId="822"/>
    <cellStyle name="_Costs not in AURORA 2006GRC 6.15.06_Rebuttal Power Costs_Electric Rev Req Model (2009 GRC) Revised 01-18-2010 2 2" xfId="4813"/>
    <cellStyle name="_Costs not in AURORA 2006GRC 6.15.06_Rebuttal Power Costs_Electric Rev Req Model (2009 GRC) Revised 01-18-2010 3" xfId="4814"/>
    <cellStyle name="_Costs not in AURORA 2006GRC 6.15.06_Rebuttal Power Costs_Electric Rev Req Model (2009 GRC) Revised 01-18-2010_DEM-WP(C) ENERG10C--ctn Mid-C_042010 2010GRC" xfId="4815"/>
    <cellStyle name="_Costs not in AURORA 2006GRC 6.15.06_Rebuttal Power Costs_Final Order Electric EXHIBIT A-1" xfId="823"/>
    <cellStyle name="_Costs not in AURORA 2006GRC 6.15.06_Rebuttal Power Costs_Final Order Electric EXHIBIT A-1 2" xfId="4816"/>
    <cellStyle name="_Costs not in AURORA 2006GRC 6.15.06_Wind Integration 10GRC" xfId="824"/>
    <cellStyle name="_Costs not in AURORA 2006GRC 6.15.06_Wind Integration 10GRC 2" xfId="825"/>
    <cellStyle name="_Costs not in AURORA 2006GRC 6.15.06_Wind Integration 10GRC 2 2" xfId="4817"/>
    <cellStyle name="_Costs not in AURORA 2006GRC 6.15.06_Wind Integration 10GRC 3" xfId="4818"/>
    <cellStyle name="_Costs not in AURORA 2006GRC 6.15.06_Wind Integration 10GRC_DEM-WP(C) ENERG10C--ctn Mid-C_042010 2010GRC" xfId="4819"/>
    <cellStyle name="_Costs not in AURORA 2006GRC w gas price updated" xfId="826"/>
    <cellStyle name="_Costs not in AURORA 2006GRC w gas price updated 2" xfId="827"/>
    <cellStyle name="_Costs not in AURORA 2006GRC w gas price updated 2 2" xfId="4820"/>
    <cellStyle name="_Costs not in AURORA 2006GRC w gas price updated 3" xfId="4821"/>
    <cellStyle name="_Costs not in AURORA 2006GRC w gas price updated_Adj Bench DR 3 for Initial Briefs (Electric)" xfId="828"/>
    <cellStyle name="_Costs not in AURORA 2006GRC w gas price updated_Adj Bench DR 3 for Initial Briefs (Electric) 2" xfId="829"/>
    <cellStyle name="_Costs not in AURORA 2006GRC w gas price updated_Adj Bench DR 3 for Initial Briefs (Electric) 2 2" xfId="4822"/>
    <cellStyle name="_Costs not in AURORA 2006GRC w gas price updated_Adj Bench DR 3 for Initial Briefs (Electric) 3" xfId="4823"/>
    <cellStyle name="_Costs not in AURORA 2006GRC w gas price updated_Adj Bench DR 3 for Initial Briefs (Electric)_DEM-WP(C) ENERG10C--ctn Mid-C_042010 2010GRC" xfId="4824"/>
    <cellStyle name="_Costs not in AURORA 2006GRC w gas price updated_Book2" xfId="830"/>
    <cellStyle name="_Costs not in AURORA 2006GRC w gas price updated_Book2 2" xfId="831"/>
    <cellStyle name="_Costs not in AURORA 2006GRC w gas price updated_Book2 2 2" xfId="4825"/>
    <cellStyle name="_Costs not in AURORA 2006GRC w gas price updated_Book2 3" xfId="4826"/>
    <cellStyle name="_Costs not in AURORA 2006GRC w gas price updated_Book2_Adj Bench DR 3 for Initial Briefs (Electric)" xfId="832"/>
    <cellStyle name="_Costs not in AURORA 2006GRC w gas price updated_Book2_Adj Bench DR 3 for Initial Briefs (Electric) 2" xfId="833"/>
    <cellStyle name="_Costs not in AURORA 2006GRC w gas price updated_Book2_Adj Bench DR 3 for Initial Briefs (Electric) 2 2" xfId="4827"/>
    <cellStyle name="_Costs not in AURORA 2006GRC w gas price updated_Book2_Adj Bench DR 3 for Initial Briefs (Electric) 3" xfId="4828"/>
    <cellStyle name="_Costs not in AURORA 2006GRC w gas price updated_Book2_Adj Bench DR 3 for Initial Briefs (Electric)_DEM-WP(C) ENERG10C--ctn Mid-C_042010 2010GRC" xfId="4829"/>
    <cellStyle name="_Costs not in AURORA 2006GRC w gas price updated_Book2_DEM-WP(C) ENERG10C--ctn Mid-C_042010 2010GRC" xfId="4830"/>
    <cellStyle name="_Costs not in AURORA 2006GRC w gas price updated_Book2_Electric Rev Req Model (2009 GRC) Rebuttal" xfId="834"/>
    <cellStyle name="_Costs not in AURORA 2006GRC w gas price updated_Book2_Electric Rev Req Model (2009 GRC) Rebuttal 2" xfId="4831"/>
    <cellStyle name="_Costs not in AURORA 2006GRC w gas price updated_Book2_Electric Rev Req Model (2009 GRC) Rebuttal REmoval of New  WH Solar AdjustMI" xfId="835"/>
    <cellStyle name="_Costs not in AURORA 2006GRC w gas price updated_Book2_Electric Rev Req Model (2009 GRC) Rebuttal REmoval of New  WH Solar AdjustMI 2" xfId="836"/>
    <cellStyle name="_Costs not in AURORA 2006GRC w gas price updated_Book2_Electric Rev Req Model (2009 GRC) Rebuttal REmoval of New  WH Solar AdjustMI 2 2" xfId="4832"/>
    <cellStyle name="_Costs not in AURORA 2006GRC w gas price updated_Book2_Electric Rev Req Model (2009 GRC) Rebuttal REmoval of New  WH Solar AdjustMI 3" xfId="4833"/>
    <cellStyle name="_Costs not in AURORA 2006GRC w gas price updated_Book2_Electric Rev Req Model (2009 GRC) Rebuttal REmoval of New  WH Solar AdjustMI_DEM-WP(C) ENERG10C--ctn Mid-C_042010 2010GRC" xfId="4834"/>
    <cellStyle name="_Costs not in AURORA 2006GRC w gas price updated_Book2_Electric Rev Req Model (2009 GRC) Revised 01-18-2010" xfId="837"/>
    <cellStyle name="_Costs not in AURORA 2006GRC w gas price updated_Book2_Electric Rev Req Model (2009 GRC) Revised 01-18-2010 2" xfId="838"/>
    <cellStyle name="_Costs not in AURORA 2006GRC w gas price updated_Book2_Electric Rev Req Model (2009 GRC) Revised 01-18-2010 2 2" xfId="4835"/>
    <cellStyle name="_Costs not in AURORA 2006GRC w gas price updated_Book2_Electric Rev Req Model (2009 GRC) Revised 01-18-2010 3" xfId="4836"/>
    <cellStyle name="_Costs not in AURORA 2006GRC w gas price updated_Book2_Electric Rev Req Model (2009 GRC) Revised 01-18-2010_DEM-WP(C) ENERG10C--ctn Mid-C_042010 2010GRC" xfId="4837"/>
    <cellStyle name="_Costs not in AURORA 2006GRC w gas price updated_Book2_Final Order Electric EXHIBIT A-1" xfId="839"/>
    <cellStyle name="_Costs not in AURORA 2006GRC w gas price updated_Book2_Final Order Electric EXHIBIT A-1 2" xfId="4838"/>
    <cellStyle name="_Costs not in AURORA 2006GRC w gas price updated_Chelan PUD Power Costs (8-10)" xfId="4839"/>
    <cellStyle name="_Costs not in AURORA 2006GRC w gas price updated_Confidential Material" xfId="4840"/>
    <cellStyle name="_Costs not in AURORA 2006GRC w gas price updated_DEM-WP(C) Colstrip 12 Coal Cost Forecast 2010GRC" xfId="4841"/>
    <cellStyle name="_Costs not in AURORA 2006GRC w gas price updated_DEM-WP(C) ENERG10C--ctn Mid-C_042010 2010GRC" xfId="4842"/>
    <cellStyle name="_Costs not in AURORA 2006GRC w gas price updated_DEM-WP(C) Production O&amp;M 2010GRC As-Filed" xfId="4843"/>
    <cellStyle name="_Costs not in AURORA 2006GRC w gas price updated_DEM-WP(C) Production O&amp;M 2010GRC As-Filed 2" xfId="4844"/>
    <cellStyle name="_Costs not in AURORA 2006GRC w gas price updated_DEM-WP(C) Production O&amp;M 2010GRC As-Filed 3" xfId="4845"/>
    <cellStyle name="_Costs not in AURORA 2006GRC w gas price updated_Electric Rev Req Model (2009 GRC) " xfId="840"/>
    <cellStyle name="_Costs not in AURORA 2006GRC w gas price updated_Electric Rev Req Model (2009 GRC)  2" xfId="841"/>
    <cellStyle name="_Costs not in AURORA 2006GRC w gas price updated_Electric Rev Req Model (2009 GRC)  2 2" xfId="4846"/>
    <cellStyle name="_Costs not in AURORA 2006GRC w gas price updated_Electric Rev Req Model (2009 GRC)  3" xfId="4847"/>
    <cellStyle name="_Costs not in AURORA 2006GRC w gas price updated_Electric Rev Req Model (2009 GRC) _DEM-WP(C) ENERG10C--ctn Mid-C_042010 2010GRC" xfId="4848"/>
    <cellStyle name="_Costs not in AURORA 2006GRC w gas price updated_Electric Rev Req Model (2009 GRC) Rebuttal" xfId="842"/>
    <cellStyle name="_Costs not in AURORA 2006GRC w gas price updated_Electric Rev Req Model (2009 GRC) Rebuttal 2" xfId="4849"/>
    <cellStyle name="_Costs not in AURORA 2006GRC w gas price updated_Electric Rev Req Model (2009 GRC) Rebuttal REmoval of New  WH Solar AdjustMI" xfId="843"/>
    <cellStyle name="_Costs not in AURORA 2006GRC w gas price updated_Electric Rev Req Model (2009 GRC) Rebuttal REmoval of New  WH Solar AdjustMI 2" xfId="844"/>
    <cellStyle name="_Costs not in AURORA 2006GRC w gas price updated_Electric Rev Req Model (2009 GRC) Rebuttal REmoval of New  WH Solar AdjustMI 2 2" xfId="4850"/>
    <cellStyle name="_Costs not in AURORA 2006GRC w gas price updated_Electric Rev Req Model (2009 GRC) Rebuttal REmoval of New  WH Solar AdjustMI 3" xfId="4851"/>
    <cellStyle name="_Costs not in AURORA 2006GRC w gas price updated_Electric Rev Req Model (2009 GRC) Rebuttal REmoval of New  WH Solar AdjustMI_DEM-WP(C) ENERG10C--ctn Mid-C_042010 2010GRC" xfId="4852"/>
    <cellStyle name="_Costs not in AURORA 2006GRC w gas price updated_Electric Rev Req Model (2009 GRC) Revised 01-18-2010" xfId="845"/>
    <cellStyle name="_Costs not in AURORA 2006GRC w gas price updated_Electric Rev Req Model (2009 GRC) Revised 01-18-2010 2" xfId="846"/>
    <cellStyle name="_Costs not in AURORA 2006GRC w gas price updated_Electric Rev Req Model (2009 GRC) Revised 01-18-2010 2 2" xfId="4853"/>
    <cellStyle name="_Costs not in AURORA 2006GRC w gas price updated_Electric Rev Req Model (2009 GRC) Revised 01-18-2010 3" xfId="4854"/>
    <cellStyle name="_Costs not in AURORA 2006GRC w gas price updated_Electric Rev Req Model (2009 GRC) Revised 01-18-2010_DEM-WP(C) ENERG10C--ctn Mid-C_042010 2010GRC" xfId="4855"/>
    <cellStyle name="_Costs not in AURORA 2006GRC w gas price updated_Final Order Electric EXHIBIT A-1" xfId="847"/>
    <cellStyle name="_Costs not in AURORA 2006GRC w gas price updated_Final Order Electric EXHIBIT A-1 2" xfId="4856"/>
    <cellStyle name="_Costs not in AURORA 2006GRC w gas price updated_NIM Summary" xfId="848"/>
    <cellStyle name="_Costs not in AURORA 2006GRC w gas price updated_NIM Summary 2" xfId="849"/>
    <cellStyle name="_Costs not in AURORA 2006GRC w gas price updated_NIM Summary 2 2" xfId="4857"/>
    <cellStyle name="_Costs not in AURORA 2006GRC w gas price updated_NIM Summary 3" xfId="4858"/>
    <cellStyle name="_Costs not in AURORA 2006GRC w gas price updated_NIM Summary_DEM-WP(C) ENERG10C--ctn Mid-C_042010 2010GRC" xfId="4859"/>
    <cellStyle name="_Costs not in AURORA 2006GRC w gas price updated_Rebuttal Power Costs" xfId="850"/>
    <cellStyle name="_Costs not in AURORA 2006GRC w gas price updated_Rebuttal Power Costs 2" xfId="851"/>
    <cellStyle name="_Costs not in AURORA 2006GRC w gas price updated_Rebuttal Power Costs 2 2" xfId="4860"/>
    <cellStyle name="_Costs not in AURORA 2006GRC w gas price updated_Rebuttal Power Costs 3" xfId="4861"/>
    <cellStyle name="_Costs not in AURORA 2006GRC w gas price updated_Rebuttal Power Costs_Adj Bench DR 3 for Initial Briefs (Electric)" xfId="852"/>
    <cellStyle name="_Costs not in AURORA 2006GRC w gas price updated_Rebuttal Power Costs_Adj Bench DR 3 for Initial Briefs (Electric) 2" xfId="853"/>
    <cellStyle name="_Costs not in AURORA 2006GRC w gas price updated_Rebuttal Power Costs_Adj Bench DR 3 for Initial Briefs (Electric) 2 2" xfId="4862"/>
    <cellStyle name="_Costs not in AURORA 2006GRC w gas price updated_Rebuttal Power Costs_Adj Bench DR 3 for Initial Briefs (Electric) 3" xfId="4863"/>
    <cellStyle name="_Costs not in AURORA 2006GRC w gas price updated_Rebuttal Power Costs_Adj Bench DR 3 for Initial Briefs (Electric)_DEM-WP(C) ENERG10C--ctn Mid-C_042010 2010GRC" xfId="4864"/>
    <cellStyle name="_Costs not in AURORA 2006GRC w gas price updated_Rebuttal Power Costs_DEM-WP(C) ENERG10C--ctn Mid-C_042010 2010GRC" xfId="4865"/>
    <cellStyle name="_Costs not in AURORA 2006GRC w gas price updated_Rebuttal Power Costs_Electric Rev Req Model (2009 GRC) Rebuttal" xfId="854"/>
    <cellStyle name="_Costs not in AURORA 2006GRC w gas price updated_Rebuttal Power Costs_Electric Rev Req Model (2009 GRC) Rebuttal 2" xfId="4866"/>
    <cellStyle name="_Costs not in AURORA 2006GRC w gas price updated_Rebuttal Power Costs_Electric Rev Req Model (2009 GRC) Rebuttal REmoval of New  WH Solar AdjustMI" xfId="855"/>
    <cellStyle name="_Costs not in AURORA 2006GRC w gas price updated_Rebuttal Power Costs_Electric Rev Req Model (2009 GRC) Rebuttal REmoval of New  WH Solar AdjustMI 2" xfId="856"/>
    <cellStyle name="_Costs not in AURORA 2006GRC w gas price updated_Rebuttal Power Costs_Electric Rev Req Model (2009 GRC) Rebuttal REmoval of New  WH Solar AdjustMI 2 2" xfId="4867"/>
    <cellStyle name="_Costs not in AURORA 2006GRC w gas price updated_Rebuttal Power Costs_Electric Rev Req Model (2009 GRC) Rebuttal REmoval of New  WH Solar AdjustMI 3" xfId="4868"/>
    <cellStyle name="_Costs not in AURORA 2006GRC w gas price updated_Rebuttal Power Costs_Electric Rev Req Model (2009 GRC) Rebuttal REmoval of New  WH Solar AdjustMI_DEM-WP(C) ENERG10C--ctn Mid-C_042010 2010GRC" xfId="4869"/>
    <cellStyle name="_Costs not in AURORA 2006GRC w gas price updated_Rebuttal Power Costs_Electric Rev Req Model (2009 GRC) Revised 01-18-2010" xfId="857"/>
    <cellStyle name="_Costs not in AURORA 2006GRC w gas price updated_Rebuttal Power Costs_Electric Rev Req Model (2009 GRC) Revised 01-18-2010 2" xfId="858"/>
    <cellStyle name="_Costs not in AURORA 2006GRC w gas price updated_Rebuttal Power Costs_Electric Rev Req Model (2009 GRC) Revised 01-18-2010 2 2" xfId="4870"/>
    <cellStyle name="_Costs not in AURORA 2006GRC w gas price updated_Rebuttal Power Costs_Electric Rev Req Model (2009 GRC) Revised 01-18-2010 3" xfId="4871"/>
    <cellStyle name="_Costs not in AURORA 2006GRC w gas price updated_Rebuttal Power Costs_Electric Rev Req Model (2009 GRC) Revised 01-18-2010_DEM-WP(C) ENERG10C--ctn Mid-C_042010 2010GRC" xfId="4872"/>
    <cellStyle name="_Costs not in AURORA 2006GRC w gas price updated_Rebuttal Power Costs_Final Order Electric EXHIBIT A-1" xfId="859"/>
    <cellStyle name="_Costs not in AURORA 2006GRC w gas price updated_Rebuttal Power Costs_Final Order Electric EXHIBIT A-1 2" xfId="4873"/>
    <cellStyle name="_Costs not in AURORA 2006GRC w gas price updated_TENASKA REGULATORY ASSET" xfId="860"/>
    <cellStyle name="_Costs not in AURORA 2006GRC w gas price updated_TENASKA REGULATORY ASSET 2" xfId="4874"/>
    <cellStyle name="_Costs not in AURORA 2007 Rate Case" xfId="861"/>
    <cellStyle name="_Costs not in AURORA 2007 Rate Case 2" xfId="862"/>
    <cellStyle name="_Costs not in AURORA 2007 Rate Case 2 2" xfId="863"/>
    <cellStyle name="_Costs not in AURORA 2007 Rate Case 2 2 2" xfId="4875"/>
    <cellStyle name="_Costs not in AURORA 2007 Rate Case 2 3" xfId="4876"/>
    <cellStyle name="_Costs not in AURORA 2007 Rate Case 3" xfId="864"/>
    <cellStyle name="_Costs not in AURORA 2007 Rate Case 3 2" xfId="4877"/>
    <cellStyle name="_Costs not in AURORA 2007 Rate Case 4" xfId="865"/>
    <cellStyle name="_Costs not in AURORA 2007 Rate Case 4 2" xfId="866"/>
    <cellStyle name="_Costs not in AURORA 2007 Rate Case 4 2 2" xfId="4878"/>
    <cellStyle name="_Costs not in AURORA 2007 Rate Case 4 3" xfId="4879"/>
    <cellStyle name="_Costs not in AURORA 2007 Rate Case 5" xfId="4880"/>
    <cellStyle name="_Costs not in AURORA 2007 Rate Case 6" xfId="4881"/>
    <cellStyle name="_Costs not in AURORA 2007 Rate Case 6 2" xfId="4882"/>
    <cellStyle name="_Costs not in AURORA 2007 Rate Case 7" xfId="4883"/>
    <cellStyle name="_Costs not in AURORA 2007 Rate Case 7 2" xfId="4884"/>
    <cellStyle name="_Costs not in AURORA 2007 Rate Case_(C) WHE Proforma with ITC cash grant 10 Yr Amort_for deferral_102809" xfId="867"/>
    <cellStyle name="_Costs not in AURORA 2007 Rate Case_(C) WHE Proforma with ITC cash grant 10 Yr Amort_for deferral_102809 2" xfId="868"/>
    <cellStyle name="_Costs not in AURORA 2007 Rate Case_(C) WHE Proforma with ITC cash grant 10 Yr Amort_for deferral_102809 2 2" xfId="4885"/>
    <cellStyle name="_Costs not in AURORA 2007 Rate Case_(C) WHE Proforma with ITC cash grant 10 Yr Amort_for deferral_102809 3" xfId="4886"/>
    <cellStyle name="_Costs not in AURORA 2007 Rate Case_(C) WHE Proforma with ITC cash grant 10 Yr Amort_for deferral_102809_16.07E Wild Horse Wind Expansionwrkingfile" xfId="869"/>
    <cellStyle name="_Costs not in AURORA 2007 Rate Case_(C) WHE Proforma with ITC cash grant 10 Yr Amort_for deferral_102809_16.07E Wild Horse Wind Expansionwrkingfile 2" xfId="870"/>
    <cellStyle name="_Costs not in AURORA 2007 Rate Case_(C) WHE Proforma with ITC cash grant 10 Yr Amort_for deferral_102809_16.07E Wild Horse Wind Expansionwrkingfile 2 2" xfId="4887"/>
    <cellStyle name="_Costs not in AURORA 2007 Rate Case_(C) WHE Proforma with ITC cash grant 10 Yr Amort_for deferral_102809_16.07E Wild Horse Wind Expansionwrkingfile 3" xfId="4888"/>
    <cellStyle name="_Costs not in AURORA 2007 Rate Case_(C) WHE Proforma with ITC cash grant 10 Yr Amort_for deferral_102809_16.07E Wild Horse Wind Expansionwrkingfile SF" xfId="871"/>
    <cellStyle name="_Costs not in AURORA 2007 Rate Case_(C) WHE Proforma with ITC cash grant 10 Yr Amort_for deferral_102809_16.07E Wild Horse Wind Expansionwrkingfile SF 2" xfId="872"/>
    <cellStyle name="_Costs not in AURORA 2007 Rate Case_(C) WHE Proforma with ITC cash grant 10 Yr Amort_for deferral_102809_16.07E Wild Horse Wind Expansionwrkingfile SF 2 2" xfId="4889"/>
    <cellStyle name="_Costs not in AURORA 2007 Rate Case_(C) WHE Proforma with ITC cash grant 10 Yr Amort_for deferral_102809_16.07E Wild Horse Wind Expansionwrkingfile SF 3" xfId="4890"/>
    <cellStyle name="_Costs not in AURORA 2007 Rate Case_(C) WHE Proforma with ITC cash grant 10 Yr Amort_for deferral_102809_16.07E Wild Horse Wind Expansionwrkingfile SF_DEM-WP(C) ENERG10C--ctn Mid-C_042010 2010GRC" xfId="4891"/>
    <cellStyle name="_Costs not in AURORA 2007 Rate Case_(C) WHE Proforma with ITC cash grant 10 Yr Amort_for deferral_102809_16.07E Wild Horse Wind Expansionwrkingfile_DEM-WP(C) ENERG10C--ctn Mid-C_042010 2010GRC" xfId="4892"/>
    <cellStyle name="_Costs not in AURORA 2007 Rate Case_(C) WHE Proforma with ITC cash grant 10 Yr Amort_for deferral_102809_16.37E Wild Horse Expansion DeferralRevwrkingfile SF" xfId="873"/>
    <cellStyle name="_Costs not in AURORA 2007 Rate Case_(C) WHE Proforma with ITC cash grant 10 Yr Amort_for deferral_102809_16.37E Wild Horse Expansion DeferralRevwrkingfile SF 2" xfId="874"/>
    <cellStyle name="_Costs not in AURORA 2007 Rate Case_(C) WHE Proforma with ITC cash grant 10 Yr Amort_for deferral_102809_16.37E Wild Horse Expansion DeferralRevwrkingfile SF 2 2" xfId="4893"/>
    <cellStyle name="_Costs not in AURORA 2007 Rate Case_(C) WHE Proforma with ITC cash grant 10 Yr Amort_for deferral_102809_16.37E Wild Horse Expansion DeferralRevwrkingfile SF 3" xfId="4894"/>
    <cellStyle name="_Costs not in AURORA 2007 Rate Case_(C) WHE Proforma with ITC cash grant 10 Yr Amort_for deferral_102809_16.37E Wild Horse Expansion DeferralRevwrkingfile SF_DEM-WP(C) ENERG10C--ctn Mid-C_042010 2010GRC" xfId="4895"/>
    <cellStyle name="_Costs not in AURORA 2007 Rate Case_(C) WHE Proforma with ITC cash grant 10 Yr Amort_for deferral_102809_DEM-WP(C) ENERG10C--ctn Mid-C_042010 2010GRC" xfId="4896"/>
    <cellStyle name="_Costs not in AURORA 2007 Rate Case_(C) WHE Proforma with ITC cash grant 10 Yr Amort_for rebuttal_120709" xfId="875"/>
    <cellStyle name="_Costs not in AURORA 2007 Rate Case_(C) WHE Proforma with ITC cash grant 10 Yr Amort_for rebuttal_120709 2" xfId="876"/>
    <cellStyle name="_Costs not in AURORA 2007 Rate Case_(C) WHE Proforma with ITC cash grant 10 Yr Amort_for rebuttal_120709 2 2" xfId="4897"/>
    <cellStyle name="_Costs not in AURORA 2007 Rate Case_(C) WHE Proforma with ITC cash grant 10 Yr Amort_for rebuttal_120709_DEM-WP(C) ENERG10C--ctn Mid-C_042010 2010GRC" xfId="4898"/>
    <cellStyle name="_Costs not in AURORA 2007 Rate Case_04.07E Wild Horse Wind Expansion" xfId="877"/>
    <cellStyle name="_Costs not in AURORA 2007 Rate Case_04.07E Wild Horse Wind Expansion 2" xfId="878"/>
    <cellStyle name="_Costs not in AURORA 2007 Rate Case_04.07E Wild Horse Wind Expansion 2 2" xfId="4899"/>
    <cellStyle name="_Costs not in AURORA 2007 Rate Case_04.07E Wild Horse Wind Expansion 3" xfId="4900"/>
    <cellStyle name="_Costs not in AURORA 2007 Rate Case_04.07E Wild Horse Wind Expansion_16.07E Wild Horse Wind Expansionwrkingfile" xfId="879"/>
    <cellStyle name="_Costs not in AURORA 2007 Rate Case_04.07E Wild Horse Wind Expansion_16.07E Wild Horse Wind Expansionwrkingfile 2" xfId="880"/>
    <cellStyle name="_Costs not in AURORA 2007 Rate Case_04.07E Wild Horse Wind Expansion_16.07E Wild Horse Wind Expansionwrkingfile 2 2" xfId="4901"/>
    <cellStyle name="_Costs not in AURORA 2007 Rate Case_04.07E Wild Horse Wind Expansion_16.07E Wild Horse Wind Expansionwrkingfile 3" xfId="4902"/>
    <cellStyle name="_Costs not in AURORA 2007 Rate Case_04.07E Wild Horse Wind Expansion_16.07E Wild Horse Wind Expansionwrkingfile SF" xfId="881"/>
    <cellStyle name="_Costs not in AURORA 2007 Rate Case_04.07E Wild Horse Wind Expansion_16.07E Wild Horse Wind Expansionwrkingfile SF 2" xfId="882"/>
    <cellStyle name="_Costs not in AURORA 2007 Rate Case_04.07E Wild Horse Wind Expansion_16.07E Wild Horse Wind Expansionwrkingfile SF 2 2" xfId="4903"/>
    <cellStyle name="_Costs not in AURORA 2007 Rate Case_04.07E Wild Horse Wind Expansion_16.07E Wild Horse Wind Expansionwrkingfile SF 3" xfId="4904"/>
    <cellStyle name="_Costs not in AURORA 2007 Rate Case_04.07E Wild Horse Wind Expansion_16.07E Wild Horse Wind Expansionwrkingfile SF_DEM-WP(C) ENERG10C--ctn Mid-C_042010 2010GRC" xfId="4905"/>
    <cellStyle name="_Costs not in AURORA 2007 Rate Case_04.07E Wild Horse Wind Expansion_16.07E Wild Horse Wind Expansionwrkingfile_DEM-WP(C) ENERG10C--ctn Mid-C_042010 2010GRC" xfId="4906"/>
    <cellStyle name="_Costs not in AURORA 2007 Rate Case_04.07E Wild Horse Wind Expansion_16.37E Wild Horse Expansion DeferralRevwrkingfile SF" xfId="883"/>
    <cellStyle name="_Costs not in AURORA 2007 Rate Case_04.07E Wild Horse Wind Expansion_16.37E Wild Horse Expansion DeferralRevwrkingfile SF 2" xfId="884"/>
    <cellStyle name="_Costs not in AURORA 2007 Rate Case_04.07E Wild Horse Wind Expansion_16.37E Wild Horse Expansion DeferralRevwrkingfile SF 2 2" xfId="4907"/>
    <cellStyle name="_Costs not in AURORA 2007 Rate Case_04.07E Wild Horse Wind Expansion_16.37E Wild Horse Expansion DeferralRevwrkingfile SF 3" xfId="4908"/>
    <cellStyle name="_Costs not in AURORA 2007 Rate Case_04.07E Wild Horse Wind Expansion_16.37E Wild Horse Expansion DeferralRevwrkingfile SF_DEM-WP(C) ENERG10C--ctn Mid-C_042010 2010GRC" xfId="4909"/>
    <cellStyle name="_Costs not in AURORA 2007 Rate Case_04.07E Wild Horse Wind Expansion_DEM-WP(C) ENERG10C--ctn Mid-C_042010 2010GRC" xfId="4910"/>
    <cellStyle name="_Costs not in AURORA 2007 Rate Case_16.07E Wild Horse Wind Expansionwrkingfile" xfId="885"/>
    <cellStyle name="_Costs not in AURORA 2007 Rate Case_16.07E Wild Horse Wind Expansionwrkingfile 2" xfId="886"/>
    <cellStyle name="_Costs not in AURORA 2007 Rate Case_16.07E Wild Horse Wind Expansionwrkingfile 2 2" xfId="4911"/>
    <cellStyle name="_Costs not in AURORA 2007 Rate Case_16.07E Wild Horse Wind Expansionwrkingfile 3" xfId="4912"/>
    <cellStyle name="_Costs not in AURORA 2007 Rate Case_16.07E Wild Horse Wind Expansionwrkingfile SF" xfId="887"/>
    <cellStyle name="_Costs not in AURORA 2007 Rate Case_16.07E Wild Horse Wind Expansionwrkingfile SF 2" xfId="888"/>
    <cellStyle name="_Costs not in AURORA 2007 Rate Case_16.07E Wild Horse Wind Expansionwrkingfile SF 2 2" xfId="4913"/>
    <cellStyle name="_Costs not in AURORA 2007 Rate Case_16.07E Wild Horse Wind Expansionwrkingfile SF 3" xfId="4914"/>
    <cellStyle name="_Costs not in AURORA 2007 Rate Case_16.07E Wild Horse Wind Expansionwrkingfile SF_DEM-WP(C) ENERG10C--ctn Mid-C_042010 2010GRC" xfId="4915"/>
    <cellStyle name="_Costs not in AURORA 2007 Rate Case_16.07E Wild Horse Wind Expansionwrkingfile_DEM-WP(C) ENERG10C--ctn Mid-C_042010 2010GRC" xfId="4916"/>
    <cellStyle name="_Costs not in AURORA 2007 Rate Case_16.37E Wild Horse Expansion DeferralRevwrkingfile SF" xfId="889"/>
    <cellStyle name="_Costs not in AURORA 2007 Rate Case_16.37E Wild Horse Expansion DeferralRevwrkingfile SF 2" xfId="890"/>
    <cellStyle name="_Costs not in AURORA 2007 Rate Case_16.37E Wild Horse Expansion DeferralRevwrkingfile SF 2 2" xfId="4917"/>
    <cellStyle name="_Costs not in AURORA 2007 Rate Case_16.37E Wild Horse Expansion DeferralRevwrkingfile SF 3" xfId="4918"/>
    <cellStyle name="_Costs not in AURORA 2007 Rate Case_16.37E Wild Horse Expansion DeferralRevwrkingfile SF_DEM-WP(C) ENERG10C--ctn Mid-C_042010 2010GRC" xfId="4919"/>
    <cellStyle name="_Costs not in AURORA 2007 Rate Case_2009 GRC Compl Filing - Exhibit D" xfId="891"/>
    <cellStyle name="_Costs not in AURORA 2007 Rate Case_2009 GRC Compl Filing - Exhibit D 2" xfId="892"/>
    <cellStyle name="_Costs not in AURORA 2007 Rate Case_2009 GRC Compl Filing - Exhibit D 2 2" xfId="4920"/>
    <cellStyle name="_Costs not in AURORA 2007 Rate Case_2009 GRC Compl Filing - Exhibit D 3" xfId="4921"/>
    <cellStyle name="_Costs not in AURORA 2007 Rate Case_2009 GRC Compl Filing - Exhibit D_DEM-WP(C) ENERG10C--ctn Mid-C_042010 2010GRC" xfId="4922"/>
    <cellStyle name="_Costs not in AURORA 2007 Rate Case_4 31 Regulatory Assets and Liabilities  7 06- Exhibit D" xfId="893"/>
    <cellStyle name="_Costs not in AURORA 2007 Rate Case_4 31 Regulatory Assets and Liabilities  7 06- Exhibit D 2" xfId="894"/>
    <cellStyle name="_Costs not in AURORA 2007 Rate Case_4 31 Regulatory Assets and Liabilities  7 06- Exhibit D 2 2" xfId="4923"/>
    <cellStyle name="_Costs not in AURORA 2007 Rate Case_4 31 Regulatory Assets and Liabilities  7 06- Exhibit D 3" xfId="4924"/>
    <cellStyle name="_Costs not in AURORA 2007 Rate Case_4 31 Regulatory Assets and Liabilities  7 06- Exhibit D_DEM-WP(C) ENERG10C--ctn Mid-C_042010 2010GRC" xfId="4925"/>
    <cellStyle name="_Costs not in AURORA 2007 Rate Case_4 31 Regulatory Assets and Liabilities  7 06- Exhibit D_NIM Summary" xfId="895"/>
    <cellStyle name="_Costs not in AURORA 2007 Rate Case_4 31 Regulatory Assets and Liabilities  7 06- Exhibit D_NIM Summary 2" xfId="896"/>
    <cellStyle name="_Costs not in AURORA 2007 Rate Case_4 31 Regulatory Assets and Liabilities  7 06- Exhibit D_NIM Summary 2 2" xfId="4926"/>
    <cellStyle name="_Costs not in AURORA 2007 Rate Case_4 31 Regulatory Assets and Liabilities  7 06- Exhibit D_NIM Summary 3" xfId="4927"/>
    <cellStyle name="_Costs not in AURORA 2007 Rate Case_4 31 Regulatory Assets and Liabilities  7 06- Exhibit D_NIM Summary_DEM-WP(C) ENERG10C--ctn Mid-C_042010 2010GRC" xfId="4928"/>
    <cellStyle name="_Costs not in AURORA 2007 Rate Case_4 31E Reg Asset  Liab and EXH D" xfId="4929"/>
    <cellStyle name="_Costs not in AURORA 2007 Rate Case_4 31E Reg Asset  Liab and EXH D _ Aug 10 Filing (2)" xfId="4930"/>
    <cellStyle name="_Costs not in AURORA 2007 Rate Case_4 32 Regulatory Assets and Liabilities  7 06- Exhibit D" xfId="897"/>
    <cellStyle name="_Costs not in AURORA 2007 Rate Case_4 32 Regulatory Assets and Liabilities  7 06- Exhibit D 2" xfId="898"/>
    <cellStyle name="_Costs not in AURORA 2007 Rate Case_4 32 Regulatory Assets and Liabilities  7 06- Exhibit D 2 2" xfId="4931"/>
    <cellStyle name="_Costs not in AURORA 2007 Rate Case_4 32 Regulatory Assets and Liabilities  7 06- Exhibit D 3" xfId="4932"/>
    <cellStyle name="_Costs not in AURORA 2007 Rate Case_4 32 Regulatory Assets and Liabilities  7 06- Exhibit D_DEM-WP(C) ENERG10C--ctn Mid-C_042010 2010GRC" xfId="4933"/>
    <cellStyle name="_Costs not in AURORA 2007 Rate Case_4 32 Regulatory Assets and Liabilities  7 06- Exhibit D_NIM Summary" xfId="899"/>
    <cellStyle name="_Costs not in AURORA 2007 Rate Case_4 32 Regulatory Assets and Liabilities  7 06- Exhibit D_NIM Summary 2" xfId="900"/>
    <cellStyle name="_Costs not in AURORA 2007 Rate Case_4 32 Regulatory Assets and Liabilities  7 06- Exhibit D_NIM Summary 2 2" xfId="4934"/>
    <cellStyle name="_Costs not in AURORA 2007 Rate Case_4 32 Regulatory Assets and Liabilities  7 06- Exhibit D_NIM Summary 3" xfId="4935"/>
    <cellStyle name="_Costs not in AURORA 2007 Rate Case_4 32 Regulatory Assets and Liabilities  7 06- Exhibit D_NIM Summary_DEM-WP(C) ENERG10C--ctn Mid-C_042010 2010GRC" xfId="4936"/>
    <cellStyle name="_Costs not in AURORA 2007 Rate Case_AURORA Total New" xfId="901"/>
    <cellStyle name="_Costs not in AURORA 2007 Rate Case_AURORA Total New 2" xfId="902"/>
    <cellStyle name="_Costs not in AURORA 2007 Rate Case_AURORA Total New 2 2" xfId="4937"/>
    <cellStyle name="_Costs not in AURORA 2007 Rate Case_AURORA Total New 3" xfId="4938"/>
    <cellStyle name="_Costs not in AURORA 2007 Rate Case_Book1" xfId="4939"/>
    <cellStyle name="_Costs not in AURORA 2007 Rate Case_Book2" xfId="903"/>
    <cellStyle name="_Costs not in AURORA 2007 Rate Case_Book2 2" xfId="904"/>
    <cellStyle name="_Costs not in AURORA 2007 Rate Case_Book2 2 2" xfId="4940"/>
    <cellStyle name="_Costs not in AURORA 2007 Rate Case_Book2 3" xfId="4941"/>
    <cellStyle name="_Costs not in AURORA 2007 Rate Case_Book2_Adj Bench DR 3 for Initial Briefs (Electric)" xfId="905"/>
    <cellStyle name="_Costs not in AURORA 2007 Rate Case_Book2_Adj Bench DR 3 for Initial Briefs (Electric) 2" xfId="906"/>
    <cellStyle name="_Costs not in AURORA 2007 Rate Case_Book2_Adj Bench DR 3 for Initial Briefs (Electric) 2 2" xfId="4942"/>
    <cellStyle name="_Costs not in AURORA 2007 Rate Case_Book2_Adj Bench DR 3 for Initial Briefs (Electric) 3" xfId="4943"/>
    <cellStyle name="_Costs not in AURORA 2007 Rate Case_Book2_Adj Bench DR 3 for Initial Briefs (Electric)_DEM-WP(C) ENERG10C--ctn Mid-C_042010 2010GRC" xfId="4944"/>
    <cellStyle name="_Costs not in AURORA 2007 Rate Case_Book2_DEM-WP(C) ENERG10C--ctn Mid-C_042010 2010GRC" xfId="4945"/>
    <cellStyle name="_Costs not in AURORA 2007 Rate Case_Book2_Electric Rev Req Model (2009 GRC) Rebuttal" xfId="907"/>
    <cellStyle name="_Costs not in AURORA 2007 Rate Case_Book2_Electric Rev Req Model (2009 GRC) Rebuttal 2" xfId="4946"/>
    <cellStyle name="_Costs not in AURORA 2007 Rate Case_Book2_Electric Rev Req Model (2009 GRC) Rebuttal REmoval of New  WH Solar AdjustMI" xfId="908"/>
    <cellStyle name="_Costs not in AURORA 2007 Rate Case_Book2_Electric Rev Req Model (2009 GRC) Rebuttal REmoval of New  WH Solar AdjustMI 2" xfId="909"/>
    <cellStyle name="_Costs not in AURORA 2007 Rate Case_Book2_Electric Rev Req Model (2009 GRC) Rebuttal REmoval of New  WH Solar AdjustMI 2 2" xfId="4947"/>
    <cellStyle name="_Costs not in AURORA 2007 Rate Case_Book2_Electric Rev Req Model (2009 GRC) Rebuttal REmoval of New  WH Solar AdjustMI 3" xfId="4948"/>
    <cellStyle name="_Costs not in AURORA 2007 Rate Case_Book2_Electric Rev Req Model (2009 GRC) Rebuttal REmoval of New  WH Solar AdjustMI_DEM-WP(C) ENERG10C--ctn Mid-C_042010 2010GRC" xfId="4949"/>
    <cellStyle name="_Costs not in AURORA 2007 Rate Case_Book2_Electric Rev Req Model (2009 GRC) Revised 01-18-2010" xfId="910"/>
    <cellStyle name="_Costs not in AURORA 2007 Rate Case_Book2_Electric Rev Req Model (2009 GRC) Revised 01-18-2010 2" xfId="911"/>
    <cellStyle name="_Costs not in AURORA 2007 Rate Case_Book2_Electric Rev Req Model (2009 GRC) Revised 01-18-2010 2 2" xfId="4950"/>
    <cellStyle name="_Costs not in AURORA 2007 Rate Case_Book2_Electric Rev Req Model (2009 GRC) Revised 01-18-2010 3" xfId="4951"/>
    <cellStyle name="_Costs not in AURORA 2007 Rate Case_Book2_Electric Rev Req Model (2009 GRC) Revised 01-18-2010_DEM-WP(C) ENERG10C--ctn Mid-C_042010 2010GRC" xfId="4952"/>
    <cellStyle name="_Costs not in AURORA 2007 Rate Case_Book2_Final Order Electric EXHIBIT A-1" xfId="912"/>
    <cellStyle name="_Costs not in AURORA 2007 Rate Case_Book2_Final Order Electric EXHIBIT A-1 2" xfId="4953"/>
    <cellStyle name="_Costs not in AURORA 2007 Rate Case_Book4" xfId="913"/>
    <cellStyle name="_Costs not in AURORA 2007 Rate Case_Book4 2" xfId="914"/>
    <cellStyle name="_Costs not in AURORA 2007 Rate Case_Book4 2 2" xfId="4954"/>
    <cellStyle name="_Costs not in AURORA 2007 Rate Case_Book4 3" xfId="4955"/>
    <cellStyle name="_Costs not in AURORA 2007 Rate Case_Book4_DEM-WP(C) ENERG10C--ctn Mid-C_042010 2010GRC" xfId="4956"/>
    <cellStyle name="_Costs not in AURORA 2007 Rate Case_Book9" xfId="915"/>
    <cellStyle name="_Costs not in AURORA 2007 Rate Case_Book9 2" xfId="916"/>
    <cellStyle name="_Costs not in AURORA 2007 Rate Case_Book9 2 2" xfId="4957"/>
    <cellStyle name="_Costs not in AURORA 2007 Rate Case_Book9 3" xfId="4958"/>
    <cellStyle name="_Costs not in AURORA 2007 Rate Case_Book9_DEM-WP(C) ENERG10C--ctn Mid-C_042010 2010GRC" xfId="4959"/>
    <cellStyle name="_Costs not in AURORA 2007 Rate Case_Chelan PUD Power Costs (8-10)" xfId="4960"/>
    <cellStyle name="_Costs not in AURORA 2007 Rate Case_DEM-WP(C) Chelan Power Costs" xfId="4961"/>
    <cellStyle name="_Costs not in AURORA 2007 Rate Case_DEM-WP(C) ENERG10C--ctn Mid-C_042010 2010GRC" xfId="4962"/>
    <cellStyle name="_Costs not in AURORA 2007 Rate Case_DEM-WP(C) Gas Transport 2010GRC" xfId="4963"/>
    <cellStyle name="_Costs not in AURORA 2007 Rate Case_LSRWEP LGIA like Acctg Petition Aug 2010" xfId="4964"/>
    <cellStyle name="_Costs not in AURORA 2007 Rate Case_NIM Summary" xfId="917"/>
    <cellStyle name="_Costs not in AURORA 2007 Rate Case_NIM Summary 09GRC" xfId="918"/>
    <cellStyle name="_Costs not in AURORA 2007 Rate Case_NIM Summary 09GRC 2" xfId="919"/>
    <cellStyle name="_Costs not in AURORA 2007 Rate Case_NIM Summary 09GRC 2 2" xfId="4965"/>
    <cellStyle name="_Costs not in AURORA 2007 Rate Case_NIM Summary 09GRC 3" xfId="4966"/>
    <cellStyle name="_Costs not in AURORA 2007 Rate Case_NIM Summary 09GRC_DEM-WP(C) ENERG10C--ctn Mid-C_042010 2010GRC" xfId="4967"/>
    <cellStyle name="_Costs not in AURORA 2007 Rate Case_NIM Summary 10" xfId="4968"/>
    <cellStyle name="_Costs not in AURORA 2007 Rate Case_NIM Summary 11" xfId="4969"/>
    <cellStyle name="_Costs not in AURORA 2007 Rate Case_NIM Summary 12" xfId="4970"/>
    <cellStyle name="_Costs not in AURORA 2007 Rate Case_NIM Summary 13" xfId="4971"/>
    <cellStyle name="_Costs not in AURORA 2007 Rate Case_NIM Summary 14" xfId="4972"/>
    <cellStyle name="_Costs not in AURORA 2007 Rate Case_NIM Summary 15" xfId="9009"/>
    <cellStyle name="_Costs not in AURORA 2007 Rate Case_NIM Summary 16" xfId="9047"/>
    <cellStyle name="_Costs not in AURORA 2007 Rate Case_NIM Summary 17" xfId="9007"/>
    <cellStyle name="_Costs not in AURORA 2007 Rate Case_NIM Summary 2" xfId="920"/>
    <cellStyle name="_Costs not in AURORA 2007 Rate Case_NIM Summary 2 2" xfId="4973"/>
    <cellStyle name="_Costs not in AURORA 2007 Rate Case_NIM Summary 3" xfId="921"/>
    <cellStyle name="_Costs not in AURORA 2007 Rate Case_NIM Summary 3 2" xfId="4974"/>
    <cellStyle name="_Costs not in AURORA 2007 Rate Case_NIM Summary 4" xfId="922"/>
    <cellStyle name="_Costs not in AURORA 2007 Rate Case_NIM Summary 4 2" xfId="4975"/>
    <cellStyle name="_Costs not in AURORA 2007 Rate Case_NIM Summary 5" xfId="923"/>
    <cellStyle name="_Costs not in AURORA 2007 Rate Case_NIM Summary 5 2" xfId="4976"/>
    <cellStyle name="_Costs not in AURORA 2007 Rate Case_NIM Summary 6" xfId="924"/>
    <cellStyle name="_Costs not in AURORA 2007 Rate Case_NIM Summary 6 2" xfId="4977"/>
    <cellStyle name="_Costs not in AURORA 2007 Rate Case_NIM Summary 7" xfId="925"/>
    <cellStyle name="_Costs not in AURORA 2007 Rate Case_NIM Summary 7 2" xfId="4978"/>
    <cellStyle name="_Costs not in AURORA 2007 Rate Case_NIM Summary 8" xfId="926"/>
    <cellStyle name="_Costs not in AURORA 2007 Rate Case_NIM Summary 8 2" xfId="4979"/>
    <cellStyle name="_Costs not in AURORA 2007 Rate Case_NIM Summary 9" xfId="927"/>
    <cellStyle name="_Costs not in AURORA 2007 Rate Case_NIM Summary 9 2" xfId="4980"/>
    <cellStyle name="_Costs not in AURORA 2007 Rate Case_NIM Summary_DEM-WP(C) ENERG10C--ctn Mid-C_042010 2010GRC" xfId="4981"/>
    <cellStyle name="_Costs not in AURORA 2007 Rate Case_PCA 9 -  Exhibit D April 2010 (3)" xfId="928"/>
    <cellStyle name="_Costs not in AURORA 2007 Rate Case_PCA 9 -  Exhibit D April 2010 (3) 2" xfId="929"/>
    <cellStyle name="_Costs not in AURORA 2007 Rate Case_PCA 9 -  Exhibit D April 2010 (3) 2 2" xfId="4982"/>
    <cellStyle name="_Costs not in AURORA 2007 Rate Case_PCA 9 -  Exhibit D April 2010 (3) 3" xfId="4983"/>
    <cellStyle name="_Costs not in AURORA 2007 Rate Case_PCA 9 -  Exhibit D April 2010 (3)_DEM-WP(C) ENERG10C--ctn Mid-C_042010 2010GRC" xfId="4984"/>
    <cellStyle name="_Costs not in AURORA 2007 Rate Case_Power Costs - Comparison bx Rbtl-Staff-Jt-PC" xfId="930"/>
    <cellStyle name="_Costs not in AURORA 2007 Rate Case_Power Costs - Comparison bx Rbtl-Staff-Jt-PC 2" xfId="931"/>
    <cellStyle name="_Costs not in AURORA 2007 Rate Case_Power Costs - Comparison bx Rbtl-Staff-Jt-PC 2 2" xfId="4985"/>
    <cellStyle name="_Costs not in AURORA 2007 Rate Case_Power Costs - Comparison bx Rbtl-Staff-Jt-PC 3" xfId="4986"/>
    <cellStyle name="_Costs not in AURORA 2007 Rate Case_Power Costs - Comparison bx Rbtl-Staff-Jt-PC_Adj Bench DR 3 for Initial Briefs (Electric)" xfId="932"/>
    <cellStyle name="_Costs not in AURORA 2007 Rate Case_Power Costs - Comparison bx Rbtl-Staff-Jt-PC_Adj Bench DR 3 for Initial Briefs (Electric) 2" xfId="933"/>
    <cellStyle name="_Costs not in AURORA 2007 Rate Case_Power Costs - Comparison bx Rbtl-Staff-Jt-PC_Adj Bench DR 3 for Initial Briefs (Electric) 2 2" xfId="4987"/>
    <cellStyle name="_Costs not in AURORA 2007 Rate Case_Power Costs - Comparison bx Rbtl-Staff-Jt-PC_Adj Bench DR 3 for Initial Briefs (Electric) 3" xfId="4988"/>
    <cellStyle name="_Costs not in AURORA 2007 Rate Case_Power Costs - Comparison bx Rbtl-Staff-Jt-PC_Adj Bench DR 3 for Initial Briefs (Electric)_DEM-WP(C) ENERG10C--ctn Mid-C_042010 2010GRC" xfId="4989"/>
    <cellStyle name="_Costs not in AURORA 2007 Rate Case_Power Costs - Comparison bx Rbtl-Staff-Jt-PC_DEM-WP(C) ENERG10C--ctn Mid-C_042010 2010GRC" xfId="4990"/>
    <cellStyle name="_Costs not in AURORA 2007 Rate Case_Power Costs - Comparison bx Rbtl-Staff-Jt-PC_Electric Rev Req Model (2009 GRC) Rebuttal" xfId="934"/>
    <cellStyle name="_Costs not in AURORA 2007 Rate Case_Power Costs - Comparison bx Rbtl-Staff-Jt-PC_Electric Rev Req Model (2009 GRC) Rebuttal 2" xfId="4991"/>
    <cellStyle name="_Costs not in AURORA 2007 Rate Case_Power Costs - Comparison bx Rbtl-Staff-Jt-PC_Electric Rev Req Model (2009 GRC) Rebuttal REmoval of New  WH Solar AdjustMI" xfId="935"/>
    <cellStyle name="_Costs not in AURORA 2007 Rate Case_Power Costs - Comparison bx Rbtl-Staff-Jt-PC_Electric Rev Req Model (2009 GRC) Rebuttal REmoval of New  WH Solar AdjustMI 2" xfId="936"/>
    <cellStyle name="_Costs not in AURORA 2007 Rate Case_Power Costs - Comparison bx Rbtl-Staff-Jt-PC_Electric Rev Req Model (2009 GRC) Rebuttal REmoval of New  WH Solar AdjustMI 2 2" xfId="4992"/>
    <cellStyle name="_Costs not in AURORA 2007 Rate Case_Power Costs - Comparison bx Rbtl-Staff-Jt-PC_Electric Rev Req Model (2009 GRC) Rebuttal REmoval of New  WH Solar AdjustMI 3" xfId="4993"/>
    <cellStyle name="_Costs not in AURORA 2007 Rate Case_Power Costs - Comparison bx Rbtl-Staff-Jt-PC_Electric Rev Req Model (2009 GRC) Rebuttal REmoval of New  WH Solar AdjustMI_DEM-WP(C) ENERG10C--ctn Mid-C_042010 2010GRC" xfId="4994"/>
    <cellStyle name="_Costs not in AURORA 2007 Rate Case_Power Costs - Comparison bx Rbtl-Staff-Jt-PC_Electric Rev Req Model (2009 GRC) Revised 01-18-2010" xfId="937"/>
    <cellStyle name="_Costs not in AURORA 2007 Rate Case_Power Costs - Comparison bx Rbtl-Staff-Jt-PC_Electric Rev Req Model (2009 GRC) Revised 01-18-2010 2" xfId="938"/>
    <cellStyle name="_Costs not in AURORA 2007 Rate Case_Power Costs - Comparison bx Rbtl-Staff-Jt-PC_Electric Rev Req Model (2009 GRC) Revised 01-18-2010 2 2" xfId="4995"/>
    <cellStyle name="_Costs not in AURORA 2007 Rate Case_Power Costs - Comparison bx Rbtl-Staff-Jt-PC_Electric Rev Req Model (2009 GRC) Revised 01-18-2010 3" xfId="4996"/>
    <cellStyle name="_Costs not in AURORA 2007 Rate Case_Power Costs - Comparison bx Rbtl-Staff-Jt-PC_Electric Rev Req Model (2009 GRC) Revised 01-18-2010_DEM-WP(C) ENERG10C--ctn Mid-C_042010 2010GRC" xfId="4997"/>
    <cellStyle name="_Costs not in AURORA 2007 Rate Case_Power Costs - Comparison bx Rbtl-Staff-Jt-PC_Final Order Electric EXHIBIT A-1" xfId="939"/>
    <cellStyle name="_Costs not in AURORA 2007 Rate Case_Power Costs - Comparison bx Rbtl-Staff-Jt-PC_Final Order Electric EXHIBIT A-1 2" xfId="4998"/>
    <cellStyle name="_Costs not in AURORA 2007 Rate Case_Rebuttal Power Costs" xfId="940"/>
    <cellStyle name="_Costs not in AURORA 2007 Rate Case_Rebuttal Power Costs 2" xfId="941"/>
    <cellStyle name="_Costs not in AURORA 2007 Rate Case_Rebuttal Power Costs 2 2" xfId="4999"/>
    <cellStyle name="_Costs not in AURORA 2007 Rate Case_Rebuttal Power Costs 3" xfId="5000"/>
    <cellStyle name="_Costs not in AURORA 2007 Rate Case_Rebuttal Power Costs_Adj Bench DR 3 for Initial Briefs (Electric)" xfId="942"/>
    <cellStyle name="_Costs not in AURORA 2007 Rate Case_Rebuttal Power Costs_Adj Bench DR 3 for Initial Briefs (Electric) 2" xfId="943"/>
    <cellStyle name="_Costs not in AURORA 2007 Rate Case_Rebuttal Power Costs_Adj Bench DR 3 for Initial Briefs (Electric) 2 2" xfId="5001"/>
    <cellStyle name="_Costs not in AURORA 2007 Rate Case_Rebuttal Power Costs_Adj Bench DR 3 for Initial Briefs (Electric) 3" xfId="5002"/>
    <cellStyle name="_Costs not in AURORA 2007 Rate Case_Rebuttal Power Costs_Adj Bench DR 3 for Initial Briefs (Electric)_DEM-WP(C) ENERG10C--ctn Mid-C_042010 2010GRC" xfId="5003"/>
    <cellStyle name="_Costs not in AURORA 2007 Rate Case_Rebuttal Power Costs_DEM-WP(C) ENERG10C--ctn Mid-C_042010 2010GRC" xfId="5004"/>
    <cellStyle name="_Costs not in AURORA 2007 Rate Case_Rebuttal Power Costs_Electric Rev Req Model (2009 GRC) Rebuttal" xfId="944"/>
    <cellStyle name="_Costs not in AURORA 2007 Rate Case_Rebuttal Power Costs_Electric Rev Req Model (2009 GRC) Rebuttal 2" xfId="5005"/>
    <cellStyle name="_Costs not in AURORA 2007 Rate Case_Rebuttal Power Costs_Electric Rev Req Model (2009 GRC) Rebuttal REmoval of New  WH Solar AdjustMI" xfId="945"/>
    <cellStyle name="_Costs not in AURORA 2007 Rate Case_Rebuttal Power Costs_Electric Rev Req Model (2009 GRC) Rebuttal REmoval of New  WH Solar AdjustMI 2" xfId="946"/>
    <cellStyle name="_Costs not in AURORA 2007 Rate Case_Rebuttal Power Costs_Electric Rev Req Model (2009 GRC) Rebuttal REmoval of New  WH Solar AdjustMI 2 2" xfId="5006"/>
    <cellStyle name="_Costs not in AURORA 2007 Rate Case_Rebuttal Power Costs_Electric Rev Req Model (2009 GRC) Rebuttal REmoval of New  WH Solar AdjustMI 3" xfId="5007"/>
    <cellStyle name="_Costs not in AURORA 2007 Rate Case_Rebuttal Power Costs_Electric Rev Req Model (2009 GRC) Rebuttal REmoval of New  WH Solar AdjustMI_DEM-WP(C) ENERG10C--ctn Mid-C_042010 2010GRC" xfId="5008"/>
    <cellStyle name="_Costs not in AURORA 2007 Rate Case_Rebuttal Power Costs_Electric Rev Req Model (2009 GRC) Revised 01-18-2010" xfId="947"/>
    <cellStyle name="_Costs not in AURORA 2007 Rate Case_Rebuttal Power Costs_Electric Rev Req Model (2009 GRC) Revised 01-18-2010 2" xfId="948"/>
    <cellStyle name="_Costs not in AURORA 2007 Rate Case_Rebuttal Power Costs_Electric Rev Req Model (2009 GRC) Revised 01-18-2010 2 2" xfId="5009"/>
    <cellStyle name="_Costs not in AURORA 2007 Rate Case_Rebuttal Power Costs_Electric Rev Req Model (2009 GRC) Revised 01-18-2010 3" xfId="5010"/>
    <cellStyle name="_Costs not in AURORA 2007 Rate Case_Rebuttal Power Costs_Electric Rev Req Model (2009 GRC) Revised 01-18-2010_DEM-WP(C) ENERG10C--ctn Mid-C_042010 2010GRC" xfId="5011"/>
    <cellStyle name="_Costs not in AURORA 2007 Rate Case_Rebuttal Power Costs_Final Order Electric EXHIBIT A-1" xfId="949"/>
    <cellStyle name="_Costs not in AURORA 2007 Rate Case_Rebuttal Power Costs_Final Order Electric EXHIBIT A-1 2" xfId="5012"/>
    <cellStyle name="_Costs not in AURORA 2007 Rate Case_Transmission Workbook for May BOD" xfId="950"/>
    <cellStyle name="_Costs not in AURORA 2007 Rate Case_Transmission Workbook for May BOD 2" xfId="951"/>
    <cellStyle name="_Costs not in AURORA 2007 Rate Case_Transmission Workbook for May BOD 2 2" xfId="5013"/>
    <cellStyle name="_Costs not in AURORA 2007 Rate Case_Transmission Workbook for May BOD 3" xfId="5014"/>
    <cellStyle name="_Costs not in AURORA 2007 Rate Case_Transmission Workbook for May BOD_DEM-WP(C) ENERG10C--ctn Mid-C_042010 2010GRC" xfId="5015"/>
    <cellStyle name="_Costs not in AURORA 2007 Rate Case_Wind Integration 10GRC" xfId="952"/>
    <cellStyle name="_Costs not in AURORA 2007 Rate Case_Wind Integration 10GRC 2" xfId="953"/>
    <cellStyle name="_Costs not in AURORA 2007 Rate Case_Wind Integration 10GRC 2 2" xfId="5016"/>
    <cellStyle name="_Costs not in AURORA 2007 Rate Case_Wind Integration 10GRC 3" xfId="5017"/>
    <cellStyle name="_Costs not in AURORA 2007 Rate Case_Wind Integration 10GRC_DEM-WP(C) ENERG10C--ctn Mid-C_042010 2010GRC" xfId="5018"/>
    <cellStyle name="_Costs not in KWI3000 '06Budget" xfId="954"/>
    <cellStyle name="_Costs not in KWI3000 '06Budget 2" xfId="955"/>
    <cellStyle name="_Costs not in KWI3000 '06Budget 2 2" xfId="956"/>
    <cellStyle name="_Costs not in KWI3000 '06Budget 2 2 2" xfId="5019"/>
    <cellStyle name="_Costs not in KWI3000 '06Budget 2 3" xfId="5020"/>
    <cellStyle name="_Costs not in KWI3000 '06Budget 3" xfId="957"/>
    <cellStyle name="_Costs not in KWI3000 '06Budget 3 2" xfId="5021"/>
    <cellStyle name="_Costs not in KWI3000 '06Budget 4" xfId="958"/>
    <cellStyle name="_Costs not in KWI3000 '06Budget 4 2" xfId="959"/>
    <cellStyle name="_Costs not in KWI3000 '06Budget 4 2 2" xfId="5022"/>
    <cellStyle name="_Costs not in KWI3000 '06Budget 4 3" xfId="5023"/>
    <cellStyle name="_Costs not in KWI3000 '06Budget 5" xfId="5024"/>
    <cellStyle name="_Costs not in KWI3000 '06Budget 5 2" xfId="5025"/>
    <cellStyle name="_Costs not in KWI3000 '06Budget 6" xfId="5026"/>
    <cellStyle name="_Costs not in KWI3000 '06Budget 7" xfId="5027"/>
    <cellStyle name="_Costs not in KWI3000 '06Budget 7 2" xfId="5028"/>
    <cellStyle name="_Costs not in KWI3000 '06Budget 8" xfId="5029"/>
    <cellStyle name="_Costs not in KWI3000 '06Budget 8 2" xfId="5030"/>
    <cellStyle name="_Costs not in KWI3000 '06Budget_(C) WHE Proforma with ITC cash grant 10 Yr Amort_for deferral_102809" xfId="960"/>
    <cellStyle name="_Costs not in KWI3000 '06Budget_(C) WHE Proforma with ITC cash grant 10 Yr Amort_for deferral_102809 2" xfId="961"/>
    <cellStyle name="_Costs not in KWI3000 '06Budget_(C) WHE Proforma with ITC cash grant 10 Yr Amort_for deferral_102809 2 2" xfId="5031"/>
    <cellStyle name="_Costs not in KWI3000 '06Budget_(C) WHE Proforma with ITC cash grant 10 Yr Amort_for deferral_102809 3" xfId="5032"/>
    <cellStyle name="_Costs not in KWI3000 '06Budget_(C) WHE Proforma with ITC cash grant 10 Yr Amort_for deferral_102809_16.07E Wild Horse Wind Expansionwrkingfile" xfId="962"/>
    <cellStyle name="_Costs not in KWI3000 '06Budget_(C) WHE Proforma with ITC cash grant 10 Yr Amort_for deferral_102809_16.07E Wild Horse Wind Expansionwrkingfile 2" xfId="963"/>
    <cellStyle name="_Costs not in KWI3000 '06Budget_(C) WHE Proforma with ITC cash grant 10 Yr Amort_for deferral_102809_16.07E Wild Horse Wind Expansionwrkingfile 2 2" xfId="5033"/>
    <cellStyle name="_Costs not in KWI3000 '06Budget_(C) WHE Proforma with ITC cash grant 10 Yr Amort_for deferral_102809_16.07E Wild Horse Wind Expansionwrkingfile 3" xfId="5034"/>
    <cellStyle name="_Costs not in KWI3000 '06Budget_(C) WHE Proforma with ITC cash grant 10 Yr Amort_for deferral_102809_16.07E Wild Horse Wind Expansionwrkingfile SF" xfId="964"/>
    <cellStyle name="_Costs not in KWI3000 '06Budget_(C) WHE Proforma with ITC cash grant 10 Yr Amort_for deferral_102809_16.07E Wild Horse Wind Expansionwrkingfile SF 2" xfId="965"/>
    <cellStyle name="_Costs not in KWI3000 '06Budget_(C) WHE Proforma with ITC cash grant 10 Yr Amort_for deferral_102809_16.07E Wild Horse Wind Expansionwrkingfile SF 2 2" xfId="5035"/>
    <cellStyle name="_Costs not in KWI3000 '06Budget_(C) WHE Proforma with ITC cash grant 10 Yr Amort_for deferral_102809_16.07E Wild Horse Wind Expansionwrkingfile SF 3" xfId="5036"/>
    <cellStyle name="_Costs not in KWI3000 '06Budget_(C) WHE Proforma with ITC cash grant 10 Yr Amort_for deferral_102809_16.07E Wild Horse Wind Expansionwrkingfile SF_DEM-WP(C) ENERG10C--ctn Mid-C_042010 2010GRC" xfId="5037"/>
    <cellStyle name="_Costs not in KWI3000 '06Budget_(C) WHE Proforma with ITC cash grant 10 Yr Amort_for deferral_102809_16.07E Wild Horse Wind Expansionwrkingfile_DEM-WP(C) ENERG10C--ctn Mid-C_042010 2010GRC" xfId="5038"/>
    <cellStyle name="_Costs not in KWI3000 '06Budget_(C) WHE Proforma with ITC cash grant 10 Yr Amort_for deferral_102809_16.37E Wild Horse Expansion DeferralRevwrkingfile SF" xfId="966"/>
    <cellStyle name="_Costs not in KWI3000 '06Budget_(C) WHE Proforma with ITC cash grant 10 Yr Amort_for deferral_102809_16.37E Wild Horse Expansion DeferralRevwrkingfile SF 2" xfId="967"/>
    <cellStyle name="_Costs not in KWI3000 '06Budget_(C) WHE Proforma with ITC cash grant 10 Yr Amort_for deferral_102809_16.37E Wild Horse Expansion DeferralRevwrkingfile SF 2 2" xfId="5039"/>
    <cellStyle name="_Costs not in KWI3000 '06Budget_(C) WHE Proforma with ITC cash grant 10 Yr Amort_for deferral_102809_16.37E Wild Horse Expansion DeferralRevwrkingfile SF 3" xfId="5040"/>
    <cellStyle name="_Costs not in KWI3000 '06Budget_(C) WHE Proforma with ITC cash grant 10 Yr Amort_for deferral_102809_16.37E Wild Horse Expansion DeferralRevwrkingfile SF_DEM-WP(C) ENERG10C--ctn Mid-C_042010 2010GRC" xfId="5041"/>
    <cellStyle name="_Costs not in KWI3000 '06Budget_(C) WHE Proforma with ITC cash grant 10 Yr Amort_for deferral_102809_DEM-WP(C) ENERG10C--ctn Mid-C_042010 2010GRC" xfId="5042"/>
    <cellStyle name="_Costs not in KWI3000 '06Budget_(C) WHE Proforma with ITC cash grant 10 Yr Amort_for rebuttal_120709" xfId="968"/>
    <cellStyle name="_Costs not in KWI3000 '06Budget_(C) WHE Proforma with ITC cash grant 10 Yr Amort_for rebuttal_120709 2" xfId="969"/>
    <cellStyle name="_Costs not in KWI3000 '06Budget_(C) WHE Proforma with ITC cash grant 10 Yr Amort_for rebuttal_120709 2 2" xfId="5043"/>
    <cellStyle name="_Costs not in KWI3000 '06Budget_(C) WHE Proforma with ITC cash grant 10 Yr Amort_for rebuttal_120709_DEM-WP(C) ENERG10C--ctn Mid-C_042010 2010GRC" xfId="5044"/>
    <cellStyle name="_Costs not in KWI3000 '06Budget_04.07E Wild Horse Wind Expansion" xfId="970"/>
    <cellStyle name="_Costs not in KWI3000 '06Budget_04.07E Wild Horse Wind Expansion 2" xfId="971"/>
    <cellStyle name="_Costs not in KWI3000 '06Budget_04.07E Wild Horse Wind Expansion 2 2" xfId="5045"/>
    <cellStyle name="_Costs not in KWI3000 '06Budget_04.07E Wild Horse Wind Expansion 3" xfId="5046"/>
    <cellStyle name="_Costs not in KWI3000 '06Budget_04.07E Wild Horse Wind Expansion_16.07E Wild Horse Wind Expansionwrkingfile" xfId="972"/>
    <cellStyle name="_Costs not in KWI3000 '06Budget_04.07E Wild Horse Wind Expansion_16.07E Wild Horse Wind Expansionwrkingfile 2" xfId="973"/>
    <cellStyle name="_Costs not in KWI3000 '06Budget_04.07E Wild Horse Wind Expansion_16.07E Wild Horse Wind Expansionwrkingfile 2 2" xfId="5047"/>
    <cellStyle name="_Costs not in KWI3000 '06Budget_04.07E Wild Horse Wind Expansion_16.07E Wild Horse Wind Expansionwrkingfile 3" xfId="5048"/>
    <cellStyle name="_Costs not in KWI3000 '06Budget_04.07E Wild Horse Wind Expansion_16.07E Wild Horse Wind Expansionwrkingfile SF" xfId="974"/>
    <cellStyle name="_Costs not in KWI3000 '06Budget_04.07E Wild Horse Wind Expansion_16.07E Wild Horse Wind Expansionwrkingfile SF 2" xfId="975"/>
    <cellStyle name="_Costs not in KWI3000 '06Budget_04.07E Wild Horse Wind Expansion_16.07E Wild Horse Wind Expansionwrkingfile SF 2 2" xfId="5049"/>
    <cellStyle name="_Costs not in KWI3000 '06Budget_04.07E Wild Horse Wind Expansion_16.07E Wild Horse Wind Expansionwrkingfile SF 3" xfId="5050"/>
    <cellStyle name="_Costs not in KWI3000 '06Budget_04.07E Wild Horse Wind Expansion_16.07E Wild Horse Wind Expansionwrkingfile SF_DEM-WP(C) ENERG10C--ctn Mid-C_042010 2010GRC" xfId="5051"/>
    <cellStyle name="_Costs not in KWI3000 '06Budget_04.07E Wild Horse Wind Expansion_16.07E Wild Horse Wind Expansionwrkingfile_DEM-WP(C) ENERG10C--ctn Mid-C_042010 2010GRC" xfId="5052"/>
    <cellStyle name="_Costs not in KWI3000 '06Budget_04.07E Wild Horse Wind Expansion_16.37E Wild Horse Expansion DeferralRevwrkingfile SF" xfId="976"/>
    <cellStyle name="_Costs not in KWI3000 '06Budget_04.07E Wild Horse Wind Expansion_16.37E Wild Horse Expansion DeferralRevwrkingfile SF 2" xfId="977"/>
    <cellStyle name="_Costs not in KWI3000 '06Budget_04.07E Wild Horse Wind Expansion_16.37E Wild Horse Expansion DeferralRevwrkingfile SF 2 2" xfId="5053"/>
    <cellStyle name="_Costs not in KWI3000 '06Budget_04.07E Wild Horse Wind Expansion_16.37E Wild Horse Expansion DeferralRevwrkingfile SF 3" xfId="5054"/>
    <cellStyle name="_Costs not in KWI3000 '06Budget_04.07E Wild Horse Wind Expansion_16.37E Wild Horse Expansion DeferralRevwrkingfile SF_DEM-WP(C) ENERG10C--ctn Mid-C_042010 2010GRC" xfId="5055"/>
    <cellStyle name="_Costs not in KWI3000 '06Budget_04.07E Wild Horse Wind Expansion_DEM-WP(C) ENERG10C--ctn Mid-C_042010 2010GRC" xfId="5056"/>
    <cellStyle name="_Costs not in KWI3000 '06Budget_16.07E Wild Horse Wind Expansionwrkingfile" xfId="978"/>
    <cellStyle name="_Costs not in KWI3000 '06Budget_16.07E Wild Horse Wind Expansionwrkingfile 2" xfId="979"/>
    <cellStyle name="_Costs not in KWI3000 '06Budget_16.07E Wild Horse Wind Expansionwrkingfile 2 2" xfId="5057"/>
    <cellStyle name="_Costs not in KWI3000 '06Budget_16.07E Wild Horse Wind Expansionwrkingfile 3" xfId="5058"/>
    <cellStyle name="_Costs not in KWI3000 '06Budget_16.07E Wild Horse Wind Expansionwrkingfile SF" xfId="980"/>
    <cellStyle name="_Costs not in KWI3000 '06Budget_16.07E Wild Horse Wind Expansionwrkingfile SF 2" xfId="981"/>
    <cellStyle name="_Costs not in KWI3000 '06Budget_16.07E Wild Horse Wind Expansionwrkingfile SF 2 2" xfId="5059"/>
    <cellStyle name="_Costs not in KWI3000 '06Budget_16.07E Wild Horse Wind Expansionwrkingfile SF 3" xfId="5060"/>
    <cellStyle name="_Costs not in KWI3000 '06Budget_16.07E Wild Horse Wind Expansionwrkingfile SF_DEM-WP(C) ENERG10C--ctn Mid-C_042010 2010GRC" xfId="5061"/>
    <cellStyle name="_Costs not in KWI3000 '06Budget_16.07E Wild Horse Wind Expansionwrkingfile_DEM-WP(C) ENERG10C--ctn Mid-C_042010 2010GRC" xfId="5062"/>
    <cellStyle name="_Costs not in KWI3000 '06Budget_16.37E Wild Horse Expansion DeferralRevwrkingfile SF" xfId="982"/>
    <cellStyle name="_Costs not in KWI3000 '06Budget_16.37E Wild Horse Expansion DeferralRevwrkingfile SF 2" xfId="983"/>
    <cellStyle name="_Costs not in KWI3000 '06Budget_16.37E Wild Horse Expansion DeferralRevwrkingfile SF 2 2" xfId="5063"/>
    <cellStyle name="_Costs not in KWI3000 '06Budget_16.37E Wild Horse Expansion DeferralRevwrkingfile SF 3" xfId="5064"/>
    <cellStyle name="_Costs not in KWI3000 '06Budget_16.37E Wild Horse Expansion DeferralRevwrkingfile SF_DEM-WP(C) ENERG10C--ctn Mid-C_042010 2010GRC" xfId="5065"/>
    <cellStyle name="_Costs not in KWI3000 '06Budget_2009 GRC Compl Filing - Exhibit D" xfId="984"/>
    <cellStyle name="_Costs not in KWI3000 '06Budget_2009 GRC Compl Filing - Exhibit D 2" xfId="985"/>
    <cellStyle name="_Costs not in KWI3000 '06Budget_2009 GRC Compl Filing - Exhibit D 2 2" xfId="5066"/>
    <cellStyle name="_Costs not in KWI3000 '06Budget_2009 GRC Compl Filing - Exhibit D 3" xfId="5067"/>
    <cellStyle name="_Costs not in KWI3000 '06Budget_2009 GRC Compl Filing - Exhibit D_DEM-WP(C) ENERG10C--ctn Mid-C_042010 2010GRC" xfId="5068"/>
    <cellStyle name="_Costs not in KWI3000 '06Budget_4 31 Regulatory Assets and Liabilities  7 06- Exhibit D" xfId="986"/>
    <cellStyle name="_Costs not in KWI3000 '06Budget_4 31 Regulatory Assets and Liabilities  7 06- Exhibit D 2" xfId="987"/>
    <cellStyle name="_Costs not in KWI3000 '06Budget_4 31 Regulatory Assets and Liabilities  7 06- Exhibit D 2 2" xfId="5069"/>
    <cellStyle name="_Costs not in KWI3000 '06Budget_4 31 Regulatory Assets and Liabilities  7 06- Exhibit D 3" xfId="5070"/>
    <cellStyle name="_Costs not in KWI3000 '06Budget_4 31 Regulatory Assets and Liabilities  7 06- Exhibit D_DEM-WP(C) ENERG10C--ctn Mid-C_042010 2010GRC" xfId="5071"/>
    <cellStyle name="_Costs not in KWI3000 '06Budget_4 31 Regulatory Assets and Liabilities  7 06- Exhibit D_NIM Summary" xfId="988"/>
    <cellStyle name="_Costs not in KWI3000 '06Budget_4 31 Regulatory Assets and Liabilities  7 06- Exhibit D_NIM Summary 2" xfId="989"/>
    <cellStyle name="_Costs not in KWI3000 '06Budget_4 31 Regulatory Assets and Liabilities  7 06- Exhibit D_NIM Summary 2 2" xfId="5072"/>
    <cellStyle name="_Costs not in KWI3000 '06Budget_4 31 Regulatory Assets and Liabilities  7 06- Exhibit D_NIM Summary 3" xfId="5073"/>
    <cellStyle name="_Costs not in KWI3000 '06Budget_4 31 Regulatory Assets and Liabilities  7 06- Exhibit D_NIM Summary_DEM-WP(C) ENERG10C--ctn Mid-C_042010 2010GRC" xfId="5074"/>
    <cellStyle name="_Costs not in KWI3000 '06Budget_4 31 Regulatory Assets and Liabilities  7 06- Exhibit D_NIM+O&amp;M" xfId="5075"/>
    <cellStyle name="_Costs not in KWI3000 '06Budget_4 31 Regulatory Assets and Liabilities  7 06- Exhibit D_NIM+O&amp;M Monthly" xfId="5076"/>
    <cellStyle name="_Costs not in KWI3000 '06Budget_4 31E Reg Asset  Liab and EXH D" xfId="5077"/>
    <cellStyle name="_Costs not in KWI3000 '06Budget_4 31E Reg Asset  Liab and EXH D _ Aug 10 Filing (2)" xfId="5078"/>
    <cellStyle name="_Costs not in KWI3000 '06Budget_4 32 Regulatory Assets and Liabilities  7 06- Exhibit D" xfId="990"/>
    <cellStyle name="_Costs not in KWI3000 '06Budget_4 32 Regulatory Assets and Liabilities  7 06- Exhibit D 2" xfId="991"/>
    <cellStyle name="_Costs not in KWI3000 '06Budget_4 32 Regulatory Assets and Liabilities  7 06- Exhibit D 2 2" xfId="5079"/>
    <cellStyle name="_Costs not in KWI3000 '06Budget_4 32 Regulatory Assets and Liabilities  7 06- Exhibit D 3" xfId="5080"/>
    <cellStyle name="_Costs not in KWI3000 '06Budget_4 32 Regulatory Assets and Liabilities  7 06- Exhibit D_DEM-WP(C) ENERG10C--ctn Mid-C_042010 2010GRC" xfId="5081"/>
    <cellStyle name="_Costs not in KWI3000 '06Budget_4 32 Regulatory Assets and Liabilities  7 06- Exhibit D_NIM Summary" xfId="992"/>
    <cellStyle name="_Costs not in KWI3000 '06Budget_4 32 Regulatory Assets and Liabilities  7 06- Exhibit D_NIM Summary 2" xfId="993"/>
    <cellStyle name="_Costs not in KWI3000 '06Budget_4 32 Regulatory Assets and Liabilities  7 06- Exhibit D_NIM Summary 2 2" xfId="5082"/>
    <cellStyle name="_Costs not in KWI3000 '06Budget_4 32 Regulatory Assets and Liabilities  7 06- Exhibit D_NIM Summary 3" xfId="5083"/>
    <cellStyle name="_Costs not in KWI3000 '06Budget_4 32 Regulatory Assets and Liabilities  7 06- Exhibit D_NIM Summary_DEM-WP(C) ENERG10C--ctn Mid-C_042010 2010GRC" xfId="5084"/>
    <cellStyle name="_Costs not in KWI3000 '06Budget_4 32 Regulatory Assets and Liabilities  7 06- Exhibit D_NIM+O&amp;M" xfId="5085"/>
    <cellStyle name="_Costs not in KWI3000 '06Budget_4 32 Regulatory Assets and Liabilities  7 06- Exhibit D_NIM+O&amp;M Monthly" xfId="5086"/>
    <cellStyle name="_Costs not in KWI3000 '06Budget_AURORA Total New" xfId="994"/>
    <cellStyle name="_Costs not in KWI3000 '06Budget_AURORA Total New 2" xfId="995"/>
    <cellStyle name="_Costs not in KWI3000 '06Budget_AURORA Total New 2 2" xfId="5087"/>
    <cellStyle name="_Costs not in KWI3000 '06Budget_AURORA Total New 3" xfId="5088"/>
    <cellStyle name="_Costs not in KWI3000 '06Budget_Book1" xfId="5089"/>
    <cellStyle name="_Costs not in KWI3000 '06Budget_Book2" xfId="996"/>
    <cellStyle name="_Costs not in KWI3000 '06Budget_Book2 2" xfId="997"/>
    <cellStyle name="_Costs not in KWI3000 '06Budget_Book2 2 2" xfId="5090"/>
    <cellStyle name="_Costs not in KWI3000 '06Budget_Book2 3" xfId="5091"/>
    <cellStyle name="_Costs not in KWI3000 '06Budget_Book2_Adj Bench DR 3 for Initial Briefs (Electric)" xfId="998"/>
    <cellStyle name="_Costs not in KWI3000 '06Budget_Book2_Adj Bench DR 3 for Initial Briefs (Electric) 2" xfId="999"/>
    <cellStyle name="_Costs not in KWI3000 '06Budget_Book2_Adj Bench DR 3 for Initial Briefs (Electric) 2 2" xfId="5092"/>
    <cellStyle name="_Costs not in KWI3000 '06Budget_Book2_Adj Bench DR 3 for Initial Briefs (Electric) 3" xfId="5093"/>
    <cellStyle name="_Costs not in KWI3000 '06Budget_Book2_Adj Bench DR 3 for Initial Briefs (Electric)_DEM-WP(C) ENERG10C--ctn Mid-C_042010 2010GRC" xfId="5094"/>
    <cellStyle name="_Costs not in KWI3000 '06Budget_Book2_DEM-WP(C) ENERG10C--ctn Mid-C_042010 2010GRC" xfId="5095"/>
    <cellStyle name="_Costs not in KWI3000 '06Budget_Book2_Electric Rev Req Model (2009 GRC) Rebuttal" xfId="1000"/>
    <cellStyle name="_Costs not in KWI3000 '06Budget_Book2_Electric Rev Req Model (2009 GRC) Rebuttal 2" xfId="5096"/>
    <cellStyle name="_Costs not in KWI3000 '06Budget_Book2_Electric Rev Req Model (2009 GRC) Rebuttal REmoval of New  WH Solar AdjustMI" xfId="1001"/>
    <cellStyle name="_Costs not in KWI3000 '06Budget_Book2_Electric Rev Req Model (2009 GRC) Rebuttal REmoval of New  WH Solar AdjustMI 2" xfId="1002"/>
    <cellStyle name="_Costs not in KWI3000 '06Budget_Book2_Electric Rev Req Model (2009 GRC) Rebuttal REmoval of New  WH Solar AdjustMI 2 2" xfId="5097"/>
    <cellStyle name="_Costs not in KWI3000 '06Budget_Book2_Electric Rev Req Model (2009 GRC) Rebuttal REmoval of New  WH Solar AdjustMI 3" xfId="5098"/>
    <cellStyle name="_Costs not in KWI3000 '06Budget_Book2_Electric Rev Req Model (2009 GRC) Rebuttal REmoval of New  WH Solar AdjustMI_DEM-WP(C) ENERG10C--ctn Mid-C_042010 2010GRC" xfId="5099"/>
    <cellStyle name="_Costs not in KWI3000 '06Budget_Book2_Electric Rev Req Model (2009 GRC) Revised 01-18-2010" xfId="1003"/>
    <cellStyle name="_Costs not in KWI3000 '06Budget_Book2_Electric Rev Req Model (2009 GRC) Revised 01-18-2010 2" xfId="1004"/>
    <cellStyle name="_Costs not in KWI3000 '06Budget_Book2_Electric Rev Req Model (2009 GRC) Revised 01-18-2010 2 2" xfId="5100"/>
    <cellStyle name="_Costs not in KWI3000 '06Budget_Book2_Electric Rev Req Model (2009 GRC) Revised 01-18-2010 3" xfId="5101"/>
    <cellStyle name="_Costs not in KWI3000 '06Budget_Book2_Electric Rev Req Model (2009 GRC) Revised 01-18-2010_DEM-WP(C) ENERG10C--ctn Mid-C_042010 2010GRC" xfId="5102"/>
    <cellStyle name="_Costs not in KWI3000 '06Budget_Book2_Final Order Electric EXHIBIT A-1" xfId="1005"/>
    <cellStyle name="_Costs not in KWI3000 '06Budget_Book2_Final Order Electric EXHIBIT A-1 2" xfId="5103"/>
    <cellStyle name="_Costs not in KWI3000 '06Budget_Book4" xfId="1006"/>
    <cellStyle name="_Costs not in KWI3000 '06Budget_Book4 2" xfId="1007"/>
    <cellStyle name="_Costs not in KWI3000 '06Budget_Book4 2 2" xfId="5104"/>
    <cellStyle name="_Costs not in KWI3000 '06Budget_Book4 3" xfId="5105"/>
    <cellStyle name="_Costs not in KWI3000 '06Budget_Book4_DEM-WP(C) ENERG10C--ctn Mid-C_042010 2010GRC" xfId="5106"/>
    <cellStyle name="_Costs not in KWI3000 '06Budget_Book9" xfId="1008"/>
    <cellStyle name="_Costs not in KWI3000 '06Budget_Book9 2" xfId="1009"/>
    <cellStyle name="_Costs not in KWI3000 '06Budget_Book9 2 2" xfId="5107"/>
    <cellStyle name="_Costs not in KWI3000 '06Budget_Book9 3" xfId="5108"/>
    <cellStyle name="_Costs not in KWI3000 '06Budget_Book9_DEM-WP(C) ENERG10C--ctn Mid-C_042010 2010GRC" xfId="5109"/>
    <cellStyle name="_Costs not in KWI3000 '06Budget_Chelan PUD Power Costs (8-10)" xfId="5110"/>
    <cellStyle name="_Costs not in KWI3000 '06Budget_DEM-WP(C) Chelan Power Costs" xfId="5111"/>
    <cellStyle name="_Costs not in KWI3000 '06Budget_DEM-WP(C) ENERG10C--ctn Mid-C_042010 2010GRC" xfId="5112"/>
    <cellStyle name="_Costs not in KWI3000 '06Budget_DEM-WP(C) Gas Transport 2010GRC" xfId="5113"/>
    <cellStyle name="_Costs not in KWI3000 '06Budget_Exhibit D fr R Gho 12-31-08" xfId="1010"/>
    <cellStyle name="_Costs not in KWI3000 '06Budget_Exhibit D fr R Gho 12-31-08 2" xfId="1011"/>
    <cellStyle name="_Costs not in KWI3000 '06Budget_Exhibit D fr R Gho 12-31-08 2 2" xfId="5114"/>
    <cellStyle name="_Costs not in KWI3000 '06Budget_Exhibit D fr R Gho 12-31-08 3" xfId="5115"/>
    <cellStyle name="_Costs not in KWI3000 '06Budget_Exhibit D fr R Gho 12-31-08 v2" xfId="1012"/>
    <cellStyle name="_Costs not in KWI3000 '06Budget_Exhibit D fr R Gho 12-31-08 v2 2" xfId="1013"/>
    <cellStyle name="_Costs not in KWI3000 '06Budget_Exhibit D fr R Gho 12-31-08 v2 2 2" xfId="5116"/>
    <cellStyle name="_Costs not in KWI3000 '06Budget_Exhibit D fr R Gho 12-31-08 v2 3" xfId="5117"/>
    <cellStyle name="_Costs not in KWI3000 '06Budget_Exhibit D fr R Gho 12-31-08 v2_DEM-WP(C) ENERG10C--ctn Mid-C_042010 2010GRC" xfId="5118"/>
    <cellStyle name="_Costs not in KWI3000 '06Budget_Exhibit D fr R Gho 12-31-08 v2_NIM Summary" xfId="1014"/>
    <cellStyle name="_Costs not in KWI3000 '06Budget_Exhibit D fr R Gho 12-31-08 v2_NIM Summary 2" xfId="1015"/>
    <cellStyle name="_Costs not in KWI3000 '06Budget_Exhibit D fr R Gho 12-31-08 v2_NIM Summary 2 2" xfId="5119"/>
    <cellStyle name="_Costs not in KWI3000 '06Budget_Exhibit D fr R Gho 12-31-08 v2_NIM Summary 3" xfId="5120"/>
    <cellStyle name="_Costs not in KWI3000 '06Budget_Exhibit D fr R Gho 12-31-08 v2_NIM Summary_DEM-WP(C) ENERG10C--ctn Mid-C_042010 2010GRC" xfId="5121"/>
    <cellStyle name="_Costs not in KWI3000 '06Budget_Exhibit D fr R Gho 12-31-08_DEM-WP(C) ENERG10C--ctn Mid-C_042010 2010GRC" xfId="5122"/>
    <cellStyle name="_Costs not in KWI3000 '06Budget_Exhibit D fr R Gho 12-31-08_NIM Summary" xfId="1016"/>
    <cellStyle name="_Costs not in KWI3000 '06Budget_Exhibit D fr R Gho 12-31-08_NIM Summary 2" xfId="1017"/>
    <cellStyle name="_Costs not in KWI3000 '06Budget_Exhibit D fr R Gho 12-31-08_NIM Summary 2 2" xfId="5123"/>
    <cellStyle name="_Costs not in KWI3000 '06Budget_Exhibit D fr R Gho 12-31-08_NIM Summary 3" xfId="5124"/>
    <cellStyle name="_Costs not in KWI3000 '06Budget_Exhibit D fr R Gho 12-31-08_NIM Summary_DEM-WP(C) ENERG10C--ctn Mid-C_042010 2010GRC" xfId="5125"/>
    <cellStyle name="_Costs not in KWI3000 '06Budget_Hopkins Ridge Prepaid Tran - Interest Earned RY 12ME Feb  '11" xfId="1018"/>
    <cellStyle name="_Costs not in KWI3000 '06Budget_Hopkins Ridge Prepaid Tran - Interest Earned RY 12ME Feb  '11 2" xfId="1019"/>
    <cellStyle name="_Costs not in KWI3000 '06Budget_Hopkins Ridge Prepaid Tran - Interest Earned RY 12ME Feb  '11 2 2" xfId="5126"/>
    <cellStyle name="_Costs not in KWI3000 '06Budget_Hopkins Ridge Prepaid Tran - Interest Earned RY 12ME Feb  '11 3" xfId="5127"/>
    <cellStyle name="_Costs not in KWI3000 '06Budget_Hopkins Ridge Prepaid Tran - Interest Earned RY 12ME Feb  '11_DEM-WP(C) ENERG10C--ctn Mid-C_042010 2010GRC" xfId="5128"/>
    <cellStyle name="_Costs not in KWI3000 '06Budget_Hopkins Ridge Prepaid Tran - Interest Earned RY 12ME Feb  '11_NIM Summary" xfId="1020"/>
    <cellStyle name="_Costs not in KWI3000 '06Budget_Hopkins Ridge Prepaid Tran - Interest Earned RY 12ME Feb  '11_NIM Summary 2" xfId="1021"/>
    <cellStyle name="_Costs not in KWI3000 '06Budget_Hopkins Ridge Prepaid Tran - Interest Earned RY 12ME Feb  '11_NIM Summary 2 2" xfId="5129"/>
    <cellStyle name="_Costs not in KWI3000 '06Budget_Hopkins Ridge Prepaid Tran - Interest Earned RY 12ME Feb  '11_NIM Summary 3" xfId="5130"/>
    <cellStyle name="_Costs not in KWI3000 '06Budget_Hopkins Ridge Prepaid Tran - Interest Earned RY 12ME Feb  '11_NIM Summary_DEM-WP(C) ENERG10C--ctn Mid-C_042010 2010GRC" xfId="5131"/>
    <cellStyle name="_Costs not in KWI3000 '06Budget_Hopkins Ridge Prepaid Tran - Interest Earned RY 12ME Feb  '11_Transmission Workbook for May BOD" xfId="1022"/>
    <cellStyle name="_Costs not in KWI3000 '06Budget_Hopkins Ridge Prepaid Tran - Interest Earned RY 12ME Feb  '11_Transmission Workbook for May BOD 2" xfId="1023"/>
    <cellStyle name="_Costs not in KWI3000 '06Budget_Hopkins Ridge Prepaid Tran - Interest Earned RY 12ME Feb  '11_Transmission Workbook for May BOD 2 2" xfId="5132"/>
    <cellStyle name="_Costs not in KWI3000 '06Budget_Hopkins Ridge Prepaid Tran - Interest Earned RY 12ME Feb  '11_Transmission Workbook for May BOD 3" xfId="5133"/>
    <cellStyle name="_Costs not in KWI3000 '06Budget_Hopkins Ridge Prepaid Tran - Interest Earned RY 12ME Feb  '11_Transmission Workbook for May BOD_DEM-WP(C) ENERG10C--ctn Mid-C_042010 2010GRC" xfId="5134"/>
    <cellStyle name="_Costs not in KWI3000 '06Budget_LSRWEP LGIA like Acctg Petition Aug 2010" xfId="5135"/>
    <cellStyle name="_Costs not in KWI3000 '06Budget_NIM Summary" xfId="1024"/>
    <cellStyle name="_Costs not in KWI3000 '06Budget_NIM Summary 09GRC" xfId="1025"/>
    <cellStyle name="_Costs not in KWI3000 '06Budget_NIM Summary 09GRC 2" xfId="1026"/>
    <cellStyle name="_Costs not in KWI3000 '06Budget_NIM Summary 09GRC 2 2" xfId="5136"/>
    <cellStyle name="_Costs not in KWI3000 '06Budget_NIM Summary 09GRC 3" xfId="5137"/>
    <cellStyle name="_Costs not in KWI3000 '06Budget_NIM Summary 09GRC_DEM-WP(C) ENERG10C--ctn Mid-C_042010 2010GRC" xfId="5138"/>
    <cellStyle name="_Costs not in KWI3000 '06Budget_NIM Summary 10" xfId="5139"/>
    <cellStyle name="_Costs not in KWI3000 '06Budget_NIM Summary 11" xfId="5140"/>
    <cellStyle name="_Costs not in KWI3000 '06Budget_NIM Summary 12" xfId="5141"/>
    <cellStyle name="_Costs not in KWI3000 '06Budget_NIM Summary 13" xfId="5142"/>
    <cellStyle name="_Costs not in KWI3000 '06Budget_NIM Summary 14" xfId="5143"/>
    <cellStyle name="_Costs not in KWI3000 '06Budget_NIM Summary 15" xfId="9012"/>
    <cellStyle name="_Costs not in KWI3000 '06Budget_NIM Summary 16" xfId="9044"/>
    <cellStyle name="_Costs not in KWI3000 '06Budget_NIM Summary 17" xfId="9010"/>
    <cellStyle name="_Costs not in KWI3000 '06Budget_NIM Summary 2" xfId="1027"/>
    <cellStyle name="_Costs not in KWI3000 '06Budget_NIM Summary 2 2" xfId="5144"/>
    <cellStyle name="_Costs not in KWI3000 '06Budget_NIM Summary 3" xfId="1028"/>
    <cellStyle name="_Costs not in KWI3000 '06Budget_NIM Summary 3 2" xfId="5145"/>
    <cellStyle name="_Costs not in KWI3000 '06Budget_NIM Summary 4" xfId="1029"/>
    <cellStyle name="_Costs not in KWI3000 '06Budget_NIM Summary 4 2" xfId="5146"/>
    <cellStyle name="_Costs not in KWI3000 '06Budget_NIM Summary 5" xfId="1030"/>
    <cellStyle name="_Costs not in KWI3000 '06Budget_NIM Summary 5 2" xfId="5147"/>
    <cellStyle name="_Costs not in KWI3000 '06Budget_NIM Summary 6" xfId="1031"/>
    <cellStyle name="_Costs not in KWI3000 '06Budget_NIM Summary 6 2" xfId="5148"/>
    <cellStyle name="_Costs not in KWI3000 '06Budget_NIM Summary 7" xfId="1032"/>
    <cellStyle name="_Costs not in KWI3000 '06Budget_NIM Summary 7 2" xfId="5149"/>
    <cellStyle name="_Costs not in KWI3000 '06Budget_NIM Summary 8" xfId="1033"/>
    <cellStyle name="_Costs not in KWI3000 '06Budget_NIM Summary 8 2" xfId="5150"/>
    <cellStyle name="_Costs not in KWI3000 '06Budget_NIM Summary 9" xfId="1034"/>
    <cellStyle name="_Costs not in KWI3000 '06Budget_NIM Summary 9 2" xfId="5151"/>
    <cellStyle name="_Costs not in KWI3000 '06Budget_NIM Summary_DEM-WP(C) ENERG10C--ctn Mid-C_042010 2010GRC" xfId="5152"/>
    <cellStyle name="_Costs not in KWI3000 '06Budget_NIM+O&amp;M" xfId="5153"/>
    <cellStyle name="_Costs not in KWI3000 '06Budget_NIM+O&amp;M 2" xfId="5154"/>
    <cellStyle name="_Costs not in KWI3000 '06Budget_NIM+O&amp;M Monthly" xfId="5155"/>
    <cellStyle name="_Costs not in KWI3000 '06Budget_NIM+O&amp;M Monthly 2" xfId="5156"/>
    <cellStyle name="_Costs not in KWI3000 '06Budget_PCA 7 - Exhibit D update 11_30_08 (2)" xfId="1035"/>
    <cellStyle name="_Costs not in KWI3000 '06Budget_PCA 7 - Exhibit D update 11_30_08 (2) 2" xfId="1036"/>
    <cellStyle name="_Costs not in KWI3000 '06Budget_PCA 7 - Exhibit D update 11_30_08 (2) 2 2" xfId="1037"/>
    <cellStyle name="_Costs not in KWI3000 '06Budget_PCA 7 - Exhibit D update 11_30_08 (2) 2 2 2" xfId="5157"/>
    <cellStyle name="_Costs not in KWI3000 '06Budget_PCA 7 - Exhibit D update 11_30_08 (2) 2 3" xfId="5158"/>
    <cellStyle name="_Costs not in KWI3000 '06Budget_PCA 7 - Exhibit D update 11_30_08 (2) 3" xfId="1038"/>
    <cellStyle name="_Costs not in KWI3000 '06Budget_PCA 7 - Exhibit D update 11_30_08 (2) 3 2" xfId="5159"/>
    <cellStyle name="_Costs not in KWI3000 '06Budget_PCA 7 - Exhibit D update 11_30_08 (2) 4" xfId="5160"/>
    <cellStyle name="_Costs not in KWI3000 '06Budget_PCA 7 - Exhibit D update 11_30_08 (2)_DEM-WP(C) ENERG10C--ctn Mid-C_042010 2010GRC" xfId="5161"/>
    <cellStyle name="_Costs not in KWI3000 '06Budget_PCA 7 - Exhibit D update 11_30_08 (2)_NIM Summary" xfId="1039"/>
    <cellStyle name="_Costs not in KWI3000 '06Budget_PCA 7 - Exhibit D update 11_30_08 (2)_NIM Summary 2" xfId="1040"/>
    <cellStyle name="_Costs not in KWI3000 '06Budget_PCA 7 - Exhibit D update 11_30_08 (2)_NIM Summary 2 2" xfId="5162"/>
    <cellStyle name="_Costs not in KWI3000 '06Budget_PCA 7 - Exhibit D update 11_30_08 (2)_NIM Summary 3" xfId="5163"/>
    <cellStyle name="_Costs not in KWI3000 '06Budget_PCA 7 - Exhibit D update 11_30_08 (2)_NIM Summary_DEM-WP(C) ENERG10C--ctn Mid-C_042010 2010GRC" xfId="5164"/>
    <cellStyle name="_Costs not in KWI3000 '06Budget_PCA 9 -  Exhibit D April 2010 (3)" xfId="1041"/>
    <cellStyle name="_Costs not in KWI3000 '06Budget_PCA 9 -  Exhibit D April 2010 (3) 2" xfId="1042"/>
    <cellStyle name="_Costs not in KWI3000 '06Budget_PCA 9 -  Exhibit D April 2010 (3) 2 2" xfId="5165"/>
    <cellStyle name="_Costs not in KWI3000 '06Budget_PCA 9 -  Exhibit D April 2010 (3) 3" xfId="5166"/>
    <cellStyle name="_Costs not in KWI3000 '06Budget_PCA 9 -  Exhibit D April 2010 (3)_DEM-WP(C) ENERG10C--ctn Mid-C_042010 2010GRC" xfId="5167"/>
    <cellStyle name="_Costs not in KWI3000 '06Budget_Power Costs - Comparison bx Rbtl-Staff-Jt-PC" xfId="1043"/>
    <cellStyle name="_Costs not in KWI3000 '06Budget_Power Costs - Comparison bx Rbtl-Staff-Jt-PC 2" xfId="1044"/>
    <cellStyle name="_Costs not in KWI3000 '06Budget_Power Costs - Comparison bx Rbtl-Staff-Jt-PC 2 2" xfId="5168"/>
    <cellStyle name="_Costs not in KWI3000 '06Budget_Power Costs - Comparison bx Rbtl-Staff-Jt-PC 3" xfId="5169"/>
    <cellStyle name="_Costs not in KWI3000 '06Budget_Power Costs - Comparison bx Rbtl-Staff-Jt-PC_Adj Bench DR 3 for Initial Briefs (Electric)" xfId="1045"/>
    <cellStyle name="_Costs not in KWI3000 '06Budget_Power Costs - Comparison bx Rbtl-Staff-Jt-PC_Adj Bench DR 3 for Initial Briefs (Electric) 2" xfId="1046"/>
    <cellStyle name="_Costs not in KWI3000 '06Budget_Power Costs - Comparison bx Rbtl-Staff-Jt-PC_Adj Bench DR 3 for Initial Briefs (Electric) 2 2" xfId="5170"/>
    <cellStyle name="_Costs not in KWI3000 '06Budget_Power Costs - Comparison bx Rbtl-Staff-Jt-PC_Adj Bench DR 3 for Initial Briefs (Electric) 3" xfId="5171"/>
    <cellStyle name="_Costs not in KWI3000 '06Budget_Power Costs - Comparison bx Rbtl-Staff-Jt-PC_Adj Bench DR 3 for Initial Briefs (Electric)_DEM-WP(C) ENERG10C--ctn Mid-C_042010 2010GRC" xfId="5172"/>
    <cellStyle name="_Costs not in KWI3000 '06Budget_Power Costs - Comparison bx Rbtl-Staff-Jt-PC_DEM-WP(C) ENERG10C--ctn Mid-C_042010 2010GRC" xfId="5173"/>
    <cellStyle name="_Costs not in KWI3000 '06Budget_Power Costs - Comparison bx Rbtl-Staff-Jt-PC_Electric Rev Req Model (2009 GRC) Rebuttal" xfId="1047"/>
    <cellStyle name="_Costs not in KWI3000 '06Budget_Power Costs - Comparison bx Rbtl-Staff-Jt-PC_Electric Rev Req Model (2009 GRC) Rebuttal 2" xfId="5174"/>
    <cellStyle name="_Costs not in KWI3000 '06Budget_Power Costs - Comparison bx Rbtl-Staff-Jt-PC_Electric Rev Req Model (2009 GRC) Rebuttal REmoval of New  WH Solar AdjustMI" xfId="1048"/>
    <cellStyle name="_Costs not in KWI3000 '06Budget_Power Costs - Comparison bx Rbtl-Staff-Jt-PC_Electric Rev Req Model (2009 GRC) Rebuttal REmoval of New  WH Solar AdjustMI 2" xfId="1049"/>
    <cellStyle name="_Costs not in KWI3000 '06Budget_Power Costs - Comparison bx Rbtl-Staff-Jt-PC_Electric Rev Req Model (2009 GRC) Rebuttal REmoval of New  WH Solar AdjustMI 2 2" xfId="5175"/>
    <cellStyle name="_Costs not in KWI3000 '06Budget_Power Costs - Comparison bx Rbtl-Staff-Jt-PC_Electric Rev Req Model (2009 GRC) Rebuttal REmoval of New  WH Solar AdjustMI 3" xfId="5176"/>
    <cellStyle name="_Costs not in KWI3000 '06Budget_Power Costs - Comparison bx Rbtl-Staff-Jt-PC_Electric Rev Req Model (2009 GRC) Rebuttal REmoval of New  WH Solar AdjustMI_DEM-WP(C) ENERG10C--ctn Mid-C_042010 2010GRC" xfId="5177"/>
    <cellStyle name="_Costs not in KWI3000 '06Budget_Power Costs - Comparison bx Rbtl-Staff-Jt-PC_Electric Rev Req Model (2009 GRC) Revised 01-18-2010" xfId="1050"/>
    <cellStyle name="_Costs not in KWI3000 '06Budget_Power Costs - Comparison bx Rbtl-Staff-Jt-PC_Electric Rev Req Model (2009 GRC) Revised 01-18-2010 2" xfId="1051"/>
    <cellStyle name="_Costs not in KWI3000 '06Budget_Power Costs - Comparison bx Rbtl-Staff-Jt-PC_Electric Rev Req Model (2009 GRC) Revised 01-18-2010 2 2" xfId="5178"/>
    <cellStyle name="_Costs not in KWI3000 '06Budget_Power Costs - Comparison bx Rbtl-Staff-Jt-PC_Electric Rev Req Model (2009 GRC) Revised 01-18-2010 3" xfId="5179"/>
    <cellStyle name="_Costs not in KWI3000 '06Budget_Power Costs - Comparison bx Rbtl-Staff-Jt-PC_Electric Rev Req Model (2009 GRC) Revised 01-18-2010_DEM-WP(C) ENERG10C--ctn Mid-C_042010 2010GRC" xfId="5180"/>
    <cellStyle name="_Costs not in KWI3000 '06Budget_Power Costs - Comparison bx Rbtl-Staff-Jt-PC_Final Order Electric EXHIBIT A-1" xfId="1052"/>
    <cellStyle name="_Costs not in KWI3000 '06Budget_Power Costs - Comparison bx Rbtl-Staff-Jt-PC_Final Order Electric EXHIBIT A-1 2" xfId="5181"/>
    <cellStyle name="_Costs not in KWI3000 '06Budget_Rebuttal Power Costs" xfId="1053"/>
    <cellStyle name="_Costs not in KWI3000 '06Budget_Rebuttal Power Costs 2" xfId="1054"/>
    <cellStyle name="_Costs not in KWI3000 '06Budget_Rebuttal Power Costs 2 2" xfId="5182"/>
    <cellStyle name="_Costs not in KWI3000 '06Budget_Rebuttal Power Costs 3" xfId="5183"/>
    <cellStyle name="_Costs not in KWI3000 '06Budget_Rebuttal Power Costs_Adj Bench DR 3 for Initial Briefs (Electric)" xfId="1055"/>
    <cellStyle name="_Costs not in KWI3000 '06Budget_Rebuttal Power Costs_Adj Bench DR 3 for Initial Briefs (Electric) 2" xfId="1056"/>
    <cellStyle name="_Costs not in KWI3000 '06Budget_Rebuttal Power Costs_Adj Bench DR 3 for Initial Briefs (Electric) 2 2" xfId="5184"/>
    <cellStyle name="_Costs not in KWI3000 '06Budget_Rebuttal Power Costs_Adj Bench DR 3 for Initial Briefs (Electric) 3" xfId="5185"/>
    <cellStyle name="_Costs not in KWI3000 '06Budget_Rebuttal Power Costs_Adj Bench DR 3 for Initial Briefs (Electric)_DEM-WP(C) ENERG10C--ctn Mid-C_042010 2010GRC" xfId="5186"/>
    <cellStyle name="_Costs not in KWI3000 '06Budget_Rebuttal Power Costs_DEM-WP(C) ENERG10C--ctn Mid-C_042010 2010GRC" xfId="5187"/>
    <cellStyle name="_Costs not in KWI3000 '06Budget_Rebuttal Power Costs_Electric Rev Req Model (2009 GRC) Rebuttal" xfId="1057"/>
    <cellStyle name="_Costs not in KWI3000 '06Budget_Rebuttal Power Costs_Electric Rev Req Model (2009 GRC) Rebuttal 2" xfId="5188"/>
    <cellStyle name="_Costs not in KWI3000 '06Budget_Rebuttal Power Costs_Electric Rev Req Model (2009 GRC) Rebuttal REmoval of New  WH Solar AdjustMI" xfId="1058"/>
    <cellStyle name="_Costs not in KWI3000 '06Budget_Rebuttal Power Costs_Electric Rev Req Model (2009 GRC) Rebuttal REmoval of New  WH Solar AdjustMI 2" xfId="1059"/>
    <cellStyle name="_Costs not in KWI3000 '06Budget_Rebuttal Power Costs_Electric Rev Req Model (2009 GRC) Rebuttal REmoval of New  WH Solar AdjustMI 2 2" xfId="5189"/>
    <cellStyle name="_Costs not in KWI3000 '06Budget_Rebuttal Power Costs_Electric Rev Req Model (2009 GRC) Rebuttal REmoval of New  WH Solar AdjustMI 3" xfId="5190"/>
    <cellStyle name="_Costs not in KWI3000 '06Budget_Rebuttal Power Costs_Electric Rev Req Model (2009 GRC) Rebuttal REmoval of New  WH Solar AdjustMI_DEM-WP(C) ENERG10C--ctn Mid-C_042010 2010GRC" xfId="5191"/>
    <cellStyle name="_Costs not in KWI3000 '06Budget_Rebuttal Power Costs_Electric Rev Req Model (2009 GRC) Revised 01-18-2010" xfId="1060"/>
    <cellStyle name="_Costs not in KWI3000 '06Budget_Rebuttal Power Costs_Electric Rev Req Model (2009 GRC) Revised 01-18-2010 2" xfId="1061"/>
    <cellStyle name="_Costs not in KWI3000 '06Budget_Rebuttal Power Costs_Electric Rev Req Model (2009 GRC) Revised 01-18-2010 2 2" xfId="5192"/>
    <cellStyle name="_Costs not in KWI3000 '06Budget_Rebuttal Power Costs_Electric Rev Req Model (2009 GRC) Revised 01-18-2010 3" xfId="5193"/>
    <cellStyle name="_Costs not in KWI3000 '06Budget_Rebuttal Power Costs_Electric Rev Req Model (2009 GRC) Revised 01-18-2010_DEM-WP(C) ENERG10C--ctn Mid-C_042010 2010GRC" xfId="5194"/>
    <cellStyle name="_Costs not in KWI3000 '06Budget_Rebuttal Power Costs_Final Order Electric EXHIBIT A-1" xfId="1062"/>
    <cellStyle name="_Costs not in KWI3000 '06Budget_Rebuttal Power Costs_Final Order Electric EXHIBIT A-1 2" xfId="5195"/>
    <cellStyle name="_Costs not in KWI3000 '06Budget_Transmission Workbook for May BOD" xfId="1063"/>
    <cellStyle name="_Costs not in KWI3000 '06Budget_Transmission Workbook for May BOD 2" xfId="1064"/>
    <cellStyle name="_Costs not in KWI3000 '06Budget_Transmission Workbook for May BOD 2 2" xfId="5196"/>
    <cellStyle name="_Costs not in KWI3000 '06Budget_Transmission Workbook for May BOD 3" xfId="5197"/>
    <cellStyle name="_Costs not in KWI3000 '06Budget_Transmission Workbook for May BOD_DEM-WP(C) ENERG10C--ctn Mid-C_042010 2010GRC" xfId="5198"/>
    <cellStyle name="_Costs not in KWI3000 '06Budget_Wind Integration 10GRC" xfId="1065"/>
    <cellStyle name="_Costs not in KWI3000 '06Budget_Wind Integration 10GRC 2" xfId="1066"/>
    <cellStyle name="_Costs not in KWI3000 '06Budget_Wind Integration 10GRC 2 2" xfId="5199"/>
    <cellStyle name="_Costs not in KWI3000 '06Budget_Wind Integration 10GRC 3" xfId="5200"/>
    <cellStyle name="_Costs not in KWI3000 '06Budget_Wind Integration 10GRC_DEM-WP(C) ENERG10C--ctn Mid-C_042010 2010GRC" xfId="5201"/>
    <cellStyle name="_DEM-08C Power Cost Comparison" xfId="1067"/>
    <cellStyle name="_DEM-08C Power Cost Comparison 2" xfId="5202"/>
    <cellStyle name="_DEM-WP (C) Costs not in AURORA 2006GRC Order 11.30.06 Gas" xfId="1068"/>
    <cellStyle name="_DEM-WP (C) Costs not in AURORA 2006GRC Order 11.30.06 Gas 2" xfId="1069"/>
    <cellStyle name="_DEM-WP (C) Costs not in AURORA 2006GRC Order 11.30.06 Gas 2 2" xfId="5203"/>
    <cellStyle name="_DEM-WP (C) Costs not in AURORA 2006GRC Order 11.30.06 Gas 3" xfId="5204"/>
    <cellStyle name="_DEM-WP (C) Costs not in AURORA 2006GRC Order 11.30.06 Gas_Chelan PUD Power Costs (8-10)" xfId="5205"/>
    <cellStyle name="_DEM-WP (C) Costs not in AURORA 2006GRC Order 11.30.06 Gas_DEM-WP(C) ENERG10C--ctn Mid-C_042010 2010GRC" xfId="5206"/>
    <cellStyle name="_DEM-WP (C) Costs not in AURORA 2006GRC Order 11.30.06 Gas_NIM Summary" xfId="1070"/>
    <cellStyle name="_DEM-WP (C) Costs not in AURORA 2006GRC Order 11.30.06 Gas_NIM Summary 2" xfId="1071"/>
    <cellStyle name="_DEM-WP (C) Costs not in AURORA 2006GRC Order 11.30.06 Gas_NIM Summary 2 2" xfId="5207"/>
    <cellStyle name="_DEM-WP (C) Costs not in AURORA 2006GRC Order 11.30.06 Gas_NIM Summary 3" xfId="5208"/>
    <cellStyle name="_DEM-WP (C) Costs not in AURORA 2006GRC Order 11.30.06 Gas_NIM Summary_DEM-WP(C) ENERG10C--ctn Mid-C_042010 2010GRC" xfId="5209"/>
    <cellStyle name="_DEM-WP (C) Power Cost 2006GRC Order" xfId="1072"/>
    <cellStyle name="_DEM-WP (C) Power Cost 2006GRC Order 2" xfId="1073"/>
    <cellStyle name="_DEM-WP (C) Power Cost 2006GRC Order 2 2" xfId="1074"/>
    <cellStyle name="_DEM-WP (C) Power Cost 2006GRC Order 2 2 2" xfId="5210"/>
    <cellStyle name="_DEM-WP (C) Power Cost 2006GRC Order 2 3" xfId="5211"/>
    <cellStyle name="_DEM-WP (C) Power Cost 2006GRC Order 3" xfId="1075"/>
    <cellStyle name="_DEM-WP (C) Power Cost 2006GRC Order 3 2" xfId="5212"/>
    <cellStyle name="_DEM-WP (C) Power Cost 2006GRC Order 4" xfId="1076"/>
    <cellStyle name="_DEM-WP (C) Power Cost 2006GRC Order 4 2" xfId="1077"/>
    <cellStyle name="_DEM-WP (C) Power Cost 2006GRC Order 4 2 2" xfId="5213"/>
    <cellStyle name="_DEM-WP (C) Power Cost 2006GRC Order 4 3" xfId="5214"/>
    <cellStyle name="_DEM-WP (C) Power Cost 2006GRC Order 5" xfId="5215"/>
    <cellStyle name="_DEM-WP (C) Power Cost 2006GRC Order 5 2" xfId="5216"/>
    <cellStyle name="_DEM-WP (C) Power Cost 2006GRC Order 6" xfId="5217"/>
    <cellStyle name="_DEM-WP (C) Power Cost 2006GRC Order 7" xfId="5218"/>
    <cellStyle name="_DEM-WP (C) Power Cost 2006GRC Order 7 2" xfId="5219"/>
    <cellStyle name="_DEM-WP (C) Power Cost 2006GRC Order 8" xfId="5220"/>
    <cellStyle name="_DEM-WP (C) Power Cost 2006GRC Order 8 2" xfId="5221"/>
    <cellStyle name="_DEM-WP (C) Power Cost 2006GRC Order_04 07E Wild Horse Wind Expansion (C) (2)" xfId="1078"/>
    <cellStyle name="_DEM-WP (C) Power Cost 2006GRC Order_04 07E Wild Horse Wind Expansion (C) (2) 2" xfId="1079"/>
    <cellStyle name="_DEM-WP (C) Power Cost 2006GRC Order_04 07E Wild Horse Wind Expansion (C) (2) 2 2" xfId="5222"/>
    <cellStyle name="_DEM-WP (C) Power Cost 2006GRC Order_04 07E Wild Horse Wind Expansion (C) (2) 3" xfId="5223"/>
    <cellStyle name="_DEM-WP (C) Power Cost 2006GRC Order_04 07E Wild Horse Wind Expansion (C) (2)_Adj Bench DR 3 for Initial Briefs (Electric)" xfId="1080"/>
    <cellStyle name="_DEM-WP (C) Power Cost 2006GRC Order_04 07E Wild Horse Wind Expansion (C) (2)_Adj Bench DR 3 for Initial Briefs (Electric) 2" xfId="1081"/>
    <cellStyle name="_DEM-WP (C) Power Cost 2006GRC Order_04 07E Wild Horse Wind Expansion (C) (2)_Adj Bench DR 3 for Initial Briefs (Electric) 2 2" xfId="5224"/>
    <cellStyle name="_DEM-WP (C) Power Cost 2006GRC Order_04 07E Wild Horse Wind Expansion (C) (2)_Adj Bench DR 3 for Initial Briefs (Electric) 3" xfId="5225"/>
    <cellStyle name="_DEM-WP (C) Power Cost 2006GRC Order_04 07E Wild Horse Wind Expansion (C) (2)_Adj Bench DR 3 for Initial Briefs (Electric)_DEM-WP(C) ENERG10C--ctn Mid-C_042010 2010GRC" xfId="5226"/>
    <cellStyle name="_DEM-WP (C) Power Cost 2006GRC Order_04 07E Wild Horse Wind Expansion (C) (2)_DEM-WP(C) ENERG10C--ctn Mid-C_042010 2010GRC" xfId="5227"/>
    <cellStyle name="_DEM-WP (C) Power Cost 2006GRC Order_04 07E Wild Horse Wind Expansion (C) (2)_Electric Rev Req Model (2009 GRC) " xfId="1082"/>
    <cellStyle name="_DEM-WP (C) Power Cost 2006GRC Order_04 07E Wild Horse Wind Expansion (C) (2)_Electric Rev Req Model (2009 GRC)  2" xfId="1083"/>
    <cellStyle name="_DEM-WP (C) Power Cost 2006GRC Order_04 07E Wild Horse Wind Expansion (C) (2)_Electric Rev Req Model (2009 GRC)  2 2" xfId="5228"/>
    <cellStyle name="_DEM-WP (C) Power Cost 2006GRC Order_04 07E Wild Horse Wind Expansion (C) (2)_Electric Rev Req Model (2009 GRC)  3" xfId="5229"/>
    <cellStyle name="_DEM-WP (C) Power Cost 2006GRC Order_04 07E Wild Horse Wind Expansion (C) (2)_Electric Rev Req Model (2009 GRC) _DEM-WP(C) ENERG10C--ctn Mid-C_042010 2010GRC" xfId="5230"/>
    <cellStyle name="_DEM-WP (C) Power Cost 2006GRC Order_04 07E Wild Horse Wind Expansion (C) (2)_Electric Rev Req Model (2009 GRC) Rebuttal" xfId="1084"/>
    <cellStyle name="_DEM-WP (C) Power Cost 2006GRC Order_04 07E Wild Horse Wind Expansion (C) (2)_Electric Rev Req Model (2009 GRC) Rebuttal 2" xfId="5231"/>
    <cellStyle name="_DEM-WP (C) Power Cost 2006GRC Order_04 07E Wild Horse Wind Expansion (C) (2)_Electric Rev Req Model (2009 GRC) Rebuttal REmoval of New  WH Solar AdjustMI" xfId="1085"/>
    <cellStyle name="_DEM-WP (C) Power Cost 2006GRC Order_04 07E Wild Horse Wind Expansion (C) (2)_Electric Rev Req Model (2009 GRC) Rebuttal REmoval of New  WH Solar AdjustMI 2" xfId="1086"/>
    <cellStyle name="_DEM-WP (C) Power Cost 2006GRC Order_04 07E Wild Horse Wind Expansion (C) (2)_Electric Rev Req Model (2009 GRC) Rebuttal REmoval of New  WH Solar AdjustMI 2 2" xfId="5232"/>
    <cellStyle name="_DEM-WP (C) Power Cost 2006GRC Order_04 07E Wild Horse Wind Expansion (C) (2)_Electric Rev Req Model (2009 GRC) Rebuttal REmoval of New  WH Solar AdjustMI 3" xfId="5233"/>
    <cellStyle name="_DEM-WP (C) Power Cost 2006GRC Order_04 07E Wild Horse Wind Expansion (C) (2)_Electric Rev Req Model (2009 GRC) Rebuttal REmoval of New  WH Solar AdjustMI_DEM-WP(C) ENERG10C--ctn Mid-C_042010 2010GRC" xfId="5234"/>
    <cellStyle name="_DEM-WP (C) Power Cost 2006GRC Order_04 07E Wild Horse Wind Expansion (C) (2)_Electric Rev Req Model (2009 GRC) Revised 01-18-2010" xfId="1087"/>
    <cellStyle name="_DEM-WP (C) Power Cost 2006GRC Order_04 07E Wild Horse Wind Expansion (C) (2)_Electric Rev Req Model (2009 GRC) Revised 01-18-2010 2" xfId="1088"/>
    <cellStyle name="_DEM-WP (C) Power Cost 2006GRC Order_04 07E Wild Horse Wind Expansion (C) (2)_Electric Rev Req Model (2009 GRC) Revised 01-18-2010 2 2" xfId="5235"/>
    <cellStyle name="_DEM-WP (C) Power Cost 2006GRC Order_04 07E Wild Horse Wind Expansion (C) (2)_Electric Rev Req Model (2009 GRC) Revised 01-18-2010 3" xfId="5236"/>
    <cellStyle name="_DEM-WP (C) Power Cost 2006GRC Order_04 07E Wild Horse Wind Expansion (C) (2)_Electric Rev Req Model (2009 GRC) Revised 01-18-2010_DEM-WP(C) ENERG10C--ctn Mid-C_042010 2010GRC" xfId="5237"/>
    <cellStyle name="_DEM-WP (C) Power Cost 2006GRC Order_04 07E Wild Horse Wind Expansion (C) (2)_Final Order Electric EXHIBIT A-1" xfId="1089"/>
    <cellStyle name="_DEM-WP (C) Power Cost 2006GRC Order_04 07E Wild Horse Wind Expansion (C) (2)_Final Order Electric EXHIBIT A-1 2" xfId="5238"/>
    <cellStyle name="_DEM-WP (C) Power Cost 2006GRC Order_04 07E Wild Horse Wind Expansion (C) (2)_TENASKA REGULATORY ASSET" xfId="1090"/>
    <cellStyle name="_DEM-WP (C) Power Cost 2006GRC Order_04 07E Wild Horse Wind Expansion (C) (2)_TENASKA REGULATORY ASSET 2" xfId="5239"/>
    <cellStyle name="_DEM-WP (C) Power Cost 2006GRC Order_16.37E Wild Horse Expansion DeferralRevwrkingfile SF" xfId="1091"/>
    <cellStyle name="_DEM-WP (C) Power Cost 2006GRC Order_16.37E Wild Horse Expansion DeferralRevwrkingfile SF 2" xfId="1092"/>
    <cellStyle name="_DEM-WP (C) Power Cost 2006GRC Order_16.37E Wild Horse Expansion DeferralRevwrkingfile SF 2 2" xfId="5240"/>
    <cellStyle name="_DEM-WP (C) Power Cost 2006GRC Order_16.37E Wild Horse Expansion DeferralRevwrkingfile SF 3" xfId="5241"/>
    <cellStyle name="_DEM-WP (C) Power Cost 2006GRC Order_16.37E Wild Horse Expansion DeferralRevwrkingfile SF_DEM-WP(C) ENERG10C--ctn Mid-C_042010 2010GRC" xfId="5242"/>
    <cellStyle name="_DEM-WP (C) Power Cost 2006GRC Order_2009 GRC Compl Filing - Exhibit D" xfId="1093"/>
    <cellStyle name="_DEM-WP (C) Power Cost 2006GRC Order_2009 GRC Compl Filing - Exhibit D 2" xfId="1094"/>
    <cellStyle name="_DEM-WP (C) Power Cost 2006GRC Order_2009 GRC Compl Filing - Exhibit D 2 2" xfId="5243"/>
    <cellStyle name="_DEM-WP (C) Power Cost 2006GRC Order_2009 GRC Compl Filing - Exhibit D 3" xfId="5244"/>
    <cellStyle name="_DEM-WP (C) Power Cost 2006GRC Order_2009 GRC Compl Filing - Exhibit D_DEM-WP(C) ENERG10C--ctn Mid-C_042010 2010GRC" xfId="5245"/>
    <cellStyle name="_DEM-WP (C) Power Cost 2006GRC Order_4 31 Regulatory Assets and Liabilities  7 06- Exhibit D" xfId="1095"/>
    <cellStyle name="_DEM-WP (C) Power Cost 2006GRC Order_4 31 Regulatory Assets and Liabilities  7 06- Exhibit D 2" xfId="1096"/>
    <cellStyle name="_DEM-WP (C) Power Cost 2006GRC Order_4 31 Regulatory Assets and Liabilities  7 06- Exhibit D 2 2" xfId="5246"/>
    <cellStyle name="_DEM-WP (C) Power Cost 2006GRC Order_4 31 Regulatory Assets and Liabilities  7 06- Exhibit D 3" xfId="5247"/>
    <cellStyle name="_DEM-WP (C) Power Cost 2006GRC Order_4 31 Regulatory Assets and Liabilities  7 06- Exhibit D_DEM-WP(C) ENERG10C--ctn Mid-C_042010 2010GRC" xfId="5248"/>
    <cellStyle name="_DEM-WP (C) Power Cost 2006GRC Order_4 31 Regulatory Assets and Liabilities  7 06- Exhibit D_NIM Summary" xfId="1097"/>
    <cellStyle name="_DEM-WP (C) Power Cost 2006GRC Order_4 31 Regulatory Assets and Liabilities  7 06- Exhibit D_NIM Summary 2" xfId="1098"/>
    <cellStyle name="_DEM-WP (C) Power Cost 2006GRC Order_4 31 Regulatory Assets and Liabilities  7 06- Exhibit D_NIM Summary 2 2" xfId="5249"/>
    <cellStyle name="_DEM-WP (C) Power Cost 2006GRC Order_4 31 Regulatory Assets and Liabilities  7 06- Exhibit D_NIM Summary 3" xfId="5250"/>
    <cellStyle name="_DEM-WP (C) Power Cost 2006GRC Order_4 31 Regulatory Assets and Liabilities  7 06- Exhibit D_NIM Summary_DEM-WP(C) ENERG10C--ctn Mid-C_042010 2010GRC" xfId="5251"/>
    <cellStyle name="_DEM-WP (C) Power Cost 2006GRC Order_4 31 Regulatory Assets and Liabilities  7 06- Exhibit D_NIM+O&amp;M" xfId="5252"/>
    <cellStyle name="_DEM-WP (C) Power Cost 2006GRC Order_4 31 Regulatory Assets and Liabilities  7 06- Exhibit D_NIM+O&amp;M Monthly" xfId="5253"/>
    <cellStyle name="_DEM-WP (C) Power Cost 2006GRC Order_4 31E Reg Asset  Liab and EXH D" xfId="5254"/>
    <cellStyle name="_DEM-WP (C) Power Cost 2006GRC Order_4 31E Reg Asset  Liab and EXH D _ Aug 10 Filing (2)" xfId="5255"/>
    <cellStyle name="_DEM-WP (C) Power Cost 2006GRC Order_4 32 Regulatory Assets and Liabilities  7 06- Exhibit D" xfId="1099"/>
    <cellStyle name="_DEM-WP (C) Power Cost 2006GRC Order_4 32 Regulatory Assets and Liabilities  7 06- Exhibit D 2" xfId="1100"/>
    <cellStyle name="_DEM-WP (C) Power Cost 2006GRC Order_4 32 Regulatory Assets and Liabilities  7 06- Exhibit D 2 2" xfId="5256"/>
    <cellStyle name="_DEM-WP (C) Power Cost 2006GRC Order_4 32 Regulatory Assets and Liabilities  7 06- Exhibit D 3" xfId="5257"/>
    <cellStyle name="_DEM-WP (C) Power Cost 2006GRC Order_4 32 Regulatory Assets and Liabilities  7 06- Exhibit D_DEM-WP(C) ENERG10C--ctn Mid-C_042010 2010GRC" xfId="5258"/>
    <cellStyle name="_DEM-WP (C) Power Cost 2006GRC Order_4 32 Regulatory Assets and Liabilities  7 06- Exhibit D_NIM Summary" xfId="1101"/>
    <cellStyle name="_DEM-WP (C) Power Cost 2006GRC Order_4 32 Regulatory Assets and Liabilities  7 06- Exhibit D_NIM Summary 2" xfId="1102"/>
    <cellStyle name="_DEM-WP (C) Power Cost 2006GRC Order_4 32 Regulatory Assets and Liabilities  7 06- Exhibit D_NIM Summary 2 2" xfId="5259"/>
    <cellStyle name="_DEM-WP (C) Power Cost 2006GRC Order_4 32 Regulatory Assets and Liabilities  7 06- Exhibit D_NIM Summary 3" xfId="5260"/>
    <cellStyle name="_DEM-WP (C) Power Cost 2006GRC Order_4 32 Regulatory Assets and Liabilities  7 06- Exhibit D_NIM Summary_DEM-WP(C) ENERG10C--ctn Mid-C_042010 2010GRC" xfId="5261"/>
    <cellStyle name="_DEM-WP (C) Power Cost 2006GRC Order_4 32 Regulatory Assets and Liabilities  7 06- Exhibit D_NIM+O&amp;M" xfId="5262"/>
    <cellStyle name="_DEM-WP (C) Power Cost 2006GRC Order_4 32 Regulatory Assets and Liabilities  7 06- Exhibit D_NIM+O&amp;M Monthly" xfId="5263"/>
    <cellStyle name="_DEM-WP (C) Power Cost 2006GRC Order_AURORA Total New" xfId="1103"/>
    <cellStyle name="_DEM-WP (C) Power Cost 2006GRC Order_AURORA Total New 2" xfId="1104"/>
    <cellStyle name="_DEM-WP (C) Power Cost 2006GRC Order_AURORA Total New 2 2" xfId="5264"/>
    <cellStyle name="_DEM-WP (C) Power Cost 2006GRC Order_AURORA Total New 3" xfId="5265"/>
    <cellStyle name="_DEM-WP (C) Power Cost 2006GRC Order_Book2" xfId="1105"/>
    <cellStyle name="_DEM-WP (C) Power Cost 2006GRC Order_Book2 2" xfId="1106"/>
    <cellStyle name="_DEM-WP (C) Power Cost 2006GRC Order_Book2 2 2" xfId="5266"/>
    <cellStyle name="_DEM-WP (C) Power Cost 2006GRC Order_Book2 3" xfId="5267"/>
    <cellStyle name="_DEM-WP (C) Power Cost 2006GRC Order_Book2_Adj Bench DR 3 for Initial Briefs (Electric)" xfId="1107"/>
    <cellStyle name="_DEM-WP (C) Power Cost 2006GRC Order_Book2_Adj Bench DR 3 for Initial Briefs (Electric) 2" xfId="1108"/>
    <cellStyle name="_DEM-WP (C) Power Cost 2006GRC Order_Book2_Adj Bench DR 3 for Initial Briefs (Electric) 2 2" xfId="5268"/>
    <cellStyle name="_DEM-WP (C) Power Cost 2006GRC Order_Book2_Adj Bench DR 3 for Initial Briefs (Electric) 3" xfId="5269"/>
    <cellStyle name="_DEM-WP (C) Power Cost 2006GRC Order_Book2_Adj Bench DR 3 for Initial Briefs (Electric)_DEM-WP(C) ENERG10C--ctn Mid-C_042010 2010GRC" xfId="5270"/>
    <cellStyle name="_DEM-WP (C) Power Cost 2006GRC Order_Book2_DEM-WP(C) ENERG10C--ctn Mid-C_042010 2010GRC" xfId="5271"/>
    <cellStyle name="_DEM-WP (C) Power Cost 2006GRC Order_Book2_Electric Rev Req Model (2009 GRC) Rebuttal" xfId="1109"/>
    <cellStyle name="_DEM-WP (C) Power Cost 2006GRC Order_Book2_Electric Rev Req Model (2009 GRC) Rebuttal 2" xfId="5272"/>
    <cellStyle name="_DEM-WP (C) Power Cost 2006GRC Order_Book2_Electric Rev Req Model (2009 GRC) Rebuttal REmoval of New  WH Solar AdjustMI" xfId="1110"/>
    <cellStyle name="_DEM-WP (C) Power Cost 2006GRC Order_Book2_Electric Rev Req Model (2009 GRC) Rebuttal REmoval of New  WH Solar AdjustMI 2" xfId="1111"/>
    <cellStyle name="_DEM-WP (C) Power Cost 2006GRC Order_Book2_Electric Rev Req Model (2009 GRC) Rebuttal REmoval of New  WH Solar AdjustMI 2 2" xfId="5273"/>
    <cellStyle name="_DEM-WP (C) Power Cost 2006GRC Order_Book2_Electric Rev Req Model (2009 GRC) Rebuttal REmoval of New  WH Solar AdjustMI 3" xfId="5274"/>
    <cellStyle name="_DEM-WP (C) Power Cost 2006GRC Order_Book2_Electric Rev Req Model (2009 GRC) Rebuttal REmoval of New  WH Solar AdjustMI_DEM-WP(C) ENERG10C--ctn Mid-C_042010 2010GRC" xfId="5275"/>
    <cellStyle name="_DEM-WP (C) Power Cost 2006GRC Order_Book2_Electric Rev Req Model (2009 GRC) Revised 01-18-2010" xfId="1112"/>
    <cellStyle name="_DEM-WP (C) Power Cost 2006GRC Order_Book2_Electric Rev Req Model (2009 GRC) Revised 01-18-2010 2" xfId="1113"/>
    <cellStyle name="_DEM-WP (C) Power Cost 2006GRC Order_Book2_Electric Rev Req Model (2009 GRC) Revised 01-18-2010 2 2" xfId="5276"/>
    <cellStyle name="_DEM-WP (C) Power Cost 2006GRC Order_Book2_Electric Rev Req Model (2009 GRC) Revised 01-18-2010 3" xfId="5277"/>
    <cellStyle name="_DEM-WP (C) Power Cost 2006GRC Order_Book2_Electric Rev Req Model (2009 GRC) Revised 01-18-2010_DEM-WP(C) ENERG10C--ctn Mid-C_042010 2010GRC" xfId="5278"/>
    <cellStyle name="_DEM-WP (C) Power Cost 2006GRC Order_Book2_Final Order Electric EXHIBIT A-1" xfId="1114"/>
    <cellStyle name="_DEM-WP (C) Power Cost 2006GRC Order_Book2_Final Order Electric EXHIBIT A-1 2" xfId="5279"/>
    <cellStyle name="_DEM-WP (C) Power Cost 2006GRC Order_Book4" xfId="1115"/>
    <cellStyle name="_DEM-WP (C) Power Cost 2006GRC Order_Book4 2" xfId="1116"/>
    <cellStyle name="_DEM-WP (C) Power Cost 2006GRC Order_Book4 2 2" xfId="5280"/>
    <cellStyle name="_DEM-WP (C) Power Cost 2006GRC Order_Book4 3" xfId="5281"/>
    <cellStyle name="_DEM-WP (C) Power Cost 2006GRC Order_Book4_DEM-WP(C) ENERG10C--ctn Mid-C_042010 2010GRC" xfId="5282"/>
    <cellStyle name="_DEM-WP (C) Power Cost 2006GRC Order_Book9" xfId="1117"/>
    <cellStyle name="_DEM-WP (C) Power Cost 2006GRC Order_Book9 2" xfId="1118"/>
    <cellStyle name="_DEM-WP (C) Power Cost 2006GRC Order_Book9 2 2" xfId="5283"/>
    <cellStyle name="_DEM-WP (C) Power Cost 2006GRC Order_Book9 3" xfId="5284"/>
    <cellStyle name="_DEM-WP (C) Power Cost 2006GRC Order_Book9_DEM-WP(C) ENERG10C--ctn Mid-C_042010 2010GRC" xfId="5285"/>
    <cellStyle name="_DEM-WP (C) Power Cost 2006GRC Order_Chelan PUD Power Costs (8-10)" xfId="5286"/>
    <cellStyle name="_DEM-WP (C) Power Cost 2006GRC Order_DEM-WP(C) Chelan Power Costs" xfId="5287"/>
    <cellStyle name="_DEM-WP (C) Power Cost 2006GRC Order_DEM-WP(C) ENERG10C--ctn Mid-C_042010 2010GRC" xfId="5288"/>
    <cellStyle name="_DEM-WP (C) Power Cost 2006GRC Order_DEM-WP(C) Gas Transport 2010GRC" xfId="5289"/>
    <cellStyle name="_DEM-WP (C) Power Cost 2006GRC Order_NIM Summary" xfId="1119"/>
    <cellStyle name="_DEM-WP (C) Power Cost 2006GRC Order_NIM Summary 09GRC" xfId="1120"/>
    <cellStyle name="_DEM-WP (C) Power Cost 2006GRC Order_NIM Summary 09GRC 2" xfId="1121"/>
    <cellStyle name="_DEM-WP (C) Power Cost 2006GRC Order_NIM Summary 09GRC 2 2" xfId="5290"/>
    <cellStyle name="_DEM-WP (C) Power Cost 2006GRC Order_NIM Summary 09GRC 3" xfId="5291"/>
    <cellStyle name="_DEM-WP (C) Power Cost 2006GRC Order_NIM Summary 09GRC_DEM-WP(C) ENERG10C--ctn Mid-C_042010 2010GRC" xfId="5292"/>
    <cellStyle name="_DEM-WP (C) Power Cost 2006GRC Order_NIM Summary 10" xfId="5293"/>
    <cellStyle name="_DEM-WP (C) Power Cost 2006GRC Order_NIM Summary 11" xfId="5294"/>
    <cellStyle name="_DEM-WP (C) Power Cost 2006GRC Order_NIM Summary 12" xfId="5295"/>
    <cellStyle name="_DEM-WP (C) Power Cost 2006GRC Order_NIM Summary 13" xfId="5296"/>
    <cellStyle name="_DEM-WP (C) Power Cost 2006GRC Order_NIM Summary 14" xfId="5297"/>
    <cellStyle name="_DEM-WP (C) Power Cost 2006GRC Order_NIM Summary 15" xfId="9015"/>
    <cellStyle name="_DEM-WP (C) Power Cost 2006GRC Order_NIM Summary 16" xfId="9041"/>
    <cellStyle name="_DEM-WP (C) Power Cost 2006GRC Order_NIM Summary 17" xfId="9013"/>
    <cellStyle name="_DEM-WP (C) Power Cost 2006GRC Order_NIM Summary 2" xfId="1122"/>
    <cellStyle name="_DEM-WP (C) Power Cost 2006GRC Order_NIM Summary 2 2" xfId="5298"/>
    <cellStyle name="_DEM-WP (C) Power Cost 2006GRC Order_NIM Summary 3" xfId="1123"/>
    <cellStyle name="_DEM-WP (C) Power Cost 2006GRC Order_NIM Summary 3 2" xfId="5299"/>
    <cellStyle name="_DEM-WP (C) Power Cost 2006GRC Order_NIM Summary 4" xfId="1124"/>
    <cellStyle name="_DEM-WP (C) Power Cost 2006GRC Order_NIM Summary 4 2" xfId="5300"/>
    <cellStyle name="_DEM-WP (C) Power Cost 2006GRC Order_NIM Summary 5" xfId="1125"/>
    <cellStyle name="_DEM-WP (C) Power Cost 2006GRC Order_NIM Summary 5 2" xfId="5301"/>
    <cellStyle name="_DEM-WP (C) Power Cost 2006GRC Order_NIM Summary 6" xfId="1126"/>
    <cellStyle name="_DEM-WP (C) Power Cost 2006GRC Order_NIM Summary 6 2" xfId="5302"/>
    <cellStyle name="_DEM-WP (C) Power Cost 2006GRC Order_NIM Summary 7" xfId="1127"/>
    <cellStyle name="_DEM-WP (C) Power Cost 2006GRC Order_NIM Summary 7 2" xfId="5303"/>
    <cellStyle name="_DEM-WP (C) Power Cost 2006GRC Order_NIM Summary 8" xfId="1128"/>
    <cellStyle name="_DEM-WP (C) Power Cost 2006GRC Order_NIM Summary 8 2" xfId="5304"/>
    <cellStyle name="_DEM-WP (C) Power Cost 2006GRC Order_NIM Summary 9" xfId="1129"/>
    <cellStyle name="_DEM-WP (C) Power Cost 2006GRC Order_NIM Summary 9 2" xfId="5305"/>
    <cellStyle name="_DEM-WP (C) Power Cost 2006GRC Order_NIM Summary_DEM-WP(C) ENERG10C--ctn Mid-C_042010 2010GRC" xfId="5306"/>
    <cellStyle name="_DEM-WP (C) Power Cost 2006GRC Order_NIM+O&amp;M" xfId="5307"/>
    <cellStyle name="_DEM-WP (C) Power Cost 2006GRC Order_NIM+O&amp;M 2" xfId="5308"/>
    <cellStyle name="_DEM-WP (C) Power Cost 2006GRC Order_NIM+O&amp;M Monthly" xfId="5309"/>
    <cellStyle name="_DEM-WP (C) Power Cost 2006GRC Order_NIM+O&amp;M Monthly 2" xfId="5310"/>
    <cellStyle name="_DEM-WP (C) Power Cost 2006GRC Order_PCA 9 -  Exhibit D April 2010 (3)" xfId="1130"/>
    <cellStyle name="_DEM-WP (C) Power Cost 2006GRC Order_PCA 9 -  Exhibit D April 2010 (3) 2" xfId="1131"/>
    <cellStyle name="_DEM-WP (C) Power Cost 2006GRC Order_PCA 9 -  Exhibit D April 2010 (3) 2 2" xfId="5311"/>
    <cellStyle name="_DEM-WP (C) Power Cost 2006GRC Order_PCA 9 -  Exhibit D April 2010 (3) 3" xfId="5312"/>
    <cellStyle name="_DEM-WP (C) Power Cost 2006GRC Order_PCA 9 -  Exhibit D April 2010 (3)_DEM-WP(C) ENERG10C--ctn Mid-C_042010 2010GRC" xfId="5313"/>
    <cellStyle name="_DEM-WP (C) Power Cost 2006GRC Order_Power Costs - Comparison bx Rbtl-Staff-Jt-PC" xfId="1132"/>
    <cellStyle name="_DEM-WP (C) Power Cost 2006GRC Order_Power Costs - Comparison bx Rbtl-Staff-Jt-PC 2" xfId="1133"/>
    <cellStyle name="_DEM-WP (C) Power Cost 2006GRC Order_Power Costs - Comparison bx Rbtl-Staff-Jt-PC 2 2" xfId="5314"/>
    <cellStyle name="_DEM-WP (C) Power Cost 2006GRC Order_Power Costs - Comparison bx Rbtl-Staff-Jt-PC 3" xfId="5315"/>
    <cellStyle name="_DEM-WP (C) Power Cost 2006GRC Order_Power Costs - Comparison bx Rbtl-Staff-Jt-PC_Adj Bench DR 3 for Initial Briefs (Electric)" xfId="1134"/>
    <cellStyle name="_DEM-WP (C) Power Cost 2006GRC Order_Power Costs - Comparison bx Rbtl-Staff-Jt-PC_Adj Bench DR 3 for Initial Briefs (Electric) 2" xfId="1135"/>
    <cellStyle name="_DEM-WP (C) Power Cost 2006GRC Order_Power Costs - Comparison bx Rbtl-Staff-Jt-PC_Adj Bench DR 3 for Initial Briefs (Electric) 2 2" xfId="5316"/>
    <cellStyle name="_DEM-WP (C) Power Cost 2006GRC Order_Power Costs - Comparison bx Rbtl-Staff-Jt-PC_Adj Bench DR 3 for Initial Briefs (Electric) 3" xfId="5317"/>
    <cellStyle name="_DEM-WP (C) Power Cost 2006GRC Order_Power Costs - Comparison bx Rbtl-Staff-Jt-PC_Adj Bench DR 3 for Initial Briefs (Electric)_DEM-WP(C) ENERG10C--ctn Mid-C_042010 2010GRC" xfId="5318"/>
    <cellStyle name="_DEM-WP (C) Power Cost 2006GRC Order_Power Costs - Comparison bx Rbtl-Staff-Jt-PC_DEM-WP(C) ENERG10C--ctn Mid-C_042010 2010GRC" xfId="5319"/>
    <cellStyle name="_DEM-WP (C) Power Cost 2006GRC Order_Power Costs - Comparison bx Rbtl-Staff-Jt-PC_Electric Rev Req Model (2009 GRC) Rebuttal" xfId="1136"/>
    <cellStyle name="_DEM-WP (C) Power Cost 2006GRC Order_Power Costs - Comparison bx Rbtl-Staff-Jt-PC_Electric Rev Req Model (2009 GRC) Rebuttal 2" xfId="5320"/>
    <cellStyle name="_DEM-WP (C) Power Cost 2006GRC Order_Power Costs - Comparison bx Rbtl-Staff-Jt-PC_Electric Rev Req Model (2009 GRC) Rebuttal REmoval of New  WH Solar AdjustMI" xfId="1137"/>
    <cellStyle name="_DEM-WP (C) Power Cost 2006GRC Order_Power Costs - Comparison bx Rbtl-Staff-Jt-PC_Electric Rev Req Model (2009 GRC) Rebuttal REmoval of New  WH Solar AdjustMI 2" xfId="1138"/>
    <cellStyle name="_DEM-WP (C) Power Cost 2006GRC Order_Power Costs - Comparison bx Rbtl-Staff-Jt-PC_Electric Rev Req Model (2009 GRC) Rebuttal REmoval of New  WH Solar AdjustMI 2 2" xfId="5321"/>
    <cellStyle name="_DEM-WP (C) Power Cost 2006GRC Order_Power Costs - Comparison bx Rbtl-Staff-Jt-PC_Electric Rev Req Model (2009 GRC) Rebuttal REmoval of New  WH Solar AdjustMI 3" xfId="5322"/>
    <cellStyle name="_DEM-WP (C) Power Cost 2006GRC Order_Power Costs - Comparison bx Rbtl-Staff-Jt-PC_Electric Rev Req Model (2009 GRC) Rebuttal REmoval of New  WH Solar AdjustMI_DEM-WP(C) ENERG10C--ctn Mid-C_042010 2010GRC" xfId="5323"/>
    <cellStyle name="_DEM-WP (C) Power Cost 2006GRC Order_Power Costs - Comparison bx Rbtl-Staff-Jt-PC_Electric Rev Req Model (2009 GRC) Revised 01-18-2010" xfId="1139"/>
    <cellStyle name="_DEM-WP (C) Power Cost 2006GRC Order_Power Costs - Comparison bx Rbtl-Staff-Jt-PC_Electric Rev Req Model (2009 GRC) Revised 01-18-2010 2" xfId="1140"/>
    <cellStyle name="_DEM-WP (C) Power Cost 2006GRC Order_Power Costs - Comparison bx Rbtl-Staff-Jt-PC_Electric Rev Req Model (2009 GRC) Revised 01-18-2010 2 2" xfId="5324"/>
    <cellStyle name="_DEM-WP (C) Power Cost 2006GRC Order_Power Costs - Comparison bx Rbtl-Staff-Jt-PC_Electric Rev Req Model (2009 GRC) Revised 01-18-2010 3" xfId="5325"/>
    <cellStyle name="_DEM-WP (C) Power Cost 2006GRC Order_Power Costs - Comparison bx Rbtl-Staff-Jt-PC_Electric Rev Req Model (2009 GRC) Revised 01-18-2010_DEM-WP(C) ENERG10C--ctn Mid-C_042010 2010GRC" xfId="5326"/>
    <cellStyle name="_DEM-WP (C) Power Cost 2006GRC Order_Power Costs - Comparison bx Rbtl-Staff-Jt-PC_Final Order Electric EXHIBIT A-1" xfId="1141"/>
    <cellStyle name="_DEM-WP (C) Power Cost 2006GRC Order_Power Costs - Comparison bx Rbtl-Staff-Jt-PC_Final Order Electric EXHIBIT A-1 2" xfId="5327"/>
    <cellStyle name="_DEM-WP (C) Power Cost 2006GRC Order_Rebuttal Power Costs" xfId="1142"/>
    <cellStyle name="_DEM-WP (C) Power Cost 2006GRC Order_Rebuttal Power Costs 2" xfId="1143"/>
    <cellStyle name="_DEM-WP (C) Power Cost 2006GRC Order_Rebuttal Power Costs 2 2" xfId="5328"/>
    <cellStyle name="_DEM-WP (C) Power Cost 2006GRC Order_Rebuttal Power Costs 3" xfId="5329"/>
    <cellStyle name="_DEM-WP (C) Power Cost 2006GRC Order_Rebuttal Power Costs_Adj Bench DR 3 for Initial Briefs (Electric)" xfId="1144"/>
    <cellStyle name="_DEM-WP (C) Power Cost 2006GRC Order_Rebuttal Power Costs_Adj Bench DR 3 for Initial Briefs (Electric) 2" xfId="1145"/>
    <cellStyle name="_DEM-WP (C) Power Cost 2006GRC Order_Rebuttal Power Costs_Adj Bench DR 3 for Initial Briefs (Electric) 2 2" xfId="5330"/>
    <cellStyle name="_DEM-WP (C) Power Cost 2006GRC Order_Rebuttal Power Costs_Adj Bench DR 3 for Initial Briefs (Electric) 3" xfId="5331"/>
    <cellStyle name="_DEM-WP (C) Power Cost 2006GRC Order_Rebuttal Power Costs_Adj Bench DR 3 for Initial Briefs (Electric)_DEM-WP(C) ENERG10C--ctn Mid-C_042010 2010GRC" xfId="5332"/>
    <cellStyle name="_DEM-WP (C) Power Cost 2006GRC Order_Rebuttal Power Costs_DEM-WP(C) ENERG10C--ctn Mid-C_042010 2010GRC" xfId="5333"/>
    <cellStyle name="_DEM-WP (C) Power Cost 2006GRC Order_Rebuttal Power Costs_Electric Rev Req Model (2009 GRC) Rebuttal" xfId="1146"/>
    <cellStyle name="_DEM-WP (C) Power Cost 2006GRC Order_Rebuttal Power Costs_Electric Rev Req Model (2009 GRC) Rebuttal 2" xfId="5334"/>
    <cellStyle name="_DEM-WP (C) Power Cost 2006GRC Order_Rebuttal Power Costs_Electric Rev Req Model (2009 GRC) Rebuttal REmoval of New  WH Solar AdjustMI" xfId="1147"/>
    <cellStyle name="_DEM-WP (C) Power Cost 2006GRC Order_Rebuttal Power Costs_Electric Rev Req Model (2009 GRC) Rebuttal REmoval of New  WH Solar AdjustMI 2" xfId="1148"/>
    <cellStyle name="_DEM-WP (C) Power Cost 2006GRC Order_Rebuttal Power Costs_Electric Rev Req Model (2009 GRC) Rebuttal REmoval of New  WH Solar AdjustMI 2 2" xfId="5335"/>
    <cellStyle name="_DEM-WP (C) Power Cost 2006GRC Order_Rebuttal Power Costs_Electric Rev Req Model (2009 GRC) Rebuttal REmoval of New  WH Solar AdjustMI 3" xfId="5336"/>
    <cellStyle name="_DEM-WP (C) Power Cost 2006GRC Order_Rebuttal Power Costs_Electric Rev Req Model (2009 GRC) Rebuttal REmoval of New  WH Solar AdjustMI_DEM-WP(C) ENERG10C--ctn Mid-C_042010 2010GRC" xfId="5337"/>
    <cellStyle name="_DEM-WP (C) Power Cost 2006GRC Order_Rebuttal Power Costs_Electric Rev Req Model (2009 GRC) Revised 01-18-2010" xfId="1149"/>
    <cellStyle name="_DEM-WP (C) Power Cost 2006GRC Order_Rebuttal Power Costs_Electric Rev Req Model (2009 GRC) Revised 01-18-2010 2" xfId="1150"/>
    <cellStyle name="_DEM-WP (C) Power Cost 2006GRC Order_Rebuttal Power Costs_Electric Rev Req Model (2009 GRC) Revised 01-18-2010 2 2" xfId="5338"/>
    <cellStyle name="_DEM-WP (C) Power Cost 2006GRC Order_Rebuttal Power Costs_Electric Rev Req Model (2009 GRC) Revised 01-18-2010 3" xfId="5339"/>
    <cellStyle name="_DEM-WP (C) Power Cost 2006GRC Order_Rebuttal Power Costs_Electric Rev Req Model (2009 GRC) Revised 01-18-2010_DEM-WP(C) ENERG10C--ctn Mid-C_042010 2010GRC" xfId="5340"/>
    <cellStyle name="_DEM-WP (C) Power Cost 2006GRC Order_Rebuttal Power Costs_Final Order Electric EXHIBIT A-1" xfId="1151"/>
    <cellStyle name="_DEM-WP (C) Power Cost 2006GRC Order_Rebuttal Power Costs_Final Order Electric EXHIBIT A-1 2" xfId="5341"/>
    <cellStyle name="_DEM-WP (C) Power Cost 2006GRC Order_Wind Integration 10GRC" xfId="1152"/>
    <cellStyle name="_DEM-WP (C) Power Cost 2006GRC Order_Wind Integration 10GRC 2" xfId="1153"/>
    <cellStyle name="_DEM-WP (C) Power Cost 2006GRC Order_Wind Integration 10GRC 2 2" xfId="5342"/>
    <cellStyle name="_DEM-WP (C) Power Cost 2006GRC Order_Wind Integration 10GRC 3" xfId="5343"/>
    <cellStyle name="_DEM-WP (C) Power Cost 2006GRC Order_Wind Integration 10GRC_DEM-WP(C) ENERG10C--ctn Mid-C_042010 2010GRC" xfId="5344"/>
    <cellStyle name="_DEM-WP Revised (HC) Wild Horse 2006GRC" xfId="1154"/>
    <cellStyle name="_DEM-WP Revised (HC) Wild Horse 2006GRC 2" xfId="1155"/>
    <cellStyle name="_DEM-WP Revised (HC) Wild Horse 2006GRC 2 2" xfId="5345"/>
    <cellStyle name="_DEM-WP Revised (HC) Wild Horse 2006GRC 3" xfId="5346"/>
    <cellStyle name="_DEM-WP Revised (HC) Wild Horse 2006GRC_16.37E Wild Horse Expansion DeferralRevwrkingfile SF" xfId="1156"/>
    <cellStyle name="_DEM-WP Revised (HC) Wild Horse 2006GRC_16.37E Wild Horse Expansion DeferralRevwrkingfile SF 2" xfId="1157"/>
    <cellStyle name="_DEM-WP Revised (HC) Wild Horse 2006GRC_16.37E Wild Horse Expansion DeferralRevwrkingfile SF 2 2" xfId="5347"/>
    <cellStyle name="_DEM-WP Revised (HC) Wild Horse 2006GRC_16.37E Wild Horse Expansion DeferralRevwrkingfile SF 3" xfId="5348"/>
    <cellStyle name="_DEM-WP Revised (HC) Wild Horse 2006GRC_16.37E Wild Horse Expansion DeferralRevwrkingfile SF_DEM-WP(C) ENERG10C--ctn Mid-C_042010 2010GRC" xfId="5349"/>
    <cellStyle name="_DEM-WP Revised (HC) Wild Horse 2006GRC_2009 GRC Compl Filing - Exhibit D" xfId="1158"/>
    <cellStyle name="_DEM-WP Revised (HC) Wild Horse 2006GRC_2009 GRC Compl Filing - Exhibit D 2" xfId="1159"/>
    <cellStyle name="_DEM-WP Revised (HC) Wild Horse 2006GRC_2009 GRC Compl Filing - Exhibit D 2 2" xfId="5350"/>
    <cellStyle name="_DEM-WP Revised (HC) Wild Horse 2006GRC_2009 GRC Compl Filing - Exhibit D 3" xfId="5351"/>
    <cellStyle name="_DEM-WP Revised (HC) Wild Horse 2006GRC_2009 GRC Compl Filing - Exhibit D_DEM-WP(C) ENERG10C--ctn Mid-C_042010 2010GRC" xfId="5352"/>
    <cellStyle name="_DEM-WP Revised (HC) Wild Horse 2006GRC_Adj Bench DR 3 for Initial Briefs (Electric)" xfId="1160"/>
    <cellStyle name="_DEM-WP Revised (HC) Wild Horse 2006GRC_Adj Bench DR 3 for Initial Briefs (Electric) 2" xfId="1161"/>
    <cellStyle name="_DEM-WP Revised (HC) Wild Horse 2006GRC_Adj Bench DR 3 for Initial Briefs (Electric) 2 2" xfId="5353"/>
    <cellStyle name="_DEM-WP Revised (HC) Wild Horse 2006GRC_Adj Bench DR 3 for Initial Briefs (Electric) 3" xfId="5354"/>
    <cellStyle name="_DEM-WP Revised (HC) Wild Horse 2006GRC_Adj Bench DR 3 for Initial Briefs (Electric)_DEM-WP(C) ENERG10C--ctn Mid-C_042010 2010GRC" xfId="5355"/>
    <cellStyle name="_DEM-WP Revised (HC) Wild Horse 2006GRC_Book2" xfId="1162"/>
    <cellStyle name="_DEM-WP Revised (HC) Wild Horse 2006GRC_Book2 2" xfId="1163"/>
    <cellStyle name="_DEM-WP Revised (HC) Wild Horse 2006GRC_Book2 2 2" xfId="5356"/>
    <cellStyle name="_DEM-WP Revised (HC) Wild Horse 2006GRC_Book2 3" xfId="5357"/>
    <cellStyle name="_DEM-WP Revised (HC) Wild Horse 2006GRC_Book2_DEM-WP(C) ENERG10C--ctn Mid-C_042010 2010GRC" xfId="5358"/>
    <cellStyle name="_DEM-WP Revised (HC) Wild Horse 2006GRC_Book4" xfId="1164"/>
    <cellStyle name="_DEM-WP Revised (HC) Wild Horse 2006GRC_Book4 2" xfId="1165"/>
    <cellStyle name="_DEM-WP Revised (HC) Wild Horse 2006GRC_Book4 2 2" xfId="5359"/>
    <cellStyle name="_DEM-WP Revised (HC) Wild Horse 2006GRC_Book4 3" xfId="5360"/>
    <cellStyle name="_DEM-WP Revised (HC) Wild Horse 2006GRC_Book4_DEM-WP(C) ENERG10C--ctn Mid-C_042010 2010GRC" xfId="5361"/>
    <cellStyle name="_DEM-WP Revised (HC) Wild Horse 2006GRC_DEM-WP(C) ENERG10C--ctn Mid-C_042010 2010GRC" xfId="5362"/>
    <cellStyle name="_DEM-WP Revised (HC) Wild Horse 2006GRC_Electric Rev Req Model (2009 GRC) " xfId="1166"/>
    <cellStyle name="_DEM-WP Revised (HC) Wild Horse 2006GRC_Electric Rev Req Model (2009 GRC)  2" xfId="1167"/>
    <cellStyle name="_DEM-WP Revised (HC) Wild Horse 2006GRC_Electric Rev Req Model (2009 GRC)  2 2" xfId="5363"/>
    <cellStyle name="_DEM-WP Revised (HC) Wild Horse 2006GRC_Electric Rev Req Model (2009 GRC)  3" xfId="5364"/>
    <cellStyle name="_DEM-WP Revised (HC) Wild Horse 2006GRC_Electric Rev Req Model (2009 GRC) _DEM-WP(C) ENERG10C--ctn Mid-C_042010 2010GRC" xfId="5365"/>
    <cellStyle name="_DEM-WP Revised (HC) Wild Horse 2006GRC_Electric Rev Req Model (2009 GRC) Rebuttal" xfId="1168"/>
    <cellStyle name="_DEM-WP Revised (HC) Wild Horse 2006GRC_Electric Rev Req Model (2009 GRC) Rebuttal 2" xfId="5366"/>
    <cellStyle name="_DEM-WP Revised (HC) Wild Horse 2006GRC_Electric Rev Req Model (2009 GRC) Rebuttal REmoval of New  WH Solar AdjustMI" xfId="1169"/>
    <cellStyle name="_DEM-WP Revised (HC) Wild Horse 2006GRC_Electric Rev Req Model (2009 GRC) Rebuttal REmoval of New  WH Solar AdjustMI 2" xfId="1170"/>
    <cellStyle name="_DEM-WP Revised (HC) Wild Horse 2006GRC_Electric Rev Req Model (2009 GRC) Rebuttal REmoval of New  WH Solar AdjustMI 2 2" xfId="5367"/>
    <cellStyle name="_DEM-WP Revised (HC) Wild Horse 2006GRC_Electric Rev Req Model (2009 GRC) Rebuttal REmoval of New  WH Solar AdjustMI 3" xfId="5368"/>
    <cellStyle name="_DEM-WP Revised (HC) Wild Horse 2006GRC_Electric Rev Req Model (2009 GRC) Rebuttal REmoval of New  WH Solar AdjustMI_DEM-WP(C) ENERG10C--ctn Mid-C_042010 2010GRC" xfId="5369"/>
    <cellStyle name="_DEM-WP Revised (HC) Wild Horse 2006GRC_Electric Rev Req Model (2009 GRC) Revised 01-18-2010" xfId="1171"/>
    <cellStyle name="_DEM-WP Revised (HC) Wild Horse 2006GRC_Electric Rev Req Model (2009 GRC) Revised 01-18-2010 2" xfId="1172"/>
    <cellStyle name="_DEM-WP Revised (HC) Wild Horse 2006GRC_Electric Rev Req Model (2009 GRC) Revised 01-18-2010 2 2" xfId="5370"/>
    <cellStyle name="_DEM-WP Revised (HC) Wild Horse 2006GRC_Electric Rev Req Model (2009 GRC) Revised 01-18-2010 3" xfId="5371"/>
    <cellStyle name="_DEM-WP Revised (HC) Wild Horse 2006GRC_Electric Rev Req Model (2009 GRC) Revised 01-18-2010_DEM-WP(C) ENERG10C--ctn Mid-C_042010 2010GRC" xfId="5372"/>
    <cellStyle name="_DEM-WP Revised (HC) Wild Horse 2006GRC_Final Order Electric EXHIBIT A-1" xfId="1173"/>
    <cellStyle name="_DEM-WP Revised (HC) Wild Horse 2006GRC_Final Order Electric EXHIBIT A-1 2" xfId="5373"/>
    <cellStyle name="_DEM-WP Revised (HC) Wild Horse 2006GRC_NIM Summary" xfId="1174"/>
    <cellStyle name="_DEM-WP Revised (HC) Wild Horse 2006GRC_NIM Summary 2" xfId="1175"/>
    <cellStyle name="_DEM-WP Revised (HC) Wild Horse 2006GRC_NIM Summary 2 2" xfId="5374"/>
    <cellStyle name="_DEM-WP Revised (HC) Wild Horse 2006GRC_NIM Summary 3" xfId="5375"/>
    <cellStyle name="_DEM-WP Revised (HC) Wild Horse 2006GRC_NIM Summary_DEM-WP(C) ENERG10C--ctn Mid-C_042010 2010GRC" xfId="5376"/>
    <cellStyle name="_DEM-WP Revised (HC) Wild Horse 2006GRC_Power Costs - Comparison bx Rbtl-Staff-Jt-PC" xfId="1176"/>
    <cellStyle name="_DEM-WP Revised (HC) Wild Horse 2006GRC_Power Costs - Comparison bx Rbtl-Staff-Jt-PC 2" xfId="1177"/>
    <cellStyle name="_DEM-WP Revised (HC) Wild Horse 2006GRC_Power Costs - Comparison bx Rbtl-Staff-Jt-PC 2 2" xfId="5377"/>
    <cellStyle name="_DEM-WP Revised (HC) Wild Horse 2006GRC_Power Costs - Comparison bx Rbtl-Staff-Jt-PC 3" xfId="5378"/>
    <cellStyle name="_DEM-WP Revised (HC) Wild Horse 2006GRC_Power Costs - Comparison bx Rbtl-Staff-Jt-PC_DEM-WP(C) ENERG10C--ctn Mid-C_042010 2010GRC" xfId="5379"/>
    <cellStyle name="_DEM-WP Revised (HC) Wild Horse 2006GRC_Rebuttal Power Costs" xfId="1178"/>
    <cellStyle name="_DEM-WP Revised (HC) Wild Horse 2006GRC_Rebuttal Power Costs 2" xfId="1179"/>
    <cellStyle name="_DEM-WP Revised (HC) Wild Horse 2006GRC_Rebuttal Power Costs 2 2" xfId="5380"/>
    <cellStyle name="_DEM-WP Revised (HC) Wild Horse 2006GRC_Rebuttal Power Costs 3" xfId="5381"/>
    <cellStyle name="_DEM-WP Revised (HC) Wild Horse 2006GRC_Rebuttal Power Costs_DEM-WP(C) ENERG10C--ctn Mid-C_042010 2010GRC" xfId="5382"/>
    <cellStyle name="_DEM-WP Revised (HC) Wild Horse 2006GRC_TENASKA REGULATORY ASSET" xfId="1180"/>
    <cellStyle name="_DEM-WP Revised (HC) Wild Horse 2006GRC_TENASKA REGULATORY ASSET 2" xfId="5383"/>
    <cellStyle name="_x0013__DEM-WP(C) Colstrip 12 Coal Cost Forecast 2010GRC" xfId="5384"/>
    <cellStyle name="_DEM-WP(C) Colstrip FOR" xfId="1181"/>
    <cellStyle name="_DEM-WP(C) Colstrip FOR 2" xfId="1182"/>
    <cellStyle name="_DEM-WP(C) Colstrip FOR 2 2" xfId="5385"/>
    <cellStyle name="_DEM-WP(C) Colstrip FOR 3" xfId="5386"/>
    <cellStyle name="_DEM-WP(C) Colstrip FOR_(C) WHE Proforma with ITC cash grant 10 Yr Amort_for rebuttal_120709" xfId="1183"/>
    <cellStyle name="_DEM-WP(C) Colstrip FOR_(C) WHE Proforma with ITC cash grant 10 Yr Amort_for rebuttal_120709 2" xfId="1184"/>
    <cellStyle name="_DEM-WP(C) Colstrip FOR_(C) WHE Proforma with ITC cash grant 10 Yr Amort_for rebuttal_120709 2 2" xfId="5387"/>
    <cellStyle name="_DEM-WP(C) Colstrip FOR_(C) WHE Proforma with ITC cash grant 10 Yr Amort_for rebuttal_120709_DEM-WP(C) ENERG10C--ctn Mid-C_042010 2010GRC" xfId="5388"/>
    <cellStyle name="_DEM-WP(C) Colstrip FOR_16.07E Wild Horse Wind Expansionwrkingfile" xfId="1185"/>
    <cellStyle name="_DEM-WP(C) Colstrip FOR_16.07E Wild Horse Wind Expansionwrkingfile 2" xfId="1186"/>
    <cellStyle name="_DEM-WP(C) Colstrip FOR_16.07E Wild Horse Wind Expansionwrkingfile 2 2" xfId="5389"/>
    <cellStyle name="_DEM-WP(C) Colstrip FOR_16.07E Wild Horse Wind Expansionwrkingfile 3" xfId="5390"/>
    <cellStyle name="_DEM-WP(C) Colstrip FOR_16.07E Wild Horse Wind Expansionwrkingfile SF" xfId="1187"/>
    <cellStyle name="_DEM-WP(C) Colstrip FOR_16.07E Wild Horse Wind Expansionwrkingfile SF 2" xfId="1188"/>
    <cellStyle name="_DEM-WP(C) Colstrip FOR_16.07E Wild Horse Wind Expansionwrkingfile SF 2 2" xfId="5391"/>
    <cellStyle name="_DEM-WP(C) Colstrip FOR_16.07E Wild Horse Wind Expansionwrkingfile SF 3" xfId="5392"/>
    <cellStyle name="_DEM-WP(C) Colstrip FOR_16.07E Wild Horse Wind Expansionwrkingfile SF_DEM-WP(C) ENERG10C--ctn Mid-C_042010 2010GRC" xfId="5393"/>
    <cellStyle name="_DEM-WP(C) Colstrip FOR_16.07E Wild Horse Wind Expansionwrkingfile_DEM-WP(C) ENERG10C--ctn Mid-C_042010 2010GRC" xfId="5394"/>
    <cellStyle name="_DEM-WP(C) Colstrip FOR_16.37E Wild Horse Expansion DeferralRevwrkingfile SF" xfId="1189"/>
    <cellStyle name="_DEM-WP(C) Colstrip FOR_16.37E Wild Horse Expansion DeferralRevwrkingfile SF 2" xfId="1190"/>
    <cellStyle name="_DEM-WP(C) Colstrip FOR_16.37E Wild Horse Expansion DeferralRevwrkingfile SF 2 2" xfId="5395"/>
    <cellStyle name="_DEM-WP(C) Colstrip FOR_16.37E Wild Horse Expansion DeferralRevwrkingfile SF 3" xfId="5396"/>
    <cellStyle name="_DEM-WP(C) Colstrip FOR_16.37E Wild Horse Expansion DeferralRevwrkingfile SF_DEM-WP(C) ENERG10C--ctn Mid-C_042010 2010GRC" xfId="5397"/>
    <cellStyle name="_DEM-WP(C) Colstrip FOR_Adj Bench DR 3 for Initial Briefs (Electric)" xfId="1191"/>
    <cellStyle name="_DEM-WP(C) Colstrip FOR_Adj Bench DR 3 for Initial Briefs (Electric) 2" xfId="1192"/>
    <cellStyle name="_DEM-WP(C) Colstrip FOR_Adj Bench DR 3 for Initial Briefs (Electric) 2 2" xfId="5398"/>
    <cellStyle name="_DEM-WP(C) Colstrip FOR_Adj Bench DR 3 for Initial Briefs (Electric) 3" xfId="5399"/>
    <cellStyle name="_DEM-WP(C) Colstrip FOR_Adj Bench DR 3 for Initial Briefs (Electric)_DEM-WP(C) ENERG10C--ctn Mid-C_042010 2010GRC" xfId="5400"/>
    <cellStyle name="_DEM-WP(C) Colstrip FOR_Book2" xfId="1193"/>
    <cellStyle name="_DEM-WP(C) Colstrip FOR_Book2 2" xfId="1194"/>
    <cellStyle name="_DEM-WP(C) Colstrip FOR_Book2 2 2" xfId="5401"/>
    <cellStyle name="_DEM-WP(C) Colstrip FOR_Book2 3" xfId="5402"/>
    <cellStyle name="_DEM-WP(C) Colstrip FOR_Book2_Adj Bench DR 3 for Initial Briefs (Electric)" xfId="1195"/>
    <cellStyle name="_DEM-WP(C) Colstrip FOR_Book2_Adj Bench DR 3 for Initial Briefs (Electric) 2" xfId="1196"/>
    <cellStyle name="_DEM-WP(C) Colstrip FOR_Book2_Adj Bench DR 3 for Initial Briefs (Electric) 2 2" xfId="5403"/>
    <cellStyle name="_DEM-WP(C) Colstrip FOR_Book2_Adj Bench DR 3 for Initial Briefs (Electric) 3" xfId="5404"/>
    <cellStyle name="_DEM-WP(C) Colstrip FOR_Book2_Adj Bench DR 3 for Initial Briefs (Electric)_DEM-WP(C) ENERG10C--ctn Mid-C_042010 2010GRC" xfId="5405"/>
    <cellStyle name="_DEM-WP(C) Colstrip FOR_Book2_DEM-WP(C) ENERG10C--ctn Mid-C_042010 2010GRC" xfId="5406"/>
    <cellStyle name="_DEM-WP(C) Colstrip FOR_Book2_Electric Rev Req Model (2009 GRC) Rebuttal" xfId="1197"/>
    <cellStyle name="_DEM-WP(C) Colstrip FOR_Book2_Electric Rev Req Model (2009 GRC) Rebuttal 2" xfId="5407"/>
    <cellStyle name="_DEM-WP(C) Colstrip FOR_Book2_Electric Rev Req Model (2009 GRC) Rebuttal REmoval of New  WH Solar AdjustMI" xfId="1198"/>
    <cellStyle name="_DEM-WP(C) Colstrip FOR_Book2_Electric Rev Req Model (2009 GRC) Rebuttal REmoval of New  WH Solar AdjustMI 2" xfId="1199"/>
    <cellStyle name="_DEM-WP(C) Colstrip FOR_Book2_Electric Rev Req Model (2009 GRC) Rebuttal REmoval of New  WH Solar AdjustMI 2 2" xfId="5408"/>
    <cellStyle name="_DEM-WP(C) Colstrip FOR_Book2_Electric Rev Req Model (2009 GRC) Rebuttal REmoval of New  WH Solar AdjustMI 3" xfId="5409"/>
    <cellStyle name="_DEM-WP(C) Colstrip FOR_Book2_Electric Rev Req Model (2009 GRC) Rebuttal REmoval of New  WH Solar AdjustMI_DEM-WP(C) ENERG10C--ctn Mid-C_042010 2010GRC" xfId="5410"/>
    <cellStyle name="_DEM-WP(C) Colstrip FOR_Book2_Electric Rev Req Model (2009 GRC) Revised 01-18-2010" xfId="1200"/>
    <cellStyle name="_DEM-WP(C) Colstrip FOR_Book2_Electric Rev Req Model (2009 GRC) Revised 01-18-2010 2" xfId="1201"/>
    <cellStyle name="_DEM-WP(C) Colstrip FOR_Book2_Electric Rev Req Model (2009 GRC) Revised 01-18-2010 2 2" xfId="5411"/>
    <cellStyle name="_DEM-WP(C) Colstrip FOR_Book2_Electric Rev Req Model (2009 GRC) Revised 01-18-2010 3" xfId="5412"/>
    <cellStyle name="_DEM-WP(C) Colstrip FOR_Book2_Electric Rev Req Model (2009 GRC) Revised 01-18-2010_DEM-WP(C) ENERG10C--ctn Mid-C_042010 2010GRC" xfId="5413"/>
    <cellStyle name="_DEM-WP(C) Colstrip FOR_Book2_Final Order Electric EXHIBIT A-1" xfId="1202"/>
    <cellStyle name="_DEM-WP(C) Colstrip FOR_Book2_Final Order Electric EXHIBIT A-1 2" xfId="5414"/>
    <cellStyle name="_DEM-WP(C) Colstrip FOR_Confidential Material" xfId="5415"/>
    <cellStyle name="_DEM-WP(C) Colstrip FOR_DEM-WP(C) Colstrip 12 Coal Cost Forecast 2010GRC" xfId="5416"/>
    <cellStyle name="_DEM-WP(C) Colstrip FOR_DEM-WP(C) ENERG10C--ctn Mid-C_042010 2010GRC" xfId="5417"/>
    <cellStyle name="_DEM-WP(C) Colstrip FOR_DEM-WP(C) Production O&amp;M 2010GRC As-Filed" xfId="5418"/>
    <cellStyle name="_DEM-WP(C) Colstrip FOR_DEM-WP(C) Production O&amp;M 2010GRC As-Filed 2" xfId="5419"/>
    <cellStyle name="_DEM-WP(C) Colstrip FOR_DEM-WP(C) Production O&amp;M 2010GRC As-Filed 3" xfId="5420"/>
    <cellStyle name="_DEM-WP(C) Colstrip FOR_Electric Rev Req Model (2009 GRC) Rebuttal" xfId="1203"/>
    <cellStyle name="_DEM-WP(C) Colstrip FOR_Electric Rev Req Model (2009 GRC) Rebuttal 2" xfId="5421"/>
    <cellStyle name="_DEM-WP(C) Colstrip FOR_Electric Rev Req Model (2009 GRC) Rebuttal REmoval of New  WH Solar AdjustMI" xfId="1204"/>
    <cellStyle name="_DEM-WP(C) Colstrip FOR_Electric Rev Req Model (2009 GRC) Rebuttal REmoval of New  WH Solar AdjustMI 2" xfId="1205"/>
    <cellStyle name="_DEM-WP(C) Colstrip FOR_Electric Rev Req Model (2009 GRC) Rebuttal REmoval of New  WH Solar AdjustMI 2 2" xfId="5422"/>
    <cellStyle name="_DEM-WP(C) Colstrip FOR_Electric Rev Req Model (2009 GRC) Rebuttal REmoval of New  WH Solar AdjustMI 3" xfId="5423"/>
    <cellStyle name="_DEM-WP(C) Colstrip FOR_Electric Rev Req Model (2009 GRC) Rebuttal REmoval of New  WH Solar AdjustMI_DEM-WP(C) ENERG10C--ctn Mid-C_042010 2010GRC" xfId="5424"/>
    <cellStyle name="_DEM-WP(C) Colstrip FOR_Electric Rev Req Model (2009 GRC) Revised 01-18-2010" xfId="1206"/>
    <cellStyle name="_DEM-WP(C) Colstrip FOR_Electric Rev Req Model (2009 GRC) Revised 01-18-2010 2" xfId="1207"/>
    <cellStyle name="_DEM-WP(C) Colstrip FOR_Electric Rev Req Model (2009 GRC) Revised 01-18-2010 2 2" xfId="5425"/>
    <cellStyle name="_DEM-WP(C) Colstrip FOR_Electric Rev Req Model (2009 GRC) Revised 01-18-2010 3" xfId="5426"/>
    <cellStyle name="_DEM-WP(C) Colstrip FOR_Electric Rev Req Model (2009 GRC) Revised 01-18-2010_DEM-WP(C) ENERG10C--ctn Mid-C_042010 2010GRC" xfId="5427"/>
    <cellStyle name="_DEM-WP(C) Colstrip FOR_Final Order Electric EXHIBIT A-1" xfId="1208"/>
    <cellStyle name="_DEM-WP(C) Colstrip FOR_Final Order Electric EXHIBIT A-1 2" xfId="5428"/>
    <cellStyle name="_DEM-WP(C) Colstrip FOR_Rebuttal Power Costs" xfId="1209"/>
    <cellStyle name="_DEM-WP(C) Colstrip FOR_Rebuttal Power Costs 2" xfId="1210"/>
    <cellStyle name="_DEM-WP(C) Colstrip FOR_Rebuttal Power Costs 2 2" xfId="5429"/>
    <cellStyle name="_DEM-WP(C) Colstrip FOR_Rebuttal Power Costs 3" xfId="5430"/>
    <cellStyle name="_DEM-WP(C) Colstrip FOR_Rebuttal Power Costs_Adj Bench DR 3 for Initial Briefs (Electric)" xfId="1211"/>
    <cellStyle name="_DEM-WP(C) Colstrip FOR_Rebuttal Power Costs_Adj Bench DR 3 for Initial Briefs (Electric) 2" xfId="1212"/>
    <cellStyle name="_DEM-WP(C) Colstrip FOR_Rebuttal Power Costs_Adj Bench DR 3 for Initial Briefs (Electric) 2 2" xfId="5431"/>
    <cellStyle name="_DEM-WP(C) Colstrip FOR_Rebuttal Power Costs_Adj Bench DR 3 for Initial Briefs (Electric) 3" xfId="5432"/>
    <cellStyle name="_DEM-WP(C) Colstrip FOR_Rebuttal Power Costs_Adj Bench DR 3 for Initial Briefs (Electric)_DEM-WP(C) ENERG10C--ctn Mid-C_042010 2010GRC" xfId="5433"/>
    <cellStyle name="_DEM-WP(C) Colstrip FOR_Rebuttal Power Costs_DEM-WP(C) ENERG10C--ctn Mid-C_042010 2010GRC" xfId="5434"/>
    <cellStyle name="_DEM-WP(C) Colstrip FOR_Rebuttal Power Costs_Electric Rev Req Model (2009 GRC) Rebuttal" xfId="1213"/>
    <cellStyle name="_DEM-WP(C) Colstrip FOR_Rebuttal Power Costs_Electric Rev Req Model (2009 GRC) Rebuttal 2" xfId="5435"/>
    <cellStyle name="_DEM-WP(C) Colstrip FOR_Rebuttal Power Costs_Electric Rev Req Model (2009 GRC) Rebuttal REmoval of New  WH Solar AdjustMI" xfId="1214"/>
    <cellStyle name="_DEM-WP(C) Colstrip FOR_Rebuttal Power Costs_Electric Rev Req Model (2009 GRC) Rebuttal REmoval of New  WH Solar AdjustMI 2" xfId="1215"/>
    <cellStyle name="_DEM-WP(C) Colstrip FOR_Rebuttal Power Costs_Electric Rev Req Model (2009 GRC) Rebuttal REmoval of New  WH Solar AdjustMI 2 2" xfId="5436"/>
    <cellStyle name="_DEM-WP(C) Colstrip FOR_Rebuttal Power Costs_Electric Rev Req Model (2009 GRC) Rebuttal REmoval of New  WH Solar AdjustMI 3" xfId="5437"/>
    <cellStyle name="_DEM-WP(C) Colstrip FOR_Rebuttal Power Costs_Electric Rev Req Model (2009 GRC) Rebuttal REmoval of New  WH Solar AdjustMI_DEM-WP(C) ENERG10C--ctn Mid-C_042010 2010GRC" xfId="5438"/>
    <cellStyle name="_DEM-WP(C) Colstrip FOR_Rebuttal Power Costs_Electric Rev Req Model (2009 GRC) Revised 01-18-2010" xfId="1216"/>
    <cellStyle name="_DEM-WP(C) Colstrip FOR_Rebuttal Power Costs_Electric Rev Req Model (2009 GRC) Revised 01-18-2010 2" xfId="1217"/>
    <cellStyle name="_DEM-WP(C) Colstrip FOR_Rebuttal Power Costs_Electric Rev Req Model (2009 GRC) Revised 01-18-2010 2 2" xfId="5439"/>
    <cellStyle name="_DEM-WP(C) Colstrip FOR_Rebuttal Power Costs_Electric Rev Req Model (2009 GRC) Revised 01-18-2010 3" xfId="5440"/>
    <cellStyle name="_DEM-WP(C) Colstrip FOR_Rebuttal Power Costs_Electric Rev Req Model (2009 GRC) Revised 01-18-2010_DEM-WP(C) ENERG10C--ctn Mid-C_042010 2010GRC" xfId="5441"/>
    <cellStyle name="_DEM-WP(C) Colstrip FOR_Rebuttal Power Costs_Final Order Electric EXHIBIT A-1" xfId="1218"/>
    <cellStyle name="_DEM-WP(C) Colstrip FOR_Rebuttal Power Costs_Final Order Electric EXHIBIT A-1 2" xfId="5442"/>
    <cellStyle name="_DEM-WP(C) Colstrip FOR_TENASKA REGULATORY ASSET" xfId="1219"/>
    <cellStyle name="_DEM-WP(C) Colstrip FOR_TENASKA REGULATORY ASSET 2" xfId="5443"/>
    <cellStyle name="_DEM-WP(C) Costs not in AURORA 2006GRC" xfId="1220"/>
    <cellStyle name="_DEM-WP(C) Costs not in AURORA 2006GRC 2" xfId="1221"/>
    <cellStyle name="_DEM-WP(C) Costs not in AURORA 2006GRC 2 2" xfId="1222"/>
    <cellStyle name="_DEM-WP(C) Costs not in AURORA 2006GRC 2 2 2" xfId="5444"/>
    <cellStyle name="_DEM-WP(C) Costs not in AURORA 2006GRC 2 3" xfId="5445"/>
    <cellStyle name="_DEM-WP(C) Costs not in AURORA 2006GRC 3" xfId="1223"/>
    <cellStyle name="_DEM-WP(C) Costs not in AURORA 2006GRC 3 2" xfId="5446"/>
    <cellStyle name="_DEM-WP(C) Costs not in AURORA 2006GRC 4" xfId="1224"/>
    <cellStyle name="_DEM-WP(C) Costs not in AURORA 2006GRC 4 2" xfId="1225"/>
    <cellStyle name="_DEM-WP(C) Costs not in AURORA 2006GRC 4 2 2" xfId="5447"/>
    <cellStyle name="_DEM-WP(C) Costs not in AURORA 2006GRC 4 3" xfId="5448"/>
    <cellStyle name="_DEM-WP(C) Costs not in AURORA 2006GRC 5" xfId="5449"/>
    <cellStyle name="_DEM-WP(C) Costs not in AURORA 2006GRC 6" xfId="5450"/>
    <cellStyle name="_DEM-WP(C) Costs not in AURORA 2006GRC 6 2" xfId="5451"/>
    <cellStyle name="_DEM-WP(C) Costs not in AURORA 2006GRC 7" xfId="5452"/>
    <cellStyle name="_DEM-WP(C) Costs not in AURORA 2006GRC 7 2" xfId="5453"/>
    <cellStyle name="_DEM-WP(C) Costs not in AURORA 2006GRC_(C) WHE Proforma with ITC cash grant 10 Yr Amort_for deferral_102809" xfId="1226"/>
    <cellStyle name="_DEM-WP(C) Costs not in AURORA 2006GRC_(C) WHE Proforma with ITC cash grant 10 Yr Amort_for deferral_102809 2" xfId="1227"/>
    <cellStyle name="_DEM-WP(C) Costs not in AURORA 2006GRC_(C) WHE Proforma with ITC cash grant 10 Yr Amort_for deferral_102809 2 2" xfId="5454"/>
    <cellStyle name="_DEM-WP(C) Costs not in AURORA 2006GRC_(C) WHE Proforma with ITC cash grant 10 Yr Amort_for deferral_102809 3" xfId="5455"/>
    <cellStyle name="_DEM-WP(C) Costs not in AURORA 2006GRC_(C) WHE Proforma with ITC cash grant 10 Yr Amort_for deferral_102809_16.07E Wild Horse Wind Expansionwrkingfile" xfId="1228"/>
    <cellStyle name="_DEM-WP(C) Costs not in AURORA 2006GRC_(C) WHE Proforma with ITC cash grant 10 Yr Amort_for deferral_102809_16.07E Wild Horse Wind Expansionwrkingfile 2" xfId="1229"/>
    <cellStyle name="_DEM-WP(C) Costs not in AURORA 2006GRC_(C) WHE Proforma with ITC cash grant 10 Yr Amort_for deferral_102809_16.07E Wild Horse Wind Expansionwrkingfile 2 2" xfId="5456"/>
    <cellStyle name="_DEM-WP(C) Costs not in AURORA 2006GRC_(C) WHE Proforma with ITC cash grant 10 Yr Amort_for deferral_102809_16.07E Wild Horse Wind Expansionwrkingfile 3" xfId="5457"/>
    <cellStyle name="_DEM-WP(C) Costs not in AURORA 2006GRC_(C) WHE Proforma with ITC cash grant 10 Yr Amort_for deferral_102809_16.07E Wild Horse Wind Expansionwrkingfile SF" xfId="1230"/>
    <cellStyle name="_DEM-WP(C) Costs not in AURORA 2006GRC_(C) WHE Proforma with ITC cash grant 10 Yr Amort_for deferral_102809_16.07E Wild Horse Wind Expansionwrkingfile SF 2" xfId="1231"/>
    <cellStyle name="_DEM-WP(C) Costs not in AURORA 2006GRC_(C) WHE Proforma with ITC cash grant 10 Yr Amort_for deferral_102809_16.07E Wild Horse Wind Expansionwrkingfile SF 2 2" xfId="5458"/>
    <cellStyle name="_DEM-WP(C) Costs not in AURORA 2006GRC_(C) WHE Proforma with ITC cash grant 10 Yr Amort_for deferral_102809_16.07E Wild Horse Wind Expansionwrkingfile SF 3" xfId="5459"/>
    <cellStyle name="_DEM-WP(C) Costs not in AURORA 2006GRC_(C) WHE Proforma with ITC cash grant 10 Yr Amort_for deferral_102809_16.07E Wild Horse Wind Expansionwrkingfile SF_DEM-WP(C) ENERG10C--ctn Mid-C_042010 2010GRC" xfId="5460"/>
    <cellStyle name="_DEM-WP(C) Costs not in AURORA 2006GRC_(C) WHE Proforma with ITC cash grant 10 Yr Amort_for deferral_102809_16.07E Wild Horse Wind Expansionwrkingfile_DEM-WP(C) ENERG10C--ctn Mid-C_042010 2010GRC" xfId="5461"/>
    <cellStyle name="_DEM-WP(C) Costs not in AURORA 2006GRC_(C) WHE Proforma with ITC cash grant 10 Yr Amort_for deferral_102809_16.37E Wild Horse Expansion DeferralRevwrkingfile SF" xfId="1232"/>
    <cellStyle name="_DEM-WP(C) Costs not in AURORA 2006GRC_(C) WHE Proforma with ITC cash grant 10 Yr Amort_for deferral_102809_16.37E Wild Horse Expansion DeferralRevwrkingfile SF 2" xfId="1233"/>
    <cellStyle name="_DEM-WP(C) Costs not in AURORA 2006GRC_(C) WHE Proforma with ITC cash grant 10 Yr Amort_for deferral_102809_16.37E Wild Horse Expansion DeferralRevwrkingfile SF 2 2" xfId="5462"/>
    <cellStyle name="_DEM-WP(C) Costs not in AURORA 2006GRC_(C) WHE Proforma with ITC cash grant 10 Yr Amort_for deferral_102809_16.37E Wild Horse Expansion DeferralRevwrkingfile SF 3" xfId="5463"/>
    <cellStyle name="_DEM-WP(C) Costs not in AURORA 2006GRC_(C) WHE Proforma with ITC cash grant 10 Yr Amort_for deferral_102809_16.37E Wild Horse Expansion DeferralRevwrkingfile SF_DEM-WP(C) ENERG10C--ctn Mid-C_042010 2010GRC" xfId="5464"/>
    <cellStyle name="_DEM-WP(C) Costs not in AURORA 2006GRC_(C) WHE Proforma with ITC cash grant 10 Yr Amort_for deferral_102809_DEM-WP(C) ENERG10C--ctn Mid-C_042010 2010GRC" xfId="5465"/>
    <cellStyle name="_DEM-WP(C) Costs not in AURORA 2006GRC_(C) WHE Proforma with ITC cash grant 10 Yr Amort_for rebuttal_120709" xfId="1234"/>
    <cellStyle name="_DEM-WP(C) Costs not in AURORA 2006GRC_(C) WHE Proforma with ITC cash grant 10 Yr Amort_for rebuttal_120709 2" xfId="1235"/>
    <cellStyle name="_DEM-WP(C) Costs not in AURORA 2006GRC_(C) WHE Proforma with ITC cash grant 10 Yr Amort_for rebuttal_120709 2 2" xfId="5466"/>
    <cellStyle name="_DEM-WP(C) Costs not in AURORA 2006GRC_(C) WHE Proforma with ITC cash grant 10 Yr Amort_for rebuttal_120709_DEM-WP(C) ENERG10C--ctn Mid-C_042010 2010GRC" xfId="5467"/>
    <cellStyle name="_DEM-WP(C) Costs not in AURORA 2006GRC_04.07E Wild Horse Wind Expansion" xfId="1236"/>
    <cellStyle name="_DEM-WP(C) Costs not in AURORA 2006GRC_04.07E Wild Horse Wind Expansion 2" xfId="1237"/>
    <cellStyle name="_DEM-WP(C) Costs not in AURORA 2006GRC_04.07E Wild Horse Wind Expansion 2 2" xfId="5468"/>
    <cellStyle name="_DEM-WP(C) Costs not in AURORA 2006GRC_04.07E Wild Horse Wind Expansion 3" xfId="5469"/>
    <cellStyle name="_DEM-WP(C) Costs not in AURORA 2006GRC_04.07E Wild Horse Wind Expansion_16.07E Wild Horse Wind Expansionwrkingfile" xfId="1238"/>
    <cellStyle name="_DEM-WP(C) Costs not in AURORA 2006GRC_04.07E Wild Horse Wind Expansion_16.07E Wild Horse Wind Expansionwrkingfile 2" xfId="1239"/>
    <cellStyle name="_DEM-WP(C) Costs not in AURORA 2006GRC_04.07E Wild Horse Wind Expansion_16.07E Wild Horse Wind Expansionwrkingfile 2 2" xfId="5470"/>
    <cellStyle name="_DEM-WP(C) Costs not in AURORA 2006GRC_04.07E Wild Horse Wind Expansion_16.07E Wild Horse Wind Expansionwrkingfile 3" xfId="5471"/>
    <cellStyle name="_DEM-WP(C) Costs not in AURORA 2006GRC_04.07E Wild Horse Wind Expansion_16.07E Wild Horse Wind Expansionwrkingfile SF" xfId="1240"/>
    <cellStyle name="_DEM-WP(C) Costs not in AURORA 2006GRC_04.07E Wild Horse Wind Expansion_16.07E Wild Horse Wind Expansionwrkingfile SF 2" xfId="1241"/>
    <cellStyle name="_DEM-WP(C) Costs not in AURORA 2006GRC_04.07E Wild Horse Wind Expansion_16.07E Wild Horse Wind Expansionwrkingfile SF 2 2" xfId="5472"/>
    <cellStyle name="_DEM-WP(C) Costs not in AURORA 2006GRC_04.07E Wild Horse Wind Expansion_16.07E Wild Horse Wind Expansionwrkingfile SF 3" xfId="5473"/>
    <cellStyle name="_DEM-WP(C) Costs not in AURORA 2006GRC_04.07E Wild Horse Wind Expansion_16.07E Wild Horse Wind Expansionwrkingfile SF_DEM-WP(C) ENERG10C--ctn Mid-C_042010 2010GRC" xfId="5474"/>
    <cellStyle name="_DEM-WP(C) Costs not in AURORA 2006GRC_04.07E Wild Horse Wind Expansion_16.07E Wild Horse Wind Expansionwrkingfile_DEM-WP(C) ENERG10C--ctn Mid-C_042010 2010GRC" xfId="5475"/>
    <cellStyle name="_DEM-WP(C) Costs not in AURORA 2006GRC_04.07E Wild Horse Wind Expansion_16.37E Wild Horse Expansion DeferralRevwrkingfile SF" xfId="1242"/>
    <cellStyle name="_DEM-WP(C) Costs not in AURORA 2006GRC_04.07E Wild Horse Wind Expansion_16.37E Wild Horse Expansion DeferralRevwrkingfile SF 2" xfId="1243"/>
    <cellStyle name="_DEM-WP(C) Costs not in AURORA 2006GRC_04.07E Wild Horse Wind Expansion_16.37E Wild Horse Expansion DeferralRevwrkingfile SF 2 2" xfId="5476"/>
    <cellStyle name="_DEM-WP(C) Costs not in AURORA 2006GRC_04.07E Wild Horse Wind Expansion_16.37E Wild Horse Expansion DeferralRevwrkingfile SF 3" xfId="5477"/>
    <cellStyle name="_DEM-WP(C) Costs not in AURORA 2006GRC_04.07E Wild Horse Wind Expansion_16.37E Wild Horse Expansion DeferralRevwrkingfile SF_DEM-WP(C) ENERG10C--ctn Mid-C_042010 2010GRC" xfId="5478"/>
    <cellStyle name="_DEM-WP(C) Costs not in AURORA 2006GRC_04.07E Wild Horse Wind Expansion_DEM-WP(C) ENERG10C--ctn Mid-C_042010 2010GRC" xfId="5479"/>
    <cellStyle name="_DEM-WP(C) Costs not in AURORA 2006GRC_16.07E Wild Horse Wind Expansionwrkingfile" xfId="1244"/>
    <cellStyle name="_DEM-WP(C) Costs not in AURORA 2006GRC_16.07E Wild Horse Wind Expansionwrkingfile 2" xfId="1245"/>
    <cellStyle name="_DEM-WP(C) Costs not in AURORA 2006GRC_16.07E Wild Horse Wind Expansionwrkingfile 2 2" xfId="5480"/>
    <cellStyle name="_DEM-WP(C) Costs not in AURORA 2006GRC_16.07E Wild Horse Wind Expansionwrkingfile 3" xfId="5481"/>
    <cellStyle name="_DEM-WP(C) Costs not in AURORA 2006GRC_16.07E Wild Horse Wind Expansionwrkingfile SF" xfId="1246"/>
    <cellStyle name="_DEM-WP(C) Costs not in AURORA 2006GRC_16.07E Wild Horse Wind Expansionwrkingfile SF 2" xfId="1247"/>
    <cellStyle name="_DEM-WP(C) Costs not in AURORA 2006GRC_16.07E Wild Horse Wind Expansionwrkingfile SF 2 2" xfId="5482"/>
    <cellStyle name="_DEM-WP(C) Costs not in AURORA 2006GRC_16.07E Wild Horse Wind Expansionwrkingfile SF 3" xfId="5483"/>
    <cellStyle name="_DEM-WP(C) Costs not in AURORA 2006GRC_16.07E Wild Horse Wind Expansionwrkingfile SF_DEM-WP(C) ENERG10C--ctn Mid-C_042010 2010GRC" xfId="5484"/>
    <cellStyle name="_DEM-WP(C) Costs not in AURORA 2006GRC_16.07E Wild Horse Wind Expansionwrkingfile_DEM-WP(C) ENERG10C--ctn Mid-C_042010 2010GRC" xfId="5485"/>
    <cellStyle name="_DEM-WP(C) Costs not in AURORA 2006GRC_16.37E Wild Horse Expansion DeferralRevwrkingfile SF" xfId="1248"/>
    <cellStyle name="_DEM-WP(C) Costs not in AURORA 2006GRC_16.37E Wild Horse Expansion DeferralRevwrkingfile SF 2" xfId="1249"/>
    <cellStyle name="_DEM-WP(C) Costs not in AURORA 2006GRC_16.37E Wild Horse Expansion DeferralRevwrkingfile SF 2 2" xfId="5486"/>
    <cellStyle name="_DEM-WP(C) Costs not in AURORA 2006GRC_16.37E Wild Horse Expansion DeferralRevwrkingfile SF 3" xfId="5487"/>
    <cellStyle name="_DEM-WP(C) Costs not in AURORA 2006GRC_16.37E Wild Horse Expansion DeferralRevwrkingfile SF_DEM-WP(C) ENERG10C--ctn Mid-C_042010 2010GRC" xfId="5488"/>
    <cellStyle name="_DEM-WP(C) Costs not in AURORA 2006GRC_2009 GRC Compl Filing - Exhibit D" xfId="1250"/>
    <cellStyle name="_DEM-WP(C) Costs not in AURORA 2006GRC_2009 GRC Compl Filing - Exhibit D 2" xfId="1251"/>
    <cellStyle name="_DEM-WP(C) Costs not in AURORA 2006GRC_2009 GRC Compl Filing - Exhibit D 2 2" xfId="5489"/>
    <cellStyle name="_DEM-WP(C) Costs not in AURORA 2006GRC_2009 GRC Compl Filing - Exhibit D 3" xfId="5490"/>
    <cellStyle name="_DEM-WP(C) Costs not in AURORA 2006GRC_2009 GRC Compl Filing - Exhibit D_DEM-WP(C) ENERG10C--ctn Mid-C_042010 2010GRC" xfId="5491"/>
    <cellStyle name="_DEM-WP(C) Costs not in AURORA 2006GRC_4 31 Regulatory Assets and Liabilities  7 06- Exhibit D" xfId="1252"/>
    <cellStyle name="_DEM-WP(C) Costs not in AURORA 2006GRC_4 31 Regulatory Assets and Liabilities  7 06- Exhibit D 2" xfId="1253"/>
    <cellStyle name="_DEM-WP(C) Costs not in AURORA 2006GRC_4 31 Regulatory Assets and Liabilities  7 06- Exhibit D 2 2" xfId="5492"/>
    <cellStyle name="_DEM-WP(C) Costs not in AURORA 2006GRC_4 31 Regulatory Assets and Liabilities  7 06- Exhibit D 3" xfId="5493"/>
    <cellStyle name="_DEM-WP(C) Costs not in AURORA 2006GRC_4 31 Regulatory Assets and Liabilities  7 06- Exhibit D_DEM-WP(C) ENERG10C--ctn Mid-C_042010 2010GRC" xfId="5494"/>
    <cellStyle name="_DEM-WP(C) Costs not in AURORA 2006GRC_4 31 Regulatory Assets and Liabilities  7 06- Exhibit D_NIM Summary" xfId="1254"/>
    <cellStyle name="_DEM-WP(C) Costs not in AURORA 2006GRC_4 31 Regulatory Assets and Liabilities  7 06- Exhibit D_NIM Summary 2" xfId="1255"/>
    <cellStyle name="_DEM-WP(C) Costs not in AURORA 2006GRC_4 31 Regulatory Assets and Liabilities  7 06- Exhibit D_NIM Summary 2 2" xfId="5495"/>
    <cellStyle name="_DEM-WP(C) Costs not in AURORA 2006GRC_4 31 Regulatory Assets and Liabilities  7 06- Exhibit D_NIM Summary 3" xfId="5496"/>
    <cellStyle name="_DEM-WP(C) Costs not in AURORA 2006GRC_4 31 Regulatory Assets and Liabilities  7 06- Exhibit D_NIM Summary_DEM-WP(C) ENERG10C--ctn Mid-C_042010 2010GRC" xfId="5497"/>
    <cellStyle name="_DEM-WP(C) Costs not in AURORA 2006GRC_4 31E Reg Asset  Liab and EXH D" xfId="5498"/>
    <cellStyle name="_DEM-WP(C) Costs not in AURORA 2006GRC_4 31E Reg Asset  Liab and EXH D _ Aug 10 Filing (2)" xfId="5499"/>
    <cellStyle name="_DEM-WP(C) Costs not in AURORA 2006GRC_4 32 Regulatory Assets and Liabilities  7 06- Exhibit D" xfId="1256"/>
    <cellStyle name="_DEM-WP(C) Costs not in AURORA 2006GRC_4 32 Regulatory Assets and Liabilities  7 06- Exhibit D 2" xfId="1257"/>
    <cellStyle name="_DEM-WP(C) Costs not in AURORA 2006GRC_4 32 Regulatory Assets and Liabilities  7 06- Exhibit D 2 2" xfId="5500"/>
    <cellStyle name="_DEM-WP(C) Costs not in AURORA 2006GRC_4 32 Regulatory Assets and Liabilities  7 06- Exhibit D 3" xfId="5501"/>
    <cellStyle name="_DEM-WP(C) Costs not in AURORA 2006GRC_4 32 Regulatory Assets and Liabilities  7 06- Exhibit D_DEM-WP(C) ENERG10C--ctn Mid-C_042010 2010GRC" xfId="5502"/>
    <cellStyle name="_DEM-WP(C) Costs not in AURORA 2006GRC_4 32 Regulatory Assets and Liabilities  7 06- Exhibit D_NIM Summary" xfId="1258"/>
    <cellStyle name="_DEM-WP(C) Costs not in AURORA 2006GRC_4 32 Regulatory Assets and Liabilities  7 06- Exhibit D_NIM Summary 2" xfId="1259"/>
    <cellStyle name="_DEM-WP(C) Costs not in AURORA 2006GRC_4 32 Regulatory Assets and Liabilities  7 06- Exhibit D_NIM Summary 2 2" xfId="5503"/>
    <cellStyle name="_DEM-WP(C) Costs not in AURORA 2006GRC_4 32 Regulatory Assets and Liabilities  7 06- Exhibit D_NIM Summary 3" xfId="5504"/>
    <cellStyle name="_DEM-WP(C) Costs not in AURORA 2006GRC_4 32 Regulatory Assets and Liabilities  7 06- Exhibit D_NIM Summary_DEM-WP(C) ENERG10C--ctn Mid-C_042010 2010GRC" xfId="5505"/>
    <cellStyle name="_DEM-WP(C) Costs not in AURORA 2006GRC_AURORA Total New" xfId="1260"/>
    <cellStyle name="_DEM-WP(C) Costs not in AURORA 2006GRC_AURORA Total New 2" xfId="1261"/>
    <cellStyle name="_DEM-WP(C) Costs not in AURORA 2006GRC_AURORA Total New 2 2" xfId="5506"/>
    <cellStyle name="_DEM-WP(C) Costs not in AURORA 2006GRC_AURORA Total New 3" xfId="5507"/>
    <cellStyle name="_DEM-WP(C) Costs not in AURORA 2006GRC_Book1" xfId="5508"/>
    <cellStyle name="_DEM-WP(C) Costs not in AURORA 2006GRC_Book2" xfId="1262"/>
    <cellStyle name="_DEM-WP(C) Costs not in AURORA 2006GRC_Book2 2" xfId="1263"/>
    <cellStyle name="_DEM-WP(C) Costs not in AURORA 2006GRC_Book2 2 2" xfId="5509"/>
    <cellStyle name="_DEM-WP(C) Costs not in AURORA 2006GRC_Book2 3" xfId="5510"/>
    <cellStyle name="_DEM-WP(C) Costs not in AURORA 2006GRC_Book2_Adj Bench DR 3 for Initial Briefs (Electric)" xfId="1264"/>
    <cellStyle name="_DEM-WP(C) Costs not in AURORA 2006GRC_Book2_Adj Bench DR 3 for Initial Briefs (Electric) 2" xfId="1265"/>
    <cellStyle name="_DEM-WP(C) Costs not in AURORA 2006GRC_Book2_Adj Bench DR 3 for Initial Briefs (Electric) 2 2" xfId="5511"/>
    <cellStyle name="_DEM-WP(C) Costs not in AURORA 2006GRC_Book2_Adj Bench DR 3 for Initial Briefs (Electric) 3" xfId="5512"/>
    <cellStyle name="_DEM-WP(C) Costs not in AURORA 2006GRC_Book2_Adj Bench DR 3 for Initial Briefs (Electric)_DEM-WP(C) ENERG10C--ctn Mid-C_042010 2010GRC" xfId="5513"/>
    <cellStyle name="_DEM-WP(C) Costs not in AURORA 2006GRC_Book2_DEM-WP(C) ENERG10C--ctn Mid-C_042010 2010GRC" xfId="5514"/>
    <cellStyle name="_DEM-WP(C) Costs not in AURORA 2006GRC_Book2_Electric Rev Req Model (2009 GRC) Rebuttal" xfId="1266"/>
    <cellStyle name="_DEM-WP(C) Costs not in AURORA 2006GRC_Book2_Electric Rev Req Model (2009 GRC) Rebuttal 2" xfId="5515"/>
    <cellStyle name="_DEM-WP(C) Costs not in AURORA 2006GRC_Book2_Electric Rev Req Model (2009 GRC) Rebuttal REmoval of New  WH Solar AdjustMI" xfId="1267"/>
    <cellStyle name="_DEM-WP(C) Costs not in AURORA 2006GRC_Book2_Electric Rev Req Model (2009 GRC) Rebuttal REmoval of New  WH Solar AdjustMI 2" xfId="1268"/>
    <cellStyle name="_DEM-WP(C) Costs not in AURORA 2006GRC_Book2_Electric Rev Req Model (2009 GRC) Rebuttal REmoval of New  WH Solar AdjustMI 2 2" xfId="5516"/>
    <cellStyle name="_DEM-WP(C) Costs not in AURORA 2006GRC_Book2_Electric Rev Req Model (2009 GRC) Rebuttal REmoval of New  WH Solar AdjustMI 3" xfId="5517"/>
    <cellStyle name="_DEM-WP(C) Costs not in AURORA 2006GRC_Book2_Electric Rev Req Model (2009 GRC) Rebuttal REmoval of New  WH Solar AdjustMI_DEM-WP(C) ENERG10C--ctn Mid-C_042010 2010GRC" xfId="5518"/>
    <cellStyle name="_DEM-WP(C) Costs not in AURORA 2006GRC_Book2_Electric Rev Req Model (2009 GRC) Revised 01-18-2010" xfId="1269"/>
    <cellStyle name="_DEM-WP(C) Costs not in AURORA 2006GRC_Book2_Electric Rev Req Model (2009 GRC) Revised 01-18-2010 2" xfId="1270"/>
    <cellStyle name="_DEM-WP(C) Costs not in AURORA 2006GRC_Book2_Electric Rev Req Model (2009 GRC) Revised 01-18-2010 2 2" xfId="5519"/>
    <cellStyle name="_DEM-WP(C) Costs not in AURORA 2006GRC_Book2_Electric Rev Req Model (2009 GRC) Revised 01-18-2010 3" xfId="5520"/>
    <cellStyle name="_DEM-WP(C) Costs not in AURORA 2006GRC_Book2_Electric Rev Req Model (2009 GRC) Revised 01-18-2010_DEM-WP(C) ENERG10C--ctn Mid-C_042010 2010GRC" xfId="5521"/>
    <cellStyle name="_DEM-WP(C) Costs not in AURORA 2006GRC_Book2_Final Order Electric EXHIBIT A-1" xfId="1271"/>
    <cellStyle name="_DEM-WP(C) Costs not in AURORA 2006GRC_Book2_Final Order Electric EXHIBIT A-1 2" xfId="5522"/>
    <cellStyle name="_DEM-WP(C) Costs not in AURORA 2006GRC_Book4" xfId="1272"/>
    <cellStyle name="_DEM-WP(C) Costs not in AURORA 2006GRC_Book4 2" xfId="1273"/>
    <cellStyle name="_DEM-WP(C) Costs not in AURORA 2006GRC_Book4 2 2" xfId="5523"/>
    <cellStyle name="_DEM-WP(C) Costs not in AURORA 2006GRC_Book4 3" xfId="5524"/>
    <cellStyle name="_DEM-WP(C) Costs not in AURORA 2006GRC_Book4_DEM-WP(C) ENERG10C--ctn Mid-C_042010 2010GRC" xfId="5525"/>
    <cellStyle name="_DEM-WP(C) Costs not in AURORA 2006GRC_Book9" xfId="1274"/>
    <cellStyle name="_DEM-WP(C) Costs not in AURORA 2006GRC_Book9 2" xfId="1275"/>
    <cellStyle name="_DEM-WP(C) Costs not in AURORA 2006GRC_Book9 2 2" xfId="5526"/>
    <cellStyle name="_DEM-WP(C) Costs not in AURORA 2006GRC_Book9 3" xfId="5527"/>
    <cellStyle name="_DEM-WP(C) Costs not in AURORA 2006GRC_Book9_DEM-WP(C) ENERG10C--ctn Mid-C_042010 2010GRC" xfId="5528"/>
    <cellStyle name="_DEM-WP(C) Costs not in AURORA 2006GRC_Chelan PUD Power Costs (8-10)" xfId="5529"/>
    <cellStyle name="_DEM-WP(C) Costs not in AURORA 2006GRC_DEM-WP(C) Chelan Power Costs" xfId="5530"/>
    <cellStyle name="_DEM-WP(C) Costs not in AURORA 2006GRC_DEM-WP(C) ENERG10C--ctn Mid-C_042010 2010GRC" xfId="5531"/>
    <cellStyle name="_DEM-WP(C) Costs not in AURORA 2006GRC_DEM-WP(C) Gas Transport 2010GRC" xfId="5532"/>
    <cellStyle name="_DEM-WP(C) Costs not in AURORA 2006GRC_LSRWEP LGIA like Acctg Petition Aug 2010" xfId="5533"/>
    <cellStyle name="_DEM-WP(C) Costs not in AURORA 2006GRC_NIM Summary" xfId="1276"/>
    <cellStyle name="_DEM-WP(C) Costs not in AURORA 2006GRC_NIM Summary 09GRC" xfId="1277"/>
    <cellStyle name="_DEM-WP(C) Costs not in AURORA 2006GRC_NIM Summary 09GRC 2" xfId="1278"/>
    <cellStyle name="_DEM-WP(C) Costs not in AURORA 2006GRC_NIM Summary 09GRC 2 2" xfId="5534"/>
    <cellStyle name="_DEM-WP(C) Costs not in AURORA 2006GRC_NIM Summary 09GRC 3" xfId="5535"/>
    <cellStyle name="_DEM-WP(C) Costs not in AURORA 2006GRC_NIM Summary 09GRC_DEM-WP(C) ENERG10C--ctn Mid-C_042010 2010GRC" xfId="5536"/>
    <cellStyle name="_DEM-WP(C) Costs not in AURORA 2006GRC_NIM Summary 10" xfId="5537"/>
    <cellStyle name="_DEM-WP(C) Costs not in AURORA 2006GRC_NIM Summary 11" xfId="5538"/>
    <cellStyle name="_DEM-WP(C) Costs not in AURORA 2006GRC_NIM Summary 12" xfId="5539"/>
    <cellStyle name="_DEM-WP(C) Costs not in AURORA 2006GRC_NIM Summary 13" xfId="5540"/>
    <cellStyle name="_DEM-WP(C) Costs not in AURORA 2006GRC_NIM Summary 14" xfId="5541"/>
    <cellStyle name="_DEM-WP(C) Costs not in AURORA 2006GRC_NIM Summary 15" xfId="9019"/>
    <cellStyle name="_DEM-WP(C) Costs not in AURORA 2006GRC_NIM Summary 16" xfId="9037"/>
    <cellStyle name="_DEM-WP(C) Costs not in AURORA 2006GRC_NIM Summary 17" xfId="9017"/>
    <cellStyle name="_DEM-WP(C) Costs not in AURORA 2006GRC_NIM Summary 2" xfId="1279"/>
    <cellStyle name="_DEM-WP(C) Costs not in AURORA 2006GRC_NIM Summary 2 2" xfId="5542"/>
    <cellStyle name="_DEM-WP(C) Costs not in AURORA 2006GRC_NIM Summary 3" xfId="1280"/>
    <cellStyle name="_DEM-WP(C) Costs not in AURORA 2006GRC_NIM Summary 3 2" xfId="5543"/>
    <cellStyle name="_DEM-WP(C) Costs not in AURORA 2006GRC_NIM Summary 4" xfId="1281"/>
    <cellStyle name="_DEM-WP(C) Costs not in AURORA 2006GRC_NIM Summary 4 2" xfId="5544"/>
    <cellStyle name="_DEM-WP(C) Costs not in AURORA 2006GRC_NIM Summary 5" xfId="1282"/>
    <cellStyle name="_DEM-WP(C) Costs not in AURORA 2006GRC_NIM Summary 5 2" xfId="5545"/>
    <cellStyle name="_DEM-WP(C) Costs not in AURORA 2006GRC_NIM Summary 6" xfId="1283"/>
    <cellStyle name="_DEM-WP(C) Costs not in AURORA 2006GRC_NIM Summary 6 2" xfId="5546"/>
    <cellStyle name="_DEM-WP(C) Costs not in AURORA 2006GRC_NIM Summary 7" xfId="1284"/>
    <cellStyle name="_DEM-WP(C) Costs not in AURORA 2006GRC_NIM Summary 7 2" xfId="5547"/>
    <cellStyle name="_DEM-WP(C) Costs not in AURORA 2006GRC_NIM Summary 8" xfId="1285"/>
    <cellStyle name="_DEM-WP(C) Costs not in AURORA 2006GRC_NIM Summary 8 2" xfId="5548"/>
    <cellStyle name="_DEM-WP(C) Costs not in AURORA 2006GRC_NIM Summary 9" xfId="1286"/>
    <cellStyle name="_DEM-WP(C) Costs not in AURORA 2006GRC_NIM Summary 9 2" xfId="5549"/>
    <cellStyle name="_DEM-WP(C) Costs not in AURORA 2006GRC_NIM Summary_DEM-WP(C) ENERG10C--ctn Mid-C_042010 2010GRC" xfId="5550"/>
    <cellStyle name="_DEM-WP(C) Costs not in AURORA 2006GRC_PCA 9 -  Exhibit D April 2010 (3)" xfId="1287"/>
    <cellStyle name="_DEM-WP(C) Costs not in AURORA 2006GRC_PCA 9 -  Exhibit D April 2010 (3) 2" xfId="1288"/>
    <cellStyle name="_DEM-WP(C) Costs not in AURORA 2006GRC_PCA 9 -  Exhibit D April 2010 (3) 2 2" xfId="5551"/>
    <cellStyle name="_DEM-WP(C) Costs not in AURORA 2006GRC_PCA 9 -  Exhibit D April 2010 (3) 3" xfId="5552"/>
    <cellStyle name="_DEM-WP(C) Costs not in AURORA 2006GRC_PCA 9 -  Exhibit D April 2010 (3)_DEM-WP(C) ENERG10C--ctn Mid-C_042010 2010GRC" xfId="5553"/>
    <cellStyle name="_DEM-WP(C) Costs not in AURORA 2006GRC_Power Costs - Comparison bx Rbtl-Staff-Jt-PC" xfId="1289"/>
    <cellStyle name="_DEM-WP(C) Costs not in AURORA 2006GRC_Power Costs - Comparison bx Rbtl-Staff-Jt-PC 2" xfId="1290"/>
    <cellStyle name="_DEM-WP(C) Costs not in AURORA 2006GRC_Power Costs - Comparison bx Rbtl-Staff-Jt-PC 2 2" xfId="5554"/>
    <cellStyle name="_DEM-WP(C) Costs not in AURORA 2006GRC_Power Costs - Comparison bx Rbtl-Staff-Jt-PC 3" xfId="5555"/>
    <cellStyle name="_DEM-WP(C) Costs not in AURORA 2006GRC_Power Costs - Comparison bx Rbtl-Staff-Jt-PC_Adj Bench DR 3 for Initial Briefs (Electric)" xfId="1291"/>
    <cellStyle name="_DEM-WP(C) Costs not in AURORA 2006GRC_Power Costs - Comparison bx Rbtl-Staff-Jt-PC_Adj Bench DR 3 for Initial Briefs (Electric) 2" xfId="1292"/>
    <cellStyle name="_DEM-WP(C) Costs not in AURORA 2006GRC_Power Costs - Comparison bx Rbtl-Staff-Jt-PC_Adj Bench DR 3 for Initial Briefs (Electric) 2 2" xfId="5556"/>
    <cellStyle name="_DEM-WP(C) Costs not in AURORA 2006GRC_Power Costs - Comparison bx Rbtl-Staff-Jt-PC_Adj Bench DR 3 for Initial Briefs (Electric) 3" xfId="5557"/>
    <cellStyle name="_DEM-WP(C) Costs not in AURORA 2006GRC_Power Costs - Comparison bx Rbtl-Staff-Jt-PC_Adj Bench DR 3 for Initial Briefs (Electric)_DEM-WP(C) ENERG10C--ctn Mid-C_042010 2010GRC" xfId="5558"/>
    <cellStyle name="_DEM-WP(C) Costs not in AURORA 2006GRC_Power Costs - Comparison bx Rbtl-Staff-Jt-PC_DEM-WP(C) ENERG10C--ctn Mid-C_042010 2010GRC" xfId="5559"/>
    <cellStyle name="_DEM-WP(C) Costs not in AURORA 2006GRC_Power Costs - Comparison bx Rbtl-Staff-Jt-PC_Electric Rev Req Model (2009 GRC) Rebuttal" xfId="1293"/>
    <cellStyle name="_DEM-WP(C) Costs not in AURORA 2006GRC_Power Costs - Comparison bx Rbtl-Staff-Jt-PC_Electric Rev Req Model (2009 GRC) Rebuttal 2" xfId="5560"/>
    <cellStyle name="_DEM-WP(C) Costs not in AURORA 2006GRC_Power Costs - Comparison bx Rbtl-Staff-Jt-PC_Electric Rev Req Model (2009 GRC) Rebuttal REmoval of New  WH Solar AdjustMI" xfId="1294"/>
    <cellStyle name="_DEM-WP(C) Costs not in AURORA 2006GRC_Power Costs - Comparison bx Rbtl-Staff-Jt-PC_Electric Rev Req Model (2009 GRC) Rebuttal REmoval of New  WH Solar AdjustMI 2" xfId="1295"/>
    <cellStyle name="_DEM-WP(C) Costs not in AURORA 2006GRC_Power Costs - Comparison bx Rbtl-Staff-Jt-PC_Electric Rev Req Model (2009 GRC) Rebuttal REmoval of New  WH Solar AdjustMI 2 2" xfId="5561"/>
    <cellStyle name="_DEM-WP(C) Costs not in AURORA 2006GRC_Power Costs - Comparison bx Rbtl-Staff-Jt-PC_Electric Rev Req Model (2009 GRC) Rebuttal REmoval of New  WH Solar AdjustMI 3" xfId="5562"/>
    <cellStyle name="_DEM-WP(C) Costs not in AURORA 2006GRC_Power Costs - Comparison bx Rbtl-Staff-Jt-PC_Electric Rev Req Model (2009 GRC) Rebuttal REmoval of New  WH Solar AdjustMI_DEM-WP(C) ENERG10C--ctn Mid-C_042010 2010GRC" xfId="5563"/>
    <cellStyle name="_DEM-WP(C) Costs not in AURORA 2006GRC_Power Costs - Comparison bx Rbtl-Staff-Jt-PC_Electric Rev Req Model (2009 GRC) Revised 01-18-2010" xfId="1296"/>
    <cellStyle name="_DEM-WP(C) Costs not in AURORA 2006GRC_Power Costs - Comparison bx Rbtl-Staff-Jt-PC_Electric Rev Req Model (2009 GRC) Revised 01-18-2010 2" xfId="1297"/>
    <cellStyle name="_DEM-WP(C) Costs not in AURORA 2006GRC_Power Costs - Comparison bx Rbtl-Staff-Jt-PC_Electric Rev Req Model (2009 GRC) Revised 01-18-2010 2 2" xfId="5564"/>
    <cellStyle name="_DEM-WP(C) Costs not in AURORA 2006GRC_Power Costs - Comparison bx Rbtl-Staff-Jt-PC_Electric Rev Req Model (2009 GRC) Revised 01-18-2010 3" xfId="5565"/>
    <cellStyle name="_DEM-WP(C) Costs not in AURORA 2006GRC_Power Costs - Comparison bx Rbtl-Staff-Jt-PC_Electric Rev Req Model (2009 GRC) Revised 01-18-2010_DEM-WP(C) ENERG10C--ctn Mid-C_042010 2010GRC" xfId="5566"/>
    <cellStyle name="_DEM-WP(C) Costs not in AURORA 2006GRC_Power Costs - Comparison bx Rbtl-Staff-Jt-PC_Final Order Electric EXHIBIT A-1" xfId="1298"/>
    <cellStyle name="_DEM-WP(C) Costs not in AURORA 2006GRC_Power Costs - Comparison bx Rbtl-Staff-Jt-PC_Final Order Electric EXHIBIT A-1 2" xfId="5567"/>
    <cellStyle name="_DEM-WP(C) Costs not in AURORA 2006GRC_Rebuttal Power Costs" xfId="1299"/>
    <cellStyle name="_DEM-WP(C) Costs not in AURORA 2006GRC_Rebuttal Power Costs 2" xfId="1300"/>
    <cellStyle name="_DEM-WP(C) Costs not in AURORA 2006GRC_Rebuttal Power Costs 2 2" xfId="5568"/>
    <cellStyle name="_DEM-WP(C) Costs not in AURORA 2006GRC_Rebuttal Power Costs 3" xfId="5569"/>
    <cellStyle name="_DEM-WP(C) Costs not in AURORA 2006GRC_Rebuttal Power Costs_Adj Bench DR 3 for Initial Briefs (Electric)" xfId="1301"/>
    <cellStyle name="_DEM-WP(C) Costs not in AURORA 2006GRC_Rebuttal Power Costs_Adj Bench DR 3 for Initial Briefs (Electric) 2" xfId="1302"/>
    <cellStyle name="_DEM-WP(C) Costs not in AURORA 2006GRC_Rebuttal Power Costs_Adj Bench DR 3 for Initial Briefs (Electric) 2 2" xfId="5570"/>
    <cellStyle name="_DEM-WP(C) Costs not in AURORA 2006GRC_Rebuttal Power Costs_Adj Bench DR 3 for Initial Briefs (Electric) 3" xfId="5571"/>
    <cellStyle name="_DEM-WP(C) Costs not in AURORA 2006GRC_Rebuttal Power Costs_Adj Bench DR 3 for Initial Briefs (Electric)_DEM-WP(C) ENERG10C--ctn Mid-C_042010 2010GRC" xfId="5572"/>
    <cellStyle name="_DEM-WP(C) Costs not in AURORA 2006GRC_Rebuttal Power Costs_DEM-WP(C) ENERG10C--ctn Mid-C_042010 2010GRC" xfId="5573"/>
    <cellStyle name="_DEM-WP(C) Costs not in AURORA 2006GRC_Rebuttal Power Costs_Electric Rev Req Model (2009 GRC) Rebuttal" xfId="1303"/>
    <cellStyle name="_DEM-WP(C) Costs not in AURORA 2006GRC_Rebuttal Power Costs_Electric Rev Req Model (2009 GRC) Rebuttal 2" xfId="5574"/>
    <cellStyle name="_DEM-WP(C) Costs not in AURORA 2006GRC_Rebuttal Power Costs_Electric Rev Req Model (2009 GRC) Rebuttal REmoval of New  WH Solar AdjustMI" xfId="1304"/>
    <cellStyle name="_DEM-WP(C) Costs not in AURORA 2006GRC_Rebuttal Power Costs_Electric Rev Req Model (2009 GRC) Rebuttal REmoval of New  WH Solar AdjustMI 2" xfId="1305"/>
    <cellStyle name="_DEM-WP(C) Costs not in AURORA 2006GRC_Rebuttal Power Costs_Electric Rev Req Model (2009 GRC) Rebuttal REmoval of New  WH Solar AdjustMI 2 2" xfId="5575"/>
    <cellStyle name="_DEM-WP(C) Costs not in AURORA 2006GRC_Rebuttal Power Costs_Electric Rev Req Model (2009 GRC) Rebuttal REmoval of New  WH Solar AdjustMI 3" xfId="5576"/>
    <cellStyle name="_DEM-WP(C) Costs not in AURORA 2006GRC_Rebuttal Power Costs_Electric Rev Req Model (2009 GRC) Rebuttal REmoval of New  WH Solar AdjustMI_DEM-WP(C) ENERG10C--ctn Mid-C_042010 2010GRC" xfId="5577"/>
    <cellStyle name="_DEM-WP(C) Costs not in AURORA 2006GRC_Rebuttal Power Costs_Electric Rev Req Model (2009 GRC) Revised 01-18-2010" xfId="1306"/>
    <cellStyle name="_DEM-WP(C) Costs not in AURORA 2006GRC_Rebuttal Power Costs_Electric Rev Req Model (2009 GRC) Revised 01-18-2010 2" xfId="1307"/>
    <cellStyle name="_DEM-WP(C) Costs not in AURORA 2006GRC_Rebuttal Power Costs_Electric Rev Req Model (2009 GRC) Revised 01-18-2010 2 2" xfId="5578"/>
    <cellStyle name="_DEM-WP(C) Costs not in AURORA 2006GRC_Rebuttal Power Costs_Electric Rev Req Model (2009 GRC) Revised 01-18-2010 3" xfId="5579"/>
    <cellStyle name="_DEM-WP(C) Costs not in AURORA 2006GRC_Rebuttal Power Costs_Electric Rev Req Model (2009 GRC) Revised 01-18-2010_DEM-WP(C) ENERG10C--ctn Mid-C_042010 2010GRC" xfId="5580"/>
    <cellStyle name="_DEM-WP(C) Costs not in AURORA 2006GRC_Rebuttal Power Costs_Final Order Electric EXHIBIT A-1" xfId="1308"/>
    <cellStyle name="_DEM-WP(C) Costs not in AURORA 2006GRC_Rebuttal Power Costs_Final Order Electric EXHIBIT A-1 2" xfId="5581"/>
    <cellStyle name="_DEM-WP(C) Costs not in AURORA 2006GRC_Transmission Workbook for May BOD" xfId="1309"/>
    <cellStyle name="_DEM-WP(C) Costs not in AURORA 2006GRC_Transmission Workbook for May BOD 2" xfId="1310"/>
    <cellStyle name="_DEM-WP(C) Costs not in AURORA 2006GRC_Transmission Workbook for May BOD 2 2" xfId="5582"/>
    <cellStyle name="_DEM-WP(C) Costs not in AURORA 2006GRC_Transmission Workbook for May BOD 3" xfId="5583"/>
    <cellStyle name="_DEM-WP(C) Costs not in AURORA 2006GRC_Transmission Workbook for May BOD_DEM-WP(C) ENERG10C--ctn Mid-C_042010 2010GRC" xfId="5584"/>
    <cellStyle name="_DEM-WP(C) Costs not in AURORA 2006GRC_Wind Integration 10GRC" xfId="1311"/>
    <cellStyle name="_DEM-WP(C) Costs not in AURORA 2006GRC_Wind Integration 10GRC 2" xfId="1312"/>
    <cellStyle name="_DEM-WP(C) Costs not in AURORA 2006GRC_Wind Integration 10GRC 2 2" xfId="5585"/>
    <cellStyle name="_DEM-WP(C) Costs not in AURORA 2006GRC_Wind Integration 10GRC 3" xfId="5586"/>
    <cellStyle name="_DEM-WP(C) Costs not in AURORA 2006GRC_Wind Integration 10GRC_DEM-WP(C) ENERG10C--ctn Mid-C_042010 2010GRC" xfId="5587"/>
    <cellStyle name="_DEM-WP(C) Costs not in AURORA 2007GRC" xfId="1313"/>
    <cellStyle name="_DEM-WP(C) Costs not in AURORA 2007GRC 2" xfId="1314"/>
    <cellStyle name="_DEM-WP(C) Costs not in AURORA 2007GRC 2 2" xfId="5588"/>
    <cellStyle name="_DEM-WP(C) Costs not in AURORA 2007GRC 3" xfId="5589"/>
    <cellStyle name="_DEM-WP(C) Costs not in AURORA 2007GRC Update" xfId="1315"/>
    <cellStyle name="_DEM-WP(C) Costs not in AURORA 2007GRC Update 2" xfId="1316"/>
    <cellStyle name="_DEM-WP(C) Costs not in AURORA 2007GRC Update 2 2" xfId="5590"/>
    <cellStyle name="_DEM-WP(C) Costs not in AURORA 2007GRC Update 3" xfId="5591"/>
    <cellStyle name="_DEM-WP(C) Costs not in AURORA 2007GRC Update_DEM-WP(C) ENERG10C--ctn Mid-C_042010 2010GRC" xfId="5592"/>
    <cellStyle name="_DEM-WP(C) Costs not in AURORA 2007GRC Update_NIM Summary" xfId="1317"/>
    <cellStyle name="_DEM-WP(C) Costs not in AURORA 2007GRC Update_NIM Summary 2" xfId="1318"/>
    <cellStyle name="_DEM-WP(C) Costs not in AURORA 2007GRC Update_NIM Summary 2 2" xfId="5593"/>
    <cellStyle name="_DEM-WP(C) Costs not in AURORA 2007GRC Update_NIM Summary 3" xfId="5594"/>
    <cellStyle name="_DEM-WP(C) Costs not in AURORA 2007GRC Update_NIM Summary_DEM-WP(C) ENERG10C--ctn Mid-C_042010 2010GRC" xfId="5595"/>
    <cellStyle name="_DEM-WP(C) Costs not in AURORA 2007GRC_16.37E Wild Horse Expansion DeferralRevwrkingfile SF" xfId="1319"/>
    <cellStyle name="_DEM-WP(C) Costs not in AURORA 2007GRC_16.37E Wild Horse Expansion DeferralRevwrkingfile SF 2" xfId="1320"/>
    <cellStyle name="_DEM-WP(C) Costs not in AURORA 2007GRC_16.37E Wild Horse Expansion DeferralRevwrkingfile SF 2 2" xfId="5596"/>
    <cellStyle name="_DEM-WP(C) Costs not in AURORA 2007GRC_16.37E Wild Horse Expansion DeferralRevwrkingfile SF 3" xfId="5597"/>
    <cellStyle name="_DEM-WP(C) Costs not in AURORA 2007GRC_16.37E Wild Horse Expansion DeferralRevwrkingfile SF_DEM-WP(C) ENERG10C--ctn Mid-C_042010 2010GRC" xfId="5598"/>
    <cellStyle name="_DEM-WP(C) Costs not in AURORA 2007GRC_2009 GRC Compl Filing - Exhibit D" xfId="1321"/>
    <cellStyle name="_DEM-WP(C) Costs not in AURORA 2007GRC_2009 GRC Compl Filing - Exhibit D 2" xfId="1322"/>
    <cellStyle name="_DEM-WP(C) Costs not in AURORA 2007GRC_2009 GRC Compl Filing - Exhibit D 2 2" xfId="5599"/>
    <cellStyle name="_DEM-WP(C) Costs not in AURORA 2007GRC_2009 GRC Compl Filing - Exhibit D 3" xfId="5600"/>
    <cellStyle name="_DEM-WP(C) Costs not in AURORA 2007GRC_2009 GRC Compl Filing - Exhibit D_DEM-WP(C) ENERG10C--ctn Mid-C_042010 2010GRC" xfId="5601"/>
    <cellStyle name="_DEM-WP(C) Costs not in AURORA 2007GRC_Adj Bench DR 3 for Initial Briefs (Electric)" xfId="1323"/>
    <cellStyle name="_DEM-WP(C) Costs not in AURORA 2007GRC_Adj Bench DR 3 for Initial Briefs (Electric) 2" xfId="1324"/>
    <cellStyle name="_DEM-WP(C) Costs not in AURORA 2007GRC_Adj Bench DR 3 for Initial Briefs (Electric) 2 2" xfId="5602"/>
    <cellStyle name="_DEM-WP(C) Costs not in AURORA 2007GRC_Adj Bench DR 3 for Initial Briefs (Electric) 3" xfId="5603"/>
    <cellStyle name="_DEM-WP(C) Costs not in AURORA 2007GRC_Adj Bench DR 3 for Initial Briefs (Electric)_DEM-WP(C) ENERG10C--ctn Mid-C_042010 2010GRC" xfId="5604"/>
    <cellStyle name="_DEM-WP(C) Costs not in AURORA 2007GRC_Book2" xfId="1325"/>
    <cellStyle name="_DEM-WP(C) Costs not in AURORA 2007GRC_Book2 2" xfId="1326"/>
    <cellStyle name="_DEM-WP(C) Costs not in AURORA 2007GRC_Book2 2 2" xfId="5605"/>
    <cellStyle name="_DEM-WP(C) Costs not in AURORA 2007GRC_Book2 3" xfId="5606"/>
    <cellStyle name="_DEM-WP(C) Costs not in AURORA 2007GRC_Book2_DEM-WP(C) ENERG10C--ctn Mid-C_042010 2010GRC" xfId="5607"/>
    <cellStyle name="_DEM-WP(C) Costs not in AURORA 2007GRC_Book4" xfId="1327"/>
    <cellStyle name="_DEM-WP(C) Costs not in AURORA 2007GRC_Book4 2" xfId="1328"/>
    <cellStyle name="_DEM-WP(C) Costs not in AURORA 2007GRC_Book4 2 2" xfId="5608"/>
    <cellStyle name="_DEM-WP(C) Costs not in AURORA 2007GRC_Book4 3" xfId="5609"/>
    <cellStyle name="_DEM-WP(C) Costs not in AURORA 2007GRC_Book4_DEM-WP(C) ENERG10C--ctn Mid-C_042010 2010GRC" xfId="5610"/>
    <cellStyle name="_DEM-WP(C) Costs not in AURORA 2007GRC_DEM-WP(C) ENERG10C--ctn Mid-C_042010 2010GRC" xfId="5611"/>
    <cellStyle name="_DEM-WP(C) Costs not in AURORA 2007GRC_Electric Rev Req Model (2009 GRC) " xfId="1329"/>
    <cellStyle name="_DEM-WP(C) Costs not in AURORA 2007GRC_Electric Rev Req Model (2009 GRC)  2" xfId="1330"/>
    <cellStyle name="_DEM-WP(C) Costs not in AURORA 2007GRC_Electric Rev Req Model (2009 GRC)  2 2" xfId="5612"/>
    <cellStyle name="_DEM-WP(C) Costs not in AURORA 2007GRC_Electric Rev Req Model (2009 GRC)  3" xfId="5613"/>
    <cellStyle name="_DEM-WP(C) Costs not in AURORA 2007GRC_Electric Rev Req Model (2009 GRC) _DEM-WP(C) ENERG10C--ctn Mid-C_042010 2010GRC" xfId="5614"/>
    <cellStyle name="_DEM-WP(C) Costs not in AURORA 2007GRC_Electric Rev Req Model (2009 GRC) Rebuttal" xfId="1331"/>
    <cellStyle name="_DEM-WP(C) Costs not in AURORA 2007GRC_Electric Rev Req Model (2009 GRC) Rebuttal 2" xfId="5615"/>
    <cellStyle name="_DEM-WP(C) Costs not in AURORA 2007GRC_Electric Rev Req Model (2009 GRC) Rebuttal REmoval of New  WH Solar AdjustMI" xfId="1332"/>
    <cellStyle name="_DEM-WP(C) Costs not in AURORA 2007GRC_Electric Rev Req Model (2009 GRC) Rebuttal REmoval of New  WH Solar AdjustMI 2" xfId="1333"/>
    <cellStyle name="_DEM-WP(C) Costs not in AURORA 2007GRC_Electric Rev Req Model (2009 GRC) Rebuttal REmoval of New  WH Solar AdjustMI 2 2" xfId="5616"/>
    <cellStyle name="_DEM-WP(C) Costs not in AURORA 2007GRC_Electric Rev Req Model (2009 GRC) Rebuttal REmoval of New  WH Solar AdjustMI 3" xfId="5617"/>
    <cellStyle name="_DEM-WP(C) Costs not in AURORA 2007GRC_Electric Rev Req Model (2009 GRC) Rebuttal REmoval of New  WH Solar AdjustMI_DEM-WP(C) ENERG10C--ctn Mid-C_042010 2010GRC" xfId="5618"/>
    <cellStyle name="_DEM-WP(C) Costs not in AURORA 2007GRC_Electric Rev Req Model (2009 GRC) Revised 01-18-2010" xfId="1334"/>
    <cellStyle name="_DEM-WP(C) Costs not in AURORA 2007GRC_Electric Rev Req Model (2009 GRC) Revised 01-18-2010 2" xfId="1335"/>
    <cellStyle name="_DEM-WP(C) Costs not in AURORA 2007GRC_Electric Rev Req Model (2009 GRC) Revised 01-18-2010 2 2" xfId="5619"/>
    <cellStyle name="_DEM-WP(C) Costs not in AURORA 2007GRC_Electric Rev Req Model (2009 GRC) Revised 01-18-2010 3" xfId="5620"/>
    <cellStyle name="_DEM-WP(C) Costs not in AURORA 2007GRC_Electric Rev Req Model (2009 GRC) Revised 01-18-2010_DEM-WP(C) ENERG10C--ctn Mid-C_042010 2010GRC" xfId="5621"/>
    <cellStyle name="_DEM-WP(C) Costs not in AURORA 2007GRC_Final Order Electric EXHIBIT A-1" xfId="1336"/>
    <cellStyle name="_DEM-WP(C) Costs not in AURORA 2007GRC_Final Order Electric EXHIBIT A-1 2" xfId="5622"/>
    <cellStyle name="_DEM-WP(C) Costs not in AURORA 2007GRC_NIM Summary" xfId="1337"/>
    <cellStyle name="_DEM-WP(C) Costs not in AURORA 2007GRC_NIM Summary 2" xfId="1338"/>
    <cellStyle name="_DEM-WP(C) Costs not in AURORA 2007GRC_NIM Summary 2 2" xfId="5623"/>
    <cellStyle name="_DEM-WP(C) Costs not in AURORA 2007GRC_NIM Summary 3" xfId="5624"/>
    <cellStyle name="_DEM-WP(C) Costs not in AURORA 2007GRC_NIM Summary_DEM-WP(C) ENERG10C--ctn Mid-C_042010 2010GRC" xfId="5625"/>
    <cellStyle name="_DEM-WP(C) Costs not in AURORA 2007GRC_NIM+O&amp;M Monthly" xfId="5626"/>
    <cellStyle name="_DEM-WP(C) Costs not in AURORA 2007GRC_Power Costs - Comparison bx Rbtl-Staff-Jt-PC" xfId="1339"/>
    <cellStyle name="_DEM-WP(C) Costs not in AURORA 2007GRC_Power Costs - Comparison bx Rbtl-Staff-Jt-PC 2" xfId="1340"/>
    <cellStyle name="_DEM-WP(C) Costs not in AURORA 2007GRC_Power Costs - Comparison bx Rbtl-Staff-Jt-PC 2 2" xfId="5627"/>
    <cellStyle name="_DEM-WP(C) Costs not in AURORA 2007GRC_Power Costs - Comparison bx Rbtl-Staff-Jt-PC 3" xfId="5628"/>
    <cellStyle name="_DEM-WP(C) Costs not in AURORA 2007GRC_Power Costs - Comparison bx Rbtl-Staff-Jt-PC_DEM-WP(C) ENERG10C--ctn Mid-C_042010 2010GRC" xfId="5629"/>
    <cellStyle name="_DEM-WP(C) Costs not in AURORA 2007GRC_Rebuttal Power Costs" xfId="1341"/>
    <cellStyle name="_DEM-WP(C) Costs not in AURORA 2007GRC_Rebuttal Power Costs 2" xfId="1342"/>
    <cellStyle name="_DEM-WP(C) Costs not in AURORA 2007GRC_Rebuttal Power Costs 2 2" xfId="5630"/>
    <cellStyle name="_DEM-WP(C) Costs not in AURORA 2007GRC_Rebuttal Power Costs 3" xfId="5631"/>
    <cellStyle name="_DEM-WP(C) Costs not in AURORA 2007GRC_Rebuttal Power Costs_DEM-WP(C) ENERG10C--ctn Mid-C_042010 2010GRC" xfId="5632"/>
    <cellStyle name="_DEM-WP(C) Costs not in AURORA 2007GRC_TENASKA REGULATORY ASSET" xfId="1343"/>
    <cellStyle name="_DEM-WP(C) Costs not in AURORA 2007GRC_TENASKA REGULATORY ASSET 2" xfId="5633"/>
    <cellStyle name="_DEM-WP(C) Costs not in AURORA 2007PCORC" xfId="1344"/>
    <cellStyle name="_DEM-WP(C) Costs not in AURORA 2007PCORC 2" xfId="1345"/>
    <cellStyle name="_DEM-WP(C) Costs not in AURORA 2007PCORC 2 2" xfId="5634"/>
    <cellStyle name="_DEM-WP(C) Costs not in AURORA 2007PCORC 3" xfId="5635"/>
    <cellStyle name="_DEM-WP(C) Costs not in AURORA 2007PCORC_Chelan PUD Power Costs (8-10)" xfId="5636"/>
    <cellStyle name="_DEM-WP(C) Costs not in AURORA 2007PCORC_DEM-WP(C) ENERG10C--ctn Mid-C_042010 2010GRC" xfId="5637"/>
    <cellStyle name="_DEM-WP(C) Costs not in AURORA 2007PCORC_NIM Summary" xfId="1346"/>
    <cellStyle name="_DEM-WP(C) Costs not in AURORA 2007PCORC_NIM Summary 2" xfId="1347"/>
    <cellStyle name="_DEM-WP(C) Costs not in AURORA 2007PCORC_NIM Summary 2 2" xfId="5638"/>
    <cellStyle name="_DEM-WP(C) Costs not in AURORA 2007PCORC_NIM Summary 3" xfId="5639"/>
    <cellStyle name="_DEM-WP(C) Costs not in AURORA 2007PCORC_NIM Summary_DEM-WP(C) ENERG10C--ctn Mid-C_042010 2010GRC" xfId="5640"/>
    <cellStyle name="_DEM-WP(C) Costs not in AURORA 2007PCORC-5.07Update" xfId="1348"/>
    <cellStyle name="_DEM-WP(C) Costs not in AURORA 2007PCORC-5.07Update 2" xfId="1349"/>
    <cellStyle name="_DEM-WP(C) Costs not in AURORA 2007PCORC-5.07Update 2 2" xfId="5641"/>
    <cellStyle name="_DEM-WP(C) Costs not in AURORA 2007PCORC-5.07Update 3" xfId="5642"/>
    <cellStyle name="_DEM-WP(C) Costs not in AURORA 2007PCORC-5.07Update_16.37E Wild Horse Expansion DeferralRevwrkingfile SF" xfId="1350"/>
    <cellStyle name="_DEM-WP(C) Costs not in AURORA 2007PCORC-5.07Update_16.37E Wild Horse Expansion DeferralRevwrkingfile SF 2" xfId="1351"/>
    <cellStyle name="_DEM-WP(C) Costs not in AURORA 2007PCORC-5.07Update_16.37E Wild Horse Expansion DeferralRevwrkingfile SF 2 2" xfId="5643"/>
    <cellStyle name="_DEM-WP(C) Costs not in AURORA 2007PCORC-5.07Update_16.37E Wild Horse Expansion DeferralRevwrkingfile SF 3" xfId="5644"/>
    <cellStyle name="_DEM-WP(C) Costs not in AURORA 2007PCORC-5.07Update_16.37E Wild Horse Expansion DeferralRevwrkingfile SF_DEM-WP(C) ENERG10C--ctn Mid-C_042010 2010GRC" xfId="5645"/>
    <cellStyle name="_DEM-WP(C) Costs not in AURORA 2007PCORC-5.07Update_2009 GRC Compl Filing - Exhibit D" xfId="1352"/>
    <cellStyle name="_DEM-WP(C) Costs not in AURORA 2007PCORC-5.07Update_2009 GRC Compl Filing - Exhibit D 2" xfId="1353"/>
    <cellStyle name="_DEM-WP(C) Costs not in AURORA 2007PCORC-5.07Update_2009 GRC Compl Filing - Exhibit D 2 2" xfId="5646"/>
    <cellStyle name="_DEM-WP(C) Costs not in AURORA 2007PCORC-5.07Update_2009 GRC Compl Filing - Exhibit D 3" xfId="5647"/>
    <cellStyle name="_DEM-WP(C) Costs not in AURORA 2007PCORC-5.07Update_2009 GRC Compl Filing - Exhibit D_DEM-WP(C) ENERG10C--ctn Mid-C_042010 2010GRC" xfId="5648"/>
    <cellStyle name="_DEM-WP(C) Costs not in AURORA 2007PCORC-5.07Update_Adj Bench DR 3 for Initial Briefs (Electric)" xfId="1354"/>
    <cellStyle name="_DEM-WP(C) Costs not in AURORA 2007PCORC-5.07Update_Adj Bench DR 3 for Initial Briefs (Electric) 2" xfId="1355"/>
    <cellStyle name="_DEM-WP(C) Costs not in AURORA 2007PCORC-5.07Update_Adj Bench DR 3 for Initial Briefs (Electric) 2 2" xfId="5649"/>
    <cellStyle name="_DEM-WP(C) Costs not in AURORA 2007PCORC-5.07Update_Adj Bench DR 3 for Initial Briefs (Electric) 3" xfId="5650"/>
    <cellStyle name="_DEM-WP(C) Costs not in AURORA 2007PCORC-5.07Update_Adj Bench DR 3 for Initial Briefs (Electric)_DEM-WP(C) ENERG10C--ctn Mid-C_042010 2010GRC" xfId="5651"/>
    <cellStyle name="_DEM-WP(C) Costs not in AURORA 2007PCORC-5.07Update_Book1" xfId="5652"/>
    <cellStyle name="_DEM-WP(C) Costs not in AURORA 2007PCORC-5.07Update_Book2" xfId="1356"/>
    <cellStyle name="_DEM-WP(C) Costs not in AURORA 2007PCORC-5.07Update_Book2 2" xfId="1357"/>
    <cellStyle name="_DEM-WP(C) Costs not in AURORA 2007PCORC-5.07Update_Book2 2 2" xfId="5653"/>
    <cellStyle name="_DEM-WP(C) Costs not in AURORA 2007PCORC-5.07Update_Book2 3" xfId="5654"/>
    <cellStyle name="_DEM-WP(C) Costs not in AURORA 2007PCORC-5.07Update_Book2_DEM-WP(C) ENERG10C--ctn Mid-C_042010 2010GRC" xfId="5655"/>
    <cellStyle name="_DEM-WP(C) Costs not in AURORA 2007PCORC-5.07Update_Book4" xfId="1358"/>
    <cellStyle name="_DEM-WP(C) Costs not in AURORA 2007PCORC-5.07Update_Book4 2" xfId="1359"/>
    <cellStyle name="_DEM-WP(C) Costs not in AURORA 2007PCORC-5.07Update_Book4 2 2" xfId="5656"/>
    <cellStyle name="_DEM-WP(C) Costs not in AURORA 2007PCORC-5.07Update_Book4 3" xfId="5657"/>
    <cellStyle name="_DEM-WP(C) Costs not in AURORA 2007PCORC-5.07Update_Book4_DEM-WP(C) ENERG10C--ctn Mid-C_042010 2010GRC" xfId="5658"/>
    <cellStyle name="_DEM-WP(C) Costs not in AURORA 2007PCORC-5.07Update_Chelan PUD Power Costs (8-10)" xfId="5659"/>
    <cellStyle name="_DEM-WP(C) Costs not in AURORA 2007PCORC-5.07Update_Confidential Material" xfId="5660"/>
    <cellStyle name="_DEM-WP(C) Costs not in AURORA 2007PCORC-5.07Update_DEM-WP(C) Colstrip 12 Coal Cost Forecast 2010GRC" xfId="5661"/>
    <cellStyle name="_DEM-WP(C) Costs not in AURORA 2007PCORC-5.07Update_DEM-WP(C) ENERG10C--ctn Mid-C_042010 2010GRC" xfId="5662"/>
    <cellStyle name="_DEM-WP(C) Costs not in AURORA 2007PCORC-5.07Update_DEM-WP(C) Production O&amp;M 2009GRC Rebuttal" xfId="1360"/>
    <cellStyle name="_DEM-WP(C) Costs not in AURORA 2007PCORC-5.07Update_DEM-WP(C) Production O&amp;M 2009GRC Rebuttal 2" xfId="1361"/>
    <cellStyle name="_DEM-WP(C) Costs not in AURORA 2007PCORC-5.07Update_DEM-WP(C) Production O&amp;M 2009GRC Rebuttal 2 2" xfId="5663"/>
    <cellStyle name="_DEM-WP(C) Costs not in AURORA 2007PCORC-5.07Update_DEM-WP(C) Production O&amp;M 2009GRC Rebuttal 3" xfId="5664"/>
    <cellStyle name="_DEM-WP(C) Costs not in AURORA 2007PCORC-5.07Update_DEM-WP(C) Production O&amp;M 2009GRC Rebuttal_Adj Bench DR 3 for Initial Briefs (Electric)" xfId="1362"/>
    <cellStyle name="_DEM-WP(C) Costs not in AURORA 2007PCORC-5.07Update_DEM-WP(C) Production O&amp;M 2009GRC Rebuttal_Adj Bench DR 3 for Initial Briefs (Electric) 2" xfId="1363"/>
    <cellStyle name="_DEM-WP(C) Costs not in AURORA 2007PCORC-5.07Update_DEM-WP(C) Production O&amp;M 2009GRC Rebuttal_Adj Bench DR 3 for Initial Briefs (Electric) 2 2" xfId="5665"/>
    <cellStyle name="_DEM-WP(C) Costs not in AURORA 2007PCORC-5.07Update_DEM-WP(C) Production O&amp;M 2009GRC Rebuttal_Adj Bench DR 3 for Initial Briefs (Electric) 3" xfId="5666"/>
    <cellStyle name="_DEM-WP(C) Costs not in AURORA 2007PCORC-5.07Update_DEM-WP(C) Production O&amp;M 2009GRC Rebuttal_Adj Bench DR 3 for Initial Briefs (Electric)_DEM-WP(C) ENERG10C--ctn Mid-C_042010 2010GRC" xfId="5667"/>
    <cellStyle name="_DEM-WP(C) Costs not in AURORA 2007PCORC-5.07Update_DEM-WP(C) Production O&amp;M 2009GRC Rebuttal_Book2" xfId="1364"/>
    <cellStyle name="_DEM-WP(C) Costs not in AURORA 2007PCORC-5.07Update_DEM-WP(C) Production O&amp;M 2009GRC Rebuttal_Book2 2" xfId="1365"/>
    <cellStyle name="_DEM-WP(C) Costs not in AURORA 2007PCORC-5.07Update_DEM-WP(C) Production O&amp;M 2009GRC Rebuttal_Book2 2 2" xfId="5668"/>
    <cellStyle name="_DEM-WP(C) Costs not in AURORA 2007PCORC-5.07Update_DEM-WP(C) Production O&amp;M 2009GRC Rebuttal_Book2 3" xfId="5669"/>
    <cellStyle name="_DEM-WP(C) Costs not in AURORA 2007PCORC-5.07Update_DEM-WP(C) Production O&amp;M 2009GRC Rebuttal_Book2_Adj Bench DR 3 for Initial Briefs (Electric)" xfId="1366"/>
    <cellStyle name="_DEM-WP(C) Costs not in AURORA 2007PCORC-5.07Update_DEM-WP(C) Production O&amp;M 2009GRC Rebuttal_Book2_Adj Bench DR 3 for Initial Briefs (Electric) 2" xfId="1367"/>
    <cellStyle name="_DEM-WP(C) Costs not in AURORA 2007PCORC-5.07Update_DEM-WP(C) Production O&amp;M 2009GRC Rebuttal_Book2_Adj Bench DR 3 for Initial Briefs (Electric) 2 2" xfId="5670"/>
    <cellStyle name="_DEM-WP(C) Costs not in AURORA 2007PCORC-5.07Update_DEM-WP(C) Production O&amp;M 2009GRC Rebuttal_Book2_Adj Bench DR 3 for Initial Briefs (Electric) 3" xfId="5671"/>
    <cellStyle name="_DEM-WP(C) Costs not in AURORA 2007PCORC-5.07Update_DEM-WP(C) Production O&amp;M 2009GRC Rebuttal_Book2_Adj Bench DR 3 for Initial Briefs (Electric)_DEM-WP(C) ENERG10C--ctn Mid-C_042010 2010GRC" xfId="5672"/>
    <cellStyle name="_DEM-WP(C) Costs not in AURORA 2007PCORC-5.07Update_DEM-WP(C) Production O&amp;M 2009GRC Rebuttal_Book2_DEM-WP(C) ENERG10C--ctn Mid-C_042010 2010GRC" xfId="5673"/>
    <cellStyle name="_DEM-WP(C) Costs not in AURORA 2007PCORC-5.07Update_DEM-WP(C) Production O&amp;M 2009GRC Rebuttal_Book2_Electric Rev Req Model (2009 GRC) Rebuttal" xfId="1368"/>
    <cellStyle name="_DEM-WP(C) Costs not in AURORA 2007PCORC-5.07Update_DEM-WP(C) Production O&amp;M 2009GRC Rebuttal_Book2_Electric Rev Req Model (2009 GRC) Rebuttal 2" xfId="5674"/>
    <cellStyle name="_DEM-WP(C) Costs not in AURORA 2007PCORC-5.07Update_DEM-WP(C) Production O&amp;M 2009GRC Rebuttal_Book2_Electric Rev Req Model (2009 GRC) Rebuttal REmoval of New  WH Solar AdjustMI" xfId="1369"/>
    <cellStyle name="_DEM-WP(C) Costs not in AURORA 2007PCORC-5.07Update_DEM-WP(C) Production O&amp;M 2009GRC Rebuttal_Book2_Electric Rev Req Model (2009 GRC) Rebuttal REmoval of New  WH Solar AdjustMI 2" xfId="1370"/>
    <cellStyle name="_DEM-WP(C) Costs not in AURORA 2007PCORC-5.07Update_DEM-WP(C) Production O&amp;M 2009GRC Rebuttal_Book2_Electric Rev Req Model (2009 GRC) Rebuttal REmoval of New  WH Solar AdjustMI 2 2" xfId="5675"/>
    <cellStyle name="_DEM-WP(C) Costs not in AURORA 2007PCORC-5.07Update_DEM-WP(C) Production O&amp;M 2009GRC Rebuttal_Book2_Electric Rev Req Model (2009 GRC) Rebuttal REmoval of New  WH Solar AdjustMI 3" xfId="5676"/>
    <cellStyle name="_DEM-WP(C) Costs not in AURORA 2007PCORC-5.07Update_DEM-WP(C) Production O&amp;M 2009GRC Rebuttal_Book2_Electric Rev Req Model (2009 GRC) Rebuttal REmoval of New  WH Solar AdjustMI_DEM-WP(C) ENERG10C--ctn Mid-C_042010 2010GRC" xfId="5677"/>
    <cellStyle name="_DEM-WP(C) Costs not in AURORA 2007PCORC-5.07Update_DEM-WP(C) Production O&amp;M 2009GRC Rebuttal_Book2_Electric Rev Req Model (2009 GRC) Revised 01-18-2010" xfId="1371"/>
    <cellStyle name="_DEM-WP(C) Costs not in AURORA 2007PCORC-5.07Update_DEM-WP(C) Production O&amp;M 2009GRC Rebuttal_Book2_Electric Rev Req Model (2009 GRC) Revised 01-18-2010 2" xfId="1372"/>
    <cellStyle name="_DEM-WP(C) Costs not in AURORA 2007PCORC-5.07Update_DEM-WP(C) Production O&amp;M 2009GRC Rebuttal_Book2_Electric Rev Req Model (2009 GRC) Revised 01-18-2010 2 2" xfId="5678"/>
    <cellStyle name="_DEM-WP(C) Costs not in AURORA 2007PCORC-5.07Update_DEM-WP(C) Production O&amp;M 2009GRC Rebuttal_Book2_Electric Rev Req Model (2009 GRC) Revised 01-18-2010 3" xfId="5679"/>
    <cellStyle name="_DEM-WP(C) Costs not in AURORA 2007PCORC-5.07Update_DEM-WP(C) Production O&amp;M 2009GRC Rebuttal_Book2_Electric Rev Req Model (2009 GRC) Revised 01-18-2010_DEM-WP(C) ENERG10C--ctn Mid-C_042010 2010GRC" xfId="5680"/>
    <cellStyle name="_DEM-WP(C) Costs not in AURORA 2007PCORC-5.07Update_DEM-WP(C) Production O&amp;M 2009GRC Rebuttal_Book2_Final Order Electric EXHIBIT A-1" xfId="1373"/>
    <cellStyle name="_DEM-WP(C) Costs not in AURORA 2007PCORC-5.07Update_DEM-WP(C) Production O&amp;M 2009GRC Rebuttal_Book2_Final Order Electric EXHIBIT A-1 2" xfId="5681"/>
    <cellStyle name="_DEM-WP(C) Costs not in AURORA 2007PCORC-5.07Update_DEM-WP(C) Production O&amp;M 2009GRC Rebuttal_DEM-WP(C) ENERG10C--ctn Mid-C_042010 2010GRC" xfId="5682"/>
    <cellStyle name="_DEM-WP(C) Costs not in AURORA 2007PCORC-5.07Update_DEM-WP(C) Production O&amp;M 2009GRC Rebuttal_Electric Rev Req Model (2009 GRC) Rebuttal" xfId="1374"/>
    <cellStyle name="_DEM-WP(C) Costs not in AURORA 2007PCORC-5.07Update_DEM-WP(C) Production O&amp;M 2009GRC Rebuttal_Electric Rev Req Model (2009 GRC) Rebuttal 2" xfId="5683"/>
    <cellStyle name="_DEM-WP(C) Costs not in AURORA 2007PCORC-5.07Update_DEM-WP(C) Production O&amp;M 2009GRC Rebuttal_Electric Rev Req Model (2009 GRC) Rebuttal REmoval of New  WH Solar AdjustMI" xfId="1375"/>
    <cellStyle name="_DEM-WP(C) Costs not in AURORA 2007PCORC-5.07Update_DEM-WP(C) Production O&amp;M 2009GRC Rebuttal_Electric Rev Req Model (2009 GRC) Rebuttal REmoval of New  WH Solar AdjustMI 2" xfId="1376"/>
    <cellStyle name="_DEM-WP(C) Costs not in AURORA 2007PCORC-5.07Update_DEM-WP(C) Production O&amp;M 2009GRC Rebuttal_Electric Rev Req Model (2009 GRC) Rebuttal REmoval of New  WH Solar AdjustMI 2 2" xfId="5684"/>
    <cellStyle name="_DEM-WP(C) Costs not in AURORA 2007PCORC-5.07Update_DEM-WP(C) Production O&amp;M 2009GRC Rebuttal_Electric Rev Req Model (2009 GRC) Rebuttal REmoval of New  WH Solar AdjustMI 3" xfId="5685"/>
    <cellStyle name="_DEM-WP(C) Costs not in AURORA 2007PCORC-5.07Update_DEM-WP(C) Production O&amp;M 2009GRC Rebuttal_Electric Rev Req Model (2009 GRC) Rebuttal REmoval of New  WH Solar AdjustMI_DEM-WP(C) ENERG10C--ctn Mid-C_042010 2010GRC" xfId="5686"/>
    <cellStyle name="_DEM-WP(C) Costs not in AURORA 2007PCORC-5.07Update_DEM-WP(C) Production O&amp;M 2009GRC Rebuttal_Electric Rev Req Model (2009 GRC) Revised 01-18-2010" xfId="1377"/>
    <cellStyle name="_DEM-WP(C) Costs not in AURORA 2007PCORC-5.07Update_DEM-WP(C) Production O&amp;M 2009GRC Rebuttal_Electric Rev Req Model (2009 GRC) Revised 01-18-2010 2" xfId="1378"/>
    <cellStyle name="_DEM-WP(C) Costs not in AURORA 2007PCORC-5.07Update_DEM-WP(C) Production O&amp;M 2009GRC Rebuttal_Electric Rev Req Model (2009 GRC) Revised 01-18-2010 2 2" xfId="5687"/>
    <cellStyle name="_DEM-WP(C) Costs not in AURORA 2007PCORC-5.07Update_DEM-WP(C) Production O&amp;M 2009GRC Rebuttal_Electric Rev Req Model (2009 GRC) Revised 01-18-2010 3" xfId="5688"/>
    <cellStyle name="_DEM-WP(C) Costs not in AURORA 2007PCORC-5.07Update_DEM-WP(C) Production O&amp;M 2009GRC Rebuttal_Electric Rev Req Model (2009 GRC) Revised 01-18-2010_DEM-WP(C) ENERG10C--ctn Mid-C_042010 2010GRC" xfId="5689"/>
    <cellStyle name="_DEM-WP(C) Costs not in AURORA 2007PCORC-5.07Update_DEM-WP(C) Production O&amp;M 2009GRC Rebuttal_Final Order Electric EXHIBIT A-1" xfId="1379"/>
    <cellStyle name="_DEM-WP(C) Costs not in AURORA 2007PCORC-5.07Update_DEM-WP(C) Production O&amp;M 2009GRC Rebuttal_Final Order Electric EXHIBIT A-1 2" xfId="5690"/>
    <cellStyle name="_DEM-WP(C) Costs not in AURORA 2007PCORC-5.07Update_DEM-WP(C) Production O&amp;M 2009GRC Rebuttal_Rebuttal Power Costs" xfId="1380"/>
    <cellStyle name="_DEM-WP(C) Costs not in AURORA 2007PCORC-5.07Update_DEM-WP(C) Production O&amp;M 2009GRC Rebuttal_Rebuttal Power Costs 2" xfId="1381"/>
    <cellStyle name="_DEM-WP(C) Costs not in AURORA 2007PCORC-5.07Update_DEM-WP(C) Production O&amp;M 2009GRC Rebuttal_Rebuttal Power Costs 2 2" xfId="5691"/>
    <cellStyle name="_DEM-WP(C) Costs not in AURORA 2007PCORC-5.07Update_DEM-WP(C) Production O&amp;M 2009GRC Rebuttal_Rebuttal Power Costs 3" xfId="5692"/>
    <cellStyle name="_DEM-WP(C) Costs not in AURORA 2007PCORC-5.07Update_DEM-WP(C) Production O&amp;M 2009GRC Rebuttal_Rebuttal Power Costs_Adj Bench DR 3 for Initial Briefs (Electric)" xfId="1382"/>
    <cellStyle name="_DEM-WP(C) Costs not in AURORA 2007PCORC-5.07Update_DEM-WP(C) Production O&amp;M 2009GRC Rebuttal_Rebuttal Power Costs_Adj Bench DR 3 for Initial Briefs (Electric) 2" xfId="1383"/>
    <cellStyle name="_DEM-WP(C) Costs not in AURORA 2007PCORC-5.07Update_DEM-WP(C) Production O&amp;M 2009GRC Rebuttal_Rebuttal Power Costs_Adj Bench DR 3 for Initial Briefs (Electric) 2 2" xfId="5693"/>
    <cellStyle name="_DEM-WP(C) Costs not in AURORA 2007PCORC-5.07Update_DEM-WP(C) Production O&amp;M 2009GRC Rebuttal_Rebuttal Power Costs_Adj Bench DR 3 for Initial Briefs (Electric) 3" xfId="5694"/>
    <cellStyle name="_DEM-WP(C) Costs not in AURORA 2007PCORC-5.07Update_DEM-WP(C) Production O&amp;M 2009GRC Rebuttal_Rebuttal Power Costs_Adj Bench DR 3 for Initial Briefs (Electric)_DEM-WP(C) ENERG10C--ctn Mid-C_042010 2010GRC" xfId="5695"/>
    <cellStyle name="_DEM-WP(C) Costs not in AURORA 2007PCORC-5.07Update_DEM-WP(C) Production O&amp;M 2009GRC Rebuttal_Rebuttal Power Costs_DEM-WP(C) ENERG10C--ctn Mid-C_042010 2010GRC" xfId="5696"/>
    <cellStyle name="_DEM-WP(C) Costs not in AURORA 2007PCORC-5.07Update_DEM-WP(C) Production O&amp;M 2009GRC Rebuttal_Rebuttal Power Costs_Electric Rev Req Model (2009 GRC) Rebuttal" xfId="1384"/>
    <cellStyle name="_DEM-WP(C) Costs not in AURORA 2007PCORC-5.07Update_DEM-WP(C) Production O&amp;M 2009GRC Rebuttal_Rebuttal Power Costs_Electric Rev Req Model (2009 GRC) Rebuttal 2" xfId="5697"/>
    <cellStyle name="_DEM-WP(C) Costs not in AURORA 2007PCORC-5.07Update_DEM-WP(C) Production O&amp;M 2009GRC Rebuttal_Rebuttal Power Costs_Electric Rev Req Model (2009 GRC) Rebuttal REmoval of New  WH Solar AdjustMI" xfId="1385"/>
    <cellStyle name="_DEM-WP(C) Costs not in AURORA 2007PCORC-5.07Update_DEM-WP(C) Production O&amp;M 2009GRC Rebuttal_Rebuttal Power Costs_Electric Rev Req Model (2009 GRC) Rebuttal REmoval of New  WH Solar AdjustMI 2" xfId="1386"/>
    <cellStyle name="_DEM-WP(C) Costs not in AURORA 2007PCORC-5.07Update_DEM-WP(C) Production O&amp;M 2009GRC Rebuttal_Rebuttal Power Costs_Electric Rev Req Model (2009 GRC) Rebuttal REmoval of New  WH Solar AdjustMI 2 2" xfId="5698"/>
    <cellStyle name="_DEM-WP(C) Costs not in AURORA 2007PCORC-5.07Update_DEM-WP(C) Production O&amp;M 2009GRC Rebuttal_Rebuttal Power Costs_Electric Rev Req Model (2009 GRC) Rebuttal REmoval of New  WH Solar AdjustMI 3" xfId="5699"/>
    <cellStyle name="_DEM-WP(C) Costs not in AURORA 2007PCORC-5.07Update_DEM-WP(C) Production O&amp;M 2009GRC Rebuttal_Rebuttal Power Costs_Electric Rev Req Model (2009 GRC) Rebuttal REmoval of New  WH Solar AdjustMI_DEM-WP(C) ENERG10C--ctn Mid-C_042010 2010GRC" xfId="5700"/>
    <cellStyle name="_DEM-WP(C) Costs not in AURORA 2007PCORC-5.07Update_DEM-WP(C) Production O&amp;M 2009GRC Rebuttal_Rebuttal Power Costs_Electric Rev Req Model (2009 GRC) Revised 01-18-2010" xfId="1387"/>
    <cellStyle name="_DEM-WP(C) Costs not in AURORA 2007PCORC-5.07Update_DEM-WP(C) Production O&amp;M 2009GRC Rebuttal_Rebuttal Power Costs_Electric Rev Req Model (2009 GRC) Revised 01-18-2010 2" xfId="1388"/>
    <cellStyle name="_DEM-WP(C) Costs not in AURORA 2007PCORC-5.07Update_DEM-WP(C) Production O&amp;M 2009GRC Rebuttal_Rebuttal Power Costs_Electric Rev Req Model (2009 GRC) Revised 01-18-2010 2 2" xfId="5701"/>
    <cellStyle name="_DEM-WP(C) Costs not in AURORA 2007PCORC-5.07Update_DEM-WP(C) Production O&amp;M 2009GRC Rebuttal_Rebuttal Power Costs_Electric Rev Req Model (2009 GRC) Revised 01-18-2010 3" xfId="5702"/>
    <cellStyle name="_DEM-WP(C) Costs not in AURORA 2007PCORC-5.07Update_DEM-WP(C) Production O&amp;M 2009GRC Rebuttal_Rebuttal Power Costs_Electric Rev Req Model (2009 GRC) Revised 01-18-2010_DEM-WP(C) ENERG10C--ctn Mid-C_042010 2010GRC" xfId="5703"/>
    <cellStyle name="_DEM-WP(C) Costs not in AURORA 2007PCORC-5.07Update_DEM-WP(C) Production O&amp;M 2009GRC Rebuttal_Rebuttal Power Costs_Final Order Electric EXHIBIT A-1" xfId="1389"/>
    <cellStyle name="_DEM-WP(C) Costs not in AURORA 2007PCORC-5.07Update_DEM-WP(C) Production O&amp;M 2009GRC Rebuttal_Rebuttal Power Costs_Final Order Electric EXHIBIT A-1 2" xfId="5704"/>
    <cellStyle name="_DEM-WP(C) Costs not in AURORA 2007PCORC-5.07Update_DEM-WP(C) Production O&amp;M 2010GRC As-Filed" xfId="5705"/>
    <cellStyle name="_DEM-WP(C) Costs not in AURORA 2007PCORC-5.07Update_DEM-WP(C) Production O&amp;M 2010GRC As-Filed 2" xfId="5706"/>
    <cellStyle name="_DEM-WP(C) Costs not in AURORA 2007PCORC-5.07Update_DEM-WP(C) Production O&amp;M 2010GRC As-Filed 3" xfId="5707"/>
    <cellStyle name="_DEM-WP(C) Costs not in AURORA 2007PCORC-5.07Update_Electric Rev Req Model (2009 GRC) " xfId="1390"/>
    <cellStyle name="_DEM-WP(C) Costs not in AURORA 2007PCORC-5.07Update_Electric Rev Req Model (2009 GRC)  2" xfId="1391"/>
    <cellStyle name="_DEM-WP(C) Costs not in AURORA 2007PCORC-5.07Update_Electric Rev Req Model (2009 GRC)  2 2" xfId="5708"/>
    <cellStyle name="_DEM-WP(C) Costs not in AURORA 2007PCORC-5.07Update_Electric Rev Req Model (2009 GRC)  3" xfId="5709"/>
    <cellStyle name="_DEM-WP(C) Costs not in AURORA 2007PCORC-5.07Update_Electric Rev Req Model (2009 GRC) _DEM-WP(C) ENERG10C--ctn Mid-C_042010 2010GRC" xfId="5710"/>
    <cellStyle name="_DEM-WP(C) Costs not in AURORA 2007PCORC-5.07Update_Electric Rev Req Model (2009 GRC) Rebuttal" xfId="1392"/>
    <cellStyle name="_DEM-WP(C) Costs not in AURORA 2007PCORC-5.07Update_Electric Rev Req Model (2009 GRC) Rebuttal 2" xfId="5711"/>
    <cellStyle name="_DEM-WP(C) Costs not in AURORA 2007PCORC-5.07Update_Electric Rev Req Model (2009 GRC) Rebuttal REmoval of New  WH Solar AdjustMI" xfId="1393"/>
    <cellStyle name="_DEM-WP(C) Costs not in AURORA 2007PCORC-5.07Update_Electric Rev Req Model (2009 GRC) Rebuttal REmoval of New  WH Solar AdjustMI 2" xfId="1394"/>
    <cellStyle name="_DEM-WP(C) Costs not in AURORA 2007PCORC-5.07Update_Electric Rev Req Model (2009 GRC) Rebuttal REmoval of New  WH Solar AdjustMI 2 2" xfId="5712"/>
    <cellStyle name="_DEM-WP(C) Costs not in AURORA 2007PCORC-5.07Update_Electric Rev Req Model (2009 GRC) Rebuttal REmoval of New  WH Solar AdjustMI 3" xfId="5713"/>
    <cellStyle name="_DEM-WP(C) Costs not in AURORA 2007PCORC-5.07Update_Electric Rev Req Model (2009 GRC) Rebuttal REmoval of New  WH Solar AdjustMI_DEM-WP(C) ENERG10C--ctn Mid-C_042010 2010GRC" xfId="5714"/>
    <cellStyle name="_DEM-WP(C) Costs not in AURORA 2007PCORC-5.07Update_Electric Rev Req Model (2009 GRC) Revised 01-18-2010" xfId="1395"/>
    <cellStyle name="_DEM-WP(C) Costs not in AURORA 2007PCORC-5.07Update_Electric Rev Req Model (2009 GRC) Revised 01-18-2010 2" xfId="1396"/>
    <cellStyle name="_DEM-WP(C) Costs not in AURORA 2007PCORC-5.07Update_Electric Rev Req Model (2009 GRC) Revised 01-18-2010 2 2" xfId="5715"/>
    <cellStyle name="_DEM-WP(C) Costs not in AURORA 2007PCORC-5.07Update_Electric Rev Req Model (2009 GRC) Revised 01-18-2010 3" xfId="5716"/>
    <cellStyle name="_DEM-WP(C) Costs not in AURORA 2007PCORC-5.07Update_Electric Rev Req Model (2009 GRC) Revised 01-18-2010_DEM-WP(C) ENERG10C--ctn Mid-C_042010 2010GRC" xfId="5717"/>
    <cellStyle name="_DEM-WP(C) Costs not in AURORA 2007PCORC-5.07Update_Final Order Electric EXHIBIT A-1" xfId="1397"/>
    <cellStyle name="_DEM-WP(C) Costs not in AURORA 2007PCORC-5.07Update_Final Order Electric EXHIBIT A-1 2" xfId="5718"/>
    <cellStyle name="_DEM-WP(C) Costs not in AURORA 2007PCORC-5.07Update_NIM Summary" xfId="1398"/>
    <cellStyle name="_DEM-WP(C) Costs not in AURORA 2007PCORC-5.07Update_NIM Summary 09GRC" xfId="1399"/>
    <cellStyle name="_DEM-WP(C) Costs not in AURORA 2007PCORC-5.07Update_NIM Summary 09GRC 2" xfId="1400"/>
    <cellStyle name="_DEM-WP(C) Costs not in AURORA 2007PCORC-5.07Update_NIM Summary 09GRC 2 2" xfId="5719"/>
    <cellStyle name="_DEM-WP(C) Costs not in AURORA 2007PCORC-5.07Update_NIM Summary 09GRC 3" xfId="5720"/>
    <cellStyle name="_DEM-WP(C) Costs not in AURORA 2007PCORC-5.07Update_NIM Summary 09GRC_DEM-WP(C) ENERG10C--ctn Mid-C_042010 2010GRC" xfId="5721"/>
    <cellStyle name="_DEM-WP(C) Costs not in AURORA 2007PCORC-5.07Update_NIM Summary 09GRC_NIM Summary" xfId="1401"/>
    <cellStyle name="_DEM-WP(C) Costs not in AURORA 2007PCORC-5.07Update_NIM Summary 09GRC_NIM Summary 2" xfId="1402"/>
    <cellStyle name="_DEM-WP(C) Costs not in AURORA 2007PCORC-5.07Update_NIM Summary 09GRC_NIM Summary 2 2" xfId="5722"/>
    <cellStyle name="_DEM-WP(C) Costs not in AURORA 2007PCORC-5.07Update_NIM Summary 09GRC_NIM Summary 3" xfId="5723"/>
    <cellStyle name="_DEM-WP(C) Costs not in AURORA 2007PCORC-5.07Update_NIM Summary 09GRC_NIM Summary_DEM-WP(C) ENERG10C--ctn Mid-C_042010 2010GRC" xfId="5724"/>
    <cellStyle name="_DEM-WP(C) Costs not in AURORA 2007PCORC-5.07Update_NIM Summary 10" xfId="5725"/>
    <cellStyle name="_DEM-WP(C) Costs not in AURORA 2007PCORC-5.07Update_NIM Summary 11" xfId="5726"/>
    <cellStyle name="_DEM-WP(C) Costs not in AURORA 2007PCORC-5.07Update_NIM Summary 12" xfId="5727"/>
    <cellStyle name="_DEM-WP(C) Costs not in AURORA 2007PCORC-5.07Update_NIM Summary 13" xfId="5728"/>
    <cellStyle name="_DEM-WP(C) Costs not in AURORA 2007PCORC-5.07Update_NIM Summary 14" xfId="5729"/>
    <cellStyle name="_DEM-WP(C) Costs not in AURORA 2007PCORC-5.07Update_NIM Summary 15" xfId="9022"/>
    <cellStyle name="_DEM-WP(C) Costs not in AURORA 2007PCORC-5.07Update_NIM Summary 16" xfId="9033"/>
    <cellStyle name="_DEM-WP(C) Costs not in AURORA 2007PCORC-5.07Update_NIM Summary 17" xfId="9020"/>
    <cellStyle name="_DEM-WP(C) Costs not in AURORA 2007PCORC-5.07Update_NIM Summary 2" xfId="1403"/>
    <cellStyle name="_DEM-WP(C) Costs not in AURORA 2007PCORC-5.07Update_NIM Summary 2 2" xfId="5730"/>
    <cellStyle name="_DEM-WP(C) Costs not in AURORA 2007PCORC-5.07Update_NIM Summary 3" xfId="1404"/>
    <cellStyle name="_DEM-WP(C) Costs not in AURORA 2007PCORC-5.07Update_NIM Summary 3 2" xfId="5731"/>
    <cellStyle name="_DEM-WP(C) Costs not in AURORA 2007PCORC-5.07Update_NIM Summary 4" xfId="1405"/>
    <cellStyle name="_DEM-WP(C) Costs not in AURORA 2007PCORC-5.07Update_NIM Summary 4 2" xfId="5732"/>
    <cellStyle name="_DEM-WP(C) Costs not in AURORA 2007PCORC-5.07Update_NIM Summary 5" xfId="1406"/>
    <cellStyle name="_DEM-WP(C) Costs not in AURORA 2007PCORC-5.07Update_NIM Summary 5 2" xfId="5733"/>
    <cellStyle name="_DEM-WP(C) Costs not in AURORA 2007PCORC-5.07Update_NIM Summary 6" xfId="1407"/>
    <cellStyle name="_DEM-WP(C) Costs not in AURORA 2007PCORC-5.07Update_NIM Summary 6 2" xfId="5734"/>
    <cellStyle name="_DEM-WP(C) Costs not in AURORA 2007PCORC-5.07Update_NIM Summary 7" xfId="1408"/>
    <cellStyle name="_DEM-WP(C) Costs not in AURORA 2007PCORC-5.07Update_NIM Summary 7 2" xfId="5735"/>
    <cellStyle name="_DEM-WP(C) Costs not in AURORA 2007PCORC-5.07Update_NIM Summary 8" xfId="1409"/>
    <cellStyle name="_DEM-WP(C) Costs not in AURORA 2007PCORC-5.07Update_NIM Summary 8 2" xfId="5736"/>
    <cellStyle name="_DEM-WP(C) Costs not in AURORA 2007PCORC-5.07Update_NIM Summary 9" xfId="1410"/>
    <cellStyle name="_DEM-WP(C) Costs not in AURORA 2007PCORC-5.07Update_NIM Summary 9 2" xfId="5737"/>
    <cellStyle name="_DEM-WP(C) Costs not in AURORA 2007PCORC-5.07Update_NIM Summary_DEM-WP(C) ENERG10C--ctn Mid-C_042010 2010GRC" xfId="5738"/>
    <cellStyle name="_DEM-WP(C) Costs not in AURORA 2007PCORC-5.07Update_NIM+O&amp;M Monthly" xfId="5739"/>
    <cellStyle name="_DEM-WP(C) Costs not in AURORA 2007PCORC-5.07Update_Power Costs - Comparison bx Rbtl-Staff-Jt-PC" xfId="1411"/>
    <cellStyle name="_DEM-WP(C) Costs not in AURORA 2007PCORC-5.07Update_Power Costs - Comparison bx Rbtl-Staff-Jt-PC 2" xfId="1412"/>
    <cellStyle name="_DEM-WP(C) Costs not in AURORA 2007PCORC-5.07Update_Power Costs - Comparison bx Rbtl-Staff-Jt-PC 2 2" xfId="5740"/>
    <cellStyle name="_DEM-WP(C) Costs not in AURORA 2007PCORC-5.07Update_Power Costs - Comparison bx Rbtl-Staff-Jt-PC 3" xfId="5741"/>
    <cellStyle name="_DEM-WP(C) Costs not in AURORA 2007PCORC-5.07Update_Power Costs - Comparison bx Rbtl-Staff-Jt-PC_DEM-WP(C) ENERG10C--ctn Mid-C_042010 2010GRC" xfId="5742"/>
    <cellStyle name="_DEM-WP(C) Costs not in AURORA 2007PCORC-5.07Update_Rebuttal Power Costs" xfId="1413"/>
    <cellStyle name="_DEM-WP(C) Costs not in AURORA 2007PCORC-5.07Update_Rebuttal Power Costs 2" xfId="1414"/>
    <cellStyle name="_DEM-WP(C) Costs not in AURORA 2007PCORC-5.07Update_Rebuttal Power Costs 2 2" xfId="5743"/>
    <cellStyle name="_DEM-WP(C) Costs not in AURORA 2007PCORC-5.07Update_Rebuttal Power Costs 3" xfId="5744"/>
    <cellStyle name="_DEM-WP(C) Costs not in AURORA 2007PCORC-5.07Update_Rebuttal Power Costs_DEM-WP(C) ENERG10C--ctn Mid-C_042010 2010GRC" xfId="5745"/>
    <cellStyle name="_DEM-WP(C) Costs not in AURORA 2007PCORC-5.07Update_TENASKA REGULATORY ASSET" xfId="1415"/>
    <cellStyle name="_DEM-WP(C) Costs not in AURORA 2007PCORC-5.07Update_TENASKA REGULATORY ASSET 2" xfId="5746"/>
    <cellStyle name="_DEM-WP(C) Costs Not In AURORA 2009GRC" xfId="5747"/>
    <cellStyle name="_x0013__DEM-WP(C) ENERG10C--ctn Mid-C_042010 2010GRC" xfId="5748"/>
    <cellStyle name="_DEM-WP(C) Prod O&amp;M 2007GRC" xfId="1416"/>
    <cellStyle name="_DEM-WP(C) Prod O&amp;M 2007GRC 2" xfId="1417"/>
    <cellStyle name="_DEM-WP(C) Prod O&amp;M 2007GRC 2 2" xfId="5749"/>
    <cellStyle name="_DEM-WP(C) Prod O&amp;M 2007GRC 3" xfId="5750"/>
    <cellStyle name="_DEM-WP(C) Prod O&amp;M 2007GRC_Adj Bench DR 3 for Initial Briefs (Electric)" xfId="1418"/>
    <cellStyle name="_DEM-WP(C) Prod O&amp;M 2007GRC_Adj Bench DR 3 for Initial Briefs (Electric) 2" xfId="1419"/>
    <cellStyle name="_DEM-WP(C) Prod O&amp;M 2007GRC_Adj Bench DR 3 for Initial Briefs (Electric) 2 2" xfId="5751"/>
    <cellStyle name="_DEM-WP(C) Prod O&amp;M 2007GRC_Adj Bench DR 3 for Initial Briefs (Electric) 3" xfId="5752"/>
    <cellStyle name="_DEM-WP(C) Prod O&amp;M 2007GRC_Adj Bench DR 3 for Initial Briefs (Electric)_DEM-WP(C) ENERG10C--ctn Mid-C_042010 2010GRC" xfId="5753"/>
    <cellStyle name="_DEM-WP(C) Prod O&amp;M 2007GRC_Book2" xfId="1420"/>
    <cellStyle name="_DEM-WP(C) Prod O&amp;M 2007GRC_Book2 2" xfId="1421"/>
    <cellStyle name="_DEM-WP(C) Prod O&amp;M 2007GRC_Book2 2 2" xfId="5754"/>
    <cellStyle name="_DEM-WP(C) Prod O&amp;M 2007GRC_Book2 3" xfId="5755"/>
    <cellStyle name="_DEM-WP(C) Prod O&amp;M 2007GRC_Book2_Adj Bench DR 3 for Initial Briefs (Electric)" xfId="1422"/>
    <cellStyle name="_DEM-WP(C) Prod O&amp;M 2007GRC_Book2_Adj Bench DR 3 for Initial Briefs (Electric) 2" xfId="1423"/>
    <cellStyle name="_DEM-WP(C) Prod O&amp;M 2007GRC_Book2_Adj Bench DR 3 for Initial Briefs (Electric) 2 2" xfId="5756"/>
    <cellStyle name="_DEM-WP(C) Prod O&amp;M 2007GRC_Book2_Adj Bench DR 3 for Initial Briefs (Electric) 3" xfId="5757"/>
    <cellStyle name="_DEM-WP(C) Prod O&amp;M 2007GRC_Book2_Adj Bench DR 3 for Initial Briefs (Electric)_DEM-WP(C) ENERG10C--ctn Mid-C_042010 2010GRC" xfId="5758"/>
    <cellStyle name="_DEM-WP(C) Prod O&amp;M 2007GRC_Book2_DEM-WP(C) ENERG10C--ctn Mid-C_042010 2010GRC" xfId="5759"/>
    <cellStyle name="_DEM-WP(C) Prod O&amp;M 2007GRC_Book2_Electric Rev Req Model (2009 GRC) Rebuttal" xfId="1424"/>
    <cellStyle name="_DEM-WP(C) Prod O&amp;M 2007GRC_Book2_Electric Rev Req Model (2009 GRC) Rebuttal 2" xfId="5760"/>
    <cellStyle name="_DEM-WP(C) Prod O&amp;M 2007GRC_Book2_Electric Rev Req Model (2009 GRC) Rebuttal REmoval of New  WH Solar AdjustMI" xfId="1425"/>
    <cellStyle name="_DEM-WP(C) Prod O&amp;M 2007GRC_Book2_Electric Rev Req Model (2009 GRC) Rebuttal REmoval of New  WH Solar AdjustMI 2" xfId="1426"/>
    <cellStyle name="_DEM-WP(C) Prod O&amp;M 2007GRC_Book2_Electric Rev Req Model (2009 GRC) Rebuttal REmoval of New  WH Solar AdjustMI 2 2" xfId="5761"/>
    <cellStyle name="_DEM-WP(C) Prod O&amp;M 2007GRC_Book2_Electric Rev Req Model (2009 GRC) Rebuttal REmoval of New  WH Solar AdjustMI 3" xfId="5762"/>
    <cellStyle name="_DEM-WP(C) Prod O&amp;M 2007GRC_Book2_Electric Rev Req Model (2009 GRC) Rebuttal REmoval of New  WH Solar AdjustMI_DEM-WP(C) ENERG10C--ctn Mid-C_042010 2010GRC" xfId="5763"/>
    <cellStyle name="_DEM-WP(C) Prod O&amp;M 2007GRC_Book2_Electric Rev Req Model (2009 GRC) Revised 01-18-2010" xfId="1427"/>
    <cellStyle name="_DEM-WP(C) Prod O&amp;M 2007GRC_Book2_Electric Rev Req Model (2009 GRC) Revised 01-18-2010 2" xfId="1428"/>
    <cellStyle name="_DEM-WP(C) Prod O&amp;M 2007GRC_Book2_Electric Rev Req Model (2009 GRC) Revised 01-18-2010 2 2" xfId="5764"/>
    <cellStyle name="_DEM-WP(C) Prod O&amp;M 2007GRC_Book2_Electric Rev Req Model (2009 GRC) Revised 01-18-2010 3" xfId="5765"/>
    <cellStyle name="_DEM-WP(C) Prod O&amp;M 2007GRC_Book2_Electric Rev Req Model (2009 GRC) Revised 01-18-2010_DEM-WP(C) ENERG10C--ctn Mid-C_042010 2010GRC" xfId="5766"/>
    <cellStyle name="_DEM-WP(C) Prod O&amp;M 2007GRC_Book2_Final Order Electric EXHIBIT A-1" xfId="1429"/>
    <cellStyle name="_DEM-WP(C) Prod O&amp;M 2007GRC_Book2_Final Order Electric EXHIBIT A-1 2" xfId="5767"/>
    <cellStyle name="_DEM-WP(C) Prod O&amp;M 2007GRC_Confidential Material" xfId="5768"/>
    <cellStyle name="_DEM-WP(C) Prod O&amp;M 2007GRC_DEM-WP(C) Colstrip 12 Coal Cost Forecast 2010GRC" xfId="5769"/>
    <cellStyle name="_DEM-WP(C) Prod O&amp;M 2007GRC_DEM-WP(C) ENERG10C--ctn Mid-C_042010 2010GRC" xfId="5770"/>
    <cellStyle name="_DEM-WP(C) Prod O&amp;M 2007GRC_DEM-WP(C) Production O&amp;M 2010GRC As-Filed" xfId="5771"/>
    <cellStyle name="_DEM-WP(C) Prod O&amp;M 2007GRC_DEM-WP(C) Production O&amp;M 2010GRC As-Filed 2" xfId="5772"/>
    <cellStyle name="_DEM-WP(C) Prod O&amp;M 2007GRC_DEM-WP(C) Production O&amp;M 2010GRC As-Filed 3" xfId="5773"/>
    <cellStyle name="_DEM-WP(C) Prod O&amp;M 2007GRC_Electric Rev Req Model (2009 GRC) Rebuttal" xfId="1430"/>
    <cellStyle name="_DEM-WP(C) Prod O&amp;M 2007GRC_Electric Rev Req Model (2009 GRC) Rebuttal 2" xfId="5774"/>
    <cellStyle name="_DEM-WP(C) Prod O&amp;M 2007GRC_Electric Rev Req Model (2009 GRC) Rebuttal REmoval of New  WH Solar AdjustMI" xfId="1431"/>
    <cellStyle name="_DEM-WP(C) Prod O&amp;M 2007GRC_Electric Rev Req Model (2009 GRC) Rebuttal REmoval of New  WH Solar AdjustMI 2" xfId="1432"/>
    <cellStyle name="_DEM-WP(C) Prod O&amp;M 2007GRC_Electric Rev Req Model (2009 GRC) Rebuttal REmoval of New  WH Solar AdjustMI 2 2" xfId="5775"/>
    <cellStyle name="_DEM-WP(C) Prod O&amp;M 2007GRC_Electric Rev Req Model (2009 GRC) Rebuttal REmoval of New  WH Solar AdjustMI 3" xfId="5776"/>
    <cellStyle name="_DEM-WP(C) Prod O&amp;M 2007GRC_Electric Rev Req Model (2009 GRC) Rebuttal REmoval of New  WH Solar AdjustMI_DEM-WP(C) ENERG10C--ctn Mid-C_042010 2010GRC" xfId="5777"/>
    <cellStyle name="_DEM-WP(C) Prod O&amp;M 2007GRC_Electric Rev Req Model (2009 GRC) Revised 01-18-2010" xfId="1433"/>
    <cellStyle name="_DEM-WP(C) Prod O&amp;M 2007GRC_Electric Rev Req Model (2009 GRC) Revised 01-18-2010 2" xfId="1434"/>
    <cellStyle name="_DEM-WP(C) Prod O&amp;M 2007GRC_Electric Rev Req Model (2009 GRC) Revised 01-18-2010 2 2" xfId="5778"/>
    <cellStyle name="_DEM-WP(C) Prod O&amp;M 2007GRC_Electric Rev Req Model (2009 GRC) Revised 01-18-2010 3" xfId="5779"/>
    <cellStyle name="_DEM-WP(C) Prod O&amp;M 2007GRC_Electric Rev Req Model (2009 GRC) Revised 01-18-2010_DEM-WP(C) ENERG10C--ctn Mid-C_042010 2010GRC" xfId="5780"/>
    <cellStyle name="_DEM-WP(C) Prod O&amp;M 2007GRC_Final Order Electric EXHIBIT A-1" xfId="1435"/>
    <cellStyle name="_DEM-WP(C) Prod O&amp;M 2007GRC_Final Order Electric EXHIBIT A-1 2" xfId="5781"/>
    <cellStyle name="_DEM-WP(C) Prod O&amp;M 2007GRC_Rebuttal Power Costs" xfId="1436"/>
    <cellStyle name="_DEM-WP(C) Prod O&amp;M 2007GRC_Rebuttal Power Costs 2" xfId="1437"/>
    <cellStyle name="_DEM-WP(C) Prod O&amp;M 2007GRC_Rebuttal Power Costs 2 2" xfId="5782"/>
    <cellStyle name="_DEM-WP(C) Prod O&amp;M 2007GRC_Rebuttal Power Costs 3" xfId="5783"/>
    <cellStyle name="_DEM-WP(C) Prod O&amp;M 2007GRC_Rebuttal Power Costs_Adj Bench DR 3 for Initial Briefs (Electric)" xfId="1438"/>
    <cellStyle name="_DEM-WP(C) Prod O&amp;M 2007GRC_Rebuttal Power Costs_Adj Bench DR 3 for Initial Briefs (Electric) 2" xfId="1439"/>
    <cellStyle name="_DEM-WP(C) Prod O&amp;M 2007GRC_Rebuttal Power Costs_Adj Bench DR 3 for Initial Briefs (Electric) 2 2" xfId="5784"/>
    <cellStyle name="_DEM-WP(C) Prod O&amp;M 2007GRC_Rebuttal Power Costs_Adj Bench DR 3 for Initial Briefs (Electric) 3" xfId="5785"/>
    <cellStyle name="_DEM-WP(C) Prod O&amp;M 2007GRC_Rebuttal Power Costs_Adj Bench DR 3 for Initial Briefs (Electric)_DEM-WP(C) ENERG10C--ctn Mid-C_042010 2010GRC" xfId="5786"/>
    <cellStyle name="_DEM-WP(C) Prod O&amp;M 2007GRC_Rebuttal Power Costs_DEM-WP(C) ENERG10C--ctn Mid-C_042010 2010GRC" xfId="5787"/>
    <cellStyle name="_DEM-WP(C) Prod O&amp;M 2007GRC_Rebuttal Power Costs_Electric Rev Req Model (2009 GRC) Rebuttal" xfId="1440"/>
    <cellStyle name="_DEM-WP(C) Prod O&amp;M 2007GRC_Rebuttal Power Costs_Electric Rev Req Model (2009 GRC) Rebuttal 2" xfId="5788"/>
    <cellStyle name="_DEM-WP(C) Prod O&amp;M 2007GRC_Rebuttal Power Costs_Electric Rev Req Model (2009 GRC) Rebuttal REmoval of New  WH Solar AdjustMI" xfId="1441"/>
    <cellStyle name="_DEM-WP(C) Prod O&amp;M 2007GRC_Rebuttal Power Costs_Electric Rev Req Model (2009 GRC) Rebuttal REmoval of New  WH Solar AdjustMI 2" xfId="1442"/>
    <cellStyle name="_DEM-WP(C) Prod O&amp;M 2007GRC_Rebuttal Power Costs_Electric Rev Req Model (2009 GRC) Rebuttal REmoval of New  WH Solar AdjustMI 2 2" xfId="5789"/>
    <cellStyle name="_DEM-WP(C) Prod O&amp;M 2007GRC_Rebuttal Power Costs_Electric Rev Req Model (2009 GRC) Rebuttal REmoval of New  WH Solar AdjustMI 3" xfId="5790"/>
    <cellStyle name="_DEM-WP(C) Prod O&amp;M 2007GRC_Rebuttal Power Costs_Electric Rev Req Model (2009 GRC) Rebuttal REmoval of New  WH Solar AdjustMI_DEM-WP(C) ENERG10C--ctn Mid-C_042010 2010GRC" xfId="5791"/>
    <cellStyle name="_DEM-WP(C) Prod O&amp;M 2007GRC_Rebuttal Power Costs_Electric Rev Req Model (2009 GRC) Revised 01-18-2010" xfId="1443"/>
    <cellStyle name="_DEM-WP(C) Prod O&amp;M 2007GRC_Rebuttal Power Costs_Electric Rev Req Model (2009 GRC) Revised 01-18-2010 2" xfId="1444"/>
    <cellStyle name="_DEM-WP(C) Prod O&amp;M 2007GRC_Rebuttal Power Costs_Electric Rev Req Model (2009 GRC) Revised 01-18-2010 2 2" xfId="5792"/>
    <cellStyle name="_DEM-WP(C) Prod O&amp;M 2007GRC_Rebuttal Power Costs_Electric Rev Req Model (2009 GRC) Revised 01-18-2010 3" xfId="5793"/>
    <cellStyle name="_DEM-WP(C) Prod O&amp;M 2007GRC_Rebuttal Power Costs_Electric Rev Req Model (2009 GRC) Revised 01-18-2010_DEM-WP(C) ENERG10C--ctn Mid-C_042010 2010GRC" xfId="5794"/>
    <cellStyle name="_DEM-WP(C) Prod O&amp;M 2007GRC_Rebuttal Power Costs_Final Order Electric EXHIBIT A-1" xfId="1445"/>
    <cellStyle name="_DEM-WP(C) Prod O&amp;M 2007GRC_Rebuttal Power Costs_Final Order Electric EXHIBIT A-1 2" xfId="5795"/>
    <cellStyle name="_x0013__DEM-WP(C) Production O&amp;M 2010GRC As-Filed" xfId="5796"/>
    <cellStyle name="_x0013__DEM-WP(C) Production O&amp;M 2010GRC As-Filed 2" xfId="5797"/>
    <cellStyle name="_x0013__DEM-WP(C) Production O&amp;M 2010GRC As-Filed 3" xfId="5798"/>
    <cellStyle name="_DEM-WP(C) Rate Year Sumas by Month Update Corrected" xfId="1446"/>
    <cellStyle name="_DEM-WP(C) ST Power Contracts 3102008" xfId="5799"/>
    <cellStyle name="_DEM-WP(C) ST Power Contracts 3102008 2" xfId="5800"/>
    <cellStyle name="_DEM-WP(C) ST Power Contracts 3102008 3" xfId="5801"/>
    <cellStyle name="_DEM-WP(C) ST Power Contracts 3102008 3 2" xfId="5802"/>
    <cellStyle name="_DEM-WP(C) Sumas Proforma 11.14.07" xfId="1447"/>
    <cellStyle name="_DEM-WP(C) Sumas Proforma 11.5.07" xfId="1448"/>
    <cellStyle name="_DEM-WP(C) Wells_Power_Cost" xfId="5803"/>
    <cellStyle name="_DEM-WP(C) Wells_Power_Cost 2" xfId="5804"/>
    <cellStyle name="_DEM-WP(C) Wells_Power_Cost 2 2" xfId="5805"/>
    <cellStyle name="_DEM-WP(C) Westside Hydro Data_051007" xfId="1449"/>
    <cellStyle name="_DEM-WP(C) Westside Hydro Data_051007 2" xfId="1450"/>
    <cellStyle name="_DEM-WP(C) Westside Hydro Data_051007 2 2" xfId="5806"/>
    <cellStyle name="_DEM-WP(C) Westside Hydro Data_051007 3" xfId="5807"/>
    <cellStyle name="_DEM-WP(C) Westside Hydro Data_051007_16.37E Wild Horse Expansion DeferralRevwrkingfile SF" xfId="1451"/>
    <cellStyle name="_DEM-WP(C) Westside Hydro Data_051007_16.37E Wild Horse Expansion DeferralRevwrkingfile SF 2" xfId="1452"/>
    <cellStyle name="_DEM-WP(C) Westside Hydro Data_051007_16.37E Wild Horse Expansion DeferralRevwrkingfile SF 2 2" xfId="5808"/>
    <cellStyle name="_DEM-WP(C) Westside Hydro Data_051007_16.37E Wild Horse Expansion DeferralRevwrkingfile SF 3" xfId="5809"/>
    <cellStyle name="_DEM-WP(C) Westside Hydro Data_051007_16.37E Wild Horse Expansion DeferralRevwrkingfile SF_DEM-WP(C) ENERG10C--ctn Mid-C_042010 2010GRC" xfId="5810"/>
    <cellStyle name="_DEM-WP(C) Westside Hydro Data_051007_2009 GRC Compl Filing - Exhibit D" xfId="1453"/>
    <cellStyle name="_DEM-WP(C) Westside Hydro Data_051007_2009 GRC Compl Filing - Exhibit D 2" xfId="1454"/>
    <cellStyle name="_DEM-WP(C) Westside Hydro Data_051007_2009 GRC Compl Filing - Exhibit D 2 2" xfId="5811"/>
    <cellStyle name="_DEM-WP(C) Westside Hydro Data_051007_2009 GRC Compl Filing - Exhibit D 3" xfId="5812"/>
    <cellStyle name="_DEM-WP(C) Westside Hydro Data_051007_2009 GRC Compl Filing - Exhibit D_DEM-WP(C) ENERG10C--ctn Mid-C_042010 2010GRC" xfId="5813"/>
    <cellStyle name="_DEM-WP(C) Westside Hydro Data_051007_Adj Bench DR 3 for Initial Briefs (Electric)" xfId="1455"/>
    <cellStyle name="_DEM-WP(C) Westside Hydro Data_051007_Adj Bench DR 3 for Initial Briefs (Electric) 2" xfId="1456"/>
    <cellStyle name="_DEM-WP(C) Westside Hydro Data_051007_Adj Bench DR 3 for Initial Briefs (Electric) 2 2" xfId="5814"/>
    <cellStyle name="_DEM-WP(C) Westside Hydro Data_051007_Adj Bench DR 3 for Initial Briefs (Electric) 3" xfId="5815"/>
    <cellStyle name="_DEM-WP(C) Westside Hydro Data_051007_Adj Bench DR 3 for Initial Briefs (Electric)_DEM-WP(C) ENERG10C--ctn Mid-C_042010 2010GRC" xfId="5816"/>
    <cellStyle name="_DEM-WP(C) Westside Hydro Data_051007_Book2" xfId="1457"/>
    <cellStyle name="_DEM-WP(C) Westside Hydro Data_051007_Book2 2" xfId="1458"/>
    <cellStyle name="_DEM-WP(C) Westside Hydro Data_051007_Book2 2 2" xfId="5817"/>
    <cellStyle name="_DEM-WP(C) Westside Hydro Data_051007_Book2 3" xfId="5818"/>
    <cellStyle name="_DEM-WP(C) Westside Hydro Data_051007_Book2_DEM-WP(C) ENERG10C--ctn Mid-C_042010 2010GRC" xfId="5819"/>
    <cellStyle name="_DEM-WP(C) Westside Hydro Data_051007_Book4" xfId="1459"/>
    <cellStyle name="_DEM-WP(C) Westside Hydro Data_051007_Book4 2" xfId="1460"/>
    <cellStyle name="_DEM-WP(C) Westside Hydro Data_051007_Book4 2 2" xfId="5820"/>
    <cellStyle name="_DEM-WP(C) Westside Hydro Data_051007_Book4 3" xfId="5821"/>
    <cellStyle name="_DEM-WP(C) Westside Hydro Data_051007_Book4_DEM-WP(C) ENERG10C--ctn Mid-C_042010 2010GRC" xfId="5822"/>
    <cellStyle name="_DEM-WP(C) Westside Hydro Data_051007_DEM-WP(C) ENERG10C--ctn Mid-C_042010 2010GRC" xfId="5823"/>
    <cellStyle name="_DEM-WP(C) Westside Hydro Data_051007_Electric Rev Req Model (2009 GRC) " xfId="1461"/>
    <cellStyle name="_DEM-WP(C) Westside Hydro Data_051007_Electric Rev Req Model (2009 GRC)  2" xfId="1462"/>
    <cellStyle name="_DEM-WP(C) Westside Hydro Data_051007_Electric Rev Req Model (2009 GRC)  2 2" xfId="5824"/>
    <cellStyle name="_DEM-WP(C) Westside Hydro Data_051007_Electric Rev Req Model (2009 GRC)  3" xfId="5825"/>
    <cellStyle name="_DEM-WP(C) Westside Hydro Data_051007_Electric Rev Req Model (2009 GRC) _DEM-WP(C) ENERG10C--ctn Mid-C_042010 2010GRC" xfId="5826"/>
    <cellStyle name="_DEM-WP(C) Westside Hydro Data_051007_Electric Rev Req Model (2009 GRC) Rebuttal" xfId="1463"/>
    <cellStyle name="_DEM-WP(C) Westside Hydro Data_051007_Electric Rev Req Model (2009 GRC) Rebuttal 2" xfId="5827"/>
    <cellStyle name="_DEM-WP(C) Westside Hydro Data_051007_Electric Rev Req Model (2009 GRC) Rebuttal REmoval of New  WH Solar AdjustMI" xfId="1464"/>
    <cellStyle name="_DEM-WP(C) Westside Hydro Data_051007_Electric Rev Req Model (2009 GRC) Rebuttal REmoval of New  WH Solar AdjustMI 2" xfId="1465"/>
    <cellStyle name="_DEM-WP(C) Westside Hydro Data_051007_Electric Rev Req Model (2009 GRC) Rebuttal REmoval of New  WH Solar AdjustMI 2 2" xfId="5828"/>
    <cellStyle name="_DEM-WP(C) Westside Hydro Data_051007_Electric Rev Req Model (2009 GRC) Rebuttal REmoval of New  WH Solar AdjustMI 3" xfId="5829"/>
    <cellStyle name="_DEM-WP(C) Westside Hydro Data_051007_Electric Rev Req Model (2009 GRC) Rebuttal REmoval of New  WH Solar AdjustMI_DEM-WP(C) ENERG10C--ctn Mid-C_042010 2010GRC" xfId="5830"/>
    <cellStyle name="_DEM-WP(C) Westside Hydro Data_051007_Electric Rev Req Model (2009 GRC) Revised 01-18-2010" xfId="1466"/>
    <cellStyle name="_DEM-WP(C) Westside Hydro Data_051007_Electric Rev Req Model (2009 GRC) Revised 01-18-2010 2" xfId="1467"/>
    <cellStyle name="_DEM-WP(C) Westside Hydro Data_051007_Electric Rev Req Model (2009 GRC) Revised 01-18-2010 2 2" xfId="5831"/>
    <cellStyle name="_DEM-WP(C) Westside Hydro Data_051007_Electric Rev Req Model (2009 GRC) Revised 01-18-2010 3" xfId="5832"/>
    <cellStyle name="_DEM-WP(C) Westside Hydro Data_051007_Electric Rev Req Model (2009 GRC) Revised 01-18-2010_DEM-WP(C) ENERG10C--ctn Mid-C_042010 2010GRC" xfId="5833"/>
    <cellStyle name="_DEM-WP(C) Westside Hydro Data_051007_Final Order Electric EXHIBIT A-1" xfId="1468"/>
    <cellStyle name="_DEM-WP(C) Westside Hydro Data_051007_Final Order Electric EXHIBIT A-1 2" xfId="5834"/>
    <cellStyle name="_DEM-WP(C) Westside Hydro Data_051007_NIM Summary" xfId="1469"/>
    <cellStyle name="_DEM-WP(C) Westside Hydro Data_051007_NIM Summary 2" xfId="1470"/>
    <cellStyle name="_DEM-WP(C) Westside Hydro Data_051007_NIM Summary 2 2" xfId="5835"/>
    <cellStyle name="_DEM-WP(C) Westside Hydro Data_051007_NIM Summary 3" xfId="5836"/>
    <cellStyle name="_DEM-WP(C) Westside Hydro Data_051007_NIM Summary_DEM-WP(C) ENERG10C--ctn Mid-C_042010 2010GRC" xfId="5837"/>
    <cellStyle name="_DEM-WP(C) Westside Hydro Data_051007_Power Costs - Comparison bx Rbtl-Staff-Jt-PC" xfId="1471"/>
    <cellStyle name="_DEM-WP(C) Westside Hydro Data_051007_Power Costs - Comparison bx Rbtl-Staff-Jt-PC 2" xfId="1472"/>
    <cellStyle name="_DEM-WP(C) Westside Hydro Data_051007_Power Costs - Comparison bx Rbtl-Staff-Jt-PC 2 2" xfId="5838"/>
    <cellStyle name="_DEM-WP(C) Westside Hydro Data_051007_Power Costs - Comparison bx Rbtl-Staff-Jt-PC 3" xfId="5839"/>
    <cellStyle name="_DEM-WP(C) Westside Hydro Data_051007_Power Costs - Comparison bx Rbtl-Staff-Jt-PC_DEM-WP(C) ENERG10C--ctn Mid-C_042010 2010GRC" xfId="5840"/>
    <cellStyle name="_DEM-WP(C) Westside Hydro Data_051007_Rebuttal Power Costs" xfId="1473"/>
    <cellStyle name="_DEM-WP(C) Westside Hydro Data_051007_Rebuttal Power Costs 2" xfId="1474"/>
    <cellStyle name="_DEM-WP(C) Westside Hydro Data_051007_Rebuttal Power Costs 2 2" xfId="5841"/>
    <cellStyle name="_DEM-WP(C) Westside Hydro Data_051007_Rebuttal Power Costs 3" xfId="5842"/>
    <cellStyle name="_DEM-WP(C) Westside Hydro Data_051007_Rebuttal Power Costs_DEM-WP(C) ENERG10C--ctn Mid-C_042010 2010GRC" xfId="5843"/>
    <cellStyle name="_DEM-WP(C) Westside Hydro Data_051007_TENASKA REGULATORY ASSET" xfId="1475"/>
    <cellStyle name="_DEM-WP(C) Westside Hydro Data_051007_TENASKA REGULATORY ASSET 2" xfId="5844"/>
    <cellStyle name="_Elec Peak Capacity Need_2008-2029_032709_Wind 5% Cap" xfId="1476"/>
    <cellStyle name="_Elec Peak Capacity Need_2008-2029_032709_Wind 5% Cap 2" xfId="1477"/>
    <cellStyle name="_Elec Peak Capacity Need_2008-2029_032709_Wind 5% Cap 2 2" xfId="5845"/>
    <cellStyle name="_Elec Peak Capacity Need_2008-2029_032709_Wind 5% Cap 3" xfId="5846"/>
    <cellStyle name="_Elec Peak Capacity Need_2008-2029_032709_Wind 5% Cap_DEM-WP(C) ENERG10C--ctn Mid-C_042010 2010GRC" xfId="5847"/>
    <cellStyle name="_Elec Peak Capacity Need_2008-2029_032709_Wind 5% Cap_NIM Summary" xfId="1478"/>
    <cellStyle name="_Elec Peak Capacity Need_2008-2029_032709_Wind 5% Cap_NIM Summary 2" xfId="1479"/>
    <cellStyle name="_Elec Peak Capacity Need_2008-2029_032709_Wind 5% Cap_NIM Summary 2 2" xfId="5848"/>
    <cellStyle name="_Elec Peak Capacity Need_2008-2029_032709_Wind 5% Cap_NIM Summary 3" xfId="5849"/>
    <cellStyle name="_Elec Peak Capacity Need_2008-2029_032709_Wind 5% Cap_NIM Summary_DEM-WP(C) ENERG10C--ctn Mid-C_042010 2010GRC" xfId="5850"/>
    <cellStyle name="_Elec Peak Capacity Need_2008-2029_032709_Wind 5% Cap-ST-Adj-PJP1" xfId="1480"/>
    <cellStyle name="_Elec Peak Capacity Need_2008-2029_032709_Wind 5% Cap-ST-Adj-PJP1 2" xfId="1481"/>
    <cellStyle name="_Elec Peak Capacity Need_2008-2029_032709_Wind 5% Cap-ST-Adj-PJP1 2 2" xfId="5851"/>
    <cellStyle name="_Elec Peak Capacity Need_2008-2029_032709_Wind 5% Cap-ST-Adj-PJP1 3" xfId="5852"/>
    <cellStyle name="_Elec Peak Capacity Need_2008-2029_032709_Wind 5% Cap-ST-Adj-PJP1_DEM-WP(C) ENERG10C--ctn Mid-C_042010 2010GRC" xfId="5853"/>
    <cellStyle name="_Elec Peak Capacity Need_2008-2029_032709_Wind 5% Cap-ST-Adj-PJP1_NIM Summary" xfId="1482"/>
    <cellStyle name="_Elec Peak Capacity Need_2008-2029_032709_Wind 5% Cap-ST-Adj-PJP1_NIM Summary 2" xfId="1483"/>
    <cellStyle name="_Elec Peak Capacity Need_2008-2029_032709_Wind 5% Cap-ST-Adj-PJP1_NIM Summary 2 2" xfId="5854"/>
    <cellStyle name="_Elec Peak Capacity Need_2008-2029_032709_Wind 5% Cap-ST-Adj-PJP1_NIM Summary 3" xfId="5855"/>
    <cellStyle name="_Elec Peak Capacity Need_2008-2029_032709_Wind 5% Cap-ST-Adj-PJP1_NIM Summary_DEM-WP(C) ENERG10C--ctn Mid-C_042010 2010GRC" xfId="5856"/>
    <cellStyle name="_Elec Peak Capacity Need_2008-2029_120908_Wind 5% Cap_Low" xfId="1484"/>
    <cellStyle name="_Elec Peak Capacity Need_2008-2029_120908_Wind 5% Cap_Low 2" xfId="1485"/>
    <cellStyle name="_Elec Peak Capacity Need_2008-2029_120908_Wind 5% Cap_Low 2 2" xfId="5857"/>
    <cellStyle name="_Elec Peak Capacity Need_2008-2029_120908_Wind 5% Cap_Low 3" xfId="5858"/>
    <cellStyle name="_Elec Peak Capacity Need_2008-2029_120908_Wind 5% Cap_Low_DEM-WP(C) ENERG10C--ctn Mid-C_042010 2010GRC" xfId="5859"/>
    <cellStyle name="_Elec Peak Capacity Need_2008-2029_120908_Wind 5% Cap_Low_NIM Summary" xfId="1486"/>
    <cellStyle name="_Elec Peak Capacity Need_2008-2029_120908_Wind 5% Cap_Low_NIM Summary 2" xfId="1487"/>
    <cellStyle name="_Elec Peak Capacity Need_2008-2029_120908_Wind 5% Cap_Low_NIM Summary 2 2" xfId="5860"/>
    <cellStyle name="_Elec Peak Capacity Need_2008-2029_120908_Wind 5% Cap_Low_NIM Summary 3" xfId="5861"/>
    <cellStyle name="_Elec Peak Capacity Need_2008-2029_120908_Wind 5% Cap_Low_NIM Summary_DEM-WP(C) ENERG10C--ctn Mid-C_042010 2010GRC" xfId="5862"/>
    <cellStyle name="_Elec Peak Capacity Need_2008-2029_Wind 5% Cap_050809" xfId="1488"/>
    <cellStyle name="_Elec Peak Capacity Need_2008-2029_Wind 5% Cap_050809 2" xfId="1489"/>
    <cellStyle name="_Elec Peak Capacity Need_2008-2029_Wind 5% Cap_050809 2 2" xfId="5863"/>
    <cellStyle name="_Elec Peak Capacity Need_2008-2029_Wind 5% Cap_050809 3" xfId="5864"/>
    <cellStyle name="_Elec Peak Capacity Need_2008-2029_Wind 5% Cap_050809_DEM-WP(C) ENERG10C--ctn Mid-C_042010 2010GRC" xfId="5865"/>
    <cellStyle name="_Elec Peak Capacity Need_2008-2029_Wind 5% Cap_050809_NIM Summary" xfId="1490"/>
    <cellStyle name="_Elec Peak Capacity Need_2008-2029_Wind 5% Cap_050809_NIM Summary 2" xfId="1491"/>
    <cellStyle name="_Elec Peak Capacity Need_2008-2029_Wind 5% Cap_050809_NIM Summary 2 2" xfId="5866"/>
    <cellStyle name="_Elec Peak Capacity Need_2008-2029_Wind 5% Cap_050809_NIM Summary 3" xfId="5867"/>
    <cellStyle name="_Elec Peak Capacity Need_2008-2029_Wind 5% Cap_050809_NIM Summary_DEM-WP(C) ENERG10C--ctn Mid-C_042010 2010GRC" xfId="5868"/>
    <cellStyle name="_x0013__Electric Rev Req Model (2009 GRC) " xfId="1492"/>
    <cellStyle name="_x0013__Electric Rev Req Model (2009 GRC)  2" xfId="1493"/>
    <cellStyle name="_x0013__Electric Rev Req Model (2009 GRC)  2 2" xfId="5869"/>
    <cellStyle name="_x0013__Electric Rev Req Model (2009 GRC)  3" xfId="5870"/>
    <cellStyle name="_x0013__Electric Rev Req Model (2009 GRC) _DEM-WP(C) ENERG10C--ctn Mid-C_042010 2010GRC" xfId="5871"/>
    <cellStyle name="_x0013__Electric Rev Req Model (2009 GRC) Rebuttal" xfId="1494"/>
    <cellStyle name="_x0013__Electric Rev Req Model (2009 GRC) Rebuttal 2" xfId="5872"/>
    <cellStyle name="_x0013__Electric Rev Req Model (2009 GRC) Rebuttal REmoval of New  WH Solar AdjustMI" xfId="1495"/>
    <cellStyle name="_x0013__Electric Rev Req Model (2009 GRC) Rebuttal REmoval of New  WH Solar AdjustMI 2" xfId="1496"/>
    <cellStyle name="_x0013__Electric Rev Req Model (2009 GRC) Rebuttal REmoval of New  WH Solar AdjustMI 2 2" xfId="5873"/>
    <cellStyle name="_x0013__Electric Rev Req Model (2009 GRC) Rebuttal REmoval of New  WH Solar AdjustMI 3" xfId="5874"/>
    <cellStyle name="_x0013__Electric Rev Req Model (2009 GRC) Rebuttal REmoval of New  WH Solar AdjustMI_DEM-WP(C) ENERG10C--ctn Mid-C_042010 2010GRC" xfId="5875"/>
    <cellStyle name="_x0013__Electric Rev Req Model (2009 GRC) Revised 01-18-2010" xfId="1497"/>
    <cellStyle name="_x0013__Electric Rev Req Model (2009 GRC) Revised 01-18-2010 2" xfId="1498"/>
    <cellStyle name="_x0013__Electric Rev Req Model (2009 GRC) Revised 01-18-2010 2 2" xfId="5876"/>
    <cellStyle name="_x0013__Electric Rev Req Model (2009 GRC) Revised 01-18-2010 3" xfId="5877"/>
    <cellStyle name="_x0013__Electric Rev Req Model (2009 GRC) Revised 01-18-2010_DEM-WP(C) ENERG10C--ctn Mid-C_042010 2010GRC" xfId="5878"/>
    <cellStyle name="_ENCOGEN_WBOOK" xfId="1499"/>
    <cellStyle name="_ENCOGEN_WBOOK 2" xfId="1500"/>
    <cellStyle name="_ENCOGEN_WBOOK 2 2" xfId="5879"/>
    <cellStyle name="_ENCOGEN_WBOOK 3" xfId="5880"/>
    <cellStyle name="_ENCOGEN_WBOOK_DEM-WP(C) ENERG10C--ctn Mid-C_042010 2010GRC" xfId="5881"/>
    <cellStyle name="_ENCOGEN_WBOOK_NIM Summary" xfId="1501"/>
    <cellStyle name="_ENCOGEN_WBOOK_NIM Summary 2" xfId="1502"/>
    <cellStyle name="_ENCOGEN_WBOOK_NIM Summary 2 2" xfId="5882"/>
    <cellStyle name="_ENCOGEN_WBOOK_NIM Summary 3" xfId="5883"/>
    <cellStyle name="_ENCOGEN_WBOOK_NIM Summary_DEM-WP(C) ENERG10C--ctn Mid-C_042010 2010GRC" xfId="5884"/>
    <cellStyle name="_x0013__Final Order Electric EXHIBIT A-1" xfId="1503"/>
    <cellStyle name="_x0013__Final Order Electric EXHIBIT A-1 2" xfId="5885"/>
    <cellStyle name="_Fixed Gas Transport 1 19 09" xfId="1504"/>
    <cellStyle name="_Fixed Gas Transport 1 19 09 2" xfId="1505"/>
    <cellStyle name="_Fixed Gas Transport 1 19 09 2 2" xfId="5886"/>
    <cellStyle name="_Fixed Gas Transport 1 19 09 3" xfId="5887"/>
    <cellStyle name="_Fixed Gas Transport 1 19 09_DEM-WP(C) ENERG10C--ctn Mid-C_042010 2010GRC" xfId="5888"/>
    <cellStyle name="_Fuel Prices 4-14" xfId="1506"/>
    <cellStyle name="_Fuel Prices 4-14 2" xfId="1507"/>
    <cellStyle name="_Fuel Prices 4-14 2 2" xfId="1508"/>
    <cellStyle name="_Fuel Prices 4-14 2 2 2" xfId="5889"/>
    <cellStyle name="_Fuel Prices 4-14 2 3" xfId="5890"/>
    <cellStyle name="_Fuel Prices 4-14 3" xfId="1509"/>
    <cellStyle name="_Fuel Prices 4-14 3 2" xfId="5891"/>
    <cellStyle name="_Fuel Prices 4-14 4" xfId="1510"/>
    <cellStyle name="_Fuel Prices 4-14 4 2" xfId="1511"/>
    <cellStyle name="_Fuel Prices 4-14 4 2 2" xfId="5892"/>
    <cellStyle name="_Fuel Prices 4-14 4 3" xfId="5893"/>
    <cellStyle name="_Fuel Prices 4-14 5" xfId="5894"/>
    <cellStyle name="_Fuel Prices 4-14 5 2" xfId="5895"/>
    <cellStyle name="_Fuel Prices 4-14 6" xfId="5896"/>
    <cellStyle name="_Fuel Prices 4-14 7" xfId="5897"/>
    <cellStyle name="_Fuel Prices 4-14 7 2" xfId="5898"/>
    <cellStyle name="_Fuel Prices 4-14 8" xfId="5899"/>
    <cellStyle name="_Fuel Prices 4-14 8 2" xfId="5900"/>
    <cellStyle name="_Fuel Prices 4-14_04 07E Wild Horse Wind Expansion (C) (2)" xfId="1512"/>
    <cellStyle name="_Fuel Prices 4-14_04 07E Wild Horse Wind Expansion (C) (2) 2" xfId="1513"/>
    <cellStyle name="_Fuel Prices 4-14_04 07E Wild Horse Wind Expansion (C) (2) 2 2" xfId="5901"/>
    <cellStyle name="_Fuel Prices 4-14_04 07E Wild Horse Wind Expansion (C) (2) 3" xfId="5902"/>
    <cellStyle name="_Fuel Prices 4-14_04 07E Wild Horse Wind Expansion (C) (2)_Adj Bench DR 3 for Initial Briefs (Electric)" xfId="1514"/>
    <cellStyle name="_Fuel Prices 4-14_04 07E Wild Horse Wind Expansion (C) (2)_Adj Bench DR 3 for Initial Briefs (Electric) 2" xfId="1515"/>
    <cellStyle name="_Fuel Prices 4-14_04 07E Wild Horse Wind Expansion (C) (2)_Adj Bench DR 3 for Initial Briefs (Electric) 2 2" xfId="5903"/>
    <cellStyle name="_Fuel Prices 4-14_04 07E Wild Horse Wind Expansion (C) (2)_Adj Bench DR 3 for Initial Briefs (Electric) 3" xfId="5904"/>
    <cellStyle name="_Fuel Prices 4-14_04 07E Wild Horse Wind Expansion (C) (2)_Adj Bench DR 3 for Initial Briefs (Electric)_DEM-WP(C) ENERG10C--ctn Mid-C_042010 2010GRC" xfId="5905"/>
    <cellStyle name="_Fuel Prices 4-14_04 07E Wild Horse Wind Expansion (C) (2)_DEM-WP(C) ENERG10C--ctn Mid-C_042010 2010GRC" xfId="5906"/>
    <cellStyle name="_Fuel Prices 4-14_04 07E Wild Horse Wind Expansion (C) (2)_Electric Rev Req Model (2009 GRC) " xfId="1516"/>
    <cellStyle name="_Fuel Prices 4-14_04 07E Wild Horse Wind Expansion (C) (2)_Electric Rev Req Model (2009 GRC)  2" xfId="1517"/>
    <cellStyle name="_Fuel Prices 4-14_04 07E Wild Horse Wind Expansion (C) (2)_Electric Rev Req Model (2009 GRC)  2 2" xfId="5907"/>
    <cellStyle name="_Fuel Prices 4-14_04 07E Wild Horse Wind Expansion (C) (2)_Electric Rev Req Model (2009 GRC)  3" xfId="5908"/>
    <cellStyle name="_Fuel Prices 4-14_04 07E Wild Horse Wind Expansion (C) (2)_Electric Rev Req Model (2009 GRC) _DEM-WP(C) ENERG10C--ctn Mid-C_042010 2010GRC" xfId="5909"/>
    <cellStyle name="_Fuel Prices 4-14_04 07E Wild Horse Wind Expansion (C) (2)_Electric Rev Req Model (2009 GRC) Rebuttal" xfId="1518"/>
    <cellStyle name="_Fuel Prices 4-14_04 07E Wild Horse Wind Expansion (C) (2)_Electric Rev Req Model (2009 GRC) Rebuttal 2" xfId="5910"/>
    <cellStyle name="_Fuel Prices 4-14_04 07E Wild Horse Wind Expansion (C) (2)_Electric Rev Req Model (2009 GRC) Rebuttal REmoval of New  WH Solar AdjustMI" xfId="1519"/>
    <cellStyle name="_Fuel Prices 4-14_04 07E Wild Horse Wind Expansion (C) (2)_Electric Rev Req Model (2009 GRC) Rebuttal REmoval of New  WH Solar AdjustMI 2" xfId="1520"/>
    <cellStyle name="_Fuel Prices 4-14_04 07E Wild Horse Wind Expansion (C) (2)_Electric Rev Req Model (2009 GRC) Rebuttal REmoval of New  WH Solar AdjustMI 2 2" xfId="5911"/>
    <cellStyle name="_Fuel Prices 4-14_04 07E Wild Horse Wind Expansion (C) (2)_Electric Rev Req Model (2009 GRC) Rebuttal REmoval of New  WH Solar AdjustMI 3" xfId="5912"/>
    <cellStyle name="_Fuel Prices 4-14_04 07E Wild Horse Wind Expansion (C) (2)_Electric Rev Req Model (2009 GRC) Rebuttal REmoval of New  WH Solar AdjustMI_DEM-WP(C) ENERG10C--ctn Mid-C_042010 2010GRC" xfId="5913"/>
    <cellStyle name="_Fuel Prices 4-14_04 07E Wild Horse Wind Expansion (C) (2)_Electric Rev Req Model (2009 GRC) Revised 01-18-2010" xfId="1521"/>
    <cellStyle name="_Fuel Prices 4-14_04 07E Wild Horse Wind Expansion (C) (2)_Electric Rev Req Model (2009 GRC) Revised 01-18-2010 2" xfId="1522"/>
    <cellStyle name="_Fuel Prices 4-14_04 07E Wild Horse Wind Expansion (C) (2)_Electric Rev Req Model (2009 GRC) Revised 01-18-2010 2 2" xfId="5914"/>
    <cellStyle name="_Fuel Prices 4-14_04 07E Wild Horse Wind Expansion (C) (2)_Electric Rev Req Model (2009 GRC) Revised 01-18-2010 3" xfId="5915"/>
    <cellStyle name="_Fuel Prices 4-14_04 07E Wild Horse Wind Expansion (C) (2)_Electric Rev Req Model (2009 GRC) Revised 01-18-2010_DEM-WP(C) ENERG10C--ctn Mid-C_042010 2010GRC" xfId="5916"/>
    <cellStyle name="_Fuel Prices 4-14_04 07E Wild Horse Wind Expansion (C) (2)_Final Order Electric EXHIBIT A-1" xfId="1523"/>
    <cellStyle name="_Fuel Prices 4-14_04 07E Wild Horse Wind Expansion (C) (2)_Final Order Electric EXHIBIT A-1 2" xfId="5917"/>
    <cellStyle name="_Fuel Prices 4-14_04 07E Wild Horse Wind Expansion (C) (2)_TENASKA REGULATORY ASSET" xfId="1524"/>
    <cellStyle name="_Fuel Prices 4-14_04 07E Wild Horse Wind Expansion (C) (2)_TENASKA REGULATORY ASSET 2" xfId="5918"/>
    <cellStyle name="_Fuel Prices 4-14_16.37E Wild Horse Expansion DeferralRevwrkingfile SF" xfId="1525"/>
    <cellStyle name="_Fuel Prices 4-14_16.37E Wild Horse Expansion DeferralRevwrkingfile SF 2" xfId="1526"/>
    <cellStyle name="_Fuel Prices 4-14_16.37E Wild Horse Expansion DeferralRevwrkingfile SF 2 2" xfId="5919"/>
    <cellStyle name="_Fuel Prices 4-14_16.37E Wild Horse Expansion DeferralRevwrkingfile SF 3" xfId="5920"/>
    <cellStyle name="_Fuel Prices 4-14_16.37E Wild Horse Expansion DeferralRevwrkingfile SF_DEM-WP(C) ENERG10C--ctn Mid-C_042010 2010GRC" xfId="5921"/>
    <cellStyle name="_Fuel Prices 4-14_2009 GRC Compl Filing - Exhibit D" xfId="1527"/>
    <cellStyle name="_Fuel Prices 4-14_2009 GRC Compl Filing - Exhibit D 2" xfId="1528"/>
    <cellStyle name="_Fuel Prices 4-14_2009 GRC Compl Filing - Exhibit D 2 2" xfId="5922"/>
    <cellStyle name="_Fuel Prices 4-14_2009 GRC Compl Filing - Exhibit D 3" xfId="5923"/>
    <cellStyle name="_Fuel Prices 4-14_2009 GRC Compl Filing - Exhibit D_DEM-WP(C) ENERG10C--ctn Mid-C_042010 2010GRC" xfId="5924"/>
    <cellStyle name="_Fuel Prices 4-14_4 31 Regulatory Assets and Liabilities  7 06- Exhibit D" xfId="1529"/>
    <cellStyle name="_Fuel Prices 4-14_4 31 Regulatory Assets and Liabilities  7 06- Exhibit D 2" xfId="1530"/>
    <cellStyle name="_Fuel Prices 4-14_4 31 Regulatory Assets and Liabilities  7 06- Exhibit D 2 2" xfId="5925"/>
    <cellStyle name="_Fuel Prices 4-14_4 31 Regulatory Assets and Liabilities  7 06- Exhibit D 3" xfId="5926"/>
    <cellStyle name="_Fuel Prices 4-14_4 31 Regulatory Assets and Liabilities  7 06- Exhibit D_DEM-WP(C) ENERG10C--ctn Mid-C_042010 2010GRC" xfId="5927"/>
    <cellStyle name="_Fuel Prices 4-14_4 31 Regulatory Assets and Liabilities  7 06- Exhibit D_NIM Summary" xfId="1531"/>
    <cellStyle name="_Fuel Prices 4-14_4 31 Regulatory Assets and Liabilities  7 06- Exhibit D_NIM Summary 2" xfId="1532"/>
    <cellStyle name="_Fuel Prices 4-14_4 31 Regulatory Assets and Liabilities  7 06- Exhibit D_NIM Summary 2 2" xfId="5928"/>
    <cellStyle name="_Fuel Prices 4-14_4 31 Regulatory Assets and Liabilities  7 06- Exhibit D_NIM Summary 3" xfId="5929"/>
    <cellStyle name="_Fuel Prices 4-14_4 31 Regulatory Assets and Liabilities  7 06- Exhibit D_NIM Summary_DEM-WP(C) ENERG10C--ctn Mid-C_042010 2010GRC" xfId="5930"/>
    <cellStyle name="_Fuel Prices 4-14_4 31 Regulatory Assets and Liabilities  7 06- Exhibit D_NIM+O&amp;M" xfId="5931"/>
    <cellStyle name="_Fuel Prices 4-14_4 31 Regulatory Assets and Liabilities  7 06- Exhibit D_NIM+O&amp;M Monthly" xfId="5932"/>
    <cellStyle name="_Fuel Prices 4-14_4 31E Reg Asset  Liab and EXH D" xfId="5933"/>
    <cellStyle name="_Fuel Prices 4-14_4 31E Reg Asset  Liab and EXH D _ Aug 10 Filing (2)" xfId="5934"/>
    <cellStyle name="_Fuel Prices 4-14_4 32 Regulatory Assets and Liabilities  7 06- Exhibit D" xfId="1533"/>
    <cellStyle name="_Fuel Prices 4-14_4 32 Regulatory Assets and Liabilities  7 06- Exhibit D 2" xfId="1534"/>
    <cellStyle name="_Fuel Prices 4-14_4 32 Regulatory Assets and Liabilities  7 06- Exhibit D 2 2" xfId="5935"/>
    <cellStyle name="_Fuel Prices 4-14_4 32 Regulatory Assets and Liabilities  7 06- Exhibit D 3" xfId="5936"/>
    <cellStyle name="_Fuel Prices 4-14_4 32 Regulatory Assets and Liabilities  7 06- Exhibit D_DEM-WP(C) ENERG10C--ctn Mid-C_042010 2010GRC" xfId="5937"/>
    <cellStyle name="_Fuel Prices 4-14_4 32 Regulatory Assets and Liabilities  7 06- Exhibit D_NIM Summary" xfId="1535"/>
    <cellStyle name="_Fuel Prices 4-14_4 32 Regulatory Assets and Liabilities  7 06- Exhibit D_NIM Summary 2" xfId="1536"/>
    <cellStyle name="_Fuel Prices 4-14_4 32 Regulatory Assets and Liabilities  7 06- Exhibit D_NIM Summary 2 2" xfId="5938"/>
    <cellStyle name="_Fuel Prices 4-14_4 32 Regulatory Assets and Liabilities  7 06- Exhibit D_NIM Summary 3" xfId="5939"/>
    <cellStyle name="_Fuel Prices 4-14_4 32 Regulatory Assets and Liabilities  7 06- Exhibit D_NIM Summary_DEM-WP(C) ENERG10C--ctn Mid-C_042010 2010GRC" xfId="5940"/>
    <cellStyle name="_Fuel Prices 4-14_4 32 Regulatory Assets and Liabilities  7 06- Exhibit D_NIM+O&amp;M" xfId="5941"/>
    <cellStyle name="_Fuel Prices 4-14_4 32 Regulatory Assets and Liabilities  7 06- Exhibit D_NIM+O&amp;M Monthly" xfId="5942"/>
    <cellStyle name="_Fuel Prices 4-14_AURORA Total New" xfId="1537"/>
    <cellStyle name="_Fuel Prices 4-14_AURORA Total New 2" xfId="1538"/>
    <cellStyle name="_Fuel Prices 4-14_AURORA Total New 2 2" xfId="5943"/>
    <cellStyle name="_Fuel Prices 4-14_AURORA Total New 3" xfId="5944"/>
    <cellStyle name="_Fuel Prices 4-14_Book2" xfId="1539"/>
    <cellStyle name="_Fuel Prices 4-14_Book2 2" xfId="1540"/>
    <cellStyle name="_Fuel Prices 4-14_Book2 2 2" xfId="5945"/>
    <cellStyle name="_Fuel Prices 4-14_Book2 3" xfId="5946"/>
    <cellStyle name="_Fuel Prices 4-14_Book2_Adj Bench DR 3 for Initial Briefs (Electric)" xfId="1541"/>
    <cellStyle name="_Fuel Prices 4-14_Book2_Adj Bench DR 3 for Initial Briefs (Electric) 2" xfId="1542"/>
    <cellStyle name="_Fuel Prices 4-14_Book2_Adj Bench DR 3 for Initial Briefs (Electric) 2 2" xfId="5947"/>
    <cellStyle name="_Fuel Prices 4-14_Book2_Adj Bench DR 3 for Initial Briefs (Electric) 3" xfId="5948"/>
    <cellStyle name="_Fuel Prices 4-14_Book2_Adj Bench DR 3 for Initial Briefs (Electric)_DEM-WP(C) ENERG10C--ctn Mid-C_042010 2010GRC" xfId="5949"/>
    <cellStyle name="_Fuel Prices 4-14_Book2_DEM-WP(C) ENERG10C--ctn Mid-C_042010 2010GRC" xfId="5950"/>
    <cellStyle name="_Fuel Prices 4-14_Book2_Electric Rev Req Model (2009 GRC) Rebuttal" xfId="1543"/>
    <cellStyle name="_Fuel Prices 4-14_Book2_Electric Rev Req Model (2009 GRC) Rebuttal 2" xfId="5951"/>
    <cellStyle name="_Fuel Prices 4-14_Book2_Electric Rev Req Model (2009 GRC) Rebuttal REmoval of New  WH Solar AdjustMI" xfId="1544"/>
    <cellStyle name="_Fuel Prices 4-14_Book2_Electric Rev Req Model (2009 GRC) Rebuttal REmoval of New  WH Solar AdjustMI 2" xfId="1545"/>
    <cellStyle name="_Fuel Prices 4-14_Book2_Electric Rev Req Model (2009 GRC) Rebuttal REmoval of New  WH Solar AdjustMI 2 2" xfId="5952"/>
    <cellStyle name="_Fuel Prices 4-14_Book2_Electric Rev Req Model (2009 GRC) Rebuttal REmoval of New  WH Solar AdjustMI 3" xfId="5953"/>
    <cellStyle name="_Fuel Prices 4-14_Book2_Electric Rev Req Model (2009 GRC) Rebuttal REmoval of New  WH Solar AdjustMI_DEM-WP(C) ENERG10C--ctn Mid-C_042010 2010GRC" xfId="5954"/>
    <cellStyle name="_Fuel Prices 4-14_Book2_Electric Rev Req Model (2009 GRC) Revised 01-18-2010" xfId="1546"/>
    <cellStyle name="_Fuel Prices 4-14_Book2_Electric Rev Req Model (2009 GRC) Revised 01-18-2010 2" xfId="1547"/>
    <cellStyle name="_Fuel Prices 4-14_Book2_Electric Rev Req Model (2009 GRC) Revised 01-18-2010 2 2" xfId="5955"/>
    <cellStyle name="_Fuel Prices 4-14_Book2_Electric Rev Req Model (2009 GRC) Revised 01-18-2010 3" xfId="5956"/>
    <cellStyle name="_Fuel Prices 4-14_Book2_Electric Rev Req Model (2009 GRC) Revised 01-18-2010_DEM-WP(C) ENERG10C--ctn Mid-C_042010 2010GRC" xfId="5957"/>
    <cellStyle name="_Fuel Prices 4-14_Book2_Final Order Electric EXHIBIT A-1" xfId="1548"/>
    <cellStyle name="_Fuel Prices 4-14_Book2_Final Order Electric EXHIBIT A-1 2" xfId="5958"/>
    <cellStyle name="_Fuel Prices 4-14_Book4" xfId="1549"/>
    <cellStyle name="_Fuel Prices 4-14_Book4 2" xfId="1550"/>
    <cellStyle name="_Fuel Prices 4-14_Book4 2 2" xfId="5959"/>
    <cellStyle name="_Fuel Prices 4-14_Book4 3" xfId="5960"/>
    <cellStyle name="_Fuel Prices 4-14_Book4_DEM-WP(C) ENERG10C--ctn Mid-C_042010 2010GRC" xfId="5961"/>
    <cellStyle name="_Fuel Prices 4-14_Book9" xfId="1551"/>
    <cellStyle name="_Fuel Prices 4-14_Book9 2" xfId="1552"/>
    <cellStyle name="_Fuel Prices 4-14_Book9 2 2" xfId="5962"/>
    <cellStyle name="_Fuel Prices 4-14_Book9 3" xfId="5963"/>
    <cellStyle name="_Fuel Prices 4-14_Book9_DEM-WP(C) ENERG10C--ctn Mid-C_042010 2010GRC" xfId="5964"/>
    <cellStyle name="_Fuel Prices 4-14_Chelan PUD Power Costs (8-10)" xfId="5965"/>
    <cellStyle name="_Fuel Prices 4-14_DEM-WP(C) Chelan Power Costs" xfId="5966"/>
    <cellStyle name="_Fuel Prices 4-14_DEM-WP(C) ENERG10C--ctn Mid-C_042010 2010GRC" xfId="5967"/>
    <cellStyle name="_Fuel Prices 4-14_DEM-WP(C) Gas Transport 2010GRC" xfId="5968"/>
    <cellStyle name="_Fuel Prices 4-14_NIM Summary" xfId="1553"/>
    <cellStyle name="_Fuel Prices 4-14_NIM Summary 09GRC" xfId="1554"/>
    <cellStyle name="_Fuel Prices 4-14_NIM Summary 09GRC 2" xfId="1555"/>
    <cellStyle name="_Fuel Prices 4-14_NIM Summary 09GRC 2 2" xfId="5969"/>
    <cellStyle name="_Fuel Prices 4-14_NIM Summary 09GRC 3" xfId="5970"/>
    <cellStyle name="_Fuel Prices 4-14_NIM Summary 09GRC_DEM-WP(C) ENERG10C--ctn Mid-C_042010 2010GRC" xfId="5971"/>
    <cellStyle name="_Fuel Prices 4-14_NIM Summary 10" xfId="5972"/>
    <cellStyle name="_Fuel Prices 4-14_NIM Summary 11" xfId="5973"/>
    <cellStyle name="_Fuel Prices 4-14_NIM Summary 12" xfId="5974"/>
    <cellStyle name="_Fuel Prices 4-14_NIM Summary 13" xfId="5975"/>
    <cellStyle name="_Fuel Prices 4-14_NIM Summary 14" xfId="5976"/>
    <cellStyle name="_Fuel Prices 4-14_NIM Summary 15" xfId="9026"/>
    <cellStyle name="_Fuel Prices 4-14_NIM Summary 16" xfId="9030"/>
    <cellStyle name="_Fuel Prices 4-14_NIM Summary 17" xfId="9023"/>
    <cellStyle name="_Fuel Prices 4-14_NIM Summary 2" xfId="1556"/>
    <cellStyle name="_Fuel Prices 4-14_NIM Summary 2 2" xfId="5977"/>
    <cellStyle name="_Fuel Prices 4-14_NIM Summary 3" xfId="1557"/>
    <cellStyle name="_Fuel Prices 4-14_NIM Summary 3 2" xfId="5978"/>
    <cellStyle name="_Fuel Prices 4-14_NIM Summary 4" xfId="1558"/>
    <cellStyle name="_Fuel Prices 4-14_NIM Summary 4 2" xfId="5979"/>
    <cellStyle name="_Fuel Prices 4-14_NIM Summary 5" xfId="1559"/>
    <cellStyle name="_Fuel Prices 4-14_NIM Summary 5 2" xfId="5980"/>
    <cellStyle name="_Fuel Prices 4-14_NIM Summary 6" xfId="1560"/>
    <cellStyle name="_Fuel Prices 4-14_NIM Summary 6 2" xfId="5981"/>
    <cellStyle name="_Fuel Prices 4-14_NIM Summary 7" xfId="1561"/>
    <cellStyle name="_Fuel Prices 4-14_NIM Summary 7 2" xfId="5982"/>
    <cellStyle name="_Fuel Prices 4-14_NIM Summary 8" xfId="1562"/>
    <cellStyle name="_Fuel Prices 4-14_NIM Summary 8 2" xfId="5983"/>
    <cellStyle name="_Fuel Prices 4-14_NIM Summary 9" xfId="1563"/>
    <cellStyle name="_Fuel Prices 4-14_NIM Summary 9 2" xfId="5984"/>
    <cellStyle name="_Fuel Prices 4-14_NIM Summary_DEM-WP(C) ENERG10C--ctn Mid-C_042010 2010GRC" xfId="5985"/>
    <cellStyle name="_Fuel Prices 4-14_NIM+O&amp;M" xfId="5986"/>
    <cellStyle name="_Fuel Prices 4-14_NIM+O&amp;M 2" xfId="5987"/>
    <cellStyle name="_Fuel Prices 4-14_NIM+O&amp;M Monthly" xfId="5988"/>
    <cellStyle name="_Fuel Prices 4-14_NIM+O&amp;M Monthly 2" xfId="5989"/>
    <cellStyle name="_Fuel Prices 4-14_PCA 9 -  Exhibit D April 2010 (3)" xfId="1564"/>
    <cellStyle name="_Fuel Prices 4-14_PCA 9 -  Exhibit D April 2010 (3) 2" xfId="1565"/>
    <cellStyle name="_Fuel Prices 4-14_PCA 9 -  Exhibit D April 2010 (3) 2 2" xfId="5990"/>
    <cellStyle name="_Fuel Prices 4-14_PCA 9 -  Exhibit D April 2010 (3) 3" xfId="5991"/>
    <cellStyle name="_Fuel Prices 4-14_PCA 9 -  Exhibit D April 2010 (3)_DEM-WP(C) ENERG10C--ctn Mid-C_042010 2010GRC" xfId="5992"/>
    <cellStyle name="_Fuel Prices 4-14_Power Costs - Comparison bx Rbtl-Staff-Jt-PC" xfId="1566"/>
    <cellStyle name="_Fuel Prices 4-14_Power Costs - Comparison bx Rbtl-Staff-Jt-PC 2" xfId="1567"/>
    <cellStyle name="_Fuel Prices 4-14_Power Costs - Comparison bx Rbtl-Staff-Jt-PC 2 2" xfId="5993"/>
    <cellStyle name="_Fuel Prices 4-14_Power Costs - Comparison bx Rbtl-Staff-Jt-PC 3" xfId="5994"/>
    <cellStyle name="_Fuel Prices 4-14_Power Costs - Comparison bx Rbtl-Staff-Jt-PC_Adj Bench DR 3 for Initial Briefs (Electric)" xfId="1568"/>
    <cellStyle name="_Fuel Prices 4-14_Power Costs - Comparison bx Rbtl-Staff-Jt-PC_Adj Bench DR 3 for Initial Briefs (Electric) 2" xfId="1569"/>
    <cellStyle name="_Fuel Prices 4-14_Power Costs - Comparison bx Rbtl-Staff-Jt-PC_Adj Bench DR 3 for Initial Briefs (Electric) 2 2" xfId="5995"/>
    <cellStyle name="_Fuel Prices 4-14_Power Costs - Comparison bx Rbtl-Staff-Jt-PC_Adj Bench DR 3 for Initial Briefs (Electric) 3" xfId="5996"/>
    <cellStyle name="_Fuel Prices 4-14_Power Costs - Comparison bx Rbtl-Staff-Jt-PC_Adj Bench DR 3 for Initial Briefs (Electric)_DEM-WP(C) ENERG10C--ctn Mid-C_042010 2010GRC" xfId="5997"/>
    <cellStyle name="_Fuel Prices 4-14_Power Costs - Comparison bx Rbtl-Staff-Jt-PC_DEM-WP(C) ENERG10C--ctn Mid-C_042010 2010GRC" xfId="5998"/>
    <cellStyle name="_Fuel Prices 4-14_Power Costs - Comparison bx Rbtl-Staff-Jt-PC_Electric Rev Req Model (2009 GRC) Rebuttal" xfId="1570"/>
    <cellStyle name="_Fuel Prices 4-14_Power Costs - Comparison bx Rbtl-Staff-Jt-PC_Electric Rev Req Model (2009 GRC) Rebuttal 2" xfId="5999"/>
    <cellStyle name="_Fuel Prices 4-14_Power Costs - Comparison bx Rbtl-Staff-Jt-PC_Electric Rev Req Model (2009 GRC) Rebuttal REmoval of New  WH Solar AdjustMI" xfId="1571"/>
    <cellStyle name="_Fuel Prices 4-14_Power Costs - Comparison bx Rbtl-Staff-Jt-PC_Electric Rev Req Model (2009 GRC) Rebuttal REmoval of New  WH Solar AdjustMI 2" xfId="1572"/>
    <cellStyle name="_Fuel Prices 4-14_Power Costs - Comparison bx Rbtl-Staff-Jt-PC_Electric Rev Req Model (2009 GRC) Rebuttal REmoval of New  WH Solar AdjustMI 2 2" xfId="6000"/>
    <cellStyle name="_Fuel Prices 4-14_Power Costs - Comparison bx Rbtl-Staff-Jt-PC_Electric Rev Req Model (2009 GRC) Rebuttal REmoval of New  WH Solar AdjustMI 3" xfId="6001"/>
    <cellStyle name="_Fuel Prices 4-14_Power Costs - Comparison bx Rbtl-Staff-Jt-PC_Electric Rev Req Model (2009 GRC) Rebuttal REmoval of New  WH Solar AdjustMI_DEM-WP(C) ENERG10C--ctn Mid-C_042010 2010GRC" xfId="6002"/>
    <cellStyle name="_Fuel Prices 4-14_Power Costs - Comparison bx Rbtl-Staff-Jt-PC_Electric Rev Req Model (2009 GRC) Revised 01-18-2010" xfId="1573"/>
    <cellStyle name="_Fuel Prices 4-14_Power Costs - Comparison bx Rbtl-Staff-Jt-PC_Electric Rev Req Model (2009 GRC) Revised 01-18-2010 2" xfId="1574"/>
    <cellStyle name="_Fuel Prices 4-14_Power Costs - Comparison bx Rbtl-Staff-Jt-PC_Electric Rev Req Model (2009 GRC) Revised 01-18-2010 2 2" xfId="6003"/>
    <cellStyle name="_Fuel Prices 4-14_Power Costs - Comparison bx Rbtl-Staff-Jt-PC_Electric Rev Req Model (2009 GRC) Revised 01-18-2010 3" xfId="6004"/>
    <cellStyle name="_Fuel Prices 4-14_Power Costs - Comparison bx Rbtl-Staff-Jt-PC_Electric Rev Req Model (2009 GRC) Revised 01-18-2010_DEM-WP(C) ENERG10C--ctn Mid-C_042010 2010GRC" xfId="6005"/>
    <cellStyle name="_Fuel Prices 4-14_Power Costs - Comparison bx Rbtl-Staff-Jt-PC_Final Order Electric EXHIBIT A-1" xfId="1575"/>
    <cellStyle name="_Fuel Prices 4-14_Power Costs - Comparison bx Rbtl-Staff-Jt-PC_Final Order Electric EXHIBIT A-1 2" xfId="6006"/>
    <cellStyle name="_Fuel Prices 4-14_Rebuttal Power Costs" xfId="1576"/>
    <cellStyle name="_Fuel Prices 4-14_Rebuttal Power Costs 2" xfId="1577"/>
    <cellStyle name="_Fuel Prices 4-14_Rebuttal Power Costs 2 2" xfId="6007"/>
    <cellStyle name="_Fuel Prices 4-14_Rebuttal Power Costs 3" xfId="6008"/>
    <cellStyle name="_Fuel Prices 4-14_Rebuttal Power Costs_Adj Bench DR 3 for Initial Briefs (Electric)" xfId="1578"/>
    <cellStyle name="_Fuel Prices 4-14_Rebuttal Power Costs_Adj Bench DR 3 for Initial Briefs (Electric) 2" xfId="1579"/>
    <cellStyle name="_Fuel Prices 4-14_Rebuttal Power Costs_Adj Bench DR 3 for Initial Briefs (Electric) 2 2" xfId="6009"/>
    <cellStyle name="_Fuel Prices 4-14_Rebuttal Power Costs_Adj Bench DR 3 for Initial Briefs (Electric) 3" xfId="6010"/>
    <cellStyle name="_Fuel Prices 4-14_Rebuttal Power Costs_Adj Bench DR 3 for Initial Briefs (Electric)_DEM-WP(C) ENERG10C--ctn Mid-C_042010 2010GRC" xfId="6011"/>
    <cellStyle name="_Fuel Prices 4-14_Rebuttal Power Costs_DEM-WP(C) ENERG10C--ctn Mid-C_042010 2010GRC" xfId="6012"/>
    <cellStyle name="_Fuel Prices 4-14_Rebuttal Power Costs_Electric Rev Req Model (2009 GRC) Rebuttal" xfId="1580"/>
    <cellStyle name="_Fuel Prices 4-14_Rebuttal Power Costs_Electric Rev Req Model (2009 GRC) Rebuttal 2" xfId="6013"/>
    <cellStyle name="_Fuel Prices 4-14_Rebuttal Power Costs_Electric Rev Req Model (2009 GRC) Rebuttal REmoval of New  WH Solar AdjustMI" xfId="1581"/>
    <cellStyle name="_Fuel Prices 4-14_Rebuttal Power Costs_Electric Rev Req Model (2009 GRC) Rebuttal REmoval of New  WH Solar AdjustMI 2" xfId="1582"/>
    <cellStyle name="_Fuel Prices 4-14_Rebuttal Power Costs_Electric Rev Req Model (2009 GRC) Rebuttal REmoval of New  WH Solar AdjustMI 2 2" xfId="6014"/>
    <cellStyle name="_Fuel Prices 4-14_Rebuttal Power Costs_Electric Rev Req Model (2009 GRC) Rebuttal REmoval of New  WH Solar AdjustMI 3" xfId="6015"/>
    <cellStyle name="_Fuel Prices 4-14_Rebuttal Power Costs_Electric Rev Req Model (2009 GRC) Rebuttal REmoval of New  WH Solar AdjustMI_DEM-WP(C) ENERG10C--ctn Mid-C_042010 2010GRC" xfId="6016"/>
    <cellStyle name="_Fuel Prices 4-14_Rebuttal Power Costs_Electric Rev Req Model (2009 GRC) Revised 01-18-2010" xfId="1583"/>
    <cellStyle name="_Fuel Prices 4-14_Rebuttal Power Costs_Electric Rev Req Model (2009 GRC) Revised 01-18-2010 2" xfId="1584"/>
    <cellStyle name="_Fuel Prices 4-14_Rebuttal Power Costs_Electric Rev Req Model (2009 GRC) Revised 01-18-2010 2 2" xfId="6017"/>
    <cellStyle name="_Fuel Prices 4-14_Rebuttal Power Costs_Electric Rev Req Model (2009 GRC) Revised 01-18-2010 3" xfId="6018"/>
    <cellStyle name="_Fuel Prices 4-14_Rebuttal Power Costs_Electric Rev Req Model (2009 GRC) Revised 01-18-2010_DEM-WP(C) ENERG10C--ctn Mid-C_042010 2010GRC" xfId="6019"/>
    <cellStyle name="_Fuel Prices 4-14_Rebuttal Power Costs_Final Order Electric EXHIBIT A-1" xfId="1585"/>
    <cellStyle name="_Fuel Prices 4-14_Rebuttal Power Costs_Final Order Electric EXHIBIT A-1 2" xfId="6020"/>
    <cellStyle name="_Fuel Prices 4-14_Wind Integration 10GRC" xfId="1586"/>
    <cellStyle name="_Fuel Prices 4-14_Wind Integration 10GRC 2" xfId="1587"/>
    <cellStyle name="_Fuel Prices 4-14_Wind Integration 10GRC 2 2" xfId="6021"/>
    <cellStyle name="_Fuel Prices 4-14_Wind Integration 10GRC 3" xfId="6022"/>
    <cellStyle name="_Fuel Prices 4-14_Wind Integration 10GRC_DEM-WP(C) ENERG10C--ctn Mid-C_042010 2010GRC" xfId="6023"/>
    <cellStyle name="_Gas Transportation Charges_2009GRC_120308" xfId="1588"/>
    <cellStyle name="_Gas Transportation Charges_2009GRC_120308 2" xfId="1589"/>
    <cellStyle name="_Gas Transportation Charges_2009GRC_120308 2 2" xfId="6024"/>
    <cellStyle name="_Gas Transportation Charges_2009GRC_120308 3" xfId="6025"/>
    <cellStyle name="_Gas Transportation Charges_2009GRC_120308 4" xfId="6026"/>
    <cellStyle name="_Gas Transportation Charges_2009GRC_120308 4 2" xfId="6027"/>
    <cellStyle name="_Gas Transportation Charges_2009GRC_120308_4 31E Reg Asset  Liab and EXH D" xfId="6028"/>
    <cellStyle name="_Gas Transportation Charges_2009GRC_120308_4 31E Reg Asset  Liab and EXH D _ Aug 10 Filing (2)" xfId="6029"/>
    <cellStyle name="_Gas Transportation Charges_2009GRC_120308_Chelan PUD Power Costs (8-10)" xfId="6030"/>
    <cellStyle name="_Gas Transportation Charges_2009GRC_120308_DEM-WP(C) Chelan Power Costs" xfId="6031"/>
    <cellStyle name="_Gas Transportation Charges_2009GRC_120308_DEM-WP(C) Costs Not In AURORA 2010GRC As Filed" xfId="1590"/>
    <cellStyle name="_Gas Transportation Charges_2009GRC_120308_DEM-WP(C) Costs Not In AURORA 2010GRC As Filed 2" xfId="6032"/>
    <cellStyle name="_Gas Transportation Charges_2009GRC_120308_DEM-WP(C) Costs Not In AURORA 2010GRC As Filed 3" xfId="6033"/>
    <cellStyle name="_Gas Transportation Charges_2009GRC_120308_DEM-WP(C) Costs Not In AURORA 2010GRC As Filed_DEM-WP(C) ENERG10C--ctn Mid-C_042010 2010GRC" xfId="6034"/>
    <cellStyle name="_Gas Transportation Charges_2009GRC_120308_DEM-WP(C) ENERG10C--ctn Mid-C_042010 2010GRC" xfId="6035"/>
    <cellStyle name="_Gas Transportation Charges_2009GRC_120308_DEM-WP(C) Gas Transport 2010GRC" xfId="6036"/>
    <cellStyle name="_Gas Transportation Charges_2009GRC_120308_NIM Summary" xfId="1591"/>
    <cellStyle name="_Gas Transportation Charges_2009GRC_120308_NIM Summary 09GRC" xfId="1592"/>
    <cellStyle name="_Gas Transportation Charges_2009GRC_120308_NIM Summary 09GRC 2" xfId="1593"/>
    <cellStyle name="_Gas Transportation Charges_2009GRC_120308_NIM Summary 09GRC 2 2" xfId="6037"/>
    <cellStyle name="_Gas Transportation Charges_2009GRC_120308_NIM Summary 09GRC 3" xfId="6038"/>
    <cellStyle name="_Gas Transportation Charges_2009GRC_120308_NIM Summary 09GRC_DEM-WP(C) ENERG10C--ctn Mid-C_042010 2010GRC" xfId="6039"/>
    <cellStyle name="_Gas Transportation Charges_2009GRC_120308_NIM Summary 10" xfId="6040"/>
    <cellStyle name="_Gas Transportation Charges_2009GRC_120308_NIM Summary 11" xfId="6041"/>
    <cellStyle name="_Gas Transportation Charges_2009GRC_120308_NIM Summary 12" xfId="6042"/>
    <cellStyle name="_Gas Transportation Charges_2009GRC_120308_NIM Summary 13" xfId="6043"/>
    <cellStyle name="_Gas Transportation Charges_2009GRC_120308_NIM Summary 14" xfId="6044"/>
    <cellStyle name="_Gas Transportation Charges_2009GRC_120308_NIM Summary 15" xfId="9027"/>
    <cellStyle name="_Gas Transportation Charges_2009GRC_120308_NIM Summary 16" xfId="9029"/>
    <cellStyle name="_Gas Transportation Charges_2009GRC_120308_NIM Summary 17" xfId="9024"/>
    <cellStyle name="_Gas Transportation Charges_2009GRC_120308_NIM Summary 2" xfId="1594"/>
    <cellStyle name="_Gas Transportation Charges_2009GRC_120308_NIM Summary 2 2" xfId="6045"/>
    <cellStyle name="_Gas Transportation Charges_2009GRC_120308_NIM Summary 3" xfId="1595"/>
    <cellStyle name="_Gas Transportation Charges_2009GRC_120308_NIM Summary 3 2" xfId="6046"/>
    <cellStyle name="_Gas Transportation Charges_2009GRC_120308_NIM Summary 4" xfId="1596"/>
    <cellStyle name="_Gas Transportation Charges_2009GRC_120308_NIM Summary 4 2" xfId="6047"/>
    <cellStyle name="_Gas Transportation Charges_2009GRC_120308_NIM Summary 5" xfId="1597"/>
    <cellStyle name="_Gas Transportation Charges_2009GRC_120308_NIM Summary 5 2" xfId="6048"/>
    <cellStyle name="_Gas Transportation Charges_2009GRC_120308_NIM Summary 6" xfId="1598"/>
    <cellStyle name="_Gas Transportation Charges_2009GRC_120308_NIM Summary 6 2" xfId="6049"/>
    <cellStyle name="_Gas Transportation Charges_2009GRC_120308_NIM Summary 7" xfId="1599"/>
    <cellStyle name="_Gas Transportation Charges_2009GRC_120308_NIM Summary 7 2" xfId="6050"/>
    <cellStyle name="_Gas Transportation Charges_2009GRC_120308_NIM Summary 8" xfId="1600"/>
    <cellStyle name="_Gas Transportation Charges_2009GRC_120308_NIM Summary 8 2" xfId="6051"/>
    <cellStyle name="_Gas Transportation Charges_2009GRC_120308_NIM Summary 9" xfId="1601"/>
    <cellStyle name="_Gas Transportation Charges_2009GRC_120308_NIM Summary 9 2" xfId="6052"/>
    <cellStyle name="_Gas Transportation Charges_2009GRC_120308_NIM Summary_DEM-WP(C) ENERG10C--ctn Mid-C_042010 2010GRC" xfId="6053"/>
    <cellStyle name="_Gas Transportation Charges_2009GRC_120308_NIM+O&amp;M" xfId="6054"/>
    <cellStyle name="_Gas Transportation Charges_2009GRC_120308_NIM+O&amp;M 2" xfId="6055"/>
    <cellStyle name="_Gas Transportation Charges_2009GRC_120308_NIM+O&amp;M Monthly" xfId="6056"/>
    <cellStyle name="_Gas Transportation Charges_2009GRC_120308_NIM+O&amp;M Monthly 2" xfId="6057"/>
    <cellStyle name="_Gas Transportation Charges_2009GRC_120308_PCA 9 -  Exhibit D April 2010 (3)" xfId="1602"/>
    <cellStyle name="_Gas Transportation Charges_2009GRC_120308_PCA 9 -  Exhibit D April 2010 (3) 2" xfId="1603"/>
    <cellStyle name="_Gas Transportation Charges_2009GRC_120308_PCA 9 -  Exhibit D April 2010 (3) 2 2" xfId="6058"/>
    <cellStyle name="_Gas Transportation Charges_2009GRC_120308_PCA 9 -  Exhibit D April 2010 (3) 3" xfId="6059"/>
    <cellStyle name="_Gas Transportation Charges_2009GRC_120308_PCA 9 -  Exhibit D April 2010 (3)_DEM-WP(C) ENERG10C--ctn Mid-C_042010 2010GRC" xfId="6060"/>
    <cellStyle name="_Gas Transportation Charges_2009GRC_120308_Reconciliation" xfId="1604"/>
    <cellStyle name="_Gas Transportation Charges_2009GRC_120308_Reconciliation 2" xfId="6061"/>
    <cellStyle name="_Gas Transportation Charges_2009GRC_120308_Reconciliation 3" xfId="6062"/>
    <cellStyle name="_Gas Transportation Charges_2009GRC_120308_Reconciliation_DEM-WP(C) ENERG10C--ctn Mid-C_042010 2010GRC" xfId="6063"/>
    <cellStyle name="_Gas Transportation Charges_2009GRC_120308_Wind Integration 10GRC" xfId="1605"/>
    <cellStyle name="_Gas Transportation Charges_2009GRC_120308_Wind Integration 10GRC 2" xfId="1606"/>
    <cellStyle name="_Gas Transportation Charges_2009GRC_120308_Wind Integration 10GRC 2 2" xfId="6064"/>
    <cellStyle name="_Gas Transportation Charges_2009GRC_120308_Wind Integration 10GRC 3" xfId="6065"/>
    <cellStyle name="_Gas Transportation Charges_2009GRC_120308_Wind Integration 10GRC_DEM-WP(C) ENERG10C--ctn Mid-C_042010 2010GRC" xfId="6066"/>
    <cellStyle name="_x0013__LSRWEP LGIA like Acctg Petition Aug 2010" xfId="6067"/>
    <cellStyle name="_Mid C 09GRC" xfId="6068"/>
    <cellStyle name="_Monthly Fixed Input" xfId="1607"/>
    <cellStyle name="_Monthly Fixed Input 2" xfId="1608"/>
    <cellStyle name="_Monthly Fixed Input 2 2" xfId="6069"/>
    <cellStyle name="_Monthly Fixed Input 3" xfId="6070"/>
    <cellStyle name="_Monthly Fixed Input_DEM-WP(C) ENERG10C--ctn Mid-C_042010 2010GRC" xfId="6071"/>
    <cellStyle name="_Monthly Fixed Input_NIM Summary" xfId="1609"/>
    <cellStyle name="_Monthly Fixed Input_NIM Summary 2" xfId="1610"/>
    <cellStyle name="_Monthly Fixed Input_NIM Summary 2 2" xfId="6072"/>
    <cellStyle name="_Monthly Fixed Input_NIM Summary 3" xfId="6073"/>
    <cellStyle name="_Monthly Fixed Input_NIM Summary_DEM-WP(C) ENERG10C--ctn Mid-C_042010 2010GRC" xfId="6074"/>
    <cellStyle name="_NIM 06 Base Case Current Trends" xfId="1611"/>
    <cellStyle name="_NIM 06 Base Case Current Trends 2" xfId="1612"/>
    <cellStyle name="_NIM 06 Base Case Current Trends 2 2" xfId="6075"/>
    <cellStyle name="_NIM 06 Base Case Current Trends 2 3" xfId="6076"/>
    <cellStyle name="_NIM 06 Base Case Current Trends 3" xfId="6077"/>
    <cellStyle name="_NIM 06 Base Case Current Trends_Adj Bench DR 3 for Initial Briefs (Electric)" xfId="1613"/>
    <cellStyle name="_NIM 06 Base Case Current Trends_Adj Bench DR 3 for Initial Briefs (Electric) 2" xfId="1614"/>
    <cellStyle name="_NIM 06 Base Case Current Trends_Adj Bench DR 3 for Initial Briefs (Electric) 2 2" xfId="6078"/>
    <cellStyle name="_NIM 06 Base Case Current Trends_Adj Bench DR 3 for Initial Briefs (Electric) 3" xfId="6079"/>
    <cellStyle name="_NIM 06 Base Case Current Trends_Adj Bench DR 3 for Initial Briefs (Electric)_DEM-WP(C) ENERG10C--ctn Mid-C_042010 2010GRC" xfId="6080"/>
    <cellStyle name="_NIM 06 Base Case Current Trends_Book2" xfId="1615"/>
    <cellStyle name="_NIM 06 Base Case Current Trends_Book2 2" xfId="1616"/>
    <cellStyle name="_NIM 06 Base Case Current Trends_Book2 2 2" xfId="6081"/>
    <cellStyle name="_NIM 06 Base Case Current Trends_Book2 3" xfId="6082"/>
    <cellStyle name="_NIM 06 Base Case Current Trends_Book2_Adj Bench DR 3 for Initial Briefs (Electric)" xfId="1617"/>
    <cellStyle name="_NIM 06 Base Case Current Trends_Book2_Adj Bench DR 3 for Initial Briefs (Electric) 2" xfId="1618"/>
    <cellStyle name="_NIM 06 Base Case Current Trends_Book2_Adj Bench DR 3 for Initial Briefs (Electric) 2 2" xfId="6083"/>
    <cellStyle name="_NIM 06 Base Case Current Trends_Book2_Adj Bench DR 3 for Initial Briefs (Electric) 3" xfId="6084"/>
    <cellStyle name="_NIM 06 Base Case Current Trends_Book2_Adj Bench DR 3 for Initial Briefs (Electric)_DEM-WP(C) ENERG10C--ctn Mid-C_042010 2010GRC" xfId="6085"/>
    <cellStyle name="_NIM 06 Base Case Current Trends_Book2_DEM-WP(C) ENERG10C--ctn Mid-C_042010 2010GRC" xfId="6086"/>
    <cellStyle name="_NIM 06 Base Case Current Trends_Book2_Electric Rev Req Model (2009 GRC) Rebuttal" xfId="1619"/>
    <cellStyle name="_NIM 06 Base Case Current Trends_Book2_Electric Rev Req Model (2009 GRC) Rebuttal 2" xfId="6087"/>
    <cellStyle name="_NIM 06 Base Case Current Trends_Book2_Electric Rev Req Model (2009 GRC) Rebuttal REmoval of New  WH Solar AdjustMI" xfId="1620"/>
    <cellStyle name="_NIM 06 Base Case Current Trends_Book2_Electric Rev Req Model (2009 GRC) Rebuttal REmoval of New  WH Solar AdjustMI 2" xfId="1621"/>
    <cellStyle name="_NIM 06 Base Case Current Trends_Book2_Electric Rev Req Model (2009 GRC) Rebuttal REmoval of New  WH Solar AdjustMI 2 2" xfId="6088"/>
    <cellStyle name="_NIM 06 Base Case Current Trends_Book2_Electric Rev Req Model (2009 GRC) Rebuttal REmoval of New  WH Solar AdjustMI 3" xfId="6089"/>
    <cellStyle name="_NIM 06 Base Case Current Trends_Book2_Electric Rev Req Model (2009 GRC) Rebuttal REmoval of New  WH Solar AdjustMI_DEM-WP(C) ENERG10C--ctn Mid-C_042010 2010GRC" xfId="6090"/>
    <cellStyle name="_NIM 06 Base Case Current Trends_Book2_Electric Rev Req Model (2009 GRC) Revised 01-18-2010" xfId="1622"/>
    <cellStyle name="_NIM 06 Base Case Current Trends_Book2_Electric Rev Req Model (2009 GRC) Revised 01-18-2010 2" xfId="1623"/>
    <cellStyle name="_NIM 06 Base Case Current Trends_Book2_Electric Rev Req Model (2009 GRC) Revised 01-18-2010 2 2" xfId="6091"/>
    <cellStyle name="_NIM 06 Base Case Current Trends_Book2_Electric Rev Req Model (2009 GRC) Revised 01-18-2010 3" xfId="6092"/>
    <cellStyle name="_NIM 06 Base Case Current Trends_Book2_Electric Rev Req Model (2009 GRC) Revised 01-18-2010_DEM-WP(C) ENERG10C--ctn Mid-C_042010 2010GRC" xfId="6093"/>
    <cellStyle name="_NIM 06 Base Case Current Trends_Book2_Final Order Electric EXHIBIT A-1" xfId="1624"/>
    <cellStyle name="_NIM 06 Base Case Current Trends_Book2_Final Order Electric EXHIBIT A-1 2" xfId="6094"/>
    <cellStyle name="_NIM 06 Base Case Current Trends_Chelan PUD Power Costs (8-10)" xfId="6095"/>
    <cellStyle name="_NIM 06 Base Case Current Trends_Confidential Material" xfId="6096"/>
    <cellStyle name="_NIM 06 Base Case Current Trends_DEM-WP(C) Colstrip 12 Coal Cost Forecast 2010GRC" xfId="6097"/>
    <cellStyle name="_NIM 06 Base Case Current Trends_DEM-WP(C) ENERG10C--ctn Mid-C_042010 2010GRC" xfId="6098"/>
    <cellStyle name="_NIM 06 Base Case Current Trends_DEM-WP(C) Production O&amp;M 2010GRC As-Filed" xfId="6099"/>
    <cellStyle name="_NIM 06 Base Case Current Trends_DEM-WP(C) Production O&amp;M 2010GRC As-Filed 2" xfId="6100"/>
    <cellStyle name="_NIM 06 Base Case Current Trends_DEM-WP(C) Production O&amp;M 2010GRC As-Filed 3" xfId="6101"/>
    <cellStyle name="_NIM 06 Base Case Current Trends_Electric Rev Req Model (2009 GRC) " xfId="1625"/>
    <cellStyle name="_NIM 06 Base Case Current Trends_Electric Rev Req Model (2009 GRC)  2" xfId="1626"/>
    <cellStyle name="_NIM 06 Base Case Current Trends_Electric Rev Req Model (2009 GRC)  2 2" xfId="6102"/>
    <cellStyle name="_NIM 06 Base Case Current Trends_Electric Rev Req Model (2009 GRC)  3" xfId="6103"/>
    <cellStyle name="_NIM 06 Base Case Current Trends_Electric Rev Req Model (2009 GRC) _DEM-WP(C) ENERG10C--ctn Mid-C_042010 2010GRC" xfId="6104"/>
    <cellStyle name="_NIM 06 Base Case Current Trends_Electric Rev Req Model (2009 GRC) Rebuttal" xfId="1627"/>
    <cellStyle name="_NIM 06 Base Case Current Trends_Electric Rev Req Model (2009 GRC) Rebuttal 2" xfId="6105"/>
    <cellStyle name="_NIM 06 Base Case Current Trends_Electric Rev Req Model (2009 GRC) Rebuttal REmoval of New  WH Solar AdjustMI" xfId="1628"/>
    <cellStyle name="_NIM 06 Base Case Current Trends_Electric Rev Req Model (2009 GRC) Rebuttal REmoval of New  WH Solar AdjustMI 2" xfId="1629"/>
    <cellStyle name="_NIM 06 Base Case Current Trends_Electric Rev Req Model (2009 GRC) Rebuttal REmoval of New  WH Solar AdjustMI 2 2" xfId="6106"/>
    <cellStyle name="_NIM 06 Base Case Current Trends_Electric Rev Req Model (2009 GRC) Rebuttal REmoval of New  WH Solar AdjustMI 3" xfId="6107"/>
    <cellStyle name="_NIM 06 Base Case Current Trends_Electric Rev Req Model (2009 GRC) Rebuttal REmoval of New  WH Solar AdjustMI_DEM-WP(C) ENERG10C--ctn Mid-C_042010 2010GRC" xfId="6108"/>
    <cellStyle name="_NIM 06 Base Case Current Trends_Electric Rev Req Model (2009 GRC) Revised 01-18-2010" xfId="1630"/>
    <cellStyle name="_NIM 06 Base Case Current Trends_Electric Rev Req Model (2009 GRC) Revised 01-18-2010 2" xfId="1631"/>
    <cellStyle name="_NIM 06 Base Case Current Trends_Electric Rev Req Model (2009 GRC) Revised 01-18-2010 2 2" xfId="6109"/>
    <cellStyle name="_NIM 06 Base Case Current Trends_Electric Rev Req Model (2009 GRC) Revised 01-18-2010 3" xfId="6110"/>
    <cellStyle name="_NIM 06 Base Case Current Trends_Electric Rev Req Model (2009 GRC) Revised 01-18-2010_DEM-WP(C) ENERG10C--ctn Mid-C_042010 2010GRC" xfId="6111"/>
    <cellStyle name="_NIM 06 Base Case Current Trends_Final Order Electric EXHIBIT A-1" xfId="1632"/>
    <cellStyle name="_NIM 06 Base Case Current Trends_Final Order Electric EXHIBIT A-1 2" xfId="6112"/>
    <cellStyle name="_NIM 06 Base Case Current Trends_NIM Summary" xfId="1633"/>
    <cellStyle name="_NIM 06 Base Case Current Trends_NIM Summary 2" xfId="1634"/>
    <cellStyle name="_NIM 06 Base Case Current Trends_NIM Summary 2 2" xfId="6113"/>
    <cellStyle name="_NIM 06 Base Case Current Trends_NIM Summary 3" xfId="6114"/>
    <cellStyle name="_NIM 06 Base Case Current Trends_NIM Summary_DEM-WP(C) ENERG10C--ctn Mid-C_042010 2010GRC" xfId="6115"/>
    <cellStyle name="_NIM 06 Base Case Current Trends_NIM+O&amp;M" xfId="6116"/>
    <cellStyle name="_NIM 06 Base Case Current Trends_NIM+O&amp;M 2" xfId="6117"/>
    <cellStyle name="_NIM 06 Base Case Current Trends_NIM+O&amp;M Monthly" xfId="6118"/>
    <cellStyle name="_NIM 06 Base Case Current Trends_NIM+O&amp;M Monthly 2" xfId="6119"/>
    <cellStyle name="_NIM 06 Base Case Current Trends_Rebuttal Power Costs" xfId="1635"/>
    <cellStyle name="_NIM 06 Base Case Current Trends_Rebuttal Power Costs 2" xfId="1636"/>
    <cellStyle name="_NIM 06 Base Case Current Trends_Rebuttal Power Costs 2 2" xfId="6120"/>
    <cellStyle name="_NIM 06 Base Case Current Trends_Rebuttal Power Costs 3" xfId="6121"/>
    <cellStyle name="_NIM 06 Base Case Current Trends_Rebuttal Power Costs_Adj Bench DR 3 for Initial Briefs (Electric)" xfId="1637"/>
    <cellStyle name="_NIM 06 Base Case Current Trends_Rebuttal Power Costs_Adj Bench DR 3 for Initial Briefs (Electric) 2" xfId="1638"/>
    <cellStyle name="_NIM 06 Base Case Current Trends_Rebuttal Power Costs_Adj Bench DR 3 for Initial Briefs (Electric) 2 2" xfId="6122"/>
    <cellStyle name="_NIM 06 Base Case Current Trends_Rebuttal Power Costs_Adj Bench DR 3 for Initial Briefs (Electric) 3" xfId="6123"/>
    <cellStyle name="_NIM 06 Base Case Current Trends_Rebuttal Power Costs_Adj Bench DR 3 for Initial Briefs (Electric)_DEM-WP(C) ENERG10C--ctn Mid-C_042010 2010GRC" xfId="6124"/>
    <cellStyle name="_NIM 06 Base Case Current Trends_Rebuttal Power Costs_DEM-WP(C) ENERG10C--ctn Mid-C_042010 2010GRC" xfId="6125"/>
    <cellStyle name="_NIM 06 Base Case Current Trends_Rebuttal Power Costs_Electric Rev Req Model (2009 GRC) Rebuttal" xfId="1639"/>
    <cellStyle name="_NIM 06 Base Case Current Trends_Rebuttal Power Costs_Electric Rev Req Model (2009 GRC) Rebuttal 2" xfId="6126"/>
    <cellStyle name="_NIM 06 Base Case Current Trends_Rebuttal Power Costs_Electric Rev Req Model (2009 GRC) Rebuttal REmoval of New  WH Solar AdjustMI" xfId="1640"/>
    <cellStyle name="_NIM 06 Base Case Current Trends_Rebuttal Power Costs_Electric Rev Req Model (2009 GRC) Rebuttal REmoval of New  WH Solar AdjustMI 2" xfId="1641"/>
    <cellStyle name="_NIM 06 Base Case Current Trends_Rebuttal Power Costs_Electric Rev Req Model (2009 GRC) Rebuttal REmoval of New  WH Solar AdjustMI 2 2" xfId="6127"/>
    <cellStyle name="_NIM 06 Base Case Current Trends_Rebuttal Power Costs_Electric Rev Req Model (2009 GRC) Rebuttal REmoval of New  WH Solar AdjustMI 3" xfId="6128"/>
    <cellStyle name="_NIM 06 Base Case Current Trends_Rebuttal Power Costs_Electric Rev Req Model (2009 GRC) Rebuttal REmoval of New  WH Solar AdjustMI_DEM-WP(C) ENERG10C--ctn Mid-C_042010 2010GRC" xfId="6129"/>
    <cellStyle name="_NIM 06 Base Case Current Trends_Rebuttal Power Costs_Electric Rev Req Model (2009 GRC) Revised 01-18-2010" xfId="1642"/>
    <cellStyle name="_NIM 06 Base Case Current Trends_Rebuttal Power Costs_Electric Rev Req Model (2009 GRC) Revised 01-18-2010 2" xfId="1643"/>
    <cellStyle name="_NIM 06 Base Case Current Trends_Rebuttal Power Costs_Electric Rev Req Model (2009 GRC) Revised 01-18-2010 2 2" xfId="6130"/>
    <cellStyle name="_NIM 06 Base Case Current Trends_Rebuttal Power Costs_Electric Rev Req Model (2009 GRC) Revised 01-18-2010 3" xfId="6131"/>
    <cellStyle name="_NIM 06 Base Case Current Trends_Rebuttal Power Costs_Electric Rev Req Model (2009 GRC) Revised 01-18-2010_DEM-WP(C) ENERG10C--ctn Mid-C_042010 2010GRC" xfId="6132"/>
    <cellStyle name="_NIM 06 Base Case Current Trends_Rebuttal Power Costs_Final Order Electric EXHIBIT A-1" xfId="1644"/>
    <cellStyle name="_NIM 06 Base Case Current Trends_Rebuttal Power Costs_Final Order Electric EXHIBIT A-1 2" xfId="6133"/>
    <cellStyle name="_NIM 06 Base Case Current Trends_TENASKA REGULATORY ASSET" xfId="1645"/>
    <cellStyle name="_NIM 06 Base Case Current Trends_TENASKA REGULATORY ASSET 2" xfId="6134"/>
    <cellStyle name="_NIM Summary 09GRC" xfId="1646"/>
    <cellStyle name="_NIM Summary 09GRC 2" xfId="1647"/>
    <cellStyle name="_NIM Summary 09GRC 2 2" xfId="6135"/>
    <cellStyle name="_NIM Summary 09GRC 3" xfId="6136"/>
    <cellStyle name="_NIM Summary 09GRC_DEM-WP(C) ENERG10C--ctn Mid-C_042010 2010GRC" xfId="6137"/>
    <cellStyle name="_NIM Summary 09GRC_NIM Summary" xfId="1648"/>
    <cellStyle name="_NIM Summary 09GRC_NIM Summary 2" xfId="1649"/>
    <cellStyle name="_NIM Summary 09GRC_NIM Summary 2 2" xfId="6138"/>
    <cellStyle name="_NIM Summary 09GRC_NIM Summary 3" xfId="6139"/>
    <cellStyle name="_NIM Summary 09GRC_NIM Summary_DEM-WP(C) ENERG10C--ctn Mid-C_042010 2010GRC" xfId="6140"/>
    <cellStyle name="_PC DRAFT 10 15 07" xfId="1650"/>
    <cellStyle name="_PC DRAFT 10 15 07 2" xfId="6141"/>
    <cellStyle name="_PCA 7 - Exhibit D update 9_30_2008" xfId="1651"/>
    <cellStyle name="_PCA 7 - Exhibit D update 9_30_2008 2" xfId="6142"/>
    <cellStyle name="_PCA 7 - Exhibit D update 9_30_2008 2 2" xfId="6143"/>
    <cellStyle name="_PCA 7 - Exhibit D update 9_30_2008 3" xfId="6144"/>
    <cellStyle name="_PCA 7 - Exhibit D update 9_30_2008 4" xfId="6145"/>
    <cellStyle name="_PCA 7 - Exhibit D update 9_30_2008 4 2" xfId="6146"/>
    <cellStyle name="_PCA 7 - Exhibit D update 9_30_2008_Chelan PUD Power Costs (8-10)" xfId="6147"/>
    <cellStyle name="_PCA 7 - Exhibit D update 9_30_2008_DEM-WP(C) Chelan Power Costs" xfId="6148"/>
    <cellStyle name="_PCA 7 - Exhibit D update 9_30_2008_DEM-WP(C) ENERG10C--ctn Mid-C_042010 2010GRC" xfId="6149"/>
    <cellStyle name="_PCA 7 - Exhibit D update 9_30_2008_DEM-WP(C) Gas Transport 2010GRC" xfId="6150"/>
    <cellStyle name="_PCA 7 - Exhibit D update 9_30_2008_NIM Summary" xfId="1652"/>
    <cellStyle name="_PCA 7 - Exhibit D update 9_30_2008_NIM Summary 2" xfId="1653"/>
    <cellStyle name="_PCA 7 - Exhibit D update 9_30_2008_NIM Summary 2 2" xfId="6151"/>
    <cellStyle name="_PCA 7 - Exhibit D update 9_30_2008_NIM Summary 3" xfId="6152"/>
    <cellStyle name="_PCA 7 - Exhibit D update 9_30_2008_NIM Summary_DEM-WP(C) ENERG10C--ctn Mid-C_042010 2010GRC" xfId="6153"/>
    <cellStyle name="_PCA 7 - Exhibit D update 9_30_2008_Transmission Workbook for May BOD" xfId="1654"/>
    <cellStyle name="_PCA 7 - Exhibit D update 9_30_2008_Transmission Workbook for May BOD 2" xfId="1655"/>
    <cellStyle name="_PCA 7 - Exhibit D update 9_30_2008_Transmission Workbook for May BOD 2 2" xfId="6154"/>
    <cellStyle name="_PCA 7 - Exhibit D update 9_30_2008_Transmission Workbook for May BOD 3" xfId="6155"/>
    <cellStyle name="_PCA 7 - Exhibit D update 9_30_2008_Transmission Workbook for May BOD_DEM-WP(C) ENERG10C--ctn Mid-C_042010 2010GRC" xfId="6156"/>
    <cellStyle name="_PCA 7 - Exhibit D update 9_30_2008_Wind Integration 10GRC" xfId="1656"/>
    <cellStyle name="_PCA 7 - Exhibit D update 9_30_2008_Wind Integration 10GRC 2" xfId="1657"/>
    <cellStyle name="_PCA 7 - Exhibit D update 9_30_2008_Wind Integration 10GRC 2 2" xfId="6157"/>
    <cellStyle name="_PCA 7 - Exhibit D update 9_30_2008_Wind Integration 10GRC 3" xfId="6158"/>
    <cellStyle name="_PCA 7 - Exhibit D update 9_30_2008_Wind Integration 10GRC_DEM-WP(C) ENERG10C--ctn Mid-C_042010 2010GRC" xfId="6159"/>
    <cellStyle name="_Portfolio SPlan Base Case.xls Chart 1" xfId="1658"/>
    <cellStyle name="_Portfolio SPlan Base Case.xls Chart 1 2" xfId="1659"/>
    <cellStyle name="_Portfolio SPlan Base Case.xls Chart 1 2 2" xfId="6160"/>
    <cellStyle name="_Portfolio SPlan Base Case.xls Chart 1 3" xfId="6161"/>
    <cellStyle name="_Portfolio SPlan Base Case.xls Chart 1_Adj Bench DR 3 for Initial Briefs (Electric)" xfId="1660"/>
    <cellStyle name="_Portfolio SPlan Base Case.xls Chart 1_Adj Bench DR 3 for Initial Briefs (Electric) 2" xfId="1661"/>
    <cellStyle name="_Portfolio SPlan Base Case.xls Chart 1_Adj Bench DR 3 for Initial Briefs (Electric) 2 2" xfId="6162"/>
    <cellStyle name="_Portfolio SPlan Base Case.xls Chart 1_Adj Bench DR 3 for Initial Briefs (Electric) 3" xfId="6163"/>
    <cellStyle name="_Portfolio SPlan Base Case.xls Chart 1_Adj Bench DR 3 for Initial Briefs (Electric)_DEM-WP(C) ENERG10C--ctn Mid-C_042010 2010GRC" xfId="6164"/>
    <cellStyle name="_Portfolio SPlan Base Case.xls Chart 1_Book2" xfId="1662"/>
    <cellStyle name="_Portfolio SPlan Base Case.xls Chart 1_Book2 2" xfId="1663"/>
    <cellStyle name="_Portfolio SPlan Base Case.xls Chart 1_Book2 2 2" xfId="6165"/>
    <cellStyle name="_Portfolio SPlan Base Case.xls Chart 1_Book2 3" xfId="6166"/>
    <cellStyle name="_Portfolio SPlan Base Case.xls Chart 1_Book2_Adj Bench DR 3 for Initial Briefs (Electric)" xfId="1664"/>
    <cellStyle name="_Portfolio SPlan Base Case.xls Chart 1_Book2_Adj Bench DR 3 for Initial Briefs (Electric) 2" xfId="1665"/>
    <cellStyle name="_Portfolio SPlan Base Case.xls Chart 1_Book2_Adj Bench DR 3 for Initial Briefs (Electric) 2 2" xfId="6167"/>
    <cellStyle name="_Portfolio SPlan Base Case.xls Chart 1_Book2_Adj Bench DR 3 for Initial Briefs (Electric) 3" xfId="6168"/>
    <cellStyle name="_Portfolio SPlan Base Case.xls Chart 1_Book2_Adj Bench DR 3 for Initial Briefs (Electric)_DEM-WP(C) ENERG10C--ctn Mid-C_042010 2010GRC" xfId="6169"/>
    <cellStyle name="_Portfolio SPlan Base Case.xls Chart 1_Book2_DEM-WP(C) ENERG10C--ctn Mid-C_042010 2010GRC" xfId="6170"/>
    <cellStyle name="_Portfolio SPlan Base Case.xls Chart 1_Book2_Electric Rev Req Model (2009 GRC) Rebuttal" xfId="1666"/>
    <cellStyle name="_Portfolio SPlan Base Case.xls Chart 1_Book2_Electric Rev Req Model (2009 GRC) Rebuttal 2" xfId="6171"/>
    <cellStyle name="_Portfolio SPlan Base Case.xls Chart 1_Book2_Electric Rev Req Model (2009 GRC) Rebuttal REmoval of New  WH Solar AdjustMI" xfId="1667"/>
    <cellStyle name="_Portfolio SPlan Base Case.xls Chart 1_Book2_Electric Rev Req Model (2009 GRC) Rebuttal REmoval of New  WH Solar AdjustMI 2" xfId="1668"/>
    <cellStyle name="_Portfolio SPlan Base Case.xls Chart 1_Book2_Electric Rev Req Model (2009 GRC) Rebuttal REmoval of New  WH Solar AdjustMI 2 2" xfId="6172"/>
    <cellStyle name="_Portfolio SPlan Base Case.xls Chart 1_Book2_Electric Rev Req Model (2009 GRC) Rebuttal REmoval of New  WH Solar AdjustMI 3" xfId="6173"/>
    <cellStyle name="_Portfolio SPlan Base Case.xls Chart 1_Book2_Electric Rev Req Model (2009 GRC) Rebuttal REmoval of New  WH Solar AdjustMI_DEM-WP(C) ENERG10C--ctn Mid-C_042010 2010GRC" xfId="6174"/>
    <cellStyle name="_Portfolio SPlan Base Case.xls Chart 1_Book2_Electric Rev Req Model (2009 GRC) Revised 01-18-2010" xfId="1669"/>
    <cellStyle name="_Portfolio SPlan Base Case.xls Chart 1_Book2_Electric Rev Req Model (2009 GRC) Revised 01-18-2010 2" xfId="1670"/>
    <cellStyle name="_Portfolio SPlan Base Case.xls Chart 1_Book2_Electric Rev Req Model (2009 GRC) Revised 01-18-2010 2 2" xfId="6175"/>
    <cellStyle name="_Portfolio SPlan Base Case.xls Chart 1_Book2_Electric Rev Req Model (2009 GRC) Revised 01-18-2010 3" xfId="6176"/>
    <cellStyle name="_Portfolio SPlan Base Case.xls Chart 1_Book2_Electric Rev Req Model (2009 GRC) Revised 01-18-2010_DEM-WP(C) ENERG10C--ctn Mid-C_042010 2010GRC" xfId="6177"/>
    <cellStyle name="_Portfolio SPlan Base Case.xls Chart 1_Book2_Final Order Electric EXHIBIT A-1" xfId="1671"/>
    <cellStyle name="_Portfolio SPlan Base Case.xls Chart 1_Book2_Final Order Electric EXHIBIT A-1 2" xfId="6178"/>
    <cellStyle name="_Portfolio SPlan Base Case.xls Chart 1_Chelan PUD Power Costs (8-10)" xfId="6179"/>
    <cellStyle name="_Portfolio SPlan Base Case.xls Chart 1_Confidential Material" xfId="6180"/>
    <cellStyle name="_Portfolio SPlan Base Case.xls Chart 1_DEM-WP(C) Colstrip 12 Coal Cost Forecast 2010GRC" xfId="6181"/>
    <cellStyle name="_Portfolio SPlan Base Case.xls Chart 1_DEM-WP(C) ENERG10C--ctn Mid-C_042010 2010GRC" xfId="6182"/>
    <cellStyle name="_Portfolio SPlan Base Case.xls Chart 1_DEM-WP(C) Production O&amp;M 2010GRC As-Filed" xfId="6183"/>
    <cellStyle name="_Portfolio SPlan Base Case.xls Chart 1_DEM-WP(C) Production O&amp;M 2010GRC As-Filed 2" xfId="6184"/>
    <cellStyle name="_Portfolio SPlan Base Case.xls Chart 1_DEM-WP(C) Production O&amp;M 2010GRC As-Filed 3" xfId="6185"/>
    <cellStyle name="_Portfolio SPlan Base Case.xls Chart 1_Electric Rev Req Model (2009 GRC) " xfId="1672"/>
    <cellStyle name="_Portfolio SPlan Base Case.xls Chart 1_Electric Rev Req Model (2009 GRC)  2" xfId="1673"/>
    <cellStyle name="_Portfolio SPlan Base Case.xls Chart 1_Electric Rev Req Model (2009 GRC)  2 2" xfId="6186"/>
    <cellStyle name="_Portfolio SPlan Base Case.xls Chart 1_Electric Rev Req Model (2009 GRC)  3" xfId="6187"/>
    <cellStyle name="_Portfolio SPlan Base Case.xls Chart 1_Electric Rev Req Model (2009 GRC) _DEM-WP(C) ENERG10C--ctn Mid-C_042010 2010GRC" xfId="6188"/>
    <cellStyle name="_Portfolio SPlan Base Case.xls Chart 1_Electric Rev Req Model (2009 GRC) Rebuttal" xfId="1674"/>
    <cellStyle name="_Portfolio SPlan Base Case.xls Chart 1_Electric Rev Req Model (2009 GRC) Rebuttal 2" xfId="6189"/>
    <cellStyle name="_Portfolio SPlan Base Case.xls Chart 1_Electric Rev Req Model (2009 GRC) Rebuttal REmoval of New  WH Solar AdjustMI" xfId="1675"/>
    <cellStyle name="_Portfolio SPlan Base Case.xls Chart 1_Electric Rev Req Model (2009 GRC) Rebuttal REmoval of New  WH Solar AdjustMI 2" xfId="1676"/>
    <cellStyle name="_Portfolio SPlan Base Case.xls Chart 1_Electric Rev Req Model (2009 GRC) Rebuttal REmoval of New  WH Solar AdjustMI 2 2" xfId="6190"/>
    <cellStyle name="_Portfolio SPlan Base Case.xls Chart 1_Electric Rev Req Model (2009 GRC) Rebuttal REmoval of New  WH Solar AdjustMI 3" xfId="6191"/>
    <cellStyle name="_Portfolio SPlan Base Case.xls Chart 1_Electric Rev Req Model (2009 GRC) Rebuttal REmoval of New  WH Solar AdjustMI_DEM-WP(C) ENERG10C--ctn Mid-C_042010 2010GRC" xfId="6192"/>
    <cellStyle name="_Portfolio SPlan Base Case.xls Chart 1_Electric Rev Req Model (2009 GRC) Revised 01-18-2010" xfId="1677"/>
    <cellStyle name="_Portfolio SPlan Base Case.xls Chart 1_Electric Rev Req Model (2009 GRC) Revised 01-18-2010 2" xfId="1678"/>
    <cellStyle name="_Portfolio SPlan Base Case.xls Chart 1_Electric Rev Req Model (2009 GRC) Revised 01-18-2010 2 2" xfId="6193"/>
    <cellStyle name="_Portfolio SPlan Base Case.xls Chart 1_Electric Rev Req Model (2009 GRC) Revised 01-18-2010 3" xfId="6194"/>
    <cellStyle name="_Portfolio SPlan Base Case.xls Chart 1_Electric Rev Req Model (2009 GRC) Revised 01-18-2010_DEM-WP(C) ENERG10C--ctn Mid-C_042010 2010GRC" xfId="6195"/>
    <cellStyle name="_Portfolio SPlan Base Case.xls Chart 1_Final Order Electric EXHIBIT A-1" xfId="1679"/>
    <cellStyle name="_Portfolio SPlan Base Case.xls Chart 1_Final Order Electric EXHIBIT A-1 2" xfId="6196"/>
    <cellStyle name="_Portfolio SPlan Base Case.xls Chart 1_NIM Summary" xfId="1680"/>
    <cellStyle name="_Portfolio SPlan Base Case.xls Chart 1_NIM Summary 2" xfId="1681"/>
    <cellStyle name="_Portfolio SPlan Base Case.xls Chart 1_NIM Summary 2 2" xfId="6197"/>
    <cellStyle name="_Portfolio SPlan Base Case.xls Chart 1_NIM Summary 3" xfId="6198"/>
    <cellStyle name="_Portfolio SPlan Base Case.xls Chart 1_NIM Summary_DEM-WP(C) ENERG10C--ctn Mid-C_042010 2010GRC" xfId="6199"/>
    <cellStyle name="_Portfolio SPlan Base Case.xls Chart 1_Rebuttal Power Costs" xfId="1682"/>
    <cellStyle name="_Portfolio SPlan Base Case.xls Chart 1_Rebuttal Power Costs 2" xfId="1683"/>
    <cellStyle name="_Portfolio SPlan Base Case.xls Chart 1_Rebuttal Power Costs 2 2" xfId="6200"/>
    <cellStyle name="_Portfolio SPlan Base Case.xls Chart 1_Rebuttal Power Costs 3" xfId="6201"/>
    <cellStyle name="_Portfolio SPlan Base Case.xls Chart 1_Rebuttal Power Costs_Adj Bench DR 3 for Initial Briefs (Electric)" xfId="1684"/>
    <cellStyle name="_Portfolio SPlan Base Case.xls Chart 1_Rebuttal Power Costs_Adj Bench DR 3 for Initial Briefs (Electric) 2" xfId="1685"/>
    <cellStyle name="_Portfolio SPlan Base Case.xls Chart 1_Rebuttal Power Costs_Adj Bench DR 3 for Initial Briefs (Electric) 2 2" xfId="6202"/>
    <cellStyle name="_Portfolio SPlan Base Case.xls Chart 1_Rebuttal Power Costs_Adj Bench DR 3 for Initial Briefs (Electric) 3" xfId="6203"/>
    <cellStyle name="_Portfolio SPlan Base Case.xls Chart 1_Rebuttal Power Costs_Adj Bench DR 3 for Initial Briefs (Electric)_DEM-WP(C) ENERG10C--ctn Mid-C_042010 2010GRC" xfId="6204"/>
    <cellStyle name="_Portfolio SPlan Base Case.xls Chart 1_Rebuttal Power Costs_DEM-WP(C) ENERG10C--ctn Mid-C_042010 2010GRC" xfId="6205"/>
    <cellStyle name="_Portfolio SPlan Base Case.xls Chart 1_Rebuttal Power Costs_Electric Rev Req Model (2009 GRC) Rebuttal" xfId="1686"/>
    <cellStyle name="_Portfolio SPlan Base Case.xls Chart 1_Rebuttal Power Costs_Electric Rev Req Model (2009 GRC) Rebuttal 2" xfId="6206"/>
    <cellStyle name="_Portfolio SPlan Base Case.xls Chart 1_Rebuttal Power Costs_Electric Rev Req Model (2009 GRC) Rebuttal REmoval of New  WH Solar AdjustMI" xfId="1687"/>
    <cellStyle name="_Portfolio SPlan Base Case.xls Chart 1_Rebuttal Power Costs_Electric Rev Req Model (2009 GRC) Rebuttal REmoval of New  WH Solar AdjustMI 2" xfId="1688"/>
    <cellStyle name="_Portfolio SPlan Base Case.xls Chart 1_Rebuttal Power Costs_Electric Rev Req Model (2009 GRC) Rebuttal REmoval of New  WH Solar AdjustMI 2 2" xfId="6207"/>
    <cellStyle name="_Portfolio SPlan Base Case.xls Chart 1_Rebuttal Power Costs_Electric Rev Req Model (2009 GRC) Rebuttal REmoval of New  WH Solar AdjustMI 3" xfId="6208"/>
    <cellStyle name="_Portfolio SPlan Base Case.xls Chart 1_Rebuttal Power Costs_Electric Rev Req Model (2009 GRC) Rebuttal REmoval of New  WH Solar AdjustMI_DEM-WP(C) ENERG10C--ctn Mid-C_042010 2010GRC" xfId="6209"/>
    <cellStyle name="_Portfolio SPlan Base Case.xls Chart 1_Rebuttal Power Costs_Electric Rev Req Model (2009 GRC) Revised 01-18-2010" xfId="1689"/>
    <cellStyle name="_Portfolio SPlan Base Case.xls Chart 1_Rebuttal Power Costs_Electric Rev Req Model (2009 GRC) Revised 01-18-2010 2" xfId="1690"/>
    <cellStyle name="_Portfolio SPlan Base Case.xls Chart 1_Rebuttal Power Costs_Electric Rev Req Model (2009 GRC) Revised 01-18-2010 2 2" xfId="6210"/>
    <cellStyle name="_Portfolio SPlan Base Case.xls Chart 1_Rebuttal Power Costs_Electric Rev Req Model (2009 GRC) Revised 01-18-2010 3" xfId="6211"/>
    <cellStyle name="_Portfolio SPlan Base Case.xls Chart 1_Rebuttal Power Costs_Electric Rev Req Model (2009 GRC) Revised 01-18-2010_DEM-WP(C) ENERG10C--ctn Mid-C_042010 2010GRC" xfId="6212"/>
    <cellStyle name="_Portfolio SPlan Base Case.xls Chart 1_Rebuttal Power Costs_Final Order Electric EXHIBIT A-1" xfId="1691"/>
    <cellStyle name="_Portfolio SPlan Base Case.xls Chart 1_Rebuttal Power Costs_Final Order Electric EXHIBIT A-1 2" xfId="6213"/>
    <cellStyle name="_Portfolio SPlan Base Case.xls Chart 1_TENASKA REGULATORY ASSET" xfId="1692"/>
    <cellStyle name="_Portfolio SPlan Base Case.xls Chart 1_TENASKA REGULATORY ASSET 2" xfId="6214"/>
    <cellStyle name="_Portfolio SPlan Base Case.xls Chart 2" xfId="1693"/>
    <cellStyle name="_Portfolio SPlan Base Case.xls Chart 2 2" xfId="1694"/>
    <cellStyle name="_Portfolio SPlan Base Case.xls Chart 2 2 2" xfId="6215"/>
    <cellStyle name="_Portfolio SPlan Base Case.xls Chart 2 3" xfId="6216"/>
    <cellStyle name="_Portfolio SPlan Base Case.xls Chart 2_Adj Bench DR 3 for Initial Briefs (Electric)" xfId="1695"/>
    <cellStyle name="_Portfolio SPlan Base Case.xls Chart 2_Adj Bench DR 3 for Initial Briefs (Electric) 2" xfId="1696"/>
    <cellStyle name="_Portfolio SPlan Base Case.xls Chart 2_Adj Bench DR 3 for Initial Briefs (Electric) 2 2" xfId="6217"/>
    <cellStyle name="_Portfolio SPlan Base Case.xls Chart 2_Adj Bench DR 3 for Initial Briefs (Electric) 3" xfId="6218"/>
    <cellStyle name="_Portfolio SPlan Base Case.xls Chart 2_Adj Bench DR 3 for Initial Briefs (Electric)_DEM-WP(C) ENERG10C--ctn Mid-C_042010 2010GRC" xfId="6219"/>
    <cellStyle name="_Portfolio SPlan Base Case.xls Chart 2_Book2" xfId="1697"/>
    <cellStyle name="_Portfolio SPlan Base Case.xls Chart 2_Book2 2" xfId="1698"/>
    <cellStyle name="_Portfolio SPlan Base Case.xls Chart 2_Book2 2 2" xfId="6220"/>
    <cellStyle name="_Portfolio SPlan Base Case.xls Chart 2_Book2 3" xfId="6221"/>
    <cellStyle name="_Portfolio SPlan Base Case.xls Chart 2_Book2_Adj Bench DR 3 for Initial Briefs (Electric)" xfId="1699"/>
    <cellStyle name="_Portfolio SPlan Base Case.xls Chart 2_Book2_Adj Bench DR 3 for Initial Briefs (Electric) 2" xfId="1700"/>
    <cellStyle name="_Portfolio SPlan Base Case.xls Chart 2_Book2_Adj Bench DR 3 for Initial Briefs (Electric) 2 2" xfId="6222"/>
    <cellStyle name="_Portfolio SPlan Base Case.xls Chart 2_Book2_Adj Bench DR 3 for Initial Briefs (Electric) 3" xfId="6223"/>
    <cellStyle name="_Portfolio SPlan Base Case.xls Chart 2_Book2_Adj Bench DR 3 for Initial Briefs (Electric)_DEM-WP(C) ENERG10C--ctn Mid-C_042010 2010GRC" xfId="6224"/>
    <cellStyle name="_Portfolio SPlan Base Case.xls Chart 2_Book2_DEM-WP(C) ENERG10C--ctn Mid-C_042010 2010GRC" xfId="6225"/>
    <cellStyle name="_Portfolio SPlan Base Case.xls Chart 2_Book2_Electric Rev Req Model (2009 GRC) Rebuttal" xfId="1701"/>
    <cellStyle name="_Portfolio SPlan Base Case.xls Chart 2_Book2_Electric Rev Req Model (2009 GRC) Rebuttal 2" xfId="6226"/>
    <cellStyle name="_Portfolio SPlan Base Case.xls Chart 2_Book2_Electric Rev Req Model (2009 GRC) Rebuttal REmoval of New  WH Solar AdjustMI" xfId="1702"/>
    <cellStyle name="_Portfolio SPlan Base Case.xls Chart 2_Book2_Electric Rev Req Model (2009 GRC) Rebuttal REmoval of New  WH Solar AdjustMI 2" xfId="1703"/>
    <cellStyle name="_Portfolio SPlan Base Case.xls Chart 2_Book2_Electric Rev Req Model (2009 GRC) Rebuttal REmoval of New  WH Solar AdjustMI 2 2" xfId="6227"/>
    <cellStyle name="_Portfolio SPlan Base Case.xls Chart 2_Book2_Electric Rev Req Model (2009 GRC) Rebuttal REmoval of New  WH Solar AdjustMI 3" xfId="6228"/>
    <cellStyle name="_Portfolio SPlan Base Case.xls Chart 2_Book2_Electric Rev Req Model (2009 GRC) Rebuttal REmoval of New  WH Solar AdjustMI_DEM-WP(C) ENERG10C--ctn Mid-C_042010 2010GRC" xfId="6229"/>
    <cellStyle name="_Portfolio SPlan Base Case.xls Chart 2_Book2_Electric Rev Req Model (2009 GRC) Revised 01-18-2010" xfId="1704"/>
    <cellStyle name="_Portfolio SPlan Base Case.xls Chart 2_Book2_Electric Rev Req Model (2009 GRC) Revised 01-18-2010 2" xfId="1705"/>
    <cellStyle name="_Portfolio SPlan Base Case.xls Chart 2_Book2_Electric Rev Req Model (2009 GRC) Revised 01-18-2010 2 2" xfId="6230"/>
    <cellStyle name="_Portfolio SPlan Base Case.xls Chart 2_Book2_Electric Rev Req Model (2009 GRC) Revised 01-18-2010 3" xfId="6231"/>
    <cellStyle name="_Portfolio SPlan Base Case.xls Chart 2_Book2_Electric Rev Req Model (2009 GRC) Revised 01-18-2010_DEM-WP(C) ENERG10C--ctn Mid-C_042010 2010GRC" xfId="6232"/>
    <cellStyle name="_Portfolio SPlan Base Case.xls Chart 2_Book2_Final Order Electric EXHIBIT A-1" xfId="1706"/>
    <cellStyle name="_Portfolio SPlan Base Case.xls Chart 2_Book2_Final Order Electric EXHIBIT A-1 2" xfId="6233"/>
    <cellStyle name="_Portfolio SPlan Base Case.xls Chart 2_Chelan PUD Power Costs (8-10)" xfId="6234"/>
    <cellStyle name="_Portfolio SPlan Base Case.xls Chart 2_Confidential Material" xfId="6235"/>
    <cellStyle name="_Portfolio SPlan Base Case.xls Chart 2_DEM-WP(C) Colstrip 12 Coal Cost Forecast 2010GRC" xfId="6236"/>
    <cellStyle name="_Portfolio SPlan Base Case.xls Chart 2_DEM-WP(C) ENERG10C--ctn Mid-C_042010 2010GRC" xfId="6237"/>
    <cellStyle name="_Portfolio SPlan Base Case.xls Chart 2_DEM-WP(C) Production O&amp;M 2010GRC As-Filed" xfId="6238"/>
    <cellStyle name="_Portfolio SPlan Base Case.xls Chart 2_DEM-WP(C) Production O&amp;M 2010GRC As-Filed 2" xfId="6239"/>
    <cellStyle name="_Portfolio SPlan Base Case.xls Chart 2_DEM-WP(C) Production O&amp;M 2010GRC As-Filed 3" xfId="6240"/>
    <cellStyle name="_Portfolio SPlan Base Case.xls Chart 2_Electric Rev Req Model (2009 GRC) " xfId="1707"/>
    <cellStyle name="_Portfolio SPlan Base Case.xls Chart 2_Electric Rev Req Model (2009 GRC)  2" xfId="1708"/>
    <cellStyle name="_Portfolio SPlan Base Case.xls Chart 2_Electric Rev Req Model (2009 GRC)  2 2" xfId="6241"/>
    <cellStyle name="_Portfolio SPlan Base Case.xls Chart 2_Electric Rev Req Model (2009 GRC)  3" xfId="6242"/>
    <cellStyle name="_Portfolio SPlan Base Case.xls Chart 2_Electric Rev Req Model (2009 GRC) _DEM-WP(C) ENERG10C--ctn Mid-C_042010 2010GRC" xfId="6243"/>
    <cellStyle name="_Portfolio SPlan Base Case.xls Chart 2_Electric Rev Req Model (2009 GRC) Rebuttal" xfId="1709"/>
    <cellStyle name="_Portfolio SPlan Base Case.xls Chart 2_Electric Rev Req Model (2009 GRC) Rebuttal 2" xfId="6244"/>
    <cellStyle name="_Portfolio SPlan Base Case.xls Chart 2_Electric Rev Req Model (2009 GRC) Rebuttal REmoval of New  WH Solar AdjustMI" xfId="1710"/>
    <cellStyle name="_Portfolio SPlan Base Case.xls Chart 2_Electric Rev Req Model (2009 GRC) Rebuttal REmoval of New  WH Solar AdjustMI 2" xfId="1711"/>
    <cellStyle name="_Portfolio SPlan Base Case.xls Chart 2_Electric Rev Req Model (2009 GRC) Rebuttal REmoval of New  WH Solar AdjustMI 2 2" xfId="6245"/>
    <cellStyle name="_Portfolio SPlan Base Case.xls Chart 2_Electric Rev Req Model (2009 GRC) Rebuttal REmoval of New  WH Solar AdjustMI 3" xfId="6246"/>
    <cellStyle name="_Portfolio SPlan Base Case.xls Chart 2_Electric Rev Req Model (2009 GRC) Rebuttal REmoval of New  WH Solar AdjustMI_DEM-WP(C) ENERG10C--ctn Mid-C_042010 2010GRC" xfId="6247"/>
    <cellStyle name="_Portfolio SPlan Base Case.xls Chart 2_Electric Rev Req Model (2009 GRC) Revised 01-18-2010" xfId="1712"/>
    <cellStyle name="_Portfolio SPlan Base Case.xls Chart 2_Electric Rev Req Model (2009 GRC) Revised 01-18-2010 2" xfId="1713"/>
    <cellStyle name="_Portfolio SPlan Base Case.xls Chart 2_Electric Rev Req Model (2009 GRC) Revised 01-18-2010 2 2" xfId="6248"/>
    <cellStyle name="_Portfolio SPlan Base Case.xls Chart 2_Electric Rev Req Model (2009 GRC) Revised 01-18-2010 3" xfId="6249"/>
    <cellStyle name="_Portfolio SPlan Base Case.xls Chart 2_Electric Rev Req Model (2009 GRC) Revised 01-18-2010_DEM-WP(C) ENERG10C--ctn Mid-C_042010 2010GRC" xfId="6250"/>
    <cellStyle name="_Portfolio SPlan Base Case.xls Chart 2_Final Order Electric EXHIBIT A-1" xfId="1714"/>
    <cellStyle name="_Portfolio SPlan Base Case.xls Chart 2_Final Order Electric EXHIBIT A-1 2" xfId="6251"/>
    <cellStyle name="_Portfolio SPlan Base Case.xls Chart 2_NIM Summary" xfId="1715"/>
    <cellStyle name="_Portfolio SPlan Base Case.xls Chart 2_NIM Summary 2" xfId="1716"/>
    <cellStyle name="_Portfolio SPlan Base Case.xls Chart 2_NIM Summary 2 2" xfId="6252"/>
    <cellStyle name="_Portfolio SPlan Base Case.xls Chart 2_NIM Summary 3" xfId="6253"/>
    <cellStyle name="_Portfolio SPlan Base Case.xls Chart 2_NIM Summary_DEM-WP(C) ENERG10C--ctn Mid-C_042010 2010GRC" xfId="6254"/>
    <cellStyle name="_Portfolio SPlan Base Case.xls Chart 2_Rebuttal Power Costs" xfId="1717"/>
    <cellStyle name="_Portfolio SPlan Base Case.xls Chart 2_Rebuttal Power Costs 2" xfId="1718"/>
    <cellStyle name="_Portfolio SPlan Base Case.xls Chart 2_Rebuttal Power Costs 2 2" xfId="6255"/>
    <cellStyle name="_Portfolio SPlan Base Case.xls Chart 2_Rebuttal Power Costs 3" xfId="6256"/>
    <cellStyle name="_Portfolio SPlan Base Case.xls Chart 2_Rebuttal Power Costs_Adj Bench DR 3 for Initial Briefs (Electric)" xfId="1719"/>
    <cellStyle name="_Portfolio SPlan Base Case.xls Chart 2_Rebuttal Power Costs_Adj Bench DR 3 for Initial Briefs (Electric) 2" xfId="1720"/>
    <cellStyle name="_Portfolio SPlan Base Case.xls Chart 2_Rebuttal Power Costs_Adj Bench DR 3 for Initial Briefs (Electric) 2 2" xfId="6257"/>
    <cellStyle name="_Portfolio SPlan Base Case.xls Chart 2_Rebuttal Power Costs_Adj Bench DR 3 for Initial Briefs (Electric) 3" xfId="6258"/>
    <cellStyle name="_Portfolio SPlan Base Case.xls Chart 2_Rebuttal Power Costs_Adj Bench DR 3 for Initial Briefs (Electric)_DEM-WP(C) ENERG10C--ctn Mid-C_042010 2010GRC" xfId="6259"/>
    <cellStyle name="_Portfolio SPlan Base Case.xls Chart 2_Rebuttal Power Costs_DEM-WP(C) ENERG10C--ctn Mid-C_042010 2010GRC" xfId="6260"/>
    <cellStyle name="_Portfolio SPlan Base Case.xls Chart 2_Rebuttal Power Costs_Electric Rev Req Model (2009 GRC) Rebuttal" xfId="1721"/>
    <cellStyle name="_Portfolio SPlan Base Case.xls Chart 2_Rebuttal Power Costs_Electric Rev Req Model (2009 GRC) Rebuttal 2" xfId="6261"/>
    <cellStyle name="_Portfolio SPlan Base Case.xls Chart 2_Rebuttal Power Costs_Electric Rev Req Model (2009 GRC) Rebuttal REmoval of New  WH Solar AdjustMI" xfId="1722"/>
    <cellStyle name="_Portfolio SPlan Base Case.xls Chart 2_Rebuttal Power Costs_Electric Rev Req Model (2009 GRC) Rebuttal REmoval of New  WH Solar AdjustMI 2" xfId="1723"/>
    <cellStyle name="_Portfolio SPlan Base Case.xls Chart 2_Rebuttal Power Costs_Electric Rev Req Model (2009 GRC) Rebuttal REmoval of New  WH Solar AdjustMI 2 2" xfId="6262"/>
    <cellStyle name="_Portfolio SPlan Base Case.xls Chart 2_Rebuttal Power Costs_Electric Rev Req Model (2009 GRC) Rebuttal REmoval of New  WH Solar AdjustMI 3" xfId="6263"/>
    <cellStyle name="_Portfolio SPlan Base Case.xls Chart 2_Rebuttal Power Costs_Electric Rev Req Model (2009 GRC) Rebuttal REmoval of New  WH Solar AdjustMI_DEM-WP(C) ENERG10C--ctn Mid-C_042010 2010GRC" xfId="6264"/>
    <cellStyle name="_Portfolio SPlan Base Case.xls Chart 2_Rebuttal Power Costs_Electric Rev Req Model (2009 GRC) Revised 01-18-2010" xfId="1724"/>
    <cellStyle name="_Portfolio SPlan Base Case.xls Chart 2_Rebuttal Power Costs_Electric Rev Req Model (2009 GRC) Revised 01-18-2010 2" xfId="1725"/>
    <cellStyle name="_Portfolio SPlan Base Case.xls Chart 2_Rebuttal Power Costs_Electric Rev Req Model (2009 GRC) Revised 01-18-2010 2 2" xfId="6265"/>
    <cellStyle name="_Portfolio SPlan Base Case.xls Chart 2_Rebuttal Power Costs_Electric Rev Req Model (2009 GRC) Revised 01-18-2010 3" xfId="6266"/>
    <cellStyle name="_Portfolio SPlan Base Case.xls Chart 2_Rebuttal Power Costs_Electric Rev Req Model (2009 GRC) Revised 01-18-2010_DEM-WP(C) ENERG10C--ctn Mid-C_042010 2010GRC" xfId="6267"/>
    <cellStyle name="_Portfolio SPlan Base Case.xls Chart 2_Rebuttal Power Costs_Final Order Electric EXHIBIT A-1" xfId="1726"/>
    <cellStyle name="_Portfolio SPlan Base Case.xls Chart 2_Rebuttal Power Costs_Final Order Electric EXHIBIT A-1 2" xfId="6268"/>
    <cellStyle name="_Portfolio SPlan Base Case.xls Chart 2_TENASKA REGULATORY ASSET" xfId="1727"/>
    <cellStyle name="_Portfolio SPlan Base Case.xls Chart 2_TENASKA REGULATORY ASSET 2" xfId="6269"/>
    <cellStyle name="_Portfolio SPlan Base Case.xls Chart 3" xfId="1728"/>
    <cellStyle name="_Portfolio SPlan Base Case.xls Chart 3 2" xfId="1729"/>
    <cellStyle name="_Portfolio SPlan Base Case.xls Chart 3 2 2" xfId="6270"/>
    <cellStyle name="_Portfolio SPlan Base Case.xls Chart 3 3" xfId="6271"/>
    <cellStyle name="_Portfolio SPlan Base Case.xls Chart 3_Adj Bench DR 3 for Initial Briefs (Electric)" xfId="1730"/>
    <cellStyle name="_Portfolio SPlan Base Case.xls Chart 3_Adj Bench DR 3 for Initial Briefs (Electric) 2" xfId="1731"/>
    <cellStyle name="_Portfolio SPlan Base Case.xls Chart 3_Adj Bench DR 3 for Initial Briefs (Electric) 2 2" xfId="6272"/>
    <cellStyle name="_Portfolio SPlan Base Case.xls Chart 3_Adj Bench DR 3 for Initial Briefs (Electric) 3" xfId="6273"/>
    <cellStyle name="_Portfolio SPlan Base Case.xls Chart 3_Adj Bench DR 3 for Initial Briefs (Electric)_DEM-WP(C) ENERG10C--ctn Mid-C_042010 2010GRC" xfId="6274"/>
    <cellStyle name="_Portfolio SPlan Base Case.xls Chart 3_Book2" xfId="1732"/>
    <cellStyle name="_Portfolio SPlan Base Case.xls Chart 3_Book2 2" xfId="1733"/>
    <cellStyle name="_Portfolio SPlan Base Case.xls Chart 3_Book2 2 2" xfId="6275"/>
    <cellStyle name="_Portfolio SPlan Base Case.xls Chart 3_Book2 3" xfId="6276"/>
    <cellStyle name="_Portfolio SPlan Base Case.xls Chart 3_Book2_Adj Bench DR 3 for Initial Briefs (Electric)" xfId="1734"/>
    <cellStyle name="_Portfolio SPlan Base Case.xls Chart 3_Book2_Adj Bench DR 3 for Initial Briefs (Electric) 2" xfId="1735"/>
    <cellStyle name="_Portfolio SPlan Base Case.xls Chart 3_Book2_Adj Bench DR 3 for Initial Briefs (Electric) 2 2" xfId="6277"/>
    <cellStyle name="_Portfolio SPlan Base Case.xls Chart 3_Book2_Adj Bench DR 3 for Initial Briefs (Electric) 3" xfId="6278"/>
    <cellStyle name="_Portfolio SPlan Base Case.xls Chart 3_Book2_Adj Bench DR 3 for Initial Briefs (Electric)_DEM-WP(C) ENERG10C--ctn Mid-C_042010 2010GRC" xfId="6279"/>
    <cellStyle name="_Portfolio SPlan Base Case.xls Chart 3_Book2_DEM-WP(C) ENERG10C--ctn Mid-C_042010 2010GRC" xfId="6280"/>
    <cellStyle name="_Portfolio SPlan Base Case.xls Chart 3_Book2_Electric Rev Req Model (2009 GRC) Rebuttal" xfId="1736"/>
    <cellStyle name="_Portfolio SPlan Base Case.xls Chart 3_Book2_Electric Rev Req Model (2009 GRC) Rebuttal 2" xfId="6281"/>
    <cellStyle name="_Portfolio SPlan Base Case.xls Chart 3_Book2_Electric Rev Req Model (2009 GRC) Rebuttal REmoval of New  WH Solar AdjustMI" xfId="1737"/>
    <cellStyle name="_Portfolio SPlan Base Case.xls Chart 3_Book2_Electric Rev Req Model (2009 GRC) Rebuttal REmoval of New  WH Solar AdjustMI 2" xfId="1738"/>
    <cellStyle name="_Portfolio SPlan Base Case.xls Chart 3_Book2_Electric Rev Req Model (2009 GRC) Rebuttal REmoval of New  WH Solar AdjustMI 2 2" xfId="6282"/>
    <cellStyle name="_Portfolio SPlan Base Case.xls Chart 3_Book2_Electric Rev Req Model (2009 GRC) Rebuttal REmoval of New  WH Solar AdjustMI 3" xfId="6283"/>
    <cellStyle name="_Portfolio SPlan Base Case.xls Chart 3_Book2_Electric Rev Req Model (2009 GRC) Rebuttal REmoval of New  WH Solar AdjustMI_DEM-WP(C) ENERG10C--ctn Mid-C_042010 2010GRC" xfId="6284"/>
    <cellStyle name="_Portfolio SPlan Base Case.xls Chart 3_Book2_Electric Rev Req Model (2009 GRC) Revised 01-18-2010" xfId="1739"/>
    <cellStyle name="_Portfolio SPlan Base Case.xls Chart 3_Book2_Electric Rev Req Model (2009 GRC) Revised 01-18-2010 2" xfId="1740"/>
    <cellStyle name="_Portfolio SPlan Base Case.xls Chart 3_Book2_Electric Rev Req Model (2009 GRC) Revised 01-18-2010 2 2" xfId="6285"/>
    <cellStyle name="_Portfolio SPlan Base Case.xls Chart 3_Book2_Electric Rev Req Model (2009 GRC) Revised 01-18-2010 3" xfId="6286"/>
    <cellStyle name="_Portfolio SPlan Base Case.xls Chart 3_Book2_Electric Rev Req Model (2009 GRC) Revised 01-18-2010_DEM-WP(C) ENERG10C--ctn Mid-C_042010 2010GRC" xfId="6287"/>
    <cellStyle name="_Portfolio SPlan Base Case.xls Chart 3_Book2_Final Order Electric EXHIBIT A-1" xfId="1741"/>
    <cellStyle name="_Portfolio SPlan Base Case.xls Chart 3_Book2_Final Order Electric EXHIBIT A-1 2" xfId="6288"/>
    <cellStyle name="_Portfolio SPlan Base Case.xls Chart 3_Chelan PUD Power Costs (8-10)" xfId="6289"/>
    <cellStyle name="_Portfolio SPlan Base Case.xls Chart 3_Confidential Material" xfId="6290"/>
    <cellStyle name="_Portfolio SPlan Base Case.xls Chart 3_DEM-WP(C) Colstrip 12 Coal Cost Forecast 2010GRC" xfId="6291"/>
    <cellStyle name="_Portfolio SPlan Base Case.xls Chart 3_DEM-WP(C) ENERG10C--ctn Mid-C_042010 2010GRC" xfId="6292"/>
    <cellStyle name="_Portfolio SPlan Base Case.xls Chart 3_DEM-WP(C) Production O&amp;M 2010GRC As-Filed" xfId="6293"/>
    <cellStyle name="_Portfolio SPlan Base Case.xls Chart 3_DEM-WP(C) Production O&amp;M 2010GRC As-Filed 2" xfId="6294"/>
    <cellStyle name="_Portfolio SPlan Base Case.xls Chart 3_DEM-WP(C) Production O&amp;M 2010GRC As-Filed 3" xfId="6295"/>
    <cellStyle name="_Portfolio SPlan Base Case.xls Chart 3_Electric Rev Req Model (2009 GRC) " xfId="1742"/>
    <cellStyle name="_Portfolio SPlan Base Case.xls Chart 3_Electric Rev Req Model (2009 GRC)  2" xfId="1743"/>
    <cellStyle name="_Portfolio SPlan Base Case.xls Chart 3_Electric Rev Req Model (2009 GRC)  2 2" xfId="6296"/>
    <cellStyle name="_Portfolio SPlan Base Case.xls Chart 3_Electric Rev Req Model (2009 GRC)  3" xfId="6297"/>
    <cellStyle name="_Portfolio SPlan Base Case.xls Chart 3_Electric Rev Req Model (2009 GRC) _DEM-WP(C) ENERG10C--ctn Mid-C_042010 2010GRC" xfId="6298"/>
    <cellStyle name="_Portfolio SPlan Base Case.xls Chart 3_Electric Rev Req Model (2009 GRC) Rebuttal" xfId="1744"/>
    <cellStyle name="_Portfolio SPlan Base Case.xls Chart 3_Electric Rev Req Model (2009 GRC) Rebuttal 2" xfId="6299"/>
    <cellStyle name="_Portfolio SPlan Base Case.xls Chart 3_Electric Rev Req Model (2009 GRC) Rebuttal REmoval of New  WH Solar AdjustMI" xfId="1745"/>
    <cellStyle name="_Portfolio SPlan Base Case.xls Chart 3_Electric Rev Req Model (2009 GRC) Rebuttal REmoval of New  WH Solar AdjustMI 2" xfId="1746"/>
    <cellStyle name="_Portfolio SPlan Base Case.xls Chart 3_Electric Rev Req Model (2009 GRC) Rebuttal REmoval of New  WH Solar AdjustMI 2 2" xfId="6300"/>
    <cellStyle name="_Portfolio SPlan Base Case.xls Chart 3_Electric Rev Req Model (2009 GRC) Rebuttal REmoval of New  WH Solar AdjustMI 3" xfId="6301"/>
    <cellStyle name="_Portfolio SPlan Base Case.xls Chart 3_Electric Rev Req Model (2009 GRC) Rebuttal REmoval of New  WH Solar AdjustMI_DEM-WP(C) ENERG10C--ctn Mid-C_042010 2010GRC" xfId="6302"/>
    <cellStyle name="_Portfolio SPlan Base Case.xls Chart 3_Electric Rev Req Model (2009 GRC) Revised 01-18-2010" xfId="1747"/>
    <cellStyle name="_Portfolio SPlan Base Case.xls Chart 3_Electric Rev Req Model (2009 GRC) Revised 01-18-2010 2" xfId="1748"/>
    <cellStyle name="_Portfolio SPlan Base Case.xls Chart 3_Electric Rev Req Model (2009 GRC) Revised 01-18-2010 2 2" xfId="6303"/>
    <cellStyle name="_Portfolio SPlan Base Case.xls Chart 3_Electric Rev Req Model (2009 GRC) Revised 01-18-2010 3" xfId="6304"/>
    <cellStyle name="_Portfolio SPlan Base Case.xls Chart 3_Electric Rev Req Model (2009 GRC) Revised 01-18-2010_DEM-WP(C) ENERG10C--ctn Mid-C_042010 2010GRC" xfId="6305"/>
    <cellStyle name="_Portfolio SPlan Base Case.xls Chart 3_Final Order Electric EXHIBIT A-1" xfId="1749"/>
    <cellStyle name="_Portfolio SPlan Base Case.xls Chart 3_Final Order Electric EXHIBIT A-1 2" xfId="6306"/>
    <cellStyle name="_Portfolio SPlan Base Case.xls Chart 3_NIM Summary" xfId="1750"/>
    <cellStyle name="_Portfolio SPlan Base Case.xls Chart 3_NIM Summary 2" xfId="1751"/>
    <cellStyle name="_Portfolio SPlan Base Case.xls Chart 3_NIM Summary 2 2" xfId="6307"/>
    <cellStyle name="_Portfolio SPlan Base Case.xls Chart 3_NIM Summary 3" xfId="6308"/>
    <cellStyle name="_Portfolio SPlan Base Case.xls Chart 3_NIM Summary_DEM-WP(C) ENERG10C--ctn Mid-C_042010 2010GRC" xfId="6309"/>
    <cellStyle name="_Portfolio SPlan Base Case.xls Chart 3_Rebuttal Power Costs" xfId="1752"/>
    <cellStyle name="_Portfolio SPlan Base Case.xls Chart 3_Rebuttal Power Costs 2" xfId="1753"/>
    <cellStyle name="_Portfolio SPlan Base Case.xls Chart 3_Rebuttal Power Costs 2 2" xfId="6310"/>
    <cellStyle name="_Portfolio SPlan Base Case.xls Chart 3_Rebuttal Power Costs 3" xfId="6311"/>
    <cellStyle name="_Portfolio SPlan Base Case.xls Chart 3_Rebuttal Power Costs_Adj Bench DR 3 for Initial Briefs (Electric)" xfId="1754"/>
    <cellStyle name="_Portfolio SPlan Base Case.xls Chart 3_Rebuttal Power Costs_Adj Bench DR 3 for Initial Briefs (Electric) 2" xfId="1755"/>
    <cellStyle name="_Portfolio SPlan Base Case.xls Chart 3_Rebuttal Power Costs_Adj Bench DR 3 for Initial Briefs (Electric) 2 2" xfId="6312"/>
    <cellStyle name="_Portfolio SPlan Base Case.xls Chart 3_Rebuttal Power Costs_Adj Bench DR 3 for Initial Briefs (Electric) 3" xfId="6313"/>
    <cellStyle name="_Portfolio SPlan Base Case.xls Chart 3_Rebuttal Power Costs_Adj Bench DR 3 for Initial Briefs (Electric)_DEM-WP(C) ENERG10C--ctn Mid-C_042010 2010GRC" xfId="6314"/>
    <cellStyle name="_Portfolio SPlan Base Case.xls Chart 3_Rebuttal Power Costs_DEM-WP(C) ENERG10C--ctn Mid-C_042010 2010GRC" xfId="6315"/>
    <cellStyle name="_Portfolio SPlan Base Case.xls Chart 3_Rebuttal Power Costs_Electric Rev Req Model (2009 GRC) Rebuttal" xfId="1756"/>
    <cellStyle name="_Portfolio SPlan Base Case.xls Chart 3_Rebuttal Power Costs_Electric Rev Req Model (2009 GRC) Rebuttal 2" xfId="6316"/>
    <cellStyle name="_Portfolio SPlan Base Case.xls Chart 3_Rebuttal Power Costs_Electric Rev Req Model (2009 GRC) Rebuttal REmoval of New  WH Solar AdjustMI" xfId="1757"/>
    <cellStyle name="_Portfolio SPlan Base Case.xls Chart 3_Rebuttal Power Costs_Electric Rev Req Model (2009 GRC) Rebuttal REmoval of New  WH Solar AdjustMI 2" xfId="1758"/>
    <cellStyle name="_Portfolio SPlan Base Case.xls Chart 3_Rebuttal Power Costs_Electric Rev Req Model (2009 GRC) Rebuttal REmoval of New  WH Solar AdjustMI 2 2" xfId="6317"/>
    <cellStyle name="_Portfolio SPlan Base Case.xls Chart 3_Rebuttal Power Costs_Electric Rev Req Model (2009 GRC) Rebuttal REmoval of New  WH Solar AdjustMI 3" xfId="6318"/>
    <cellStyle name="_Portfolio SPlan Base Case.xls Chart 3_Rebuttal Power Costs_Electric Rev Req Model (2009 GRC) Rebuttal REmoval of New  WH Solar AdjustMI_DEM-WP(C) ENERG10C--ctn Mid-C_042010 2010GRC" xfId="6319"/>
    <cellStyle name="_Portfolio SPlan Base Case.xls Chart 3_Rebuttal Power Costs_Electric Rev Req Model (2009 GRC) Revised 01-18-2010" xfId="1759"/>
    <cellStyle name="_Portfolio SPlan Base Case.xls Chart 3_Rebuttal Power Costs_Electric Rev Req Model (2009 GRC) Revised 01-18-2010 2" xfId="1760"/>
    <cellStyle name="_Portfolio SPlan Base Case.xls Chart 3_Rebuttal Power Costs_Electric Rev Req Model (2009 GRC) Revised 01-18-2010 2 2" xfId="6320"/>
    <cellStyle name="_Portfolio SPlan Base Case.xls Chart 3_Rebuttal Power Costs_Electric Rev Req Model (2009 GRC) Revised 01-18-2010 3" xfId="6321"/>
    <cellStyle name="_Portfolio SPlan Base Case.xls Chart 3_Rebuttal Power Costs_Electric Rev Req Model (2009 GRC) Revised 01-18-2010_DEM-WP(C) ENERG10C--ctn Mid-C_042010 2010GRC" xfId="6322"/>
    <cellStyle name="_Portfolio SPlan Base Case.xls Chart 3_Rebuttal Power Costs_Final Order Electric EXHIBIT A-1" xfId="1761"/>
    <cellStyle name="_Portfolio SPlan Base Case.xls Chart 3_Rebuttal Power Costs_Final Order Electric EXHIBIT A-1 2" xfId="6323"/>
    <cellStyle name="_Portfolio SPlan Base Case.xls Chart 3_TENASKA REGULATORY ASSET" xfId="1762"/>
    <cellStyle name="_Portfolio SPlan Base Case.xls Chart 3_TENASKA REGULATORY ASSET 2" xfId="6324"/>
    <cellStyle name="_Power Cost Value Copy 11.30.05 gas 1.09.06 AURORA at 1.10.06" xfId="1763"/>
    <cellStyle name="_Power Cost Value Copy 11.30.05 gas 1.09.06 AURORA at 1.10.06 2" xfId="1764"/>
    <cellStyle name="_Power Cost Value Copy 11.30.05 gas 1.09.06 AURORA at 1.10.06 2 2" xfId="1765"/>
    <cellStyle name="_Power Cost Value Copy 11.30.05 gas 1.09.06 AURORA at 1.10.06 2 2 2" xfId="6325"/>
    <cellStyle name="_Power Cost Value Copy 11.30.05 gas 1.09.06 AURORA at 1.10.06 2 3" xfId="6326"/>
    <cellStyle name="_Power Cost Value Copy 11.30.05 gas 1.09.06 AURORA at 1.10.06 3" xfId="1766"/>
    <cellStyle name="_Power Cost Value Copy 11.30.05 gas 1.09.06 AURORA at 1.10.06 3 2" xfId="6327"/>
    <cellStyle name="_Power Cost Value Copy 11.30.05 gas 1.09.06 AURORA at 1.10.06 4" xfId="1767"/>
    <cellStyle name="_Power Cost Value Copy 11.30.05 gas 1.09.06 AURORA at 1.10.06 4 2" xfId="1768"/>
    <cellStyle name="_Power Cost Value Copy 11.30.05 gas 1.09.06 AURORA at 1.10.06 4 2 2" xfId="6328"/>
    <cellStyle name="_Power Cost Value Copy 11.30.05 gas 1.09.06 AURORA at 1.10.06 4 3" xfId="6329"/>
    <cellStyle name="_Power Cost Value Copy 11.30.05 gas 1.09.06 AURORA at 1.10.06 5" xfId="6330"/>
    <cellStyle name="_Power Cost Value Copy 11.30.05 gas 1.09.06 AURORA at 1.10.06 6" xfId="6331"/>
    <cellStyle name="_Power Cost Value Copy 11.30.05 gas 1.09.06 AURORA at 1.10.06 6 2" xfId="6332"/>
    <cellStyle name="_Power Cost Value Copy 11.30.05 gas 1.09.06 AURORA at 1.10.06 7" xfId="6333"/>
    <cellStyle name="_Power Cost Value Copy 11.30.05 gas 1.09.06 AURORA at 1.10.06 7 2" xfId="6334"/>
    <cellStyle name="_Power Cost Value Copy 11.30.05 gas 1.09.06 AURORA at 1.10.06_04 07E Wild Horse Wind Expansion (C) (2)" xfId="1769"/>
    <cellStyle name="_Power Cost Value Copy 11.30.05 gas 1.09.06 AURORA at 1.10.06_04 07E Wild Horse Wind Expansion (C) (2) 2" xfId="1770"/>
    <cellStyle name="_Power Cost Value Copy 11.30.05 gas 1.09.06 AURORA at 1.10.06_04 07E Wild Horse Wind Expansion (C) (2) 2 2" xfId="6335"/>
    <cellStyle name="_Power Cost Value Copy 11.30.05 gas 1.09.06 AURORA at 1.10.06_04 07E Wild Horse Wind Expansion (C) (2) 3" xfId="6336"/>
    <cellStyle name="_Power Cost Value Copy 11.30.05 gas 1.09.06 AURORA at 1.10.06_04 07E Wild Horse Wind Expansion (C) (2)_Adj Bench DR 3 for Initial Briefs (Electric)" xfId="1771"/>
    <cellStyle name="_Power Cost Value Copy 11.30.05 gas 1.09.06 AURORA at 1.10.06_04 07E Wild Horse Wind Expansion (C) (2)_Adj Bench DR 3 for Initial Briefs (Electric) 2" xfId="1772"/>
    <cellStyle name="_Power Cost Value Copy 11.30.05 gas 1.09.06 AURORA at 1.10.06_04 07E Wild Horse Wind Expansion (C) (2)_Adj Bench DR 3 for Initial Briefs (Electric) 2 2" xfId="6337"/>
    <cellStyle name="_Power Cost Value Copy 11.30.05 gas 1.09.06 AURORA at 1.10.06_04 07E Wild Horse Wind Expansion (C) (2)_Adj Bench DR 3 for Initial Briefs (Electric) 3" xfId="6338"/>
    <cellStyle name="_Power Cost Value Copy 11.30.05 gas 1.09.06 AURORA at 1.10.06_04 07E Wild Horse Wind Expansion (C) (2)_Adj Bench DR 3 for Initial Briefs (Electric)_DEM-WP(C) ENERG10C--ctn Mid-C_042010 2010GRC" xfId="6339"/>
    <cellStyle name="_Power Cost Value Copy 11.30.05 gas 1.09.06 AURORA at 1.10.06_04 07E Wild Horse Wind Expansion (C) (2)_DEM-WP(C) ENERG10C--ctn Mid-C_042010 2010GRC" xfId="6340"/>
    <cellStyle name="_Power Cost Value Copy 11.30.05 gas 1.09.06 AURORA at 1.10.06_04 07E Wild Horse Wind Expansion (C) (2)_Electric Rev Req Model (2009 GRC) " xfId="1773"/>
    <cellStyle name="_Power Cost Value Copy 11.30.05 gas 1.09.06 AURORA at 1.10.06_04 07E Wild Horse Wind Expansion (C) (2)_Electric Rev Req Model (2009 GRC)  2" xfId="1774"/>
    <cellStyle name="_Power Cost Value Copy 11.30.05 gas 1.09.06 AURORA at 1.10.06_04 07E Wild Horse Wind Expansion (C) (2)_Electric Rev Req Model (2009 GRC)  2 2" xfId="6341"/>
    <cellStyle name="_Power Cost Value Copy 11.30.05 gas 1.09.06 AURORA at 1.10.06_04 07E Wild Horse Wind Expansion (C) (2)_Electric Rev Req Model (2009 GRC)  3" xfId="6342"/>
    <cellStyle name="_Power Cost Value Copy 11.30.05 gas 1.09.06 AURORA at 1.10.06_04 07E Wild Horse Wind Expansion (C) (2)_Electric Rev Req Model (2009 GRC) _DEM-WP(C) ENERG10C--ctn Mid-C_042010 2010GRC" xfId="6343"/>
    <cellStyle name="_Power Cost Value Copy 11.30.05 gas 1.09.06 AURORA at 1.10.06_04 07E Wild Horse Wind Expansion (C) (2)_Electric Rev Req Model (2009 GRC) Rebuttal" xfId="1775"/>
    <cellStyle name="_Power Cost Value Copy 11.30.05 gas 1.09.06 AURORA at 1.10.06_04 07E Wild Horse Wind Expansion (C) (2)_Electric Rev Req Model (2009 GRC) Rebuttal 2" xfId="6344"/>
    <cellStyle name="_Power Cost Value Copy 11.30.05 gas 1.09.06 AURORA at 1.10.06_04 07E Wild Horse Wind Expansion (C) (2)_Electric Rev Req Model (2009 GRC) Rebuttal REmoval of New  WH Solar AdjustMI" xfId="1776"/>
    <cellStyle name="_Power Cost Value Copy 11.30.05 gas 1.09.06 AURORA at 1.10.06_04 07E Wild Horse Wind Expansion (C) (2)_Electric Rev Req Model (2009 GRC) Rebuttal REmoval of New  WH Solar AdjustMI 2" xfId="1777"/>
    <cellStyle name="_Power Cost Value Copy 11.30.05 gas 1.09.06 AURORA at 1.10.06_04 07E Wild Horse Wind Expansion (C) (2)_Electric Rev Req Model (2009 GRC) Rebuttal REmoval of New  WH Solar AdjustMI 2 2" xfId="6345"/>
    <cellStyle name="_Power Cost Value Copy 11.30.05 gas 1.09.06 AURORA at 1.10.06_04 07E Wild Horse Wind Expansion (C) (2)_Electric Rev Req Model (2009 GRC) Rebuttal REmoval of New  WH Solar AdjustMI 3" xfId="6346"/>
    <cellStyle name="_Power Cost Value Copy 11.30.05 gas 1.09.06 AURORA at 1.10.06_04 07E Wild Horse Wind Expansion (C) (2)_Electric Rev Req Model (2009 GRC) Rebuttal REmoval of New  WH Solar AdjustMI_DEM-WP(C) ENERG10C--ctn Mid-C_042010 2010GRC" xfId="6347"/>
    <cellStyle name="_Power Cost Value Copy 11.30.05 gas 1.09.06 AURORA at 1.10.06_04 07E Wild Horse Wind Expansion (C) (2)_Electric Rev Req Model (2009 GRC) Revised 01-18-2010" xfId="1778"/>
    <cellStyle name="_Power Cost Value Copy 11.30.05 gas 1.09.06 AURORA at 1.10.06_04 07E Wild Horse Wind Expansion (C) (2)_Electric Rev Req Model (2009 GRC) Revised 01-18-2010 2" xfId="1779"/>
    <cellStyle name="_Power Cost Value Copy 11.30.05 gas 1.09.06 AURORA at 1.10.06_04 07E Wild Horse Wind Expansion (C) (2)_Electric Rev Req Model (2009 GRC) Revised 01-18-2010 2 2" xfId="6348"/>
    <cellStyle name="_Power Cost Value Copy 11.30.05 gas 1.09.06 AURORA at 1.10.06_04 07E Wild Horse Wind Expansion (C) (2)_Electric Rev Req Model (2009 GRC) Revised 01-18-2010 3" xfId="6349"/>
    <cellStyle name="_Power Cost Value Copy 11.30.05 gas 1.09.06 AURORA at 1.10.06_04 07E Wild Horse Wind Expansion (C) (2)_Electric Rev Req Model (2009 GRC) Revised 01-18-2010_DEM-WP(C) ENERG10C--ctn Mid-C_042010 2010GRC" xfId="6350"/>
    <cellStyle name="_Power Cost Value Copy 11.30.05 gas 1.09.06 AURORA at 1.10.06_04 07E Wild Horse Wind Expansion (C) (2)_Final Order Electric EXHIBIT A-1" xfId="1780"/>
    <cellStyle name="_Power Cost Value Copy 11.30.05 gas 1.09.06 AURORA at 1.10.06_04 07E Wild Horse Wind Expansion (C) (2)_Final Order Electric EXHIBIT A-1 2" xfId="6351"/>
    <cellStyle name="_Power Cost Value Copy 11.30.05 gas 1.09.06 AURORA at 1.10.06_04 07E Wild Horse Wind Expansion (C) (2)_TENASKA REGULATORY ASSET" xfId="1781"/>
    <cellStyle name="_Power Cost Value Copy 11.30.05 gas 1.09.06 AURORA at 1.10.06_04 07E Wild Horse Wind Expansion (C) (2)_TENASKA REGULATORY ASSET 2" xfId="6352"/>
    <cellStyle name="_Power Cost Value Copy 11.30.05 gas 1.09.06 AURORA at 1.10.06_16.37E Wild Horse Expansion DeferralRevwrkingfile SF" xfId="1782"/>
    <cellStyle name="_Power Cost Value Copy 11.30.05 gas 1.09.06 AURORA at 1.10.06_16.37E Wild Horse Expansion DeferralRevwrkingfile SF 2" xfId="1783"/>
    <cellStyle name="_Power Cost Value Copy 11.30.05 gas 1.09.06 AURORA at 1.10.06_16.37E Wild Horse Expansion DeferralRevwrkingfile SF 2 2" xfId="6353"/>
    <cellStyle name="_Power Cost Value Copy 11.30.05 gas 1.09.06 AURORA at 1.10.06_16.37E Wild Horse Expansion DeferralRevwrkingfile SF 3" xfId="6354"/>
    <cellStyle name="_Power Cost Value Copy 11.30.05 gas 1.09.06 AURORA at 1.10.06_16.37E Wild Horse Expansion DeferralRevwrkingfile SF_DEM-WP(C) ENERG10C--ctn Mid-C_042010 2010GRC" xfId="6355"/>
    <cellStyle name="_Power Cost Value Copy 11.30.05 gas 1.09.06 AURORA at 1.10.06_2009 GRC Compl Filing - Exhibit D" xfId="1784"/>
    <cellStyle name="_Power Cost Value Copy 11.30.05 gas 1.09.06 AURORA at 1.10.06_2009 GRC Compl Filing - Exhibit D 2" xfId="1785"/>
    <cellStyle name="_Power Cost Value Copy 11.30.05 gas 1.09.06 AURORA at 1.10.06_2009 GRC Compl Filing - Exhibit D 2 2" xfId="6356"/>
    <cellStyle name="_Power Cost Value Copy 11.30.05 gas 1.09.06 AURORA at 1.10.06_2009 GRC Compl Filing - Exhibit D 3" xfId="6357"/>
    <cellStyle name="_Power Cost Value Copy 11.30.05 gas 1.09.06 AURORA at 1.10.06_2009 GRC Compl Filing - Exhibit D_DEM-WP(C) ENERG10C--ctn Mid-C_042010 2010GRC" xfId="6358"/>
    <cellStyle name="_Power Cost Value Copy 11.30.05 gas 1.09.06 AURORA at 1.10.06_4 31 Regulatory Assets and Liabilities  7 06- Exhibit D" xfId="1786"/>
    <cellStyle name="_Power Cost Value Copy 11.30.05 gas 1.09.06 AURORA at 1.10.06_4 31 Regulatory Assets and Liabilities  7 06- Exhibit D 2" xfId="1787"/>
    <cellStyle name="_Power Cost Value Copy 11.30.05 gas 1.09.06 AURORA at 1.10.06_4 31 Regulatory Assets and Liabilities  7 06- Exhibit D 2 2" xfId="6359"/>
    <cellStyle name="_Power Cost Value Copy 11.30.05 gas 1.09.06 AURORA at 1.10.06_4 31 Regulatory Assets and Liabilities  7 06- Exhibit D 3" xfId="6360"/>
    <cellStyle name="_Power Cost Value Copy 11.30.05 gas 1.09.06 AURORA at 1.10.06_4 31 Regulatory Assets and Liabilities  7 06- Exhibit D_DEM-WP(C) ENERG10C--ctn Mid-C_042010 2010GRC" xfId="6361"/>
    <cellStyle name="_Power Cost Value Copy 11.30.05 gas 1.09.06 AURORA at 1.10.06_4 31 Regulatory Assets and Liabilities  7 06- Exhibit D_NIM Summary" xfId="1788"/>
    <cellStyle name="_Power Cost Value Copy 11.30.05 gas 1.09.06 AURORA at 1.10.06_4 31 Regulatory Assets and Liabilities  7 06- Exhibit D_NIM Summary 2" xfId="1789"/>
    <cellStyle name="_Power Cost Value Copy 11.30.05 gas 1.09.06 AURORA at 1.10.06_4 31 Regulatory Assets and Liabilities  7 06- Exhibit D_NIM Summary 2 2" xfId="6362"/>
    <cellStyle name="_Power Cost Value Copy 11.30.05 gas 1.09.06 AURORA at 1.10.06_4 31 Regulatory Assets and Liabilities  7 06- Exhibit D_NIM Summary 3" xfId="6363"/>
    <cellStyle name="_Power Cost Value Copy 11.30.05 gas 1.09.06 AURORA at 1.10.06_4 31 Regulatory Assets and Liabilities  7 06- Exhibit D_NIM Summary_DEM-WP(C) ENERG10C--ctn Mid-C_042010 2010GRC" xfId="6364"/>
    <cellStyle name="_Power Cost Value Copy 11.30.05 gas 1.09.06 AURORA at 1.10.06_4 31E Reg Asset  Liab and EXH D" xfId="6365"/>
    <cellStyle name="_Power Cost Value Copy 11.30.05 gas 1.09.06 AURORA at 1.10.06_4 31E Reg Asset  Liab and EXH D _ Aug 10 Filing (2)" xfId="6366"/>
    <cellStyle name="_Power Cost Value Copy 11.30.05 gas 1.09.06 AURORA at 1.10.06_4 32 Regulatory Assets and Liabilities  7 06- Exhibit D" xfId="1790"/>
    <cellStyle name="_Power Cost Value Copy 11.30.05 gas 1.09.06 AURORA at 1.10.06_4 32 Regulatory Assets and Liabilities  7 06- Exhibit D 2" xfId="1791"/>
    <cellStyle name="_Power Cost Value Copy 11.30.05 gas 1.09.06 AURORA at 1.10.06_4 32 Regulatory Assets and Liabilities  7 06- Exhibit D 2 2" xfId="6367"/>
    <cellStyle name="_Power Cost Value Copy 11.30.05 gas 1.09.06 AURORA at 1.10.06_4 32 Regulatory Assets and Liabilities  7 06- Exhibit D 3" xfId="6368"/>
    <cellStyle name="_Power Cost Value Copy 11.30.05 gas 1.09.06 AURORA at 1.10.06_4 32 Regulatory Assets and Liabilities  7 06- Exhibit D_DEM-WP(C) ENERG10C--ctn Mid-C_042010 2010GRC" xfId="6369"/>
    <cellStyle name="_Power Cost Value Copy 11.30.05 gas 1.09.06 AURORA at 1.10.06_4 32 Regulatory Assets and Liabilities  7 06- Exhibit D_NIM Summary" xfId="1792"/>
    <cellStyle name="_Power Cost Value Copy 11.30.05 gas 1.09.06 AURORA at 1.10.06_4 32 Regulatory Assets and Liabilities  7 06- Exhibit D_NIM Summary 2" xfId="1793"/>
    <cellStyle name="_Power Cost Value Copy 11.30.05 gas 1.09.06 AURORA at 1.10.06_4 32 Regulatory Assets and Liabilities  7 06- Exhibit D_NIM Summary 2 2" xfId="6370"/>
    <cellStyle name="_Power Cost Value Copy 11.30.05 gas 1.09.06 AURORA at 1.10.06_4 32 Regulatory Assets and Liabilities  7 06- Exhibit D_NIM Summary 3" xfId="6371"/>
    <cellStyle name="_Power Cost Value Copy 11.30.05 gas 1.09.06 AURORA at 1.10.06_4 32 Regulatory Assets and Liabilities  7 06- Exhibit D_NIM Summary_DEM-WP(C) ENERG10C--ctn Mid-C_042010 2010GRC" xfId="6372"/>
    <cellStyle name="_Power Cost Value Copy 11.30.05 gas 1.09.06 AURORA at 1.10.06_AURORA Total New" xfId="1794"/>
    <cellStyle name="_Power Cost Value Copy 11.30.05 gas 1.09.06 AURORA at 1.10.06_AURORA Total New 2" xfId="1795"/>
    <cellStyle name="_Power Cost Value Copy 11.30.05 gas 1.09.06 AURORA at 1.10.06_AURORA Total New 2 2" xfId="6373"/>
    <cellStyle name="_Power Cost Value Copy 11.30.05 gas 1.09.06 AURORA at 1.10.06_AURORA Total New 3" xfId="6374"/>
    <cellStyle name="_Power Cost Value Copy 11.30.05 gas 1.09.06 AURORA at 1.10.06_Book2" xfId="1796"/>
    <cellStyle name="_Power Cost Value Copy 11.30.05 gas 1.09.06 AURORA at 1.10.06_Book2 2" xfId="1797"/>
    <cellStyle name="_Power Cost Value Copy 11.30.05 gas 1.09.06 AURORA at 1.10.06_Book2 2 2" xfId="6375"/>
    <cellStyle name="_Power Cost Value Copy 11.30.05 gas 1.09.06 AURORA at 1.10.06_Book2 3" xfId="6376"/>
    <cellStyle name="_Power Cost Value Copy 11.30.05 gas 1.09.06 AURORA at 1.10.06_Book2_Adj Bench DR 3 for Initial Briefs (Electric)" xfId="1798"/>
    <cellStyle name="_Power Cost Value Copy 11.30.05 gas 1.09.06 AURORA at 1.10.06_Book2_Adj Bench DR 3 for Initial Briefs (Electric) 2" xfId="1799"/>
    <cellStyle name="_Power Cost Value Copy 11.30.05 gas 1.09.06 AURORA at 1.10.06_Book2_Adj Bench DR 3 for Initial Briefs (Electric) 2 2" xfId="6377"/>
    <cellStyle name="_Power Cost Value Copy 11.30.05 gas 1.09.06 AURORA at 1.10.06_Book2_Adj Bench DR 3 for Initial Briefs (Electric) 3" xfId="6378"/>
    <cellStyle name="_Power Cost Value Copy 11.30.05 gas 1.09.06 AURORA at 1.10.06_Book2_Adj Bench DR 3 for Initial Briefs (Electric)_DEM-WP(C) ENERG10C--ctn Mid-C_042010 2010GRC" xfId="6379"/>
    <cellStyle name="_Power Cost Value Copy 11.30.05 gas 1.09.06 AURORA at 1.10.06_Book2_DEM-WP(C) ENERG10C--ctn Mid-C_042010 2010GRC" xfId="6380"/>
    <cellStyle name="_Power Cost Value Copy 11.30.05 gas 1.09.06 AURORA at 1.10.06_Book2_Electric Rev Req Model (2009 GRC) Rebuttal" xfId="1800"/>
    <cellStyle name="_Power Cost Value Copy 11.30.05 gas 1.09.06 AURORA at 1.10.06_Book2_Electric Rev Req Model (2009 GRC) Rebuttal 2" xfId="6381"/>
    <cellStyle name="_Power Cost Value Copy 11.30.05 gas 1.09.06 AURORA at 1.10.06_Book2_Electric Rev Req Model (2009 GRC) Rebuttal REmoval of New  WH Solar AdjustMI" xfId="1801"/>
    <cellStyle name="_Power Cost Value Copy 11.30.05 gas 1.09.06 AURORA at 1.10.06_Book2_Electric Rev Req Model (2009 GRC) Rebuttal REmoval of New  WH Solar AdjustMI 2" xfId="1802"/>
    <cellStyle name="_Power Cost Value Copy 11.30.05 gas 1.09.06 AURORA at 1.10.06_Book2_Electric Rev Req Model (2009 GRC) Rebuttal REmoval of New  WH Solar AdjustMI 2 2" xfId="6382"/>
    <cellStyle name="_Power Cost Value Copy 11.30.05 gas 1.09.06 AURORA at 1.10.06_Book2_Electric Rev Req Model (2009 GRC) Rebuttal REmoval of New  WH Solar AdjustMI 3" xfId="6383"/>
    <cellStyle name="_Power Cost Value Copy 11.30.05 gas 1.09.06 AURORA at 1.10.06_Book2_Electric Rev Req Model (2009 GRC) Rebuttal REmoval of New  WH Solar AdjustMI_DEM-WP(C) ENERG10C--ctn Mid-C_042010 2010GRC" xfId="6384"/>
    <cellStyle name="_Power Cost Value Copy 11.30.05 gas 1.09.06 AURORA at 1.10.06_Book2_Electric Rev Req Model (2009 GRC) Revised 01-18-2010" xfId="1803"/>
    <cellStyle name="_Power Cost Value Copy 11.30.05 gas 1.09.06 AURORA at 1.10.06_Book2_Electric Rev Req Model (2009 GRC) Revised 01-18-2010 2" xfId="1804"/>
    <cellStyle name="_Power Cost Value Copy 11.30.05 gas 1.09.06 AURORA at 1.10.06_Book2_Electric Rev Req Model (2009 GRC) Revised 01-18-2010 2 2" xfId="6385"/>
    <cellStyle name="_Power Cost Value Copy 11.30.05 gas 1.09.06 AURORA at 1.10.06_Book2_Electric Rev Req Model (2009 GRC) Revised 01-18-2010 3" xfId="6386"/>
    <cellStyle name="_Power Cost Value Copy 11.30.05 gas 1.09.06 AURORA at 1.10.06_Book2_Electric Rev Req Model (2009 GRC) Revised 01-18-2010_DEM-WP(C) ENERG10C--ctn Mid-C_042010 2010GRC" xfId="6387"/>
    <cellStyle name="_Power Cost Value Copy 11.30.05 gas 1.09.06 AURORA at 1.10.06_Book2_Final Order Electric EXHIBIT A-1" xfId="1805"/>
    <cellStyle name="_Power Cost Value Copy 11.30.05 gas 1.09.06 AURORA at 1.10.06_Book2_Final Order Electric EXHIBIT A-1 2" xfId="6388"/>
    <cellStyle name="_Power Cost Value Copy 11.30.05 gas 1.09.06 AURORA at 1.10.06_Book4" xfId="1806"/>
    <cellStyle name="_Power Cost Value Copy 11.30.05 gas 1.09.06 AURORA at 1.10.06_Book4 2" xfId="1807"/>
    <cellStyle name="_Power Cost Value Copy 11.30.05 gas 1.09.06 AURORA at 1.10.06_Book4 2 2" xfId="6389"/>
    <cellStyle name="_Power Cost Value Copy 11.30.05 gas 1.09.06 AURORA at 1.10.06_Book4 3" xfId="6390"/>
    <cellStyle name="_Power Cost Value Copy 11.30.05 gas 1.09.06 AURORA at 1.10.06_Book4_DEM-WP(C) ENERG10C--ctn Mid-C_042010 2010GRC" xfId="6391"/>
    <cellStyle name="_Power Cost Value Copy 11.30.05 gas 1.09.06 AURORA at 1.10.06_Book9" xfId="1808"/>
    <cellStyle name="_Power Cost Value Copy 11.30.05 gas 1.09.06 AURORA at 1.10.06_Book9 2" xfId="1809"/>
    <cellStyle name="_Power Cost Value Copy 11.30.05 gas 1.09.06 AURORA at 1.10.06_Book9 2 2" xfId="6392"/>
    <cellStyle name="_Power Cost Value Copy 11.30.05 gas 1.09.06 AURORA at 1.10.06_Book9 3" xfId="6393"/>
    <cellStyle name="_Power Cost Value Copy 11.30.05 gas 1.09.06 AURORA at 1.10.06_Book9_DEM-WP(C) ENERG10C--ctn Mid-C_042010 2010GRC" xfId="6394"/>
    <cellStyle name="_Power Cost Value Copy 11.30.05 gas 1.09.06 AURORA at 1.10.06_Chelan PUD Power Costs (8-10)" xfId="6395"/>
    <cellStyle name="_Power Cost Value Copy 11.30.05 gas 1.09.06 AURORA at 1.10.06_DEM-WP(C) Chelan Power Costs" xfId="6396"/>
    <cellStyle name="_Power Cost Value Copy 11.30.05 gas 1.09.06 AURORA at 1.10.06_DEM-WP(C) ENERG10C--ctn Mid-C_042010 2010GRC" xfId="6397"/>
    <cellStyle name="_Power Cost Value Copy 11.30.05 gas 1.09.06 AURORA at 1.10.06_DEM-WP(C) Gas Transport 2010GRC" xfId="6398"/>
    <cellStyle name="_Power Cost Value Copy 11.30.05 gas 1.09.06 AURORA at 1.10.06_Exhibit D fr R Gho 12-31-08" xfId="1810"/>
    <cellStyle name="_Power Cost Value Copy 11.30.05 gas 1.09.06 AURORA at 1.10.06_Exhibit D fr R Gho 12-31-08 2" xfId="1811"/>
    <cellStyle name="_Power Cost Value Copy 11.30.05 gas 1.09.06 AURORA at 1.10.06_Exhibit D fr R Gho 12-31-08 2 2" xfId="6399"/>
    <cellStyle name="_Power Cost Value Copy 11.30.05 gas 1.09.06 AURORA at 1.10.06_Exhibit D fr R Gho 12-31-08 3" xfId="6400"/>
    <cellStyle name="_Power Cost Value Copy 11.30.05 gas 1.09.06 AURORA at 1.10.06_Exhibit D fr R Gho 12-31-08 v2" xfId="1812"/>
    <cellStyle name="_Power Cost Value Copy 11.30.05 gas 1.09.06 AURORA at 1.10.06_Exhibit D fr R Gho 12-31-08 v2 2" xfId="1813"/>
    <cellStyle name="_Power Cost Value Copy 11.30.05 gas 1.09.06 AURORA at 1.10.06_Exhibit D fr R Gho 12-31-08 v2 2 2" xfId="6401"/>
    <cellStyle name="_Power Cost Value Copy 11.30.05 gas 1.09.06 AURORA at 1.10.06_Exhibit D fr R Gho 12-31-08 v2 3" xfId="6402"/>
    <cellStyle name="_Power Cost Value Copy 11.30.05 gas 1.09.06 AURORA at 1.10.06_Exhibit D fr R Gho 12-31-08 v2_DEM-WP(C) ENERG10C--ctn Mid-C_042010 2010GRC" xfId="6403"/>
    <cellStyle name="_Power Cost Value Copy 11.30.05 gas 1.09.06 AURORA at 1.10.06_Exhibit D fr R Gho 12-31-08 v2_NIM Summary" xfId="1814"/>
    <cellStyle name="_Power Cost Value Copy 11.30.05 gas 1.09.06 AURORA at 1.10.06_Exhibit D fr R Gho 12-31-08 v2_NIM Summary 2" xfId="1815"/>
    <cellStyle name="_Power Cost Value Copy 11.30.05 gas 1.09.06 AURORA at 1.10.06_Exhibit D fr R Gho 12-31-08 v2_NIM Summary 2 2" xfId="6404"/>
    <cellStyle name="_Power Cost Value Copy 11.30.05 gas 1.09.06 AURORA at 1.10.06_Exhibit D fr R Gho 12-31-08 v2_NIM Summary 3" xfId="6405"/>
    <cellStyle name="_Power Cost Value Copy 11.30.05 gas 1.09.06 AURORA at 1.10.06_Exhibit D fr R Gho 12-31-08 v2_NIM Summary_DEM-WP(C) ENERG10C--ctn Mid-C_042010 2010GRC" xfId="6406"/>
    <cellStyle name="_Power Cost Value Copy 11.30.05 gas 1.09.06 AURORA at 1.10.06_Exhibit D fr R Gho 12-31-08_DEM-WP(C) ENERG10C--ctn Mid-C_042010 2010GRC" xfId="6407"/>
    <cellStyle name="_Power Cost Value Copy 11.30.05 gas 1.09.06 AURORA at 1.10.06_Exhibit D fr R Gho 12-31-08_NIM Summary" xfId="1816"/>
    <cellStyle name="_Power Cost Value Copy 11.30.05 gas 1.09.06 AURORA at 1.10.06_Exhibit D fr R Gho 12-31-08_NIM Summary 2" xfId="1817"/>
    <cellStyle name="_Power Cost Value Copy 11.30.05 gas 1.09.06 AURORA at 1.10.06_Exhibit D fr R Gho 12-31-08_NIM Summary 2 2" xfId="6408"/>
    <cellStyle name="_Power Cost Value Copy 11.30.05 gas 1.09.06 AURORA at 1.10.06_Exhibit D fr R Gho 12-31-08_NIM Summary 3" xfId="6409"/>
    <cellStyle name="_Power Cost Value Copy 11.30.05 gas 1.09.06 AURORA at 1.10.06_Exhibit D fr R Gho 12-31-08_NIM Summary_DEM-WP(C) ENERG10C--ctn Mid-C_042010 2010GRC" xfId="6410"/>
    <cellStyle name="_Power Cost Value Copy 11.30.05 gas 1.09.06 AURORA at 1.10.06_Hopkins Ridge Prepaid Tran - Interest Earned RY 12ME Feb  '11" xfId="1818"/>
    <cellStyle name="_Power Cost Value Copy 11.30.05 gas 1.09.06 AURORA at 1.10.06_Hopkins Ridge Prepaid Tran - Interest Earned RY 12ME Feb  '11 2" xfId="1819"/>
    <cellStyle name="_Power Cost Value Copy 11.30.05 gas 1.09.06 AURORA at 1.10.06_Hopkins Ridge Prepaid Tran - Interest Earned RY 12ME Feb  '11 2 2" xfId="6411"/>
    <cellStyle name="_Power Cost Value Copy 11.30.05 gas 1.09.06 AURORA at 1.10.06_Hopkins Ridge Prepaid Tran - Interest Earned RY 12ME Feb  '11 3" xfId="6412"/>
    <cellStyle name="_Power Cost Value Copy 11.30.05 gas 1.09.06 AURORA at 1.10.06_Hopkins Ridge Prepaid Tran - Interest Earned RY 12ME Feb  '11_DEM-WP(C) ENERG10C--ctn Mid-C_042010 2010GRC" xfId="6413"/>
    <cellStyle name="_Power Cost Value Copy 11.30.05 gas 1.09.06 AURORA at 1.10.06_Hopkins Ridge Prepaid Tran - Interest Earned RY 12ME Feb  '11_NIM Summary" xfId="1820"/>
    <cellStyle name="_Power Cost Value Copy 11.30.05 gas 1.09.06 AURORA at 1.10.06_Hopkins Ridge Prepaid Tran - Interest Earned RY 12ME Feb  '11_NIM Summary 2" xfId="1821"/>
    <cellStyle name="_Power Cost Value Copy 11.30.05 gas 1.09.06 AURORA at 1.10.06_Hopkins Ridge Prepaid Tran - Interest Earned RY 12ME Feb  '11_NIM Summary 2 2" xfId="6414"/>
    <cellStyle name="_Power Cost Value Copy 11.30.05 gas 1.09.06 AURORA at 1.10.06_Hopkins Ridge Prepaid Tran - Interest Earned RY 12ME Feb  '11_NIM Summary 3" xfId="6415"/>
    <cellStyle name="_Power Cost Value Copy 11.30.05 gas 1.09.06 AURORA at 1.10.06_Hopkins Ridge Prepaid Tran - Interest Earned RY 12ME Feb  '11_NIM Summary_DEM-WP(C) ENERG10C--ctn Mid-C_042010 2010GRC" xfId="6416"/>
    <cellStyle name="_Power Cost Value Copy 11.30.05 gas 1.09.06 AURORA at 1.10.06_Hopkins Ridge Prepaid Tran - Interest Earned RY 12ME Feb  '11_Transmission Workbook for May BOD" xfId="1822"/>
    <cellStyle name="_Power Cost Value Copy 11.30.05 gas 1.09.06 AURORA at 1.10.06_Hopkins Ridge Prepaid Tran - Interest Earned RY 12ME Feb  '11_Transmission Workbook for May BOD 2" xfId="1823"/>
    <cellStyle name="_Power Cost Value Copy 11.30.05 gas 1.09.06 AURORA at 1.10.06_Hopkins Ridge Prepaid Tran - Interest Earned RY 12ME Feb  '11_Transmission Workbook for May BOD 2 2" xfId="6417"/>
    <cellStyle name="_Power Cost Value Copy 11.30.05 gas 1.09.06 AURORA at 1.10.06_Hopkins Ridge Prepaid Tran - Interest Earned RY 12ME Feb  '11_Transmission Workbook for May BOD 3" xfId="6418"/>
    <cellStyle name="_Power Cost Value Copy 11.30.05 gas 1.09.06 AURORA at 1.10.06_Hopkins Ridge Prepaid Tran - Interest Earned RY 12ME Feb  '11_Transmission Workbook for May BOD_DEM-WP(C) ENERG10C--ctn Mid-C_042010 2010GRC" xfId="6419"/>
    <cellStyle name="_Power Cost Value Copy 11.30.05 gas 1.09.06 AURORA at 1.10.06_NIM Summary" xfId="1824"/>
    <cellStyle name="_Power Cost Value Copy 11.30.05 gas 1.09.06 AURORA at 1.10.06_NIM Summary 09GRC" xfId="1825"/>
    <cellStyle name="_Power Cost Value Copy 11.30.05 gas 1.09.06 AURORA at 1.10.06_NIM Summary 09GRC 2" xfId="1826"/>
    <cellStyle name="_Power Cost Value Copy 11.30.05 gas 1.09.06 AURORA at 1.10.06_NIM Summary 09GRC 2 2" xfId="6420"/>
    <cellStyle name="_Power Cost Value Copy 11.30.05 gas 1.09.06 AURORA at 1.10.06_NIM Summary 09GRC 3" xfId="6421"/>
    <cellStyle name="_Power Cost Value Copy 11.30.05 gas 1.09.06 AURORA at 1.10.06_NIM Summary 09GRC_DEM-WP(C) ENERG10C--ctn Mid-C_042010 2010GRC" xfId="6422"/>
    <cellStyle name="_Power Cost Value Copy 11.30.05 gas 1.09.06 AURORA at 1.10.06_NIM Summary 10" xfId="6423"/>
    <cellStyle name="_Power Cost Value Copy 11.30.05 gas 1.09.06 AURORA at 1.10.06_NIM Summary 11" xfId="6424"/>
    <cellStyle name="_Power Cost Value Copy 11.30.05 gas 1.09.06 AURORA at 1.10.06_NIM Summary 12" xfId="6425"/>
    <cellStyle name="_Power Cost Value Copy 11.30.05 gas 1.09.06 AURORA at 1.10.06_NIM Summary 13" xfId="6426"/>
    <cellStyle name="_Power Cost Value Copy 11.30.05 gas 1.09.06 AURORA at 1.10.06_NIM Summary 14" xfId="6427"/>
    <cellStyle name="_Power Cost Value Copy 11.30.05 gas 1.09.06 AURORA at 1.10.06_NIM Summary 15" xfId="9031"/>
    <cellStyle name="_Power Cost Value Copy 11.30.05 gas 1.09.06 AURORA at 1.10.06_NIM Summary 16" xfId="9025"/>
    <cellStyle name="_Power Cost Value Copy 11.30.05 gas 1.09.06 AURORA at 1.10.06_NIM Summary 17" xfId="9028"/>
    <cellStyle name="_Power Cost Value Copy 11.30.05 gas 1.09.06 AURORA at 1.10.06_NIM Summary 2" xfId="1827"/>
    <cellStyle name="_Power Cost Value Copy 11.30.05 gas 1.09.06 AURORA at 1.10.06_NIM Summary 2 2" xfId="6428"/>
    <cellStyle name="_Power Cost Value Copy 11.30.05 gas 1.09.06 AURORA at 1.10.06_NIM Summary 3" xfId="1828"/>
    <cellStyle name="_Power Cost Value Copy 11.30.05 gas 1.09.06 AURORA at 1.10.06_NIM Summary 3 2" xfId="6429"/>
    <cellStyle name="_Power Cost Value Copy 11.30.05 gas 1.09.06 AURORA at 1.10.06_NIM Summary 4" xfId="1829"/>
    <cellStyle name="_Power Cost Value Copy 11.30.05 gas 1.09.06 AURORA at 1.10.06_NIM Summary 4 2" xfId="6430"/>
    <cellStyle name="_Power Cost Value Copy 11.30.05 gas 1.09.06 AURORA at 1.10.06_NIM Summary 5" xfId="1830"/>
    <cellStyle name="_Power Cost Value Copy 11.30.05 gas 1.09.06 AURORA at 1.10.06_NIM Summary 5 2" xfId="6431"/>
    <cellStyle name="_Power Cost Value Copy 11.30.05 gas 1.09.06 AURORA at 1.10.06_NIM Summary 6" xfId="1831"/>
    <cellStyle name="_Power Cost Value Copy 11.30.05 gas 1.09.06 AURORA at 1.10.06_NIM Summary 6 2" xfId="6432"/>
    <cellStyle name="_Power Cost Value Copy 11.30.05 gas 1.09.06 AURORA at 1.10.06_NIM Summary 7" xfId="1832"/>
    <cellStyle name="_Power Cost Value Copy 11.30.05 gas 1.09.06 AURORA at 1.10.06_NIM Summary 7 2" xfId="6433"/>
    <cellStyle name="_Power Cost Value Copy 11.30.05 gas 1.09.06 AURORA at 1.10.06_NIM Summary 8" xfId="1833"/>
    <cellStyle name="_Power Cost Value Copy 11.30.05 gas 1.09.06 AURORA at 1.10.06_NIM Summary 8 2" xfId="6434"/>
    <cellStyle name="_Power Cost Value Copy 11.30.05 gas 1.09.06 AURORA at 1.10.06_NIM Summary 9" xfId="1834"/>
    <cellStyle name="_Power Cost Value Copy 11.30.05 gas 1.09.06 AURORA at 1.10.06_NIM Summary 9 2" xfId="6435"/>
    <cellStyle name="_Power Cost Value Copy 11.30.05 gas 1.09.06 AURORA at 1.10.06_NIM Summary_DEM-WP(C) ENERG10C--ctn Mid-C_042010 2010GRC" xfId="6436"/>
    <cellStyle name="_Power Cost Value Copy 11.30.05 gas 1.09.06 AURORA at 1.10.06_PCA 7 - Exhibit D update 11_30_08 (2)" xfId="1835"/>
    <cellStyle name="_Power Cost Value Copy 11.30.05 gas 1.09.06 AURORA at 1.10.06_PCA 7 - Exhibit D update 11_30_08 (2) 2" xfId="1836"/>
    <cellStyle name="_Power Cost Value Copy 11.30.05 gas 1.09.06 AURORA at 1.10.06_PCA 7 - Exhibit D update 11_30_08 (2) 2 2" xfId="1837"/>
    <cellStyle name="_Power Cost Value Copy 11.30.05 gas 1.09.06 AURORA at 1.10.06_PCA 7 - Exhibit D update 11_30_08 (2) 2 2 2" xfId="6437"/>
    <cellStyle name="_Power Cost Value Copy 11.30.05 gas 1.09.06 AURORA at 1.10.06_PCA 7 - Exhibit D update 11_30_08 (2) 2 3" xfId="6438"/>
    <cellStyle name="_Power Cost Value Copy 11.30.05 gas 1.09.06 AURORA at 1.10.06_PCA 7 - Exhibit D update 11_30_08 (2) 3" xfId="1838"/>
    <cellStyle name="_Power Cost Value Copy 11.30.05 gas 1.09.06 AURORA at 1.10.06_PCA 7 - Exhibit D update 11_30_08 (2) 3 2" xfId="6439"/>
    <cellStyle name="_Power Cost Value Copy 11.30.05 gas 1.09.06 AURORA at 1.10.06_PCA 7 - Exhibit D update 11_30_08 (2) 4" xfId="6440"/>
    <cellStyle name="_Power Cost Value Copy 11.30.05 gas 1.09.06 AURORA at 1.10.06_PCA 7 - Exhibit D update 11_30_08 (2)_DEM-WP(C) ENERG10C--ctn Mid-C_042010 2010GRC" xfId="6441"/>
    <cellStyle name="_Power Cost Value Copy 11.30.05 gas 1.09.06 AURORA at 1.10.06_PCA 7 - Exhibit D update 11_30_08 (2)_NIM Summary" xfId="1839"/>
    <cellStyle name="_Power Cost Value Copy 11.30.05 gas 1.09.06 AURORA at 1.10.06_PCA 7 - Exhibit D update 11_30_08 (2)_NIM Summary 2" xfId="1840"/>
    <cellStyle name="_Power Cost Value Copy 11.30.05 gas 1.09.06 AURORA at 1.10.06_PCA 7 - Exhibit D update 11_30_08 (2)_NIM Summary 2 2" xfId="6442"/>
    <cellStyle name="_Power Cost Value Copy 11.30.05 gas 1.09.06 AURORA at 1.10.06_PCA 7 - Exhibit D update 11_30_08 (2)_NIM Summary 3" xfId="6443"/>
    <cellStyle name="_Power Cost Value Copy 11.30.05 gas 1.09.06 AURORA at 1.10.06_PCA 7 - Exhibit D update 11_30_08 (2)_NIM Summary_DEM-WP(C) ENERG10C--ctn Mid-C_042010 2010GRC" xfId="6444"/>
    <cellStyle name="_Power Cost Value Copy 11.30.05 gas 1.09.06 AURORA at 1.10.06_PCA 9 -  Exhibit D April 2010 (3)" xfId="1841"/>
    <cellStyle name="_Power Cost Value Copy 11.30.05 gas 1.09.06 AURORA at 1.10.06_PCA 9 -  Exhibit D April 2010 (3) 2" xfId="1842"/>
    <cellStyle name="_Power Cost Value Copy 11.30.05 gas 1.09.06 AURORA at 1.10.06_PCA 9 -  Exhibit D April 2010 (3) 2 2" xfId="6445"/>
    <cellStyle name="_Power Cost Value Copy 11.30.05 gas 1.09.06 AURORA at 1.10.06_PCA 9 -  Exhibit D April 2010 (3) 3" xfId="6446"/>
    <cellStyle name="_Power Cost Value Copy 11.30.05 gas 1.09.06 AURORA at 1.10.06_PCA 9 -  Exhibit D April 2010 (3)_DEM-WP(C) ENERG10C--ctn Mid-C_042010 2010GRC" xfId="6447"/>
    <cellStyle name="_Power Cost Value Copy 11.30.05 gas 1.09.06 AURORA at 1.10.06_Power Costs - Comparison bx Rbtl-Staff-Jt-PC" xfId="1843"/>
    <cellStyle name="_Power Cost Value Copy 11.30.05 gas 1.09.06 AURORA at 1.10.06_Power Costs - Comparison bx Rbtl-Staff-Jt-PC 2" xfId="1844"/>
    <cellStyle name="_Power Cost Value Copy 11.30.05 gas 1.09.06 AURORA at 1.10.06_Power Costs - Comparison bx Rbtl-Staff-Jt-PC 2 2" xfId="6448"/>
    <cellStyle name="_Power Cost Value Copy 11.30.05 gas 1.09.06 AURORA at 1.10.06_Power Costs - Comparison bx Rbtl-Staff-Jt-PC 3" xfId="6449"/>
    <cellStyle name="_Power Cost Value Copy 11.30.05 gas 1.09.06 AURORA at 1.10.06_Power Costs - Comparison bx Rbtl-Staff-Jt-PC_Adj Bench DR 3 for Initial Briefs (Electric)" xfId="1845"/>
    <cellStyle name="_Power Cost Value Copy 11.30.05 gas 1.09.06 AURORA at 1.10.06_Power Costs - Comparison bx Rbtl-Staff-Jt-PC_Adj Bench DR 3 for Initial Briefs (Electric) 2" xfId="1846"/>
    <cellStyle name="_Power Cost Value Copy 11.30.05 gas 1.09.06 AURORA at 1.10.06_Power Costs - Comparison bx Rbtl-Staff-Jt-PC_Adj Bench DR 3 for Initial Briefs (Electric) 2 2" xfId="6450"/>
    <cellStyle name="_Power Cost Value Copy 11.30.05 gas 1.09.06 AURORA at 1.10.06_Power Costs - Comparison bx Rbtl-Staff-Jt-PC_Adj Bench DR 3 for Initial Briefs (Electric) 3" xfId="6451"/>
    <cellStyle name="_Power Cost Value Copy 11.30.05 gas 1.09.06 AURORA at 1.10.06_Power Costs - Comparison bx Rbtl-Staff-Jt-PC_Adj Bench DR 3 for Initial Briefs (Electric)_DEM-WP(C) ENERG10C--ctn Mid-C_042010 2010GRC" xfId="6452"/>
    <cellStyle name="_Power Cost Value Copy 11.30.05 gas 1.09.06 AURORA at 1.10.06_Power Costs - Comparison bx Rbtl-Staff-Jt-PC_DEM-WP(C) ENERG10C--ctn Mid-C_042010 2010GRC" xfId="6453"/>
    <cellStyle name="_Power Cost Value Copy 11.30.05 gas 1.09.06 AURORA at 1.10.06_Power Costs - Comparison bx Rbtl-Staff-Jt-PC_Electric Rev Req Model (2009 GRC) Rebuttal" xfId="1847"/>
    <cellStyle name="_Power Cost Value Copy 11.30.05 gas 1.09.06 AURORA at 1.10.06_Power Costs - Comparison bx Rbtl-Staff-Jt-PC_Electric Rev Req Model (2009 GRC) Rebuttal 2" xfId="6454"/>
    <cellStyle name="_Power Cost Value Copy 11.30.05 gas 1.09.06 AURORA at 1.10.06_Power Costs - Comparison bx Rbtl-Staff-Jt-PC_Electric Rev Req Model (2009 GRC) Rebuttal REmoval of New  WH Solar AdjustMI" xfId="1848"/>
    <cellStyle name="_Power Cost Value Copy 11.30.05 gas 1.09.06 AURORA at 1.10.06_Power Costs - Comparison bx Rbtl-Staff-Jt-PC_Electric Rev Req Model (2009 GRC) Rebuttal REmoval of New  WH Solar AdjustMI 2" xfId="1849"/>
    <cellStyle name="_Power Cost Value Copy 11.30.05 gas 1.09.06 AURORA at 1.10.06_Power Costs - Comparison bx Rbtl-Staff-Jt-PC_Electric Rev Req Model (2009 GRC) Rebuttal REmoval of New  WH Solar AdjustMI 2 2" xfId="6455"/>
    <cellStyle name="_Power Cost Value Copy 11.30.05 gas 1.09.06 AURORA at 1.10.06_Power Costs - Comparison bx Rbtl-Staff-Jt-PC_Electric Rev Req Model (2009 GRC) Rebuttal REmoval of New  WH Solar AdjustMI 3" xfId="6456"/>
    <cellStyle name="_Power Cost Value Copy 11.30.05 gas 1.09.06 AURORA at 1.10.06_Power Costs - Comparison bx Rbtl-Staff-Jt-PC_Electric Rev Req Model (2009 GRC) Rebuttal REmoval of New  WH Solar AdjustMI_DEM-WP(C) ENERG10C--ctn Mid-C_042010 2010GRC" xfId="6457"/>
    <cellStyle name="_Power Cost Value Copy 11.30.05 gas 1.09.06 AURORA at 1.10.06_Power Costs - Comparison bx Rbtl-Staff-Jt-PC_Electric Rev Req Model (2009 GRC) Revised 01-18-2010" xfId="1850"/>
    <cellStyle name="_Power Cost Value Copy 11.30.05 gas 1.09.06 AURORA at 1.10.06_Power Costs - Comparison bx Rbtl-Staff-Jt-PC_Electric Rev Req Model (2009 GRC) Revised 01-18-2010 2" xfId="1851"/>
    <cellStyle name="_Power Cost Value Copy 11.30.05 gas 1.09.06 AURORA at 1.10.06_Power Costs - Comparison bx Rbtl-Staff-Jt-PC_Electric Rev Req Model (2009 GRC) Revised 01-18-2010 2 2" xfId="6458"/>
    <cellStyle name="_Power Cost Value Copy 11.30.05 gas 1.09.06 AURORA at 1.10.06_Power Costs - Comparison bx Rbtl-Staff-Jt-PC_Electric Rev Req Model (2009 GRC) Revised 01-18-2010 3" xfId="6459"/>
    <cellStyle name="_Power Cost Value Copy 11.30.05 gas 1.09.06 AURORA at 1.10.06_Power Costs - Comparison bx Rbtl-Staff-Jt-PC_Electric Rev Req Model (2009 GRC) Revised 01-18-2010_DEM-WP(C) ENERG10C--ctn Mid-C_042010 2010GRC" xfId="6460"/>
    <cellStyle name="_Power Cost Value Copy 11.30.05 gas 1.09.06 AURORA at 1.10.06_Power Costs - Comparison bx Rbtl-Staff-Jt-PC_Final Order Electric EXHIBIT A-1" xfId="1852"/>
    <cellStyle name="_Power Cost Value Copy 11.30.05 gas 1.09.06 AURORA at 1.10.06_Power Costs - Comparison bx Rbtl-Staff-Jt-PC_Final Order Electric EXHIBIT A-1 2" xfId="6461"/>
    <cellStyle name="_Power Cost Value Copy 11.30.05 gas 1.09.06 AURORA at 1.10.06_Rebuttal Power Costs" xfId="1853"/>
    <cellStyle name="_Power Cost Value Copy 11.30.05 gas 1.09.06 AURORA at 1.10.06_Rebuttal Power Costs 2" xfId="1854"/>
    <cellStyle name="_Power Cost Value Copy 11.30.05 gas 1.09.06 AURORA at 1.10.06_Rebuttal Power Costs 2 2" xfId="6462"/>
    <cellStyle name="_Power Cost Value Copy 11.30.05 gas 1.09.06 AURORA at 1.10.06_Rebuttal Power Costs 3" xfId="6463"/>
    <cellStyle name="_Power Cost Value Copy 11.30.05 gas 1.09.06 AURORA at 1.10.06_Rebuttal Power Costs_Adj Bench DR 3 for Initial Briefs (Electric)" xfId="1855"/>
    <cellStyle name="_Power Cost Value Copy 11.30.05 gas 1.09.06 AURORA at 1.10.06_Rebuttal Power Costs_Adj Bench DR 3 for Initial Briefs (Electric) 2" xfId="1856"/>
    <cellStyle name="_Power Cost Value Copy 11.30.05 gas 1.09.06 AURORA at 1.10.06_Rebuttal Power Costs_Adj Bench DR 3 for Initial Briefs (Electric) 2 2" xfId="6464"/>
    <cellStyle name="_Power Cost Value Copy 11.30.05 gas 1.09.06 AURORA at 1.10.06_Rebuttal Power Costs_Adj Bench DR 3 for Initial Briefs (Electric) 3" xfId="6465"/>
    <cellStyle name="_Power Cost Value Copy 11.30.05 gas 1.09.06 AURORA at 1.10.06_Rebuttal Power Costs_Adj Bench DR 3 for Initial Briefs (Electric)_DEM-WP(C) ENERG10C--ctn Mid-C_042010 2010GRC" xfId="6466"/>
    <cellStyle name="_Power Cost Value Copy 11.30.05 gas 1.09.06 AURORA at 1.10.06_Rebuttal Power Costs_DEM-WP(C) ENERG10C--ctn Mid-C_042010 2010GRC" xfId="6467"/>
    <cellStyle name="_Power Cost Value Copy 11.30.05 gas 1.09.06 AURORA at 1.10.06_Rebuttal Power Costs_Electric Rev Req Model (2009 GRC) Rebuttal" xfId="1857"/>
    <cellStyle name="_Power Cost Value Copy 11.30.05 gas 1.09.06 AURORA at 1.10.06_Rebuttal Power Costs_Electric Rev Req Model (2009 GRC) Rebuttal 2" xfId="6468"/>
    <cellStyle name="_Power Cost Value Copy 11.30.05 gas 1.09.06 AURORA at 1.10.06_Rebuttal Power Costs_Electric Rev Req Model (2009 GRC) Rebuttal REmoval of New  WH Solar AdjustMI" xfId="1858"/>
    <cellStyle name="_Power Cost Value Copy 11.30.05 gas 1.09.06 AURORA at 1.10.06_Rebuttal Power Costs_Electric Rev Req Model (2009 GRC) Rebuttal REmoval of New  WH Solar AdjustMI 2" xfId="1859"/>
    <cellStyle name="_Power Cost Value Copy 11.30.05 gas 1.09.06 AURORA at 1.10.06_Rebuttal Power Costs_Electric Rev Req Model (2009 GRC) Rebuttal REmoval of New  WH Solar AdjustMI 2 2" xfId="6469"/>
    <cellStyle name="_Power Cost Value Copy 11.30.05 gas 1.09.06 AURORA at 1.10.06_Rebuttal Power Costs_Electric Rev Req Model (2009 GRC) Rebuttal REmoval of New  WH Solar AdjustMI 3" xfId="6470"/>
    <cellStyle name="_Power Cost Value Copy 11.30.05 gas 1.09.06 AURORA at 1.10.06_Rebuttal Power Costs_Electric Rev Req Model (2009 GRC) Rebuttal REmoval of New  WH Solar AdjustMI_DEM-WP(C) ENERG10C--ctn Mid-C_042010 2010GRC" xfId="6471"/>
    <cellStyle name="_Power Cost Value Copy 11.30.05 gas 1.09.06 AURORA at 1.10.06_Rebuttal Power Costs_Electric Rev Req Model (2009 GRC) Revised 01-18-2010" xfId="1860"/>
    <cellStyle name="_Power Cost Value Copy 11.30.05 gas 1.09.06 AURORA at 1.10.06_Rebuttal Power Costs_Electric Rev Req Model (2009 GRC) Revised 01-18-2010 2" xfId="1861"/>
    <cellStyle name="_Power Cost Value Copy 11.30.05 gas 1.09.06 AURORA at 1.10.06_Rebuttal Power Costs_Electric Rev Req Model (2009 GRC) Revised 01-18-2010 2 2" xfId="6472"/>
    <cellStyle name="_Power Cost Value Copy 11.30.05 gas 1.09.06 AURORA at 1.10.06_Rebuttal Power Costs_Electric Rev Req Model (2009 GRC) Revised 01-18-2010 3" xfId="6473"/>
    <cellStyle name="_Power Cost Value Copy 11.30.05 gas 1.09.06 AURORA at 1.10.06_Rebuttal Power Costs_Electric Rev Req Model (2009 GRC) Revised 01-18-2010_DEM-WP(C) ENERG10C--ctn Mid-C_042010 2010GRC" xfId="6474"/>
    <cellStyle name="_Power Cost Value Copy 11.30.05 gas 1.09.06 AURORA at 1.10.06_Rebuttal Power Costs_Final Order Electric EXHIBIT A-1" xfId="1862"/>
    <cellStyle name="_Power Cost Value Copy 11.30.05 gas 1.09.06 AURORA at 1.10.06_Rebuttal Power Costs_Final Order Electric EXHIBIT A-1 2" xfId="6475"/>
    <cellStyle name="_Power Cost Value Copy 11.30.05 gas 1.09.06 AURORA at 1.10.06_Transmission Workbook for May BOD" xfId="1863"/>
    <cellStyle name="_Power Cost Value Copy 11.30.05 gas 1.09.06 AURORA at 1.10.06_Transmission Workbook for May BOD 2" xfId="1864"/>
    <cellStyle name="_Power Cost Value Copy 11.30.05 gas 1.09.06 AURORA at 1.10.06_Transmission Workbook for May BOD 2 2" xfId="6476"/>
    <cellStyle name="_Power Cost Value Copy 11.30.05 gas 1.09.06 AURORA at 1.10.06_Transmission Workbook for May BOD 3" xfId="6477"/>
    <cellStyle name="_Power Cost Value Copy 11.30.05 gas 1.09.06 AURORA at 1.10.06_Transmission Workbook for May BOD_DEM-WP(C) ENERG10C--ctn Mid-C_042010 2010GRC" xfId="6478"/>
    <cellStyle name="_Power Cost Value Copy 11.30.05 gas 1.09.06 AURORA at 1.10.06_Wind Integration 10GRC" xfId="1865"/>
    <cellStyle name="_Power Cost Value Copy 11.30.05 gas 1.09.06 AURORA at 1.10.06_Wind Integration 10GRC 2" xfId="1866"/>
    <cellStyle name="_Power Cost Value Copy 11.30.05 gas 1.09.06 AURORA at 1.10.06_Wind Integration 10GRC 2 2" xfId="6479"/>
    <cellStyle name="_Power Cost Value Copy 11.30.05 gas 1.09.06 AURORA at 1.10.06_Wind Integration 10GRC 3" xfId="6480"/>
    <cellStyle name="_Power Cost Value Copy 11.30.05 gas 1.09.06 AURORA at 1.10.06_Wind Integration 10GRC_DEM-WP(C) ENERG10C--ctn Mid-C_042010 2010GRC" xfId="6481"/>
    <cellStyle name="_Power Costs Rate Year 11-13-07" xfId="1867"/>
    <cellStyle name="_Power Costs Rate Year 11-13-07 2" xfId="6482"/>
    <cellStyle name="_Price Output" xfId="1868"/>
    <cellStyle name="_Price Output 2" xfId="6483"/>
    <cellStyle name="_Price Output 3" xfId="6484"/>
    <cellStyle name="_Price Output 3 2" xfId="6485"/>
    <cellStyle name="_Price Output_DEM-WP(C) Chelan Power Costs" xfId="6486"/>
    <cellStyle name="_Price Output_DEM-WP(C) ENERG10C--ctn Mid-C_042010 2010GRC" xfId="6487"/>
    <cellStyle name="_Price Output_DEM-WP(C) Gas Transport 2010GRC" xfId="6488"/>
    <cellStyle name="_Price Output_NIM Summary" xfId="1869"/>
    <cellStyle name="_Price Output_NIM Summary 2" xfId="1870"/>
    <cellStyle name="_Price Output_NIM Summary 2 2" xfId="6489"/>
    <cellStyle name="_Price Output_NIM Summary 3" xfId="6490"/>
    <cellStyle name="_Price Output_NIM Summary_DEM-WP(C) ENERG10C--ctn Mid-C_042010 2010GRC" xfId="6491"/>
    <cellStyle name="_Price Output_Wind Integration 10GRC" xfId="1871"/>
    <cellStyle name="_Price Output_Wind Integration 10GRC 2" xfId="1872"/>
    <cellStyle name="_Price Output_Wind Integration 10GRC 2 2" xfId="6492"/>
    <cellStyle name="_Price Output_Wind Integration 10GRC 3" xfId="6493"/>
    <cellStyle name="_Price Output_Wind Integration 10GRC_DEM-WP(C) ENERG10C--ctn Mid-C_042010 2010GRC" xfId="6494"/>
    <cellStyle name="_Prices" xfId="1873"/>
    <cellStyle name="_Prices 2" xfId="6495"/>
    <cellStyle name="_Prices 3" xfId="6496"/>
    <cellStyle name="_Prices 3 2" xfId="6497"/>
    <cellStyle name="_Prices_DEM-WP(C) Chelan Power Costs" xfId="6498"/>
    <cellStyle name="_Prices_DEM-WP(C) ENERG10C--ctn Mid-C_042010 2010GRC" xfId="6499"/>
    <cellStyle name="_Prices_DEM-WP(C) Gas Transport 2010GRC" xfId="6500"/>
    <cellStyle name="_Prices_NIM Summary" xfId="1874"/>
    <cellStyle name="_Prices_NIM Summary 2" xfId="1875"/>
    <cellStyle name="_Prices_NIM Summary 2 2" xfId="6501"/>
    <cellStyle name="_Prices_NIM Summary 3" xfId="6502"/>
    <cellStyle name="_Prices_NIM Summary_DEM-WP(C) ENERG10C--ctn Mid-C_042010 2010GRC" xfId="6503"/>
    <cellStyle name="_Prices_Wind Integration 10GRC" xfId="1876"/>
    <cellStyle name="_Prices_Wind Integration 10GRC 2" xfId="1877"/>
    <cellStyle name="_Prices_Wind Integration 10GRC 2 2" xfId="6504"/>
    <cellStyle name="_Prices_Wind Integration 10GRC 3" xfId="6505"/>
    <cellStyle name="_Prices_Wind Integration 10GRC_DEM-WP(C) ENERG10C--ctn Mid-C_042010 2010GRC" xfId="6506"/>
    <cellStyle name="_Pro Forma Rev 07 GRC" xfId="3399"/>
    <cellStyle name="_x0013__Rebuttal Power Costs" xfId="1878"/>
    <cellStyle name="_x0013__Rebuttal Power Costs 2" xfId="1879"/>
    <cellStyle name="_x0013__Rebuttal Power Costs 2 2" xfId="6507"/>
    <cellStyle name="_x0013__Rebuttal Power Costs 3" xfId="6508"/>
    <cellStyle name="_x0013__Rebuttal Power Costs_Adj Bench DR 3 for Initial Briefs (Electric)" xfId="1880"/>
    <cellStyle name="_x0013__Rebuttal Power Costs_Adj Bench DR 3 for Initial Briefs (Electric) 2" xfId="1881"/>
    <cellStyle name="_x0013__Rebuttal Power Costs_Adj Bench DR 3 for Initial Briefs (Electric) 2 2" xfId="6509"/>
    <cellStyle name="_x0013__Rebuttal Power Costs_Adj Bench DR 3 for Initial Briefs (Electric) 3" xfId="6510"/>
    <cellStyle name="_x0013__Rebuttal Power Costs_Adj Bench DR 3 for Initial Briefs (Electric)_DEM-WP(C) ENERG10C--ctn Mid-C_042010 2010GRC" xfId="6511"/>
    <cellStyle name="_x0013__Rebuttal Power Costs_DEM-WP(C) ENERG10C--ctn Mid-C_042010 2010GRC" xfId="6512"/>
    <cellStyle name="_x0013__Rebuttal Power Costs_Electric Rev Req Model (2009 GRC) Rebuttal" xfId="1882"/>
    <cellStyle name="_x0013__Rebuttal Power Costs_Electric Rev Req Model (2009 GRC) Rebuttal 2" xfId="6513"/>
    <cellStyle name="_x0013__Rebuttal Power Costs_Electric Rev Req Model (2009 GRC) Rebuttal REmoval of New  WH Solar AdjustMI" xfId="1883"/>
    <cellStyle name="_x0013__Rebuttal Power Costs_Electric Rev Req Model (2009 GRC) Rebuttal REmoval of New  WH Solar AdjustMI 2" xfId="1884"/>
    <cellStyle name="_x0013__Rebuttal Power Costs_Electric Rev Req Model (2009 GRC) Rebuttal REmoval of New  WH Solar AdjustMI 2 2" xfId="6514"/>
    <cellStyle name="_x0013__Rebuttal Power Costs_Electric Rev Req Model (2009 GRC) Rebuttal REmoval of New  WH Solar AdjustMI 3" xfId="6515"/>
    <cellStyle name="_x0013__Rebuttal Power Costs_Electric Rev Req Model (2009 GRC) Rebuttal REmoval of New  WH Solar AdjustMI_DEM-WP(C) ENERG10C--ctn Mid-C_042010 2010GRC" xfId="6516"/>
    <cellStyle name="_x0013__Rebuttal Power Costs_Electric Rev Req Model (2009 GRC) Revised 01-18-2010" xfId="1885"/>
    <cellStyle name="_x0013__Rebuttal Power Costs_Electric Rev Req Model (2009 GRC) Revised 01-18-2010 2" xfId="1886"/>
    <cellStyle name="_x0013__Rebuttal Power Costs_Electric Rev Req Model (2009 GRC) Revised 01-18-2010 2 2" xfId="6517"/>
    <cellStyle name="_x0013__Rebuttal Power Costs_Electric Rev Req Model (2009 GRC) Revised 01-18-2010 3" xfId="6518"/>
    <cellStyle name="_x0013__Rebuttal Power Costs_Electric Rev Req Model (2009 GRC) Revised 01-18-2010_DEM-WP(C) ENERG10C--ctn Mid-C_042010 2010GRC" xfId="6519"/>
    <cellStyle name="_x0013__Rebuttal Power Costs_Final Order Electric EXHIBIT A-1" xfId="1887"/>
    <cellStyle name="_x0013__Rebuttal Power Costs_Final Order Electric EXHIBIT A-1 2" xfId="6520"/>
    <cellStyle name="_recommendation" xfId="1888"/>
    <cellStyle name="_recommendation 2" xfId="6521"/>
    <cellStyle name="_recommendation 3" xfId="6522"/>
    <cellStyle name="_recommendation 3 2" xfId="6523"/>
    <cellStyle name="_recommendation_DEM-WP(C) Chelan Power Costs" xfId="6524"/>
    <cellStyle name="_recommendation_DEM-WP(C) ENERG10C--ctn Mid-C_042010 2010GRC" xfId="6525"/>
    <cellStyle name="_recommendation_DEM-WP(C) Gas Transport 2010GRC" xfId="6526"/>
    <cellStyle name="_recommendation_DEM-WP(C) Wind Integration Summary 2010GRC" xfId="1889"/>
    <cellStyle name="_recommendation_DEM-WP(C) Wind Integration Summary 2010GRC 2" xfId="1890"/>
    <cellStyle name="_recommendation_DEM-WP(C) Wind Integration Summary 2010GRC 2 2" xfId="6527"/>
    <cellStyle name="_recommendation_DEM-WP(C) Wind Integration Summary 2010GRC 3" xfId="6528"/>
    <cellStyle name="_recommendation_DEM-WP(C) Wind Integration Summary 2010GRC_DEM-WP(C) ENERG10C--ctn Mid-C_042010 2010GRC" xfId="6529"/>
    <cellStyle name="_recommendation_NIM Summary" xfId="1891"/>
    <cellStyle name="_recommendation_NIM Summary 2" xfId="1892"/>
    <cellStyle name="_recommendation_NIM Summary 2 2" xfId="6530"/>
    <cellStyle name="_recommendation_NIM Summary 3" xfId="6531"/>
    <cellStyle name="_recommendation_NIM Summary_DEM-WP(C) ENERG10C--ctn Mid-C_042010 2010GRC" xfId="6532"/>
    <cellStyle name="_Recon to Darrin's 5.11.05 proforma" xfId="1893"/>
    <cellStyle name="_Recon to Darrin's 5.11.05 proforma 2" xfId="1894"/>
    <cellStyle name="_Recon to Darrin's 5.11.05 proforma 2 2" xfId="1895"/>
    <cellStyle name="_Recon to Darrin's 5.11.05 proforma 2 2 2" xfId="6533"/>
    <cellStyle name="_Recon to Darrin's 5.11.05 proforma 2 3" xfId="6534"/>
    <cellStyle name="_Recon to Darrin's 5.11.05 proforma 3" xfId="1896"/>
    <cellStyle name="_Recon to Darrin's 5.11.05 proforma 3 2" xfId="6535"/>
    <cellStyle name="_Recon to Darrin's 5.11.05 proforma 4" xfId="1897"/>
    <cellStyle name="_Recon to Darrin's 5.11.05 proforma 4 2" xfId="1898"/>
    <cellStyle name="_Recon to Darrin's 5.11.05 proforma 4 2 2" xfId="6536"/>
    <cellStyle name="_Recon to Darrin's 5.11.05 proforma 4 3" xfId="6537"/>
    <cellStyle name="_Recon to Darrin's 5.11.05 proforma 5" xfId="6538"/>
    <cellStyle name="_Recon to Darrin's 5.11.05 proforma 5 2" xfId="6539"/>
    <cellStyle name="_Recon to Darrin's 5.11.05 proforma 6" xfId="6540"/>
    <cellStyle name="_Recon to Darrin's 5.11.05 proforma 7" xfId="6541"/>
    <cellStyle name="_Recon to Darrin's 5.11.05 proforma 7 2" xfId="6542"/>
    <cellStyle name="_Recon to Darrin's 5.11.05 proforma 8" xfId="6543"/>
    <cellStyle name="_Recon to Darrin's 5.11.05 proforma 8 2" xfId="6544"/>
    <cellStyle name="_Recon to Darrin's 5.11.05 proforma_(C) WHE Proforma with ITC cash grant 10 Yr Amort_for deferral_102809" xfId="1899"/>
    <cellStyle name="_Recon to Darrin's 5.11.05 proforma_(C) WHE Proforma with ITC cash grant 10 Yr Amort_for deferral_102809 2" xfId="1900"/>
    <cellStyle name="_Recon to Darrin's 5.11.05 proforma_(C) WHE Proforma with ITC cash grant 10 Yr Amort_for deferral_102809 2 2" xfId="6545"/>
    <cellStyle name="_Recon to Darrin's 5.11.05 proforma_(C) WHE Proforma with ITC cash grant 10 Yr Amort_for deferral_102809 3" xfId="6546"/>
    <cellStyle name="_Recon to Darrin's 5.11.05 proforma_(C) WHE Proforma with ITC cash grant 10 Yr Amort_for deferral_102809_16.07E Wild Horse Wind Expansionwrkingfile" xfId="1901"/>
    <cellStyle name="_Recon to Darrin's 5.11.05 proforma_(C) WHE Proforma with ITC cash grant 10 Yr Amort_for deferral_102809_16.07E Wild Horse Wind Expansionwrkingfile 2" xfId="1902"/>
    <cellStyle name="_Recon to Darrin's 5.11.05 proforma_(C) WHE Proforma with ITC cash grant 10 Yr Amort_for deferral_102809_16.07E Wild Horse Wind Expansionwrkingfile 2 2" xfId="6547"/>
    <cellStyle name="_Recon to Darrin's 5.11.05 proforma_(C) WHE Proforma with ITC cash grant 10 Yr Amort_for deferral_102809_16.07E Wild Horse Wind Expansionwrkingfile 3" xfId="6548"/>
    <cellStyle name="_Recon to Darrin's 5.11.05 proforma_(C) WHE Proforma with ITC cash grant 10 Yr Amort_for deferral_102809_16.07E Wild Horse Wind Expansionwrkingfile SF" xfId="1903"/>
    <cellStyle name="_Recon to Darrin's 5.11.05 proforma_(C) WHE Proforma with ITC cash grant 10 Yr Amort_for deferral_102809_16.07E Wild Horse Wind Expansionwrkingfile SF 2" xfId="1904"/>
    <cellStyle name="_Recon to Darrin's 5.11.05 proforma_(C) WHE Proforma with ITC cash grant 10 Yr Amort_for deferral_102809_16.07E Wild Horse Wind Expansionwrkingfile SF 2 2" xfId="6549"/>
    <cellStyle name="_Recon to Darrin's 5.11.05 proforma_(C) WHE Proforma with ITC cash grant 10 Yr Amort_for deferral_102809_16.07E Wild Horse Wind Expansionwrkingfile SF 3" xfId="6550"/>
    <cellStyle name="_Recon to Darrin's 5.11.05 proforma_(C) WHE Proforma with ITC cash grant 10 Yr Amort_for deferral_102809_16.07E Wild Horse Wind Expansionwrkingfile SF_DEM-WP(C) ENERG10C--ctn Mid-C_042010 2010GRC" xfId="6551"/>
    <cellStyle name="_Recon to Darrin's 5.11.05 proforma_(C) WHE Proforma with ITC cash grant 10 Yr Amort_for deferral_102809_16.07E Wild Horse Wind Expansionwrkingfile_DEM-WP(C) ENERG10C--ctn Mid-C_042010 2010GRC" xfId="6552"/>
    <cellStyle name="_Recon to Darrin's 5.11.05 proforma_(C) WHE Proforma with ITC cash grant 10 Yr Amort_for deferral_102809_16.37E Wild Horse Expansion DeferralRevwrkingfile SF" xfId="1905"/>
    <cellStyle name="_Recon to Darrin's 5.11.05 proforma_(C) WHE Proforma with ITC cash grant 10 Yr Amort_for deferral_102809_16.37E Wild Horse Expansion DeferralRevwrkingfile SF 2" xfId="1906"/>
    <cellStyle name="_Recon to Darrin's 5.11.05 proforma_(C) WHE Proforma with ITC cash grant 10 Yr Amort_for deferral_102809_16.37E Wild Horse Expansion DeferralRevwrkingfile SF 2 2" xfId="6553"/>
    <cellStyle name="_Recon to Darrin's 5.11.05 proforma_(C) WHE Proforma with ITC cash grant 10 Yr Amort_for deferral_102809_16.37E Wild Horse Expansion DeferralRevwrkingfile SF 3" xfId="6554"/>
    <cellStyle name="_Recon to Darrin's 5.11.05 proforma_(C) WHE Proforma with ITC cash grant 10 Yr Amort_for deferral_102809_16.37E Wild Horse Expansion DeferralRevwrkingfile SF_DEM-WP(C) ENERG10C--ctn Mid-C_042010 2010GRC" xfId="6555"/>
    <cellStyle name="_Recon to Darrin's 5.11.05 proforma_(C) WHE Proforma with ITC cash grant 10 Yr Amort_for deferral_102809_DEM-WP(C) ENERG10C--ctn Mid-C_042010 2010GRC" xfId="6556"/>
    <cellStyle name="_Recon to Darrin's 5.11.05 proforma_(C) WHE Proforma with ITC cash grant 10 Yr Amort_for rebuttal_120709" xfId="1907"/>
    <cellStyle name="_Recon to Darrin's 5.11.05 proforma_(C) WHE Proforma with ITC cash grant 10 Yr Amort_for rebuttal_120709 2" xfId="1908"/>
    <cellStyle name="_Recon to Darrin's 5.11.05 proforma_(C) WHE Proforma with ITC cash grant 10 Yr Amort_for rebuttal_120709 2 2" xfId="6557"/>
    <cellStyle name="_Recon to Darrin's 5.11.05 proforma_(C) WHE Proforma with ITC cash grant 10 Yr Amort_for rebuttal_120709_DEM-WP(C) ENERG10C--ctn Mid-C_042010 2010GRC" xfId="6558"/>
    <cellStyle name="_Recon to Darrin's 5.11.05 proforma_04.07E Wild Horse Wind Expansion" xfId="1909"/>
    <cellStyle name="_Recon to Darrin's 5.11.05 proforma_04.07E Wild Horse Wind Expansion 2" xfId="1910"/>
    <cellStyle name="_Recon to Darrin's 5.11.05 proforma_04.07E Wild Horse Wind Expansion 2 2" xfId="6559"/>
    <cellStyle name="_Recon to Darrin's 5.11.05 proforma_04.07E Wild Horse Wind Expansion 3" xfId="6560"/>
    <cellStyle name="_Recon to Darrin's 5.11.05 proforma_04.07E Wild Horse Wind Expansion_16.07E Wild Horse Wind Expansionwrkingfile" xfId="1911"/>
    <cellStyle name="_Recon to Darrin's 5.11.05 proforma_04.07E Wild Horse Wind Expansion_16.07E Wild Horse Wind Expansionwrkingfile 2" xfId="1912"/>
    <cellStyle name="_Recon to Darrin's 5.11.05 proforma_04.07E Wild Horse Wind Expansion_16.07E Wild Horse Wind Expansionwrkingfile 2 2" xfId="6561"/>
    <cellStyle name="_Recon to Darrin's 5.11.05 proforma_04.07E Wild Horse Wind Expansion_16.07E Wild Horse Wind Expansionwrkingfile 3" xfId="6562"/>
    <cellStyle name="_Recon to Darrin's 5.11.05 proforma_04.07E Wild Horse Wind Expansion_16.07E Wild Horse Wind Expansionwrkingfile SF" xfId="1913"/>
    <cellStyle name="_Recon to Darrin's 5.11.05 proforma_04.07E Wild Horse Wind Expansion_16.07E Wild Horse Wind Expansionwrkingfile SF 2" xfId="1914"/>
    <cellStyle name="_Recon to Darrin's 5.11.05 proforma_04.07E Wild Horse Wind Expansion_16.07E Wild Horse Wind Expansionwrkingfile SF 2 2" xfId="6563"/>
    <cellStyle name="_Recon to Darrin's 5.11.05 proforma_04.07E Wild Horse Wind Expansion_16.07E Wild Horse Wind Expansionwrkingfile SF 3" xfId="6564"/>
    <cellStyle name="_Recon to Darrin's 5.11.05 proforma_04.07E Wild Horse Wind Expansion_16.07E Wild Horse Wind Expansionwrkingfile SF_DEM-WP(C) ENERG10C--ctn Mid-C_042010 2010GRC" xfId="6565"/>
    <cellStyle name="_Recon to Darrin's 5.11.05 proforma_04.07E Wild Horse Wind Expansion_16.07E Wild Horse Wind Expansionwrkingfile_DEM-WP(C) ENERG10C--ctn Mid-C_042010 2010GRC" xfId="6566"/>
    <cellStyle name="_Recon to Darrin's 5.11.05 proforma_04.07E Wild Horse Wind Expansion_16.37E Wild Horse Expansion DeferralRevwrkingfile SF" xfId="1915"/>
    <cellStyle name="_Recon to Darrin's 5.11.05 proforma_04.07E Wild Horse Wind Expansion_16.37E Wild Horse Expansion DeferralRevwrkingfile SF 2" xfId="1916"/>
    <cellStyle name="_Recon to Darrin's 5.11.05 proforma_04.07E Wild Horse Wind Expansion_16.37E Wild Horse Expansion DeferralRevwrkingfile SF 2 2" xfId="6567"/>
    <cellStyle name="_Recon to Darrin's 5.11.05 proforma_04.07E Wild Horse Wind Expansion_16.37E Wild Horse Expansion DeferralRevwrkingfile SF 3" xfId="6568"/>
    <cellStyle name="_Recon to Darrin's 5.11.05 proforma_04.07E Wild Horse Wind Expansion_16.37E Wild Horse Expansion DeferralRevwrkingfile SF_DEM-WP(C) ENERG10C--ctn Mid-C_042010 2010GRC" xfId="6569"/>
    <cellStyle name="_Recon to Darrin's 5.11.05 proforma_04.07E Wild Horse Wind Expansion_DEM-WP(C) ENERG10C--ctn Mid-C_042010 2010GRC" xfId="6570"/>
    <cellStyle name="_Recon to Darrin's 5.11.05 proforma_16.07E Wild Horse Wind Expansionwrkingfile" xfId="1917"/>
    <cellStyle name="_Recon to Darrin's 5.11.05 proforma_16.07E Wild Horse Wind Expansionwrkingfile 2" xfId="1918"/>
    <cellStyle name="_Recon to Darrin's 5.11.05 proforma_16.07E Wild Horse Wind Expansionwrkingfile 2 2" xfId="6571"/>
    <cellStyle name="_Recon to Darrin's 5.11.05 proforma_16.07E Wild Horse Wind Expansionwrkingfile 3" xfId="6572"/>
    <cellStyle name="_Recon to Darrin's 5.11.05 proforma_16.07E Wild Horse Wind Expansionwrkingfile SF" xfId="1919"/>
    <cellStyle name="_Recon to Darrin's 5.11.05 proforma_16.07E Wild Horse Wind Expansionwrkingfile SF 2" xfId="1920"/>
    <cellStyle name="_Recon to Darrin's 5.11.05 proforma_16.07E Wild Horse Wind Expansionwrkingfile SF 2 2" xfId="6573"/>
    <cellStyle name="_Recon to Darrin's 5.11.05 proforma_16.07E Wild Horse Wind Expansionwrkingfile SF 3" xfId="6574"/>
    <cellStyle name="_Recon to Darrin's 5.11.05 proforma_16.07E Wild Horse Wind Expansionwrkingfile SF_DEM-WP(C) ENERG10C--ctn Mid-C_042010 2010GRC" xfId="6575"/>
    <cellStyle name="_Recon to Darrin's 5.11.05 proforma_16.07E Wild Horse Wind Expansionwrkingfile_DEM-WP(C) ENERG10C--ctn Mid-C_042010 2010GRC" xfId="6576"/>
    <cellStyle name="_Recon to Darrin's 5.11.05 proforma_16.37E Wild Horse Expansion DeferralRevwrkingfile SF" xfId="1921"/>
    <cellStyle name="_Recon to Darrin's 5.11.05 proforma_16.37E Wild Horse Expansion DeferralRevwrkingfile SF 2" xfId="1922"/>
    <cellStyle name="_Recon to Darrin's 5.11.05 proforma_16.37E Wild Horse Expansion DeferralRevwrkingfile SF 2 2" xfId="6577"/>
    <cellStyle name="_Recon to Darrin's 5.11.05 proforma_16.37E Wild Horse Expansion DeferralRevwrkingfile SF 3" xfId="6578"/>
    <cellStyle name="_Recon to Darrin's 5.11.05 proforma_16.37E Wild Horse Expansion DeferralRevwrkingfile SF_DEM-WP(C) ENERG10C--ctn Mid-C_042010 2010GRC" xfId="6579"/>
    <cellStyle name="_Recon to Darrin's 5.11.05 proforma_2009 GRC Compl Filing - Exhibit D" xfId="1923"/>
    <cellStyle name="_Recon to Darrin's 5.11.05 proforma_2009 GRC Compl Filing - Exhibit D 2" xfId="1924"/>
    <cellStyle name="_Recon to Darrin's 5.11.05 proforma_2009 GRC Compl Filing - Exhibit D 2 2" xfId="6580"/>
    <cellStyle name="_Recon to Darrin's 5.11.05 proforma_2009 GRC Compl Filing - Exhibit D 3" xfId="6581"/>
    <cellStyle name="_Recon to Darrin's 5.11.05 proforma_2009 GRC Compl Filing - Exhibit D_DEM-WP(C) ENERG10C--ctn Mid-C_042010 2010GRC" xfId="6582"/>
    <cellStyle name="_Recon to Darrin's 5.11.05 proforma_4 31 Regulatory Assets and Liabilities  7 06- Exhibit D" xfId="1925"/>
    <cellStyle name="_Recon to Darrin's 5.11.05 proforma_4 31 Regulatory Assets and Liabilities  7 06- Exhibit D 2" xfId="1926"/>
    <cellStyle name="_Recon to Darrin's 5.11.05 proforma_4 31 Regulatory Assets and Liabilities  7 06- Exhibit D 2 2" xfId="6583"/>
    <cellStyle name="_Recon to Darrin's 5.11.05 proforma_4 31 Regulatory Assets and Liabilities  7 06- Exhibit D 3" xfId="6584"/>
    <cellStyle name="_Recon to Darrin's 5.11.05 proforma_4 31 Regulatory Assets and Liabilities  7 06- Exhibit D_DEM-WP(C) ENERG10C--ctn Mid-C_042010 2010GRC" xfId="6585"/>
    <cellStyle name="_Recon to Darrin's 5.11.05 proforma_4 31 Regulatory Assets and Liabilities  7 06- Exhibit D_NIM Summary" xfId="1927"/>
    <cellStyle name="_Recon to Darrin's 5.11.05 proforma_4 31 Regulatory Assets and Liabilities  7 06- Exhibit D_NIM Summary 2" xfId="1928"/>
    <cellStyle name="_Recon to Darrin's 5.11.05 proforma_4 31 Regulatory Assets and Liabilities  7 06- Exhibit D_NIM Summary 2 2" xfId="6586"/>
    <cellStyle name="_Recon to Darrin's 5.11.05 proforma_4 31 Regulatory Assets and Liabilities  7 06- Exhibit D_NIM Summary 3" xfId="6587"/>
    <cellStyle name="_Recon to Darrin's 5.11.05 proforma_4 31 Regulatory Assets and Liabilities  7 06- Exhibit D_NIM Summary_DEM-WP(C) ENERG10C--ctn Mid-C_042010 2010GRC" xfId="6588"/>
    <cellStyle name="_Recon to Darrin's 5.11.05 proforma_4 31 Regulatory Assets and Liabilities  7 06- Exhibit D_NIM+O&amp;M" xfId="6589"/>
    <cellStyle name="_Recon to Darrin's 5.11.05 proforma_4 31 Regulatory Assets and Liabilities  7 06- Exhibit D_NIM+O&amp;M Monthly" xfId="6590"/>
    <cellStyle name="_Recon to Darrin's 5.11.05 proforma_4 31E Reg Asset  Liab and EXH D" xfId="6591"/>
    <cellStyle name="_Recon to Darrin's 5.11.05 proforma_4 31E Reg Asset  Liab and EXH D _ Aug 10 Filing (2)" xfId="6592"/>
    <cellStyle name="_Recon to Darrin's 5.11.05 proforma_4 32 Regulatory Assets and Liabilities  7 06- Exhibit D" xfId="1929"/>
    <cellStyle name="_Recon to Darrin's 5.11.05 proforma_4 32 Regulatory Assets and Liabilities  7 06- Exhibit D 2" xfId="1930"/>
    <cellStyle name="_Recon to Darrin's 5.11.05 proforma_4 32 Regulatory Assets and Liabilities  7 06- Exhibit D 2 2" xfId="6593"/>
    <cellStyle name="_Recon to Darrin's 5.11.05 proforma_4 32 Regulatory Assets and Liabilities  7 06- Exhibit D 3" xfId="6594"/>
    <cellStyle name="_Recon to Darrin's 5.11.05 proforma_4 32 Regulatory Assets and Liabilities  7 06- Exhibit D_DEM-WP(C) ENERG10C--ctn Mid-C_042010 2010GRC" xfId="6595"/>
    <cellStyle name="_Recon to Darrin's 5.11.05 proforma_4 32 Regulatory Assets and Liabilities  7 06- Exhibit D_NIM Summary" xfId="1931"/>
    <cellStyle name="_Recon to Darrin's 5.11.05 proforma_4 32 Regulatory Assets and Liabilities  7 06- Exhibit D_NIM Summary 2" xfId="1932"/>
    <cellStyle name="_Recon to Darrin's 5.11.05 proforma_4 32 Regulatory Assets and Liabilities  7 06- Exhibit D_NIM Summary 2 2" xfId="6596"/>
    <cellStyle name="_Recon to Darrin's 5.11.05 proforma_4 32 Regulatory Assets and Liabilities  7 06- Exhibit D_NIM Summary 3" xfId="6597"/>
    <cellStyle name="_Recon to Darrin's 5.11.05 proforma_4 32 Regulatory Assets and Liabilities  7 06- Exhibit D_NIM Summary_DEM-WP(C) ENERG10C--ctn Mid-C_042010 2010GRC" xfId="6598"/>
    <cellStyle name="_Recon to Darrin's 5.11.05 proforma_4 32 Regulatory Assets and Liabilities  7 06- Exhibit D_NIM+O&amp;M" xfId="6599"/>
    <cellStyle name="_Recon to Darrin's 5.11.05 proforma_4 32 Regulatory Assets and Liabilities  7 06- Exhibit D_NIM+O&amp;M Monthly" xfId="6600"/>
    <cellStyle name="_Recon to Darrin's 5.11.05 proforma_AURORA Total New" xfId="1933"/>
    <cellStyle name="_Recon to Darrin's 5.11.05 proforma_AURORA Total New 2" xfId="1934"/>
    <cellStyle name="_Recon to Darrin's 5.11.05 proforma_AURORA Total New 2 2" xfId="6601"/>
    <cellStyle name="_Recon to Darrin's 5.11.05 proforma_AURORA Total New 3" xfId="6602"/>
    <cellStyle name="_Recon to Darrin's 5.11.05 proforma_Book1" xfId="6603"/>
    <cellStyle name="_Recon to Darrin's 5.11.05 proforma_Book2" xfId="1935"/>
    <cellStyle name="_Recon to Darrin's 5.11.05 proforma_Book2 2" xfId="1936"/>
    <cellStyle name="_Recon to Darrin's 5.11.05 proforma_Book2 2 2" xfId="6604"/>
    <cellStyle name="_Recon to Darrin's 5.11.05 proforma_Book2 3" xfId="6605"/>
    <cellStyle name="_Recon to Darrin's 5.11.05 proforma_Book2_Adj Bench DR 3 for Initial Briefs (Electric)" xfId="1937"/>
    <cellStyle name="_Recon to Darrin's 5.11.05 proforma_Book2_Adj Bench DR 3 for Initial Briefs (Electric) 2" xfId="1938"/>
    <cellStyle name="_Recon to Darrin's 5.11.05 proforma_Book2_Adj Bench DR 3 for Initial Briefs (Electric) 2 2" xfId="6606"/>
    <cellStyle name="_Recon to Darrin's 5.11.05 proforma_Book2_Adj Bench DR 3 for Initial Briefs (Electric) 3" xfId="6607"/>
    <cellStyle name="_Recon to Darrin's 5.11.05 proforma_Book2_Adj Bench DR 3 for Initial Briefs (Electric)_DEM-WP(C) ENERG10C--ctn Mid-C_042010 2010GRC" xfId="6608"/>
    <cellStyle name="_Recon to Darrin's 5.11.05 proforma_Book2_DEM-WP(C) ENERG10C--ctn Mid-C_042010 2010GRC" xfId="6609"/>
    <cellStyle name="_Recon to Darrin's 5.11.05 proforma_Book2_Electric Rev Req Model (2009 GRC) Rebuttal" xfId="1939"/>
    <cellStyle name="_Recon to Darrin's 5.11.05 proforma_Book2_Electric Rev Req Model (2009 GRC) Rebuttal 2" xfId="6610"/>
    <cellStyle name="_Recon to Darrin's 5.11.05 proforma_Book2_Electric Rev Req Model (2009 GRC) Rebuttal REmoval of New  WH Solar AdjustMI" xfId="1940"/>
    <cellStyle name="_Recon to Darrin's 5.11.05 proforma_Book2_Electric Rev Req Model (2009 GRC) Rebuttal REmoval of New  WH Solar AdjustMI 2" xfId="1941"/>
    <cellStyle name="_Recon to Darrin's 5.11.05 proforma_Book2_Electric Rev Req Model (2009 GRC) Rebuttal REmoval of New  WH Solar AdjustMI 2 2" xfId="6611"/>
    <cellStyle name="_Recon to Darrin's 5.11.05 proforma_Book2_Electric Rev Req Model (2009 GRC) Rebuttal REmoval of New  WH Solar AdjustMI 3" xfId="6612"/>
    <cellStyle name="_Recon to Darrin's 5.11.05 proforma_Book2_Electric Rev Req Model (2009 GRC) Rebuttal REmoval of New  WH Solar AdjustMI_DEM-WP(C) ENERG10C--ctn Mid-C_042010 2010GRC" xfId="6613"/>
    <cellStyle name="_Recon to Darrin's 5.11.05 proforma_Book2_Electric Rev Req Model (2009 GRC) Revised 01-18-2010" xfId="1942"/>
    <cellStyle name="_Recon to Darrin's 5.11.05 proforma_Book2_Electric Rev Req Model (2009 GRC) Revised 01-18-2010 2" xfId="1943"/>
    <cellStyle name="_Recon to Darrin's 5.11.05 proforma_Book2_Electric Rev Req Model (2009 GRC) Revised 01-18-2010 2 2" xfId="6614"/>
    <cellStyle name="_Recon to Darrin's 5.11.05 proforma_Book2_Electric Rev Req Model (2009 GRC) Revised 01-18-2010 3" xfId="6615"/>
    <cellStyle name="_Recon to Darrin's 5.11.05 proforma_Book2_Electric Rev Req Model (2009 GRC) Revised 01-18-2010_DEM-WP(C) ENERG10C--ctn Mid-C_042010 2010GRC" xfId="6616"/>
    <cellStyle name="_Recon to Darrin's 5.11.05 proforma_Book2_Final Order Electric EXHIBIT A-1" xfId="1944"/>
    <cellStyle name="_Recon to Darrin's 5.11.05 proforma_Book2_Final Order Electric EXHIBIT A-1 2" xfId="6617"/>
    <cellStyle name="_Recon to Darrin's 5.11.05 proforma_Book4" xfId="1945"/>
    <cellStyle name="_Recon to Darrin's 5.11.05 proforma_Book4 2" xfId="1946"/>
    <cellStyle name="_Recon to Darrin's 5.11.05 proforma_Book4 2 2" xfId="6618"/>
    <cellStyle name="_Recon to Darrin's 5.11.05 proforma_Book4 3" xfId="6619"/>
    <cellStyle name="_Recon to Darrin's 5.11.05 proforma_Book4_DEM-WP(C) ENERG10C--ctn Mid-C_042010 2010GRC" xfId="6620"/>
    <cellStyle name="_Recon to Darrin's 5.11.05 proforma_Book9" xfId="1947"/>
    <cellStyle name="_Recon to Darrin's 5.11.05 proforma_Book9 2" xfId="1948"/>
    <cellStyle name="_Recon to Darrin's 5.11.05 proforma_Book9 2 2" xfId="6621"/>
    <cellStyle name="_Recon to Darrin's 5.11.05 proforma_Book9 3" xfId="6622"/>
    <cellStyle name="_Recon to Darrin's 5.11.05 proforma_Book9_DEM-WP(C) ENERG10C--ctn Mid-C_042010 2010GRC" xfId="6623"/>
    <cellStyle name="_Recon to Darrin's 5.11.05 proforma_Chelan PUD Power Costs (8-10)" xfId="6624"/>
    <cellStyle name="_Recon to Darrin's 5.11.05 proforma_DEM-WP(C) Chelan Power Costs" xfId="6625"/>
    <cellStyle name="_Recon to Darrin's 5.11.05 proforma_DEM-WP(C) ENERG10C--ctn Mid-C_042010 2010GRC" xfId="6626"/>
    <cellStyle name="_Recon to Darrin's 5.11.05 proforma_DEM-WP(C) Gas Transport 2010GRC" xfId="6627"/>
    <cellStyle name="_Recon to Darrin's 5.11.05 proforma_Exhibit D fr R Gho 12-31-08" xfId="1949"/>
    <cellStyle name="_Recon to Darrin's 5.11.05 proforma_Exhibit D fr R Gho 12-31-08 2" xfId="1950"/>
    <cellStyle name="_Recon to Darrin's 5.11.05 proforma_Exhibit D fr R Gho 12-31-08 2 2" xfId="6628"/>
    <cellStyle name="_Recon to Darrin's 5.11.05 proforma_Exhibit D fr R Gho 12-31-08 3" xfId="6629"/>
    <cellStyle name="_Recon to Darrin's 5.11.05 proforma_Exhibit D fr R Gho 12-31-08 v2" xfId="1951"/>
    <cellStyle name="_Recon to Darrin's 5.11.05 proforma_Exhibit D fr R Gho 12-31-08 v2 2" xfId="1952"/>
    <cellStyle name="_Recon to Darrin's 5.11.05 proforma_Exhibit D fr R Gho 12-31-08 v2 2 2" xfId="6630"/>
    <cellStyle name="_Recon to Darrin's 5.11.05 proforma_Exhibit D fr R Gho 12-31-08 v2 3" xfId="6631"/>
    <cellStyle name="_Recon to Darrin's 5.11.05 proforma_Exhibit D fr R Gho 12-31-08 v2_DEM-WP(C) ENERG10C--ctn Mid-C_042010 2010GRC" xfId="6632"/>
    <cellStyle name="_Recon to Darrin's 5.11.05 proforma_Exhibit D fr R Gho 12-31-08 v2_NIM Summary" xfId="1953"/>
    <cellStyle name="_Recon to Darrin's 5.11.05 proforma_Exhibit D fr R Gho 12-31-08 v2_NIM Summary 2" xfId="1954"/>
    <cellStyle name="_Recon to Darrin's 5.11.05 proforma_Exhibit D fr R Gho 12-31-08 v2_NIM Summary 2 2" xfId="6633"/>
    <cellStyle name="_Recon to Darrin's 5.11.05 proforma_Exhibit D fr R Gho 12-31-08 v2_NIM Summary 3" xfId="6634"/>
    <cellStyle name="_Recon to Darrin's 5.11.05 proforma_Exhibit D fr R Gho 12-31-08 v2_NIM Summary_DEM-WP(C) ENERG10C--ctn Mid-C_042010 2010GRC" xfId="6635"/>
    <cellStyle name="_Recon to Darrin's 5.11.05 proforma_Exhibit D fr R Gho 12-31-08_DEM-WP(C) ENERG10C--ctn Mid-C_042010 2010GRC" xfId="6636"/>
    <cellStyle name="_Recon to Darrin's 5.11.05 proforma_Exhibit D fr R Gho 12-31-08_NIM Summary" xfId="1955"/>
    <cellStyle name="_Recon to Darrin's 5.11.05 proforma_Exhibit D fr R Gho 12-31-08_NIM Summary 2" xfId="1956"/>
    <cellStyle name="_Recon to Darrin's 5.11.05 proforma_Exhibit D fr R Gho 12-31-08_NIM Summary 2 2" xfId="6637"/>
    <cellStyle name="_Recon to Darrin's 5.11.05 proforma_Exhibit D fr R Gho 12-31-08_NIM Summary 3" xfId="6638"/>
    <cellStyle name="_Recon to Darrin's 5.11.05 proforma_Exhibit D fr R Gho 12-31-08_NIM Summary_DEM-WP(C) ENERG10C--ctn Mid-C_042010 2010GRC" xfId="6639"/>
    <cellStyle name="_Recon to Darrin's 5.11.05 proforma_Hopkins Ridge Prepaid Tran - Interest Earned RY 12ME Feb  '11" xfId="1957"/>
    <cellStyle name="_Recon to Darrin's 5.11.05 proforma_Hopkins Ridge Prepaid Tran - Interest Earned RY 12ME Feb  '11 2" xfId="1958"/>
    <cellStyle name="_Recon to Darrin's 5.11.05 proforma_Hopkins Ridge Prepaid Tran - Interest Earned RY 12ME Feb  '11 2 2" xfId="6640"/>
    <cellStyle name="_Recon to Darrin's 5.11.05 proforma_Hopkins Ridge Prepaid Tran - Interest Earned RY 12ME Feb  '11 3" xfId="6641"/>
    <cellStyle name="_Recon to Darrin's 5.11.05 proforma_Hopkins Ridge Prepaid Tran - Interest Earned RY 12ME Feb  '11_DEM-WP(C) ENERG10C--ctn Mid-C_042010 2010GRC" xfId="6642"/>
    <cellStyle name="_Recon to Darrin's 5.11.05 proforma_Hopkins Ridge Prepaid Tran - Interest Earned RY 12ME Feb  '11_NIM Summary" xfId="1959"/>
    <cellStyle name="_Recon to Darrin's 5.11.05 proforma_Hopkins Ridge Prepaid Tran - Interest Earned RY 12ME Feb  '11_NIM Summary 2" xfId="1960"/>
    <cellStyle name="_Recon to Darrin's 5.11.05 proforma_Hopkins Ridge Prepaid Tran - Interest Earned RY 12ME Feb  '11_NIM Summary 2 2" xfId="6643"/>
    <cellStyle name="_Recon to Darrin's 5.11.05 proforma_Hopkins Ridge Prepaid Tran - Interest Earned RY 12ME Feb  '11_NIM Summary 3" xfId="6644"/>
    <cellStyle name="_Recon to Darrin's 5.11.05 proforma_Hopkins Ridge Prepaid Tran - Interest Earned RY 12ME Feb  '11_NIM Summary_DEM-WP(C) ENERG10C--ctn Mid-C_042010 2010GRC" xfId="6645"/>
    <cellStyle name="_Recon to Darrin's 5.11.05 proforma_Hopkins Ridge Prepaid Tran - Interest Earned RY 12ME Feb  '11_Transmission Workbook for May BOD" xfId="1961"/>
    <cellStyle name="_Recon to Darrin's 5.11.05 proforma_Hopkins Ridge Prepaid Tran - Interest Earned RY 12ME Feb  '11_Transmission Workbook for May BOD 2" xfId="1962"/>
    <cellStyle name="_Recon to Darrin's 5.11.05 proforma_Hopkins Ridge Prepaid Tran - Interest Earned RY 12ME Feb  '11_Transmission Workbook for May BOD 2 2" xfId="6646"/>
    <cellStyle name="_Recon to Darrin's 5.11.05 proforma_Hopkins Ridge Prepaid Tran - Interest Earned RY 12ME Feb  '11_Transmission Workbook for May BOD 3" xfId="6647"/>
    <cellStyle name="_Recon to Darrin's 5.11.05 proforma_Hopkins Ridge Prepaid Tran - Interest Earned RY 12ME Feb  '11_Transmission Workbook for May BOD_DEM-WP(C) ENERG10C--ctn Mid-C_042010 2010GRC" xfId="6648"/>
    <cellStyle name="_Recon to Darrin's 5.11.05 proforma_LSRWEP LGIA like Acctg Petition Aug 2010" xfId="6649"/>
    <cellStyle name="_Recon to Darrin's 5.11.05 proforma_NIM Summary" xfId="1963"/>
    <cellStyle name="_Recon to Darrin's 5.11.05 proforma_NIM Summary 09GRC" xfId="1964"/>
    <cellStyle name="_Recon to Darrin's 5.11.05 proforma_NIM Summary 09GRC 2" xfId="1965"/>
    <cellStyle name="_Recon to Darrin's 5.11.05 proforma_NIM Summary 09GRC 2 2" xfId="6650"/>
    <cellStyle name="_Recon to Darrin's 5.11.05 proforma_NIM Summary 09GRC 3" xfId="6651"/>
    <cellStyle name="_Recon to Darrin's 5.11.05 proforma_NIM Summary 09GRC_DEM-WP(C) ENERG10C--ctn Mid-C_042010 2010GRC" xfId="6652"/>
    <cellStyle name="_Recon to Darrin's 5.11.05 proforma_NIM Summary 10" xfId="6653"/>
    <cellStyle name="_Recon to Darrin's 5.11.05 proforma_NIM Summary 11" xfId="6654"/>
    <cellStyle name="_Recon to Darrin's 5.11.05 proforma_NIM Summary 12" xfId="6655"/>
    <cellStyle name="_Recon to Darrin's 5.11.05 proforma_NIM Summary 13" xfId="6656"/>
    <cellStyle name="_Recon to Darrin's 5.11.05 proforma_NIM Summary 14" xfId="6657"/>
    <cellStyle name="_Recon to Darrin's 5.11.05 proforma_NIM Summary 15" xfId="9034"/>
    <cellStyle name="_Recon to Darrin's 5.11.05 proforma_NIM Summary 16" xfId="9021"/>
    <cellStyle name="_Recon to Darrin's 5.11.05 proforma_NIM Summary 17" xfId="9032"/>
    <cellStyle name="_Recon to Darrin's 5.11.05 proforma_NIM Summary 2" xfId="1966"/>
    <cellStyle name="_Recon to Darrin's 5.11.05 proforma_NIM Summary 2 2" xfId="6658"/>
    <cellStyle name="_Recon to Darrin's 5.11.05 proforma_NIM Summary 3" xfId="1967"/>
    <cellStyle name="_Recon to Darrin's 5.11.05 proforma_NIM Summary 3 2" xfId="6659"/>
    <cellStyle name="_Recon to Darrin's 5.11.05 proforma_NIM Summary 4" xfId="1968"/>
    <cellStyle name="_Recon to Darrin's 5.11.05 proforma_NIM Summary 4 2" xfId="6660"/>
    <cellStyle name="_Recon to Darrin's 5.11.05 proforma_NIM Summary 5" xfId="1969"/>
    <cellStyle name="_Recon to Darrin's 5.11.05 proforma_NIM Summary 5 2" xfId="6661"/>
    <cellStyle name="_Recon to Darrin's 5.11.05 proforma_NIM Summary 6" xfId="1970"/>
    <cellStyle name="_Recon to Darrin's 5.11.05 proforma_NIM Summary 6 2" xfId="6662"/>
    <cellStyle name="_Recon to Darrin's 5.11.05 proforma_NIM Summary 7" xfId="1971"/>
    <cellStyle name="_Recon to Darrin's 5.11.05 proforma_NIM Summary 7 2" xfId="6663"/>
    <cellStyle name="_Recon to Darrin's 5.11.05 proforma_NIM Summary 8" xfId="1972"/>
    <cellStyle name="_Recon to Darrin's 5.11.05 proforma_NIM Summary 8 2" xfId="6664"/>
    <cellStyle name="_Recon to Darrin's 5.11.05 proforma_NIM Summary 9" xfId="1973"/>
    <cellStyle name="_Recon to Darrin's 5.11.05 proforma_NIM Summary 9 2" xfId="6665"/>
    <cellStyle name="_Recon to Darrin's 5.11.05 proforma_NIM Summary_DEM-WP(C) ENERG10C--ctn Mid-C_042010 2010GRC" xfId="6666"/>
    <cellStyle name="_Recon to Darrin's 5.11.05 proforma_NIM+O&amp;M" xfId="6667"/>
    <cellStyle name="_Recon to Darrin's 5.11.05 proforma_NIM+O&amp;M 2" xfId="6668"/>
    <cellStyle name="_Recon to Darrin's 5.11.05 proforma_NIM+O&amp;M Monthly" xfId="6669"/>
    <cellStyle name="_Recon to Darrin's 5.11.05 proforma_NIM+O&amp;M Monthly 2" xfId="6670"/>
    <cellStyle name="_Recon to Darrin's 5.11.05 proforma_PCA 7 - Exhibit D update 11_30_08 (2)" xfId="1974"/>
    <cellStyle name="_Recon to Darrin's 5.11.05 proforma_PCA 7 - Exhibit D update 11_30_08 (2) 2" xfId="1975"/>
    <cellStyle name="_Recon to Darrin's 5.11.05 proforma_PCA 7 - Exhibit D update 11_30_08 (2) 2 2" xfId="1976"/>
    <cellStyle name="_Recon to Darrin's 5.11.05 proforma_PCA 7 - Exhibit D update 11_30_08 (2) 2 2 2" xfId="6671"/>
    <cellStyle name="_Recon to Darrin's 5.11.05 proforma_PCA 7 - Exhibit D update 11_30_08 (2) 2 3" xfId="6672"/>
    <cellStyle name="_Recon to Darrin's 5.11.05 proforma_PCA 7 - Exhibit D update 11_30_08 (2) 3" xfId="1977"/>
    <cellStyle name="_Recon to Darrin's 5.11.05 proforma_PCA 7 - Exhibit D update 11_30_08 (2) 3 2" xfId="6673"/>
    <cellStyle name="_Recon to Darrin's 5.11.05 proforma_PCA 7 - Exhibit D update 11_30_08 (2) 4" xfId="6674"/>
    <cellStyle name="_Recon to Darrin's 5.11.05 proforma_PCA 7 - Exhibit D update 11_30_08 (2)_DEM-WP(C) ENERG10C--ctn Mid-C_042010 2010GRC" xfId="6675"/>
    <cellStyle name="_Recon to Darrin's 5.11.05 proforma_PCA 7 - Exhibit D update 11_30_08 (2)_NIM Summary" xfId="1978"/>
    <cellStyle name="_Recon to Darrin's 5.11.05 proforma_PCA 7 - Exhibit D update 11_30_08 (2)_NIM Summary 2" xfId="1979"/>
    <cellStyle name="_Recon to Darrin's 5.11.05 proforma_PCA 7 - Exhibit D update 11_30_08 (2)_NIM Summary 2 2" xfId="6676"/>
    <cellStyle name="_Recon to Darrin's 5.11.05 proforma_PCA 7 - Exhibit D update 11_30_08 (2)_NIM Summary 3" xfId="6677"/>
    <cellStyle name="_Recon to Darrin's 5.11.05 proforma_PCA 7 - Exhibit D update 11_30_08 (2)_NIM Summary_DEM-WP(C) ENERG10C--ctn Mid-C_042010 2010GRC" xfId="6678"/>
    <cellStyle name="_Recon to Darrin's 5.11.05 proforma_PCA 9 -  Exhibit D April 2010 (3)" xfId="1980"/>
    <cellStyle name="_Recon to Darrin's 5.11.05 proforma_PCA 9 -  Exhibit D April 2010 (3) 2" xfId="1981"/>
    <cellStyle name="_Recon to Darrin's 5.11.05 proforma_PCA 9 -  Exhibit D April 2010 (3) 2 2" xfId="6679"/>
    <cellStyle name="_Recon to Darrin's 5.11.05 proforma_PCA 9 -  Exhibit D April 2010 (3) 3" xfId="6680"/>
    <cellStyle name="_Recon to Darrin's 5.11.05 proforma_PCA 9 -  Exhibit D April 2010 (3)_DEM-WP(C) ENERG10C--ctn Mid-C_042010 2010GRC" xfId="6681"/>
    <cellStyle name="_Recon to Darrin's 5.11.05 proforma_Power Costs - Comparison bx Rbtl-Staff-Jt-PC" xfId="1982"/>
    <cellStyle name="_Recon to Darrin's 5.11.05 proforma_Power Costs - Comparison bx Rbtl-Staff-Jt-PC 2" xfId="1983"/>
    <cellStyle name="_Recon to Darrin's 5.11.05 proforma_Power Costs - Comparison bx Rbtl-Staff-Jt-PC 2 2" xfId="6682"/>
    <cellStyle name="_Recon to Darrin's 5.11.05 proforma_Power Costs - Comparison bx Rbtl-Staff-Jt-PC 3" xfId="6683"/>
    <cellStyle name="_Recon to Darrin's 5.11.05 proforma_Power Costs - Comparison bx Rbtl-Staff-Jt-PC_Adj Bench DR 3 for Initial Briefs (Electric)" xfId="1984"/>
    <cellStyle name="_Recon to Darrin's 5.11.05 proforma_Power Costs - Comparison bx Rbtl-Staff-Jt-PC_Adj Bench DR 3 for Initial Briefs (Electric) 2" xfId="1985"/>
    <cellStyle name="_Recon to Darrin's 5.11.05 proforma_Power Costs - Comparison bx Rbtl-Staff-Jt-PC_Adj Bench DR 3 for Initial Briefs (Electric) 2 2" xfId="6684"/>
    <cellStyle name="_Recon to Darrin's 5.11.05 proforma_Power Costs - Comparison bx Rbtl-Staff-Jt-PC_Adj Bench DR 3 for Initial Briefs (Electric) 3" xfId="6685"/>
    <cellStyle name="_Recon to Darrin's 5.11.05 proforma_Power Costs - Comparison bx Rbtl-Staff-Jt-PC_Adj Bench DR 3 for Initial Briefs (Electric)_DEM-WP(C) ENERG10C--ctn Mid-C_042010 2010GRC" xfId="6686"/>
    <cellStyle name="_Recon to Darrin's 5.11.05 proforma_Power Costs - Comparison bx Rbtl-Staff-Jt-PC_DEM-WP(C) ENERG10C--ctn Mid-C_042010 2010GRC" xfId="6687"/>
    <cellStyle name="_Recon to Darrin's 5.11.05 proforma_Power Costs - Comparison bx Rbtl-Staff-Jt-PC_Electric Rev Req Model (2009 GRC) Rebuttal" xfId="1986"/>
    <cellStyle name="_Recon to Darrin's 5.11.05 proforma_Power Costs - Comparison bx Rbtl-Staff-Jt-PC_Electric Rev Req Model (2009 GRC) Rebuttal 2" xfId="6688"/>
    <cellStyle name="_Recon to Darrin's 5.11.05 proforma_Power Costs - Comparison bx Rbtl-Staff-Jt-PC_Electric Rev Req Model (2009 GRC) Rebuttal REmoval of New  WH Solar AdjustMI" xfId="1987"/>
    <cellStyle name="_Recon to Darrin's 5.11.05 proforma_Power Costs - Comparison bx Rbtl-Staff-Jt-PC_Electric Rev Req Model (2009 GRC) Rebuttal REmoval of New  WH Solar AdjustMI 2" xfId="1988"/>
    <cellStyle name="_Recon to Darrin's 5.11.05 proforma_Power Costs - Comparison bx Rbtl-Staff-Jt-PC_Electric Rev Req Model (2009 GRC) Rebuttal REmoval of New  WH Solar AdjustMI 2 2" xfId="6689"/>
    <cellStyle name="_Recon to Darrin's 5.11.05 proforma_Power Costs - Comparison bx Rbtl-Staff-Jt-PC_Electric Rev Req Model (2009 GRC) Rebuttal REmoval of New  WH Solar AdjustMI 3" xfId="6690"/>
    <cellStyle name="_Recon to Darrin's 5.11.05 proforma_Power Costs - Comparison bx Rbtl-Staff-Jt-PC_Electric Rev Req Model (2009 GRC) Rebuttal REmoval of New  WH Solar AdjustMI_DEM-WP(C) ENERG10C--ctn Mid-C_042010 2010GRC" xfId="6691"/>
    <cellStyle name="_Recon to Darrin's 5.11.05 proforma_Power Costs - Comparison bx Rbtl-Staff-Jt-PC_Electric Rev Req Model (2009 GRC) Revised 01-18-2010" xfId="1989"/>
    <cellStyle name="_Recon to Darrin's 5.11.05 proforma_Power Costs - Comparison bx Rbtl-Staff-Jt-PC_Electric Rev Req Model (2009 GRC) Revised 01-18-2010 2" xfId="1990"/>
    <cellStyle name="_Recon to Darrin's 5.11.05 proforma_Power Costs - Comparison bx Rbtl-Staff-Jt-PC_Electric Rev Req Model (2009 GRC) Revised 01-18-2010 2 2" xfId="6692"/>
    <cellStyle name="_Recon to Darrin's 5.11.05 proforma_Power Costs - Comparison bx Rbtl-Staff-Jt-PC_Electric Rev Req Model (2009 GRC) Revised 01-18-2010 3" xfId="6693"/>
    <cellStyle name="_Recon to Darrin's 5.11.05 proforma_Power Costs - Comparison bx Rbtl-Staff-Jt-PC_Electric Rev Req Model (2009 GRC) Revised 01-18-2010_DEM-WP(C) ENERG10C--ctn Mid-C_042010 2010GRC" xfId="6694"/>
    <cellStyle name="_Recon to Darrin's 5.11.05 proforma_Power Costs - Comparison bx Rbtl-Staff-Jt-PC_Final Order Electric EXHIBIT A-1" xfId="1991"/>
    <cellStyle name="_Recon to Darrin's 5.11.05 proforma_Power Costs - Comparison bx Rbtl-Staff-Jt-PC_Final Order Electric EXHIBIT A-1 2" xfId="6695"/>
    <cellStyle name="_Recon to Darrin's 5.11.05 proforma_Rebuttal Power Costs" xfId="1992"/>
    <cellStyle name="_Recon to Darrin's 5.11.05 proforma_Rebuttal Power Costs 2" xfId="1993"/>
    <cellStyle name="_Recon to Darrin's 5.11.05 proforma_Rebuttal Power Costs 2 2" xfId="6696"/>
    <cellStyle name="_Recon to Darrin's 5.11.05 proforma_Rebuttal Power Costs 3" xfId="6697"/>
    <cellStyle name="_Recon to Darrin's 5.11.05 proforma_Rebuttal Power Costs_Adj Bench DR 3 for Initial Briefs (Electric)" xfId="1994"/>
    <cellStyle name="_Recon to Darrin's 5.11.05 proforma_Rebuttal Power Costs_Adj Bench DR 3 for Initial Briefs (Electric) 2" xfId="1995"/>
    <cellStyle name="_Recon to Darrin's 5.11.05 proforma_Rebuttal Power Costs_Adj Bench DR 3 for Initial Briefs (Electric) 2 2" xfId="6698"/>
    <cellStyle name="_Recon to Darrin's 5.11.05 proforma_Rebuttal Power Costs_Adj Bench DR 3 for Initial Briefs (Electric) 3" xfId="6699"/>
    <cellStyle name="_Recon to Darrin's 5.11.05 proforma_Rebuttal Power Costs_Adj Bench DR 3 for Initial Briefs (Electric)_DEM-WP(C) ENERG10C--ctn Mid-C_042010 2010GRC" xfId="6700"/>
    <cellStyle name="_Recon to Darrin's 5.11.05 proforma_Rebuttal Power Costs_DEM-WP(C) ENERG10C--ctn Mid-C_042010 2010GRC" xfId="6701"/>
    <cellStyle name="_Recon to Darrin's 5.11.05 proforma_Rebuttal Power Costs_Electric Rev Req Model (2009 GRC) Rebuttal" xfId="1996"/>
    <cellStyle name="_Recon to Darrin's 5.11.05 proforma_Rebuttal Power Costs_Electric Rev Req Model (2009 GRC) Rebuttal 2" xfId="6702"/>
    <cellStyle name="_Recon to Darrin's 5.11.05 proforma_Rebuttal Power Costs_Electric Rev Req Model (2009 GRC) Rebuttal REmoval of New  WH Solar AdjustMI" xfId="1997"/>
    <cellStyle name="_Recon to Darrin's 5.11.05 proforma_Rebuttal Power Costs_Electric Rev Req Model (2009 GRC) Rebuttal REmoval of New  WH Solar AdjustMI 2" xfId="1998"/>
    <cellStyle name="_Recon to Darrin's 5.11.05 proforma_Rebuttal Power Costs_Electric Rev Req Model (2009 GRC) Rebuttal REmoval of New  WH Solar AdjustMI 2 2" xfId="6703"/>
    <cellStyle name="_Recon to Darrin's 5.11.05 proforma_Rebuttal Power Costs_Electric Rev Req Model (2009 GRC) Rebuttal REmoval of New  WH Solar AdjustMI 3" xfId="6704"/>
    <cellStyle name="_Recon to Darrin's 5.11.05 proforma_Rebuttal Power Costs_Electric Rev Req Model (2009 GRC) Rebuttal REmoval of New  WH Solar AdjustMI_DEM-WP(C) ENERG10C--ctn Mid-C_042010 2010GRC" xfId="6705"/>
    <cellStyle name="_Recon to Darrin's 5.11.05 proforma_Rebuttal Power Costs_Electric Rev Req Model (2009 GRC) Revised 01-18-2010" xfId="1999"/>
    <cellStyle name="_Recon to Darrin's 5.11.05 proforma_Rebuttal Power Costs_Electric Rev Req Model (2009 GRC) Revised 01-18-2010 2" xfId="2000"/>
    <cellStyle name="_Recon to Darrin's 5.11.05 proforma_Rebuttal Power Costs_Electric Rev Req Model (2009 GRC) Revised 01-18-2010 2 2" xfId="6706"/>
    <cellStyle name="_Recon to Darrin's 5.11.05 proforma_Rebuttal Power Costs_Electric Rev Req Model (2009 GRC) Revised 01-18-2010 3" xfId="6707"/>
    <cellStyle name="_Recon to Darrin's 5.11.05 proforma_Rebuttal Power Costs_Electric Rev Req Model (2009 GRC) Revised 01-18-2010_DEM-WP(C) ENERG10C--ctn Mid-C_042010 2010GRC" xfId="6708"/>
    <cellStyle name="_Recon to Darrin's 5.11.05 proforma_Rebuttal Power Costs_Final Order Electric EXHIBIT A-1" xfId="2001"/>
    <cellStyle name="_Recon to Darrin's 5.11.05 proforma_Rebuttal Power Costs_Final Order Electric EXHIBIT A-1 2" xfId="6709"/>
    <cellStyle name="_Recon to Darrin's 5.11.05 proforma_Transmission Workbook for May BOD" xfId="2002"/>
    <cellStyle name="_Recon to Darrin's 5.11.05 proforma_Transmission Workbook for May BOD 2" xfId="2003"/>
    <cellStyle name="_Recon to Darrin's 5.11.05 proforma_Transmission Workbook for May BOD 2 2" xfId="6710"/>
    <cellStyle name="_Recon to Darrin's 5.11.05 proforma_Transmission Workbook for May BOD 3" xfId="6711"/>
    <cellStyle name="_Recon to Darrin's 5.11.05 proforma_Transmission Workbook for May BOD_DEM-WP(C) ENERG10C--ctn Mid-C_042010 2010GRC" xfId="6712"/>
    <cellStyle name="_Recon to Darrin's 5.11.05 proforma_Wind Integration 10GRC" xfId="2004"/>
    <cellStyle name="_Recon to Darrin's 5.11.05 proforma_Wind Integration 10GRC 2" xfId="2005"/>
    <cellStyle name="_Recon to Darrin's 5.11.05 proforma_Wind Integration 10GRC 2 2" xfId="6713"/>
    <cellStyle name="_Recon to Darrin's 5.11.05 proforma_Wind Integration 10GRC 3" xfId="6714"/>
    <cellStyle name="_Recon to Darrin's 5.11.05 proforma_Wind Integration 10GRC_DEM-WP(C) ENERG10C--ctn Mid-C_042010 2010GRC" xfId="6715"/>
    <cellStyle name="_Revenue" xfId="3400"/>
    <cellStyle name="_Revenue_Data" xfId="3401"/>
    <cellStyle name="_Revenue_Data_1" xfId="3402"/>
    <cellStyle name="_Revenue_Data_Pro Forma Rev 09 GRC" xfId="3403"/>
    <cellStyle name="_Revenue_Data_Pro Forma Rev 2010 GRC" xfId="3404"/>
    <cellStyle name="_Revenue_Data_Pro Forma Rev 2010 GRC_Preliminary" xfId="3405"/>
    <cellStyle name="_Revenue_Data_Revenue (Feb 09 - Jan 10)" xfId="3406"/>
    <cellStyle name="_Revenue_Data_Revenue (Jan 09 - Dec 09)" xfId="3407"/>
    <cellStyle name="_Revenue_Data_Revenue (Mar 09 - Feb 10)" xfId="3408"/>
    <cellStyle name="_Revenue_Data_Volume Exhibit (Jan09 - Dec09)" xfId="3409"/>
    <cellStyle name="_Revenue_Mins" xfId="3410"/>
    <cellStyle name="_Revenue_Pro Forma Rev 07 GRC" xfId="3411"/>
    <cellStyle name="_Revenue_Pro Forma Rev 08 GRC" xfId="3412"/>
    <cellStyle name="_Revenue_Pro Forma Rev 09 GRC" xfId="3413"/>
    <cellStyle name="_Revenue_Pro Forma Rev 2010 GRC" xfId="3414"/>
    <cellStyle name="_Revenue_Pro Forma Rev 2010 GRC_Preliminary" xfId="3415"/>
    <cellStyle name="_Revenue_Revenue (Feb 09 - Jan 10)" xfId="3416"/>
    <cellStyle name="_Revenue_Revenue (Jan 09 - Dec 09)" xfId="3417"/>
    <cellStyle name="_Revenue_Revenue (Mar 09 - Feb 10)" xfId="3418"/>
    <cellStyle name="_Revenue_Sheet2" xfId="3419"/>
    <cellStyle name="_Revenue_Therms Data" xfId="3420"/>
    <cellStyle name="_Revenue_Therms Data Rerun" xfId="3421"/>
    <cellStyle name="_Revenue_Volume Exhibit (Jan09 - Dec09)" xfId="3422"/>
    <cellStyle name="_Sumas Proforma - 11-09-07" xfId="2006"/>
    <cellStyle name="_Sumas Property Taxes v1" xfId="2007"/>
    <cellStyle name="_Tenaska Comparison" xfId="2008"/>
    <cellStyle name="_Tenaska Comparison 2" xfId="2009"/>
    <cellStyle name="_Tenaska Comparison 2 2" xfId="2010"/>
    <cellStyle name="_Tenaska Comparison 2 2 2" xfId="6716"/>
    <cellStyle name="_Tenaska Comparison 2 3" xfId="6717"/>
    <cellStyle name="_Tenaska Comparison 3" xfId="2011"/>
    <cellStyle name="_Tenaska Comparison 3 2" xfId="6718"/>
    <cellStyle name="_Tenaska Comparison 4" xfId="2012"/>
    <cellStyle name="_Tenaska Comparison 4 2" xfId="2013"/>
    <cellStyle name="_Tenaska Comparison 4 2 2" xfId="6719"/>
    <cellStyle name="_Tenaska Comparison 4 3" xfId="6720"/>
    <cellStyle name="_Tenaska Comparison 5" xfId="6721"/>
    <cellStyle name="_Tenaska Comparison 5 2" xfId="6722"/>
    <cellStyle name="_Tenaska Comparison 6" xfId="6723"/>
    <cellStyle name="_Tenaska Comparison 7" xfId="6724"/>
    <cellStyle name="_Tenaska Comparison 7 2" xfId="6725"/>
    <cellStyle name="_Tenaska Comparison 8" xfId="6726"/>
    <cellStyle name="_Tenaska Comparison 8 2" xfId="6727"/>
    <cellStyle name="_Tenaska Comparison_(C) WHE Proforma with ITC cash grant 10 Yr Amort_for deferral_102809" xfId="2014"/>
    <cellStyle name="_Tenaska Comparison_(C) WHE Proforma with ITC cash grant 10 Yr Amort_for deferral_102809 2" xfId="2015"/>
    <cellStyle name="_Tenaska Comparison_(C) WHE Proforma with ITC cash grant 10 Yr Amort_for deferral_102809 2 2" xfId="6728"/>
    <cellStyle name="_Tenaska Comparison_(C) WHE Proforma with ITC cash grant 10 Yr Amort_for deferral_102809 3" xfId="6729"/>
    <cellStyle name="_Tenaska Comparison_(C) WHE Proforma with ITC cash grant 10 Yr Amort_for deferral_102809_16.07E Wild Horse Wind Expansionwrkingfile" xfId="2016"/>
    <cellStyle name="_Tenaska Comparison_(C) WHE Proforma with ITC cash grant 10 Yr Amort_for deferral_102809_16.07E Wild Horse Wind Expansionwrkingfile 2" xfId="2017"/>
    <cellStyle name="_Tenaska Comparison_(C) WHE Proforma with ITC cash grant 10 Yr Amort_for deferral_102809_16.07E Wild Horse Wind Expansionwrkingfile 2 2" xfId="6730"/>
    <cellStyle name="_Tenaska Comparison_(C) WHE Proforma with ITC cash grant 10 Yr Amort_for deferral_102809_16.07E Wild Horse Wind Expansionwrkingfile 3" xfId="6731"/>
    <cellStyle name="_Tenaska Comparison_(C) WHE Proforma with ITC cash grant 10 Yr Amort_for deferral_102809_16.07E Wild Horse Wind Expansionwrkingfile SF" xfId="2018"/>
    <cellStyle name="_Tenaska Comparison_(C) WHE Proforma with ITC cash grant 10 Yr Amort_for deferral_102809_16.07E Wild Horse Wind Expansionwrkingfile SF 2" xfId="2019"/>
    <cellStyle name="_Tenaska Comparison_(C) WHE Proforma with ITC cash grant 10 Yr Amort_for deferral_102809_16.07E Wild Horse Wind Expansionwrkingfile SF 2 2" xfId="6732"/>
    <cellStyle name="_Tenaska Comparison_(C) WHE Proforma with ITC cash grant 10 Yr Amort_for deferral_102809_16.07E Wild Horse Wind Expansionwrkingfile SF 3" xfId="6733"/>
    <cellStyle name="_Tenaska Comparison_(C) WHE Proforma with ITC cash grant 10 Yr Amort_for deferral_102809_16.07E Wild Horse Wind Expansionwrkingfile SF_DEM-WP(C) ENERG10C--ctn Mid-C_042010 2010GRC" xfId="6734"/>
    <cellStyle name="_Tenaska Comparison_(C) WHE Proforma with ITC cash grant 10 Yr Amort_for deferral_102809_16.07E Wild Horse Wind Expansionwrkingfile_DEM-WP(C) ENERG10C--ctn Mid-C_042010 2010GRC" xfId="6735"/>
    <cellStyle name="_Tenaska Comparison_(C) WHE Proforma with ITC cash grant 10 Yr Amort_for deferral_102809_16.37E Wild Horse Expansion DeferralRevwrkingfile SF" xfId="2020"/>
    <cellStyle name="_Tenaska Comparison_(C) WHE Proforma with ITC cash grant 10 Yr Amort_for deferral_102809_16.37E Wild Horse Expansion DeferralRevwrkingfile SF 2" xfId="2021"/>
    <cellStyle name="_Tenaska Comparison_(C) WHE Proforma with ITC cash grant 10 Yr Amort_for deferral_102809_16.37E Wild Horse Expansion DeferralRevwrkingfile SF 2 2" xfId="6736"/>
    <cellStyle name="_Tenaska Comparison_(C) WHE Proforma with ITC cash grant 10 Yr Amort_for deferral_102809_16.37E Wild Horse Expansion DeferralRevwrkingfile SF 3" xfId="6737"/>
    <cellStyle name="_Tenaska Comparison_(C) WHE Proforma with ITC cash grant 10 Yr Amort_for deferral_102809_16.37E Wild Horse Expansion DeferralRevwrkingfile SF_DEM-WP(C) ENERG10C--ctn Mid-C_042010 2010GRC" xfId="6738"/>
    <cellStyle name="_Tenaska Comparison_(C) WHE Proforma with ITC cash grant 10 Yr Amort_for deferral_102809_DEM-WP(C) ENERG10C--ctn Mid-C_042010 2010GRC" xfId="6739"/>
    <cellStyle name="_Tenaska Comparison_(C) WHE Proforma with ITC cash grant 10 Yr Amort_for rebuttal_120709" xfId="2022"/>
    <cellStyle name="_Tenaska Comparison_(C) WHE Proforma with ITC cash grant 10 Yr Amort_for rebuttal_120709 2" xfId="2023"/>
    <cellStyle name="_Tenaska Comparison_(C) WHE Proforma with ITC cash grant 10 Yr Amort_for rebuttal_120709 2 2" xfId="6740"/>
    <cellStyle name="_Tenaska Comparison_(C) WHE Proforma with ITC cash grant 10 Yr Amort_for rebuttal_120709_DEM-WP(C) ENERG10C--ctn Mid-C_042010 2010GRC" xfId="6741"/>
    <cellStyle name="_Tenaska Comparison_04.07E Wild Horse Wind Expansion" xfId="2024"/>
    <cellStyle name="_Tenaska Comparison_04.07E Wild Horse Wind Expansion 2" xfId="2025"/>
    <cellStyle name="_Tenaska Comparison_04.07E Wild Horse Wind Expansion 2 2" xfId="6742"/>
    <cellStyle name="_Tenaska Comparison_04.07E Wild Horse Wind Expansion 3" xfId="6743"/>
    <cellStyle name="_Tenaska Comparison_04.07E Wild Horse Wind Expansion_16.07E Wild Horse Wind Expansionwrkingfile" xfId="2026"/>
    <cellStyle name="_Tenaska Comparison_04.07E Wild Horse Wind Expansion_16.07E Wild Horse Wind Expansionwrkingfile 2" xfId="2027"/>
    <cellStyle name="_Tenaska Comparison_04.07E Wild Horse Wind Expansion_16.07E Wild Horse Wind Expansionwrkingfile 2 2" xfId="6744"/>
    <cellStyle name="_Tenaska Comparison_04.07E Wild Horse Wind Expansion_16.07E Wild Horse Wind Expansionwrkingfile 3" xfId="6745"/>
    <cellStyle name="_Tenaska Comparison_04.07E Wild Horse Wind Expansion_16.07E Wild Horse Wind Expansionwrkingfile SF" xfId="2028"/>
    <cellStyle name="_Tenaska Comparison_04.07E Wild Horse Wind Expansion_16.07E Wild Horse Wind Expansionwrkingfile SF 2" xfId="2029"/>
    <cellStyle name="_Tenaska Comparison_04.07E Wild Horse Wind Expansion_16.07E Wild Horse Wind Expansionwrkingfile SF 2 2" xfId="6746"/>
    <cellStyle name="_Tenaska Comparison_04.07E Wild Horse Wind Expansion_16.07E Wild Horse Wind Expansionwrkingfile SF 3" xfId="6747"/>
    <cellStyle name="_Tenaska Comparison_04.07E Wild Horse Wind Expansion_16.07E Wild Horse Wind Expansionwrkingfile SF_DEM-WP(C) ENERG10C--ctn Mid-C_042010 2010GRC" xfId="6748"/>
    <cellStyle name="_Tenaska Comparison_04.07E Wild Horse Wind Expansion_16.07E Wild Horse Wind Expansionwrkingfile_DEM-WP(C) ENERG10C--ctn Mid-C_042010 2010GRC" xfId="6749"/>
    <cellStyle name="_Tenaska Comparison_04.07E Wild Horse Wind Expansion_16.37E Wild Horse Expansion DeferralRevwrkingfile SF" xfId="2030"/>
    <cellStyle name="_Tenaska Comparison_04.07E Wild Horse Wind Expansion_16.37E Wild Horse Expansion DeferralRevwrkingfile SF 2" xfId="2031"/>
    <cellStyle name="_Tenaska Comparison_04.07E Wild Horse Wind Expansion_16.37E Wild Horse Expansion DeferralRevwrkingfile SF 2 2" xfId="6750"/>
    <cellStyle name="_Tenaska Comparison_04.07E Wild Horse Wind Expansion_16.37E Wild Horse Expansion DeferralRevwrkingfile SF 3" xfId="6751"/>
    <cellStyle name="_Tenaska Comparison_04.07E Wild Horse Wind Expansion_16.37E Wild Horse Expansion DeferralRevwrkingfile SF_DEM-WP(C) ENERG10C--ctn Mid-C_042010 2010GRC" xfId="6752"/>
    <cellStyle name="_Tenaska Comparison_04.07E Wild Horse Wind Expansion_DEM-WP(C) ENERG10C--ctn Mid-C_042010 2010GRC" xfId="6753"/>
    <cellStyle name="_Tenaska Comparison_16.07E Wild Horse Wind Expansionwrkingfile" xfId="2032"/>
    <cellStyle name="_Tenaska Comparison_16.07E Wild Horse Wind Expansionwrkingfile 2" xfId="2033"/>
    <cellStyle name="_Tenaska Comparison_16.07E Wild Horse Wind Expansionwrkingfile 2 2" xfId="6754"/>
    <cellStyle name="_Tenaska Comparison_16.07E Wild Horse Wind Expansionwrkingfile 3" xfId="6755"/>
    <cellStyle name="_Tenaska Comparison_16.07E Wild Horse Wind Expansionwrkingfile SF" xfId="2034"/>
    <cellStyle name="_Tenaska Comparison_16.07E Wild Horse Wind Expansionwrkingfile SF 2" xfId="2035"/>
    <cellStyle name="_Tenaska Comparison_16.07E Wild Horse Wind Expansionwrkingfile SF 2 2" xfId="6756"/>
    <cellStyle name="_Tenaska Comparison_16.07E Wild Horse Wind Expansionwrkingfile SF 3" xfId="6757"/>
    <cellStyle name="_Tenaska Comparison_16.07E Wild Horse Wind Expansionwrkingfile SF_DEM-WP(C) ENERG10C--ctn Mid-C_042010 2010GRC" xfId="6758"/>
    <cellStyle name="_Tenaska Comparison_16.07E Wild Horse Wind Expansionwrkingfile_DEM-WP(C) ENERG10C--ctn Mid-C_042010 2010GRC" xfId="6759"/>
    <cellStyle name="_Tenaska Comparison_16.37E Wild Horse Expansion DeferralRevwrkingfile SF" xfId="2036"/>
    <cellStyle name="_Tenaska Comparison_16.37E Wild Horse Expansion DeferralRevwrkingfile SF 2" xfId="2037"/>
    <cellStyle name="_Tenaska Comparison_16.37E Wild Horse Expansion DeferralRevwrkingfile SF 2 2" xfId="6760"/>
    <cellStyle name="_Tenaska Comparison_16.37E Wild Horse Expansion DeferralRevwrkingfile SF 3" xfId="6761"/>
    <cellStyle name="_Tenaska Comparison_16.37E Wild Horse Expansion DeferralRevwrkingfile SF_DEM-WP(C) ENERG10C--ctn Mid-C_042010 2010GRC" xfId="6762"/>
    <cellStyle name="_Tenaska Comparison_2009 GRC Compl Filing - Exhibit D" xfId="2038"/>
    <cellStyle name="_Tenaska Comparison_2009 GRC Compl Filing - Exhibit D 2" xfId="2039"/>
    <cellStyle name="_Tenaska Comparison_2009 GRC Compl Filing - Exhibit D 2 2" xfId="6763"/>
    <cellStyle name="_Tenaska Comparison_2009 GRC Compl Filing - Exhibit D 3" xfId="6764"/>
    <cellStyle name="_Tenaska Comparison_2009 GRC Compl Filing - Exhibit D_DEM-WP(C) ENERG10C--ctn Mid-C_042010 2010GRC" xfId="6765"/>
    <cellStyle name="_Tenaska Comparison_4 31 Regulatory Assets and Liabilities  7 06- Exhibit D" xfId="2040"/>
    <cellStyle name="_Tenaska Comparison_4 31 Regulatory Assets and Liabilities  7 06- Exhibit D 2" xfId="2041"/>
    <cellStyle name="_Tenaska Comparison_4 31 Regulatory Assets and Liabilities  7 06- Exhibit D 2 2" xfId="6766"/>
    <cellStyle name="_Tenaska Comparison_4 31 Regulatory Assets and Liabilities  7 06- Exhibit D 3" xfId="6767"/>
    <cellStyle name="_Tenaska Comparison_4 31 Regulatory Assets and Liabilities  7 06- Exhibit D_DEM-WP(C) ENERG10C--ctn Mid-C_042010 2010GRC" xfId="6768"/>
    <cellStyle name="_Tenaska Comparison_4 31 Regulatory Assets and Liabilities  7 06- Exhibit D_NIM Summary" xfId="2042"/>
    <cellStyle name="_Tenaska Comparison_4 31 Regulatory Assets and Liabilities  7 06- Exhibit D_NIM Summary 2" xfId="2043"/>
    <cellStyle name="_Tenaska Comparison_4 31 Regulatory Assets and Liabilities  7 06- Exhibit D_NIM Summary 2 2" xfId="6769"/>
    <cellStyle name="_Tenaska Comparison_4 31 Regulatory Assets and Liabilities  7 06- Exhibit D_NIM Summary 3" xfId="6770"/>
    <cellStyle name="_Tenaska Comparison_4 31 Regulatory Assets and Liabilities  7 06- Exhibit D_NIM Summary_DEM-WP(C) ENERG10C--ctn Mid-C_042010 2010GRC" xfId="6771"/>
    <cellStyle name="_Tenaska Comparison_4 31 Regulatory Assets and Liabilities  7 06- Exhibit D_NIM+O&amp;M" xfId="6772"/>
    <cellStyle name="_Tenaska Comparison_4 31 Regulatory Assets and Liabilities  7 06- Exhibit D_NIM+O&amp;M Monthly" xfId="6773"/>
    <cellStyle name="_Tenaska Comparison_4 31E Reg Asset  Liab and EXH D" xfId="6774"/>
    <cellStyle name="_Tenaska Comparison_4 31E Reg Asset  Liab and EXH D _ Aug 10 Filing (2)" xfId="6775"/>
    <cellStyle name="_Tenaska Comparison_4 32 Regulatory Assets and Liabilities  7 06- Exhibit D" xfId="2044"/>
    <cellStyle name="_Tenaska Comparison_4 32 Regulatory Assets and Liabilities  7 06- Exhibit D 2" xfId="2045"/>
    <cellStyle name="_Tenaska Comparison_4 32 Regulatory Assets and Liabilities  7 06- Exhibit D 2 2" xfId="6776"/>
    <cellStyle name="_Tenaska Comparison_4 32 Regulatory Assets and Liabilities  7 06- Exhibit D 3" xfId="6777"/>
    <cellStyle name="_Tenaska Comparison_4 32 Regulatory Assets and Liabilities  7 06- Exhibit D_DEM-WP(C) ENERG10C--ctn Mid-C_042010 2010GRC" xfId="6778"/>
    <cellStyle name="_Tenaska Comparison_4 32 Regulatory Assets and Liabilities  7 06- Exhibit D_NIM Summary" xfId="2046"/>
    <cellStyle name="_Tenaska Comparison_4 32 Regulatory Assets and Liabilities  7 06- Exhibit D_NIM Summary 2" xfId="2047"/>
    <cellStyle name="_Tenaska Comparison_4 32 Regulatory Assets and Liabilities  7 06- Exhibit D_NIM Summary 2 2" xfId="6779"/>
    <cellStyle name="_Tenaska Comparison_4 32 Regulatory Assets and Liabilities  7 06- Exhibit D_NIM Summary 3" xfId="6780"/>
    <cellStyle name="_Tenaska Comparison_4 32 Regulatory Assets and Liabilities  7 06- Exhibit D_NIM Summary_DEM-WP(C) ENERG10C--ctn Mid-C_042010 2010GRC" xfId="6781"/>
    <cellStyle name="_Tenaska Comparison_4 32 Regulatory Assets and Liabilities  7 06- Exhibit D_NIM+O&amp;M" xfId="6782"/>
    <cellStyle name="_Tenaska Comparison_4 32 Regulatory Assets and Liabilities  7 06- Exhibit D_NIM+O&amp;M Monthly" xfId="6783"/>
    <cellStyle name="_Tenaska Comparison_AURORA Total New" xfId="2048"/>
    <cellStyle name="_Tenaska Comparison_AURORA Total New 2" xfId="2049"/>
    <cellStyle name="_Tenaska Comparison_AURORA Total New 2 2" xfId="6784"/>
    <cellStyle name="_Tenaska Comparison_AURORA Total New 3" xfId="6785"/>
    <cellStyle name="_Tenaska Comparison_Book1" xfId="6786"/>
    <cellStyle name="_Tenaska Comparison_Book2" xfId="2050"/>
    <cellStyle name="_Tenaska Comparison_Book2 2" xfId="2051"/>
    <cellStyle name="_Tenaska Comparison_Book2 2 2" xfId="6787"/>
    <cellStyle name="_Tenaska Comparison_Book2 3" xfId="6788"/>
    <cellStyle name="_Tenaska Comparison_Book2_Adj Bench DR 3 for Initial Briefs (Electric)" xfId="2052"/>
    <cellStyle name="_Tenaska Comparison_Book2_Adj Bench DR 3 for Initial Briefs (Electric) 2" xfId="2053"/>
    <cellStyle name="_Tenaska Comparison_Book2_Adj Bench DR 3 for Initial Briefs (Electric) 2 2" xfId="6789"/>
    <cellStyle name="_Tenaska Comparison_Book2_Adj Bench DR 3 for Initial Briefs (Electric) 3" xfId="6790"/>
    <cellStyle name="_Tenaska Comparison_Book2_Adj Bench DR 3 for Initial Briefs (Electric)_DEM-WP(C) ENERG10C--ctn Mid-C_042010 2010GRC" xfId="6791"/>
    <cellStyle name="_Tenaska Comparison_Book2_DEM-WP(C) ENERG10C--ctn Mid-C_042010 2010GRC" xfId="6792"/>
    <cellStyle name="_Tenaska Comparison_Book2_Electric Rev Req Model (2009 GRC) Rebuttal" xfId="2054"/>
    <cellStyle name="_Tenaska Comparison_Book2_Electric Rev Req Model (2009 GRC) Rebuttal 2" xfId="6793"/>
    <cellStyle name="_Tenaska Comparison_Book2_Electric Rev Req Model (2009 GRC) Rebuttal REmoval of New  WH Solar AdjustMI" xfId="2055"/>
    <cellStyle name="_Tenaska Comparison_Book2_Electric Rev Req Model (2009 GRC) Rebuttal REmoval of New  WH Solar AdjustMI 2" xfId="2056"/>
    <cellStyle name="_Tenaska Comparison_Book2_Electric Rev Req Model (2009 GRC) Rebuttal REmoval of New  WH Solar AdjustMI 2 2" xfId="6794"/>
    <cellStyle name="_Tenaska Comparison_Book2_Electric Rev Req Model (2009 GRC) Rebuttal REmoval of New  WH Solar AdjustMI 3" xfId="6795"/>
    <cellStyle name="_Tenaska Comparison_Book2_Electric Rev Req Model (2009 GRC) Rebuttal REmoval of New  WH Solar AdjustMI_DEM-WP(C) ENERG10C--ctn Mid-C_042010 2010GRC" xfId="6796"/>
    <cellStyle name="_Tenaska Comparison_Book2_Electric Rev Req Model (2009 GRC) Revised 01-18-2010" xfId="2057"/>
    <cellStyle name="_Tenaska Comparison_Book2_Electric Rev Req Model (2009 GRC) Revised 01-18-2010 2" xfId="2058"/>
    <cellStyle name="_Tenaska Comparison_Book2_Electric Rev Req Model (2009 GRC) Revised 01-18-2010 2 2" xfId="6797"/>
    <cellStyle name="_Tenaska Comparison_Book2_Electric Rev Req Model (2009 GRC) Revised 01-18-2010 3" xfId="6798"/>
    <cellStyle name="_Tenaska Comparison_Book2_Electric Rev Req Model (2009 GRC) Revised 01-18-2010_DEM-WP(C) ENERG10C--ctn Mid-C_042010 2010GRC" xfId="6799"/>
    <cellStyle name="_Tenaska Comparison_Book2_Final Order Electric EXHIBIT A-1" xfId="2059"/>
    <cellStyle name="_Tenaska Comparison_Book2_Final Order Electric EXHIBIT A-1 2" xfId="6800"/>
    <cellStyle name="_Tenaska Comparison_Book4" xfId="2060"/>
    <cellStyle name="_Tenaska Comparison_Book4 2" xfId="2061"/>
    <cellStyle name="_Tenaska Comparison_Book4 2 2" xfId="6801"/>
    <cellStyle name="_Tenaska Comparison_Book4 3" xfId="6802"/>
    <cellStyle name="_Tenaska Comparison_Book4_DEM-WP(C) ENERG10C--ctn Mid-C_042010 2010GRC" xfId="6803"/>
    <cellStyle name="_Tenaska Comparison_Book9" xfId="2062"/>
    <cellStyle name="_Tenaska Comparison_Book9 2" xfId="2063"/>
    <cellStyle name="_Tenaska Comparison_Book9 2 2" xfId="6804"/>
    <cellStyle name="_Tenaska Comparison_Book9 3" xfId="6805"/>
    <cellStyle name="_Tenaska Comparison_Book9_DEM-WP(C) ENERG10C--ctn Mid-C_042010 2010GRC" xfId="6806"/>
    <cellStyle name="_Tenaska Comparison_Chelan PUD Power Costs (8-10)" xfId="6807"/>
    <cellStyle name="_Tenaska Comparison_DEM-WP(C) Chelan Power Costs" xfId="6808"/>
    <cellStyle name="_Tenaska Comparison_DEM-WP(C) ENERG10C--ctn Mid-C_042010 2010GRC" xfId="6809"/>
    <cellStyle name="_Tenaska Comparison_DEM-WP(C) Gas Transport 2010GRC" xfId="6810"/>
    <cellStyle name="_Tenaska Comparison_LSRWEP LGIA like Acctg Petition Aug 2010" xfId="6811"/>
    <cellStyle name="_Tenaska Comparison_NIM Summary" xfId="2064"/>
    <cellStyle name="_Tenaska Comparison_NIM Summary 09GRC" xfId="2065"/>
    <cellStyle name="_Tenaska Comparison_NIM Summary 09GRC 2" xfId="2066"/>
    <cellStyle name="_Tenaska Comparison_NIM Summary 09GRC 2 2" xfId="6812"/>
    <cellStyle name="_Tenaska Comparison_NIM Summary 09GRC 3" xfId="6813"/>
    <cellStyle name="_Tenaska Comparison_NIM Summary 09GRC_DEM-WP(C) ENERG10C--ctn Mid-C_042010 2010GRC" xfId="6814"/>
    <cellStyle name="_Tenaska Comparison_NIM Summary 10" xfId="6815"/>
    <cellStyle name="_Tenaska Comparison_NIM Summary 11" xfId="6816"/>
    <cellStyle name="_Tenaska Comparison_NIM Summary 12" xfId="6817"/>
    <cellStyle name="_Tenaska Comparison_NIM Summary 13" xfId="6818"/>
    <cellStyle name="_Tenaska Comparison_NIM Summary 14" xfId="6819"/>
    <cellStyle name="_Tenaska Comparison_NIM Summary 15" xfId="9038"/>
    <cellStyle name="_Tenaska Comparison_NIM Summary 16" xfId="9018"/>
    <cellStyle name="_Tenaska Comparison_NIM Summary 17" xfId="9035"/>
    <cellStyle name="_Tenaska Comparison_NIM Summary 2" xfId="2067"/>
    <cellStyle name="_Tenaska Comparison_NIM Summary 2 2" xfId="6820"/>
    <cellStyle name="_Tenaska Comparison_NIM Summary 3" xfId="2068"/>
    <cellStyle name="_Tenaska Comparison_NIM Summary 3 2" xfId="6821"/>
    <cellStyle name="_Tenaska Comparison_NIM Summary 4" xfId="2069"/>
    <cellStyle name="_Tenaska Comparison_NIM Summary 4 2" xfId="6822"/>
    <cellStyle name="_Tenaska Comparison_NIM Summary 5" xfId="2070"/>
    <cellStyle name="_Tenaska Comparison_NIM Summary 5 2" xfId="6823"/>
    <cellStyle name="_Tenaska Comparison_NIM Summary 6" xfId="2071"/>
    <cellStyle name="_Tenaska Comparison_NIM Summary 6 2" xfId="6824"/>
    <cellStyle name="_Tenaska Comparison_NIM Summary 7" xfId="2072"/>
    <cellStyle name="_Tenaska Comparison_NIM Summary 7 2" xfId="6825"/>
    <cellStyle name="_Tenaska Comparison_NIM Summary 8" xfId="2073"/>
    <cellStyle name="_Tenaska Comparison_NIM Summary 8 2" xfId="6826"/>
    <cellStyle name="_Tenaska Comparison_NIM Summary 9" xfId="2074"/>
    <cellStyle name="_Tenaska Comparison_NIM Summary 9 2" xfId="6827"/>
    <cellStyle name="_Tenaska Comparison_NIM Summary_DEM-WP(C) ENERG10C--ctn Mid-C_042010 2010GRC" xfId="6828"/>
    <cellStyle name="_Tenaska Comparison_NIM+O&amp;M" xfId="6829"/>
    <cellStyle name="_Tenaska Comparison_NIM+O&amp;M 2" xfId="6830"/>
    <cellStyle name="_Tenaska Comparison_NIM+O&amp;M Monthly" xfId="6831"/>
    <cellStyle name="_Tenaska Comparison_NIM+O&amp;M Monthly 2" xfId="6832"/>
    <cellStyle name="_Tenaska Comparison_PCA 9 -  Exhibit D April 2010 (3)" xfId="2075"/>
    <cellStyle name="_Tenaska Comparison_PCA 9 -  Exhibit D April 2010 (3) 2" xfId="2076"/>
    <cellStyle name="_Tenaska Comparison_PCA 9 -  Exhibit D April 2010 (3) 2 2" xfId="6833"/>
    <cellStyle name="_Tenaska Comparison_PCA 9 -  Exhibit D April 2010 (3) 3" xfId="6834"/>
    <cellStyle name="_Tenaska Comparison_PCA 9 -  Exhibit D April 2010 (3)_DEM-WP(C) ENERG10C--ctn Mid-C_042010 2010GRC" xfId="6835"/>
    <cellStyle name="_Tenaska Comparison_Power Costs - Comparison bx Rbtl-Staff-Jt-PC" xfId="2077"/>
    <cellStyle name="_Tenaska Comparison_Power Costs - Comparison bx Rbtl-Staff-Jt-PC 2" xfId="2078"/>
    <cellStyle name="_Tenaska Comparison_Power Costs - Comparison bx Rbtl-Staff-Jt-PC 2 2" xfId="6836"/>
    <cellStyle name="_Tenaska Comparison_Power Costs - Comparison bx Rbtl-Staff-Jt-PC 3" xfId="6837"/>
    <cellStyle name="_Tenaska Comparison_Power Costs - Comparison bx Rbtl-Staff-Jt-PC_Adj Bench DR 3 for Initial Briefs (Electric)" xfId="2079"/>
    <cellStyle name="_Tenaska Comparison_Power Costs - Comparison bx Rbtl-Staff-Jt-PC_Adj Bench DR 3 for Initial Briefs (Electric) 2" xfId="2080"/>
    <cellStyle name="_Tenaska Comparison_Power Costs - Comparison bx Rbtl-Staff-Jt-PC_Adj Bench DR 3 for Initial Briefs (Electric) 2 2" xfId="6838"/>
    <cellStyle name="_Tenaska Comparison_Power Costs - Comparison bx Rbtl-Staff-Jt-PC_Adj Bench DR 3 for Initial Briefs (Electric) 3" xfId="6839"/>
    <cellStyle name="_Tenaska Comparison_Power Costs - Comparison bx Rbtl-Staff-Jt-PC_Adj Bench DR 3 for Initial Briefs (Electric)_DEM-WP(C) ENERG10C--ctn Mid-C_042010 2010GRC" xfId="6840"/>
    <cellStyle name="_Tenaska Comparison_Power Costs - Comparison bx Rbtl-Staff-Jt-PC_DEM-WP(C) ENERG10C--ctn Mid-C_042010 2010GRC" xfId="6841"/>
    <cellStyle name="_Tenaska Comparison_Power Costs - Comparison bx Rbtl-Staff-Jt-PC_Electric Rev Req Model (2009 GRC) Rebuttal" xfId="2081"/>
    <cellStyle name="_Tenaska Comparison_Power Costs - Comparison bx Rbtl-Staff-Jt-PC_Electric Rev Req Model (2009 GRC) Rebuttal 2" xfId="6842"/>
    <cellStyle name="_Tenaska Comparison_Power Costs - Comparison bx Rbtl-Staff-Jt-PC_Electric Rev Req Model (2009 GRC) Rebuttal REmoval of New  WH Solar AdjustMI" xfId="2082"/>
    <cellStyle name="_Tenaska Comparison_Power Costs - Comparison bx Rbtl-Staff-Jt-PC_Electric Rev Req Model (2009 GRC) Rebuttal REmoval of New  WH Solar AdjustMI 2" xfId="2083"/>
    <cellStyle name="_Tenaska Comparison_Power Costs - Comparison bx Rbtl-Staff-Jt-PC_Electric Rev Req Model (2009 GRC) Rebuttal REmoval of New  WH Solar AdjustMI 2 2" xfId="6843"/>
    <cellStyle name="_Tenaska Comparison_Power Costs - Comparison bx Rbtl-Staff-Jt-PC_Electric Rev Req Model (2009 GRC) Rebuttal REmoval of New  WH Solar AdjustMI 3" xfId="6844"/>
    <cellStyle name="_Tenaska Comparison_Power Costs - Comparison bx Rbtl-Staff-Jt-PC_Electric Rev Req Model (2009 GRC) Rebuttal REmoval of New  WH Solar AdjustMI_DEM-WP(C) ENERG10C--ctn Mid-C_042010 2010GRC" xfId="6845"/>
    <cellStyle name="_Tenaska Comparison_Power Costs - Comparison bx Rbtl-Staff-Jt-PC_Electric Rev Req Model (2009 GRC) Revised 01-18-2010" xfId="2084"/>
    <cellStyle name="_Tenaska Comparison_Power Costs - Comparison bx Rbtl-Staff-Jt-PC_Electric Rev Req Model (2009 GRC) Revised 01-18-2010 2" xfId="2085"/>
    <cellStyle name="_Tenaska Comparison_Power Costs - Comparison bx Rbtl-Staff-Jt-PC_Electric Rev Req Model (2009 GRC) Revised 01-18-2010 2 2" xfId="6846"/>
    <cellStyle name="_Tenaska Comparison_Power Costs - Comparison bx Rbtl-Staff-Jt-PC_Electric Rev Req Model (2009 GRC) Revised 01-18-2010 3" xfId="6847"/>
    <cellStyle name="_Tenaska Comparison_Power Costs - Comparison bx Rbtl-Staff-Jt-PC_Electric Rev Req Model (2009 GRC) Revised 01-18-2010_DEM-WP(C) ENERG10C--ctn Mid-C_042010 2010GRC" xfId="6848"/>
    <cellStyle name="_Tenaska Comparison_Power Costs - Comparison bx Rbtl-Staff-Jt-PC_Final Order Electric EXHIBIT A-1" xfId="2086"/>
    <cellStyle name="_Tenaska Comparison_Power Costs - Comparison bx Rbtl-Staff-Jt-PC_Final Order Electric EXHIBIT A-1 2" xfId="6849"/>
    <cellStyle name="_Tenaska Comparison_Rebuttal Power Costs" xfId="2087"/>
    <cellStyle name="_Tenaska Comparison_Rebuttal Power Costs 2" xfId="2088"/>
    <cellStyle name="_Tenaska Comparison_Rebuttal Power Costs 2 2" xfId="6850"/>
    <cellStyle name="_Tenaska Comparison_Rebuttal Power Costs 3" xfId="6851"/>
    <cellStyle name="_Tenaska Comparison_Rebuttal Power Costs_Adj Bench DR 3 for Initial Briefs (Electric)" xfId="2089"/>
    <cellStyle name="_Tenaska Comparison_Rebuttal Power Costs_Adj Bench DR 3 for Initial Briefs (Electric) 2" xfId="2090"/>
    <cellStyle name="_Tenaska Comparison_Rebuttal Power Costs_Adj Bench DR 3 for Initial Briefs (Electric) 2 2" xfId="6852"/>
    <cellStyle name="_Tenaska Comparison_Rebuttal Power Costs_Adj Bench DR 3 for Initial Briefs (Electric) 3" xfId="6853"/>
    <cellStyle name="_Tenaska Comparison_Rebuttal Power Costs_Adj Bench DR 3 for Initial Briefs (Electric)_DEM-WP(C) ENERG10C--ctn Mid-C_042010 2010GRC" xfId="6854"/>
    <cellStyle name="_Tenaska Comparison_Rebuttal Power Costs_DEM-WP(C) ENERG10C--ctn Mid-C_042010 2010GRC" xfId="6855"/>
    <cellStyle name="_Tenaska Comparison_Rebuttal Power Costs_Electric Rev Req Model (2009 GRC) Rebuttal" xfId="2091"/>
    <cellStyle name="_Tenaska Comparison_Rebuttal Power Costs_Electric Rev Req Model (2009 GRC) Rebuttal 2" xfId="6856"/>
    <cellStyle name="_Tenaska Comparison_Rebuttal Power Costs_Electric Rev Req Model (2009 GRC) Rebuttal REmoval of New  WH Solar AdjustMI" xfId="2092"/>
    <cellStyle name="_Tenaska Comparison_Rebuttal Power Costs_Electric Rev Req Model (2009 GRC) Rebuttal REmoval of New  WH Solar AdjustMI 2" xfId="2093"/>
    <cellStyle name="_Tenaska Comparison_Rebuttal Power Costs_Electric Rev Req Model (2009 GRC) Rebuttal REmoval of New  WH Solar AdjustMI 2 2" xfId="6857"/>
    <cellStyle name="_Tenaska Comparison_Rebuttal Power Costs_Electric Rev Req Model (2009 GRC) Rebuttal REmoval of New  WH Solar AdjustMI 3" xfId="6858"/>
    <cellStyle name="_Tenaska Comparison_Rebuttal Power Costs_Electric Rev Req Model (2009 GRC) Rebuttal REmoval of New  WH Solar AdjustMI_DEM-WP(C) ENERG10C--ctn Mid-C_042010 2010GRC" xfId="6859"/>
    <cellStyle name="_Tenaska Comparison_Rebuttal Power Costs_Electric Rev Req Model (2009 GRC) Revised 01-18-2010" xfId="2094"/>
    <cellStyle name="_Tenaska Comparison_Rebuttal Power Costs_Electric Rev Req Model (2009 GRC) Revised 01-18-2010 2" xfId="2095"/>
    <cellStyle name="_Tenaska Comparison_Rebuttal Power Costs_Electric Rev Req Model (2009 GRC) Revised 01-18-2010 2 2" xfId="6860"/>
    <cellStyle name="_Tenaska Comparison_Rebuttal Power Costs_Electric Rev Req Model (2009 GRC) Revised 01-18-2010 3" xfId="6861"/>
    <cellStyle name="_Tenaska Comparison_Rebuttal Power Costs_Electric Rev Req Model (2009 GRC) Revised 01-18-2010_DEM-WP(C) ENERG10C--ctn Mid-C_042010 2010GRC" xfId="6862"/>
    <cellStyle name="_Tenaska Comparison_Rebuttal Power Costs_Final Order Electric EXHIBIT A-1" xfId="2096"/>
    <cellStyle name="_Tenaska Comparison_Rebuttal Power Costs_Final Order Electric EXHIBIT A-1 2" xfId="6863"/>
    <cellStyle name="_Tenaska Comparison_Transmission Workbook for May BOD" xfId="2097"/>
    <cellStyle name="_Tenaska Comparison_Transmission Workbook for May BOD 2" xfId="2098"/>
    <cellStyle name="_Tenaska Comparison_Transmission Workbook for May BOD 2 2" xfId="6864"/>
    <cellStyle name="_Tenaska Comparison_Transmission Workbook for May BOD 3" xfId="6865"/>
    <cellStyle name="_Tenaska Comparison_Transmission Workbook for May BOD_DEM-WP(C) ENERG10C--ctn Mid-C_042010 2010GRC" xfId="6866"/>
    <cellStyle name="_Tenaska Comparison_Wind Integration 10GRC" xfId="2099"/>
    <cellStyle name="_Tenaska Comparison_Wind Integration 10GRC 2" xfId="2100"/>
    <cellStyle name="_Tenaska Comparison_Wind Integration 10GRC 2 2" xfId="6867"/>
    <cellStyle name="_Tenaska Comparison_Wind Integration 10GRC 3" xfId="6868"/>
    <cellStyle name="_Tenaska Comparison_Wind Integration 10GRC_DEM-WP(C) ENERG10C--ctn Mid-C_042010 2010GRC" xfId="6869"/>
    <cellStyle name="_x0013__TENASKA REGULATORY ASSET" xfId="2101"/>
    <cellStyle name="_x0013__TENASKA REGULATORY ASSET 2" xfId="6870"/>
    <cellStyle name="_Therms Data" xfId="3423"/>
    <cellStyle name="_Therms Data_Pro Forma Rev 09 GRC" xfId="3424"/>
    <cellStyle name="_Therms Data_Pro Forma Rev 2010 GRC" xfId="3425"/>
    <cellStyle name="_Therms Data_Pro Forma Rev 2010 GRC_Preliminary" xfId="3426"/>
    <cellStyle name="_Therms Data_Revenue (Feb 09 - Jan 10)" xfId="3427"/>
    <cellStyle name="_Therms Data_Revenue (Jan 09 - Dec 09)" xfId="3428"/>
    <cellStyle name="_Therms Data_Revenue (Mar 09 - Feb 10)" xfId="3429"/>
    <cellStyle name="_Therms Data_Volume Exhibit (Jan09 - Dec09)" xfId="3430"/>
    <cellStyle name="_Value Copy 11 30 05 gas 12 09 05 AURORA at 12 14 05" xfId="2102"/>
    <cellStyle name="_Value Copy 11 30 05 gas 12 09 05 AURORA at 12 14 05 2" xfId="2103"/>
    <cellStyle name="_Value Copy 11 30 05 gas 12 09 05 AURORA at 12 14 05 2 2" xfId="2104"/>
    <cellStyle name="_Value Copy 11 30 05 gas 12 09 05 AURORA at 12 14 05 2 2 2" xfId="6871"/>
    <cellStyle name="_Value Copy 11 30 05 gas 12 09 05 AURORA at 12 14 05 2 3" xfId="6872"/>
    <cellStyle name="_Value Copy 11 30 05 gas 12 09 05 AURORA at 12 14 05 3" xfId="2105"/>
    <cellStyle name="_Value Copy 11 30 05 gas 12 09 05 AURORA at 12 14 05 3 2" xfId="6873"/>
    <cellStyle name="_Value Copy 11 30 05 gas 12 09 05 AURORA at 12 14 05 4" xfId="2106"/>
    <cellStyle name="_Value Copy 11 30 05 gas 12 09 05 AURORA at 12 14 05 4 2" xfId="2107"/>
    <cellStyle name="_Value Copy 11 30 05 gas 12 09 05 AURORA at 12 14 05 4 2 2" xfId="6874"/>
    <cellStyle name="_Value Copy 11 30 05 gas 12 09 05 AURORA at 12 14 05 4 3" xfId="6875"/>
    <cellStyle name="_Value Copy 11 30 05 gas 12 09 05 AURORA at 12 14 05 5" xfId="6876"/>
    <cellStyle name="_Value Copy 11 30 05 gas 12 09 05 AURORA at 12 14 05 6" xfId="6877"/>
    <cellStyle name="_Value Copy 11 30 05 gas 12 09 05 AURORA at 12 14 05 6 2" xfId="6878"/>
    <cellStyle name="_Value Copy 11 30 05 gas 12 09 05 AURORA at 12 14 05 7" xfId="6879"/>
    <cellStyle name="_Value Copy 11 30 05 gas 12 09 05 AURORA at 12 14 05 7 2" xfId="6880"/>
    <cellStyle name="_Value Copy 11 30 05 gas 12 09 05 AURORA at 12 14 05_04 07E Wild Horse Wind Expansion (C) (2)" xfId="2108"/>
    <cellStyle name="_Value Copy 11 30 05 gas 12 09 05 AURORA at 12 14 05_04 07E Wild Horse Wind Expansion (C) (2) 2" xfId="2109"/>
    <cellStyle name="_Value Copy 11 30 05 gas 12 09 05 AURORA at 12 14 05_04 07E Wild Horse Wind Expansion (C) (2) 2 2" xfId="6881"/>
    <cellStyle name="_Value Copy 11 30 05 gas 12 09 05 AURORA at 12 14 05_04 07E Wild Horse Wind Expansion (C) (2) 3" xfId="6882"/>
    <cellStyle name="_Value Copy 11 30 05 gas 12 09 05 AURORA at 12 14 05_04 07E Wild Horse Wind Expansion (C) (2)_Adj Bench DR 3 for Initial Briefs (Electric)" xfId="2110"/>
    <cellStyle name="_Value Copy 11 30 05 gas 12 09 05 AURORA at 12 14 05_04 07E Wild Horse Wind Expansion (C) (2)_Adj Bench DR 3 for Initial Briefs (Electric) 2" xfId="2111"/>
    <cellStyle name="_Value Copy 11 30 05 gas 12 09 05 AURORA at 12 14 05_04 07E Wild Horse Wind Expansion (C) (2)_Adj Bench DR 3 for Initial Briefs (Electric) 2 2" xfId="6883"/>
    <cellStyle name="_Value Copy 11 30 05 gas 12 09 05 AURORA at 12 14 05_04 07E Wild Horse Wind Expansion (C) (2)_Adj Bench DR 3 for Initial Briefs (Electric) 3" xfId="6884"/>
    <cellStyle name="_Value Copy 11 30 05 gas 12 09 05 AURORA at 12 14 05_04 07E Wild Horse Wind Expansion (C) (2)_Adj Bench DR 3 for Initial Briefs (Electric)_DEM-WP(C) ENERG10C--ctn Mid-C_042010 2010GRC" xfId="6885"/>
    <cellStyle name="_Value Copy 11 30 05 gas 12 09 05 AURORA at 12 14 05_04 07E Wild Horse Wind Expansion (C) (2)_DEM-WP(C) ENERG10C--ctn Mid-C_042010 2010GRC" xfId="6886"/>
    <cellStyle name="_Value Copy 11 30 05 gas 12 09 05 AURORA at 12 14 05_04 07E Wild Horse Wind Expansion (C) (2)_Electric Rev Req Model (2009 GRC) " xfId="2112"/>
    <cellStyle name="_Value Copy 11 30 05 gas 12 09 05 AURORA at 12 14 05_04 07E Wild Horse Wind Expansion (C) (2)_Electric Rev Req Model (2009 GRC)  2" xfId="2113"/>
    <cellStyle name="_Value Copy 11 30 05 gas 12 09 05 AURORA at 12 14 05_04 07E Wild Horse Wind Expansion (C) (2)_Electric Rev Req Model (2009 GRC)  2 2" xfId="6887"/>
    <cellStyle name="_Value Copy 11 30 05 gas 12 09 05 AURORA at 12 14 05_04 07E Wild Horse Wind Expansion (C) (2)_Electric Rev Req Model (2009 GRC)  3" xfId="6888"/>
    <cellStyle name="_Value Copy 11 30 05 gas 12 09 05 AURORA at 12 14 05_04 07E Wild Horse Wind Expansion (C) (2)_Electric Rev Req Model (2009 GRC) _DEM-WP(C) ENERG10C--ctn Mid-C_042010 2010GRC" xfId="6889"/>
    <cellStyle name="_Value Copy 11 30 05 gas 12 09 05 AURORA at 12 14 05_04 07E Wild Horse Wind Expansion (C) (2)_Electric Rev Req Model (2009 GRC) Rebuttal" xfId="2114"/>
    <cellStyle name="_Value Copy 11 30 05 gas 12 09 05 AURORA at 12 14 05_04 07E Wild Horse Wind Expansion (C) (2)_Electric Rev Req Model (2009 GRC) Rebuttal 2" xfId="6890"/>
    <cellStyle name="_Value Copy 11 30 05 gas 12 09 05 AURORA at 12 14 05_04 07E Wild Horse Wind Expansion (C) (2)_Electric Rev Req Model (2009 GRC) Rebuttal REmoval of New  WH Solar AdjustMI" xfId="2115"/>
    <cellStyle name="_Value Copy 11 30 05 gas 12 09 05 AURORA at 12 14 05_04 07E Wild Horse Wind Expansion (C) (2)_Electric Rev Req Model (2009 GRC) Rebuttal REmoval of New  WH Solar AdjustMI 2" xfId="2116"/>
    <cellStyle name="_Value Copy 11 30 05 gas 12 09 05 AURORA at 12 14 05_04 07E Wild Horse Wind Expansion (C) (2)_Electric Rev Req Model (2009 GRC) Rebuttal REmoval of New  WH Solar AdjustMI 2 2" xfId="6891"/>
    <cellStyle name="_Value Copy 11 30 05 gas 12 09 05 AURORA at 12 14 05_04 07E Wild Horse Wind Expansion (C) (2)_Electric Rev Req Model (2009 GRC) Rebuttal REmoval of New  WH Solar AdjustMI 3" xfId="6892"/>
    <cellStyle name="_Value Copy 11 30 05 gas 12 09 05 AURORA at 12 14 05_04 07E Wild Horse Wind Expansion (C) (2)_Electric Rev Req Model (2009 GRC) Rebuttal REmoval of New  WH Solar AdjustMI_DEM-WP(C) ENERG10C--ctn Mid-C_042010 2010GRC" xfId="6893"/>
    <cellStyle name="_Value Copy 11 30 05 gas 12 09 05 AURORA at 12 14 05_04 07E Wild Horse Wind Expansion (C) (2)_Electric Rev Req Model (2009 GRC) Revised 01-18-2010" xfId="2117"/>
    <cellStyle name="_Value Copy 11 30 05 gas 12 09 05 AURORA at 12 14 05_04 07E Wild Horse Wind Expansion (C) (2)_Electric Rev Req Model (2009 GRC) Revised 01-18-2010 2" xfId="2118"/>
    <cellStyle name="_Value Copy 11 30 05 gas 12 09 05 AURORA at 12 14 05_04 07E Wild Horse Wind Expansion (C) (2)_Electric Rev Req Model (2009 GRC) Revised 01-18-2010 2 2" xfId="6894"/>
    <cellStyle name="_Value Copy 11 30 05 gas 12 09 05 AURORA at 12 14 05_04 07E Wild Horse Wind Expansion (C) (2)_Electric Rev Req Model (2009 GRC) Revised 01-18-2010 3" xfId="6895"/>
    <cellStyle name="_Value Copy 11 30 05 gas 12 09 05 AURORA at 12 14 05_04 07E Wild Horse Wind Expansion (C) (2)_Electric Rev Req Model (2009 GRC) Revised 01-18-2010_DEM-WP(C) ENERG10C--ctn Mid-C_042010 2010GRC" xfId="6896"/>
    <cellStyle name="_Value Copy 11 30 05 gas 12 09 05 AURORA at 12 14 05_04 07E Wild Horse Wind Expansion (C) (2)_Final Order Electric EXHIBIT A-1" xfId="2119"/>
    <cellStyle name="_Value Copy 11 30 05 gas 12 09 05 AURORA at 12 14 05_04 07E Wild Horse Wind Expansion (C) (2)_Final Order Electric EXHIBIT A-1 2" xfId="6897"/>
    <cellStyle name="_Value Copy 11 30 05 gas 12 09 05 AURORA at 12 14 05_04 07E Wild Horse Wind Expansion (C) (2)_TENASKA REGULATORY ASSET" xfId="2120"/>
    <cellStyle name="_Value Copy 11 30 05 gas 12 09 05 AURORA at 12 14 05_04 07E Wild Horse Wind Expansion (C) (2)_TENASKA REGULATORY ASSET 2" xfId="6898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16.37E Wild Horse Expansion DeferralRevwrkingfile SF 2 2" xfId="6899"/>
    <cellStyle name="_Value Copy 11 30 05 gas 12 09 05 AURORA at 12 14 05_16.37E Wild Horse Expansion DeferralRevwrkingfile SF 3" xfId="6900"/>
    <cellStyle name="_Value Copy 11 30 05 gas 12 09 05 AURORA at 12 14 05_16.37E Wild Horse Expansion DeferralRevwrkingfile SF_DEM-WP(C) ENERG10C--ctn Mid-C_042010 2010GRC" xfId="6901"/>
    <cellStyle name="_Value Copy 11 30 05 gas 12 09 05 AURORA at 12 14 05_2009 GRC Compl Filing - Exhibit D" xfId="2123"/>
    <cellStyle name="_Value Copy 11 30 05 gas 12 09 05 AURORA at 12 14 05_2009 GRC Compl Filing - Exhibit D 2" xfId="2124"/>
    <cellStyle name="_Value Copy 11 30 05 gas 12 09 05 AURORA at 12 14 05_2009 GRC Compl Filing - Exhibit D 2 2" xfId="6902"/>
    <cellStyle name="_Value Copy 11 30 05 gas 12 09 05 AURORA at 12 14 05_2009 GRC Compl Filing - Exhibit D 3" xfId="6903"/>
    <cellStyle name="_Value Copy 11 30 05 gas 12 09 05 AURORA at 12 14 05_2009 GRC Compl Filing - Exhibit D_DEM-WP(C) ENERG10C--ctn Mid-C_042010 2010GRC" xfId="6904"/>
    <cellStyle name="_Value Copy 11 30 05 gas 12 09 05 AURORA at 12 14 05_4 31 Regulatory Assets and Liabilities  7 06- Exhibit D" xfId="2125"/>
    <cellStyle name="_Value Copy 11 30 05 gas 12 09 05 AURORA at 12 14 05_4 31 Regulatory Assets and Liabilities  7 06- Exhibit D 2" xfId="2126"/>
    <cellStyle name="_Value Copy 11 30 05 gas 12 09 05 AURORA at 12 14 05_4 31 Regulatory Assets and Liabilities  7 06- Exhibit D 2 2" xfId="6905"/>
    <cellStyle name="_Value Copy 11 30 05 gas 12 09 05 AURORA at 12 14 05_4 31 Regulatory Assets and Liabilities  7 06- Exhibit D 3" xfId="6906"/>
    <cellStyle name="_Value Copy 11 30 05 gas 12 09 05 AURORA at 12 14 05_4 31 Regulatory Assets and Liabilities  7 06- Exhibit D_DEM-WP(C) ENERG10C--ctn Mid-C_042010 2010GRC" xfId="6907"/>
    <cellStyle name="_Value Copy 11 30 05 gas 12 09 05 AURORA at 12 14 05_4 31 Regulatory Assets and Liabilities  7 06- Exhibit D_NIM Summary" xfId="2127"/>
    <cellStyle name="_Value Copy 11 30 05 gas 12 09 05 AURORA at 12 14 05_4 31 Regulatory Assets and Liabilities  7 06- Exhibit D_NIM Summary 2" xfId="2128"/>
    <cellStyle name="_Value Copy 11 30 05 gas 12 09 05 AURORA at 12 14 05_4 31 Regulatory Assets and Liabilities  7 06- Exhibit D_NIM Summary 2 2" xfId="6908"/>
    <cellStyle name="_Value Copy 11 30 05 gas 12 09 05 AURORA at 12 14 05_4 31 Regulatory Assets and Liabilities  7 06- Exhibit D_NIM Summary 3" xfId="6909"/>
    <cellStyle name="_Value Copy 11 30 05 gas 12 09 05 AURORA at 12 14 05_4 31 Regulatory Assets and Liabilities  7 06- Exhibit D_NIM Summary_DEM-WP(C) ENERG10C--ctn Mid-C_042010 2010GRC" xfId="6910"/>
    <cellStyle name="_Value Copy 11 30 05 gas 12 09 05 AURORA at 12 14 05_4 31E Reg Asset  Liab and EXH D" xfId="6911"/>
    <cellStyle name="_Value Copy 11 30 05 gas 12 09 05 AURORA at 12 14 05_4 31E Reg Asset  Liab and EXH D _ Aug 10 Filing (2)" xfId="6912"/>
    <cellStyle name="_Value Copy 11 30 05 gas 12 09 05 AURORA at 12 14 05_4 32 Regulatory Assets and Liabilities  7 06- Exhibit D" xfId="2129"/>
    <cellStyle name="_Value Copy 11 30 05 gas 12 09 05 AURORA at 12 14 05_4 32 Regulatory Assets and Liabilities  7 06- Exhibit D 2" xfId="2130"/>
    <cellStyle name="_Value Copy 11 30 05 gas 12 09 05 AURORA at 12 14 05_4 32 Regulatory Assets and Liabilities  7 06- Exhibit D 2 2" xfId="6913"/>
    <cellStyle name="_Value Copy 11 30 05 gas 12 09 05 AURORA at 12 14 05_4 32 Regulatory Assets and Liabilities  7 06- Exhibit D 3" xfId="6914"/>
    <cellStyle name="_Value Copy 11 30 05 gas 12 09 05 AURORA at 12 14 05_4 32 Regulatory Assets and Liabilities  7 06- Exhibit D_DEM-WP(C) ENERG10C--ctn Mid-C_042010 2010GRC" xfId="6915"/>
    <cellStyle name="_Value Copy 11 30 05 gas 12 09 05 AURORA at 12 14 05_4 32 Regulatory Assets and Liabilities  7 06- Exhibit D_NIM Summary" xfId="2131"/>
    <cellStyle name="_Value Copy 11 30 05 gas 12 09 05 AURORA at 12 14 05_4 32 Regulatory Assets and Liabilities  7 06- Exhibit D_NIM Summary 2" xfId="2132"/>
    <cellStyle name="_Value Copy 11 30 05 gas 12 09 05 AURORA at 12 14 05_4 32 Regulatory Assets and Liabilities  7 06- Exhibit D_NIM Summary 2 2" xfId="6916"/>
    <cellStyle name="_Value Copy 11 30 05 gas 12 09 05 AURORA at 12 14 05_4 32 Regulatory Assets and Liabilities  7 06- Exhibit D_NIM Summary 3" xfId="6917"/>
    <cellStyle name="_Value Copy 11 30 05 gas 12 09 05 AURORA at 12 14 05_4 32 Regulatory Assets and Liabilities  7 06- Exhibit D_NIM Summary_DEM-WP(C) ENERG10C--ctn Mid-C_042010 2010GRC" xfId="6918"/>
    <cellStyle name="_Value Copy 11 30 05 gas 12 09 05 AURORA at 12 14 05_AURORA Total New" xfId="2133"/>
    <cellStyle name="_Value Copy 11 30 05 gas 12 09 05 AURORA at 12 14 05_AURORA Total New 2" xfId="2134"/>
    <cellStyle name="_Value Copy 11 30 05 gas 12 09 05 AURORA at 12 14 05_AURORA Total New 2 2" xfId="6919"/>
    <cellStyle name="_Value Copy 11 30 05 gas 12 09 05 AURORA at 12 14 05_AURORA Total New 3" xfId="6920"/>
    <cellStyle name="_Value Copy 11 30 05 gas 12 09 05 AURORA at 12 14 05_Book2" xfId="2135"/>
    <cellStyle name="_Value Copy 11 30 05 gas 12 09 05 AURORA at 12 14 05_Book2 2" xfId="2136"/>
    <cellStyle name="_Value Copy 11 30 05 gas 12 09 05 AURORA at 12 14 05_Book2 2 2" xfId="6921"/>
    <cellStyle name="_Value Copy 11 30 05 gas 12 09 05 AURORA at 12 14 05_Book2 3" xfId="6922"/>
    <cellStyle name="_Value Copy 11 30 05 gas 12 09 05 AURORA at 12 14 05_Book2_Adj Bench DR 3 for Initial Briefs (Electric)" xfId="2137"/>
    <cellStyle name="_Value Copy 11 30 05 gas 12 09 05 AURORA at 12 14 05_Book2_Adj Bench DR 3 for Initial Briefs (Electric) 2" xfId="2138"/>
    <cellStyle name="_Value Copy 11 30 05 gas 12 09 05 AURORA at 12 14 05_Book2_Adj Bench DR 3 for Initial Briefs (Electric) 2 2" xfId="6923"/>
    <cellStyle name="_Value Copy 11 30 05 gas 12 09 05 AURORA at 12 14 05_Book2_Adj Bench DR 3 for Initial Briefs (Electric) 3" xfId="6924"/>
    <cellStyle name="_Value Copy 11 30 05 gas 12 09 05 AURORA at 12 14 05_Book2_Adj Bench DR 3 for Initial Briefs (Electric)_DEM-WP(C) ENERG10C--ctn Mid-C_042010 2010GRC" xfId="6925"/>
    <cellStyle name="_Value Copy 11 30 05 gas 12 09 05 AURORA at 12 14 05_Book2_DEM-WP(C) ENERG10C--ctn Mid-C_042010 2010GRC" xfId="6926"/>
    <cellStyle name="_Value Copy 11 30 05 gas 12 09 05 AURORA at 12 14 05_Book2_Electric Rev Req Model (2009 GRC) Rebuttal" xfId="2139"/>
    <cellStyle name="_Value Copy 11 30 05 gas 12 09 05 AURORA at 12 14 05_Book2_Electric Rev Req Model (2009 GRC) Rebuttal 2" xfId="6927"/>
    <cellStyle name="_Value Copy 11 30 05 gas 12 09 05 AURORA at 12 14 05_Book2_Electric Rev Req Model (2009 GRC) Rebuttal REmoval of New  WH Solar AdjustMI" xfId="2140"/>
    <cellStyle name="_Value Copy 11 30 05 gas 12 09 05 AURORA at 12 14 05_Book2_Electric Rev Req Model (2009 GRC) Rebuttal REmoval of New  WH Solar AdjustMI 2" xfId="2141"/>
    <cellStyle name="_Value Copy 11 30 05 gas 12 09 05 AURORA at 12 14 05_Book2_Electric Rev Req Model (2009 GRC) Rebuttal REmoval of New  WH Solar AdjustMI 2 2" xfId="6928"/>
    <cellStyle name="_Value Copy 11 30 05 gas 12 09 05 AURORA at 12 14 05_Book2_Electric Rev Req Model (2009 GRC) Rebuttal REmoval of New  WH Solar AdjustMI 3" xfId="6929"/>
    <cellStyle name="_Value Copy 11 30 05 gas 12 09 05 AURORA at 12 14 05_Book2_Electric Rev Req Model (2009 GRC) Rebuttal REmoval of New  WH Solar AdjustMI_DEM-WP(C) ENERG10C--ctn Mid-C_042010 2010GRC" xfId="6930"/>
    <cellStyle name="_Value Copy 11 30 05 gas 12 09 05 AURORA at 12 14 05_Book2_Electric Rev Req Model (2009 GRC) Revised 01-18-2010" xfId="2142"/>
    <cellStyle name="_Value Copy 11 30 05 gas 12 09 05 AURORA at 12 14 05_Book2_Electric Rev Req Model (2009 GRC) Revised 01-18-2010 2" xfId="2143"/>
    <cellStyle name="_Value Copy 11 30 05 gas 12 09 05 AURORA at 12 14 05_Book2_Electric Rev Req Model (2009 GRC) Revised 01-18-2010 2 2" xfId="6931"/>
    <cellStyle name="_Value Copy 11 30 05 gas 12 09 05 AURORA at 12 14 05_Book2_Electric Rev Req Model (2009 GRC) Revised 01-18-2010 3" xfId="6932"/>
    <cellStyle name="_Value Copy 11 30 05 gas 12 09 05 AURORA at 12 14 05_Book2_Electric Rev Req Model (2009 GRC) Revised 01-18-2010_DEM-WP(C) ENERG10C--ctn Mid-C_042010 2010GRC" xfId="6933"/>
    <cellStyle name="_Value Copy 11 30 05 gas 12 09 05 AURORA at 12 14 05_Book2_Final Order Electric EXHIBIT A-1" xfId="2144"/>
    <cellStyle name="_Value Copy 11 30 05 gas 12 09 05 AURORA at 12 14 05_Book2_Final Order Electric EXHIBIT A-1 2" xfId="6934"/>
    <cellStyle name="_Value Copy 11 30 05 gas 12 09 05 AURORA at 12 14 05_Book4" xfId="2145"/>
    <cellStyle name="_Value Copy 11 30 05 gas 12 09 05 AURORA at 12 14 05_Book4 2" xfId="2146"/>
    <cellStyle name="_Value Copy 11 30 05 gas 12 09 05 AURORA at 12 14 05_Book4 2 2" xfId="6935"/>
    <cellStyle name="_Value Copy 11 30 05 gas 12 09 05 AURORA at 12 14 05_Book4 3" xfId="6936"/>
    <cellStyle name="_Value Copy 11 30 05 gas 12 09 05 AURORA at 12 14 05_Book4_DEM-WP(C) ENERG10C--ctn Mid-C_042010 2010GRC" xfId="6937"/>
    <cellStyle name="_Value Copy 11 30 05 gas 12 09 05 AURORA at 12 14 05_Book9" xfId="2147"/>
    <cellStyle name="_Value Copy 11 30 05 gas 12 09 05 AURORA at 12 14 05_Book9 2" xfId="2148"/>
    <cellStyle name="_Value Copy 11 30 05 gas 12 09 05 AURORA at 12 14 05_Book9 2 2" xfId="6938"/>
    <cellStyle name="_Value Copy 11 30 05 gas 12 09 05 AURORA at 12 14 05_Book9 3" xfId="6939"/>
    <cellStyle name="_Value Copy 11 30 05 gas 12 09 05 AURORA at 12 14 05_Book9_DEM-WP(C) ENERG10C--ctn Mid-C_042010 2010GRC" xfId="6940"/>
    <cellStyle name="_Value Copy 11 30 05 gas 12 09 05 AURORA at 12 14 05_Chelan PUD Power Costs (8-10)" xfId="6941"/>
    <cellStyle name="_Value Copy 11 30 05 gas 12 09 05 AURORA at 12 14 05_DEM-WP(C) Chelan Power Costs" xfId="6942"/>
    <cellStyle name="_Value Copy 11 30 05 gas 12 09 05 AURORA at 12 14 05_DEM-WP(C) ENERG10C--ctn Mid-C_042010 2010GRC" xfId="6943"/>
    <cellStyle name="_Value Copy 11 30 05 gas 12 09 05 AURORA at 12 14 05_DEM-WP(C) Gas Transport 2010GRC" xfId="6944"/>
    <cellStyle name="_Value Copy 11 30 05 gas 12 09 05 AURORA at 12 14 05_Exhibit D fr R Gho 12-31-08" xfId="2149"/>
    <cellStyle name="_Value Copy 11 30 05 gas 12 09 05 AURORA at 12 14 05_Exhibit D fr R Gho 12-31-08 2" xfId="2150"/>
    <cellStyle name="_Value Copy 11 30 05 gas 12 09 05 AURORA at 12 14 05_Exhibit D fr R Gho 12-31-08 2 2" xfId="6945"/>
    <cellStyle name="_Value Copy 11 30 05 gas 12 09 05 AURORA at 12 14 05_Exhibit D fr R Gho 12-31-08 3" xfId="6946"/>
    <cellStyle name="_Value Copy 11 30 05 gas 12 09 05 AURORA at 12 14 05_Exhibit D fr R Gho 12-31-08 v2" xfId="2151"/>
    <cellStyle name="_Value Copy 11 30 05 gas 12 09 05 AURORA at 12 14 05_Exhibit D fr R Gho 12-31-08 v2 2" xfId="2152"/>
    <cellStyle name="_Value Copy 11 30 05 gas 12 09 05 AURORA at 12 14 05_Exhibit D fr R Gho 12-31-08 v2 2 2" xfId="6947"/>
    <cellStyle name="_Value Copy 11 30 05 gas 12 09 05 AURORA at 12 14 05_Exhibit D fr R Gho 12-31-08 v2 3" xfId="6948"/>
    <cellStyle name="_Value Copy 11 30 05 gas 12 09 05 AURORA at 12 14 05_Exhibit D fr R Gho 12-31-08 v2_DEM-WP(C) ENERG10C--ctn Mid-C_042010 2010GRC" xfId="6949"/>
    <cellStyle name="_Value Copy 11 30 05 gas 12 09 05 AURORA at 12 14 05_Exhibit D fr R Gho 12-31-08 v2_NIM Summary" xfId="2153"/>
    <cellStyle name="_Value Copy 11 30 05 gas 12 09 05 AURORA at 12 14 05_Exhibit D fr R Gho 12-31-08 v2_NIM Summary 2" xfId="2154"/>
    <cellStyle name="_Value Copy 11 30 05 gas 12 09 05 AURORA at 12 14 05_Exhibit D fr R Gho 12-31-08 v2_NIM Summary 2 2" xfId="6950"/>
    <cellStyle name="_Value Copy 11 30 05 gas 12 09 05 AURORA at 12 14 05_Exhibit D fr R Gho 12-31-08 v2_NIM Summary 3" xfId="6951"/>
    <cellStyle name="_Value Copy 11 30 05 gas 12 09 05 AURORA at 12 14 05_Exhibit D fr R Gho 12-31-08 v2_NIM Summary_DEM-WP(C) ENERG10C--ctn Mid-C_042010 2010GRC" xfId="6952"/>
    <cellStyle name="_Value Copy 11 30 05 gas 12 09 05 AURORA at 12 14 05_Exhibit D fr R Gho 12-31-08_DEM-WP(C) ENERG10C--ctn Mid-C_042010 2010GRC" xfId="6953"/>
    <cellStyle name="_Value Copy 11 30 05 gas 12 09 05 AURORA at 12 14 05_Exhibit D fr R Gho 12-31-08_NIM Summary" xfId="2155"/>
    <cellStyle name="_Value Copy 11 30 05 gas 12 09 05 AURORA at 12 14 05_Exhibit D fr R Gho 12-31-08_NIM Summary 2" xfId="2156"/>
    <cellStyle name="_Value Copy 11 30 05 gas 12 09 05 AURORA at 12 14 05_Exhibit D fr R Gho 12-31-08_NIM Summary 2 2" xfId="6954"/>
    <cellStyle name="_Value Copy 11 30 05 gas 12 09 05 AURORA at 12 14 05_Exhibit D fr R Gho 12-31-08_NIM Summary 3" xfId="6955"/>
    <cellStyle name="_Value Copy 11 30 05 gas 12 09 05 AURORA at 12 14 05_Exhibit D fr R Gho 12-31-08_NIM Summary_DEM-WP(C) ENERG10C--ctn Mid-C_042010 2010GRC" xfId="6956"/>
    <cellStyle name="_Value Copy 11 30 05 gas 12 09 05 AURORA at 12 14 05_Hopkins Ridge Prepaid Tran - Interest Earned RY 12ME Feb  '11" xfId="2157"/>
    <cellStyle name="_Value Copy 11 30 05 gas 12 09 05 AURORA at 12 14 05_Hopkins Ridge Prepaid Tran - Interest Earned RY 12ME Feb  '11 2" xfId="2158"/>
    <cellStyle name="_Value Copy 11 30 05 gas 12 09 05 AURORA at 12 14 05_Hopkins Ridge Prepaid Tran - Interest Earned RY 12ME Feb  '11 2 2" xfId="6957"/>
    <cellStyle name="_Value Copy 11 30 05 gas 12 09 05 AURORA at 12 14 05_Hopkins Ridge Prepaid Tran - Interest Earned RY 12ME Feb  '11 3" xfId="6958"/>
    <cellStyle name="_Value Copy 11 30 05 gas 12 09 05 AURORA at 12 14 05_Hopkins Ridge Prepaid Tran - Interest Earned RY 12ME Feb  '11_DEM-WP(C) ENERG10C--ctn Mid-C_042010 2010GRC" xfId="6959"/>
    <cellStyle name="_Value Copy 11 30 05 gas 12 09 05 AURORA at 12 14 05_Hopkins Ridge Prepaid Tran - Interest Earned RY 12ME Feb  '11_NIM Summary" xfId="2159"/>
    <cellStyle name="_Value Copy 11 30 05 gas 12 09 05 AURORA at 12 14 05_Hopkins Ridge Prepaid Tran - Interest Earned RY 12ME Feb  '11_NIM Summary 2" xfId="2160"/>
    <cellStyle name="_Value Copy 11 30 05 gas 12 09 05 AURORA at 12 14 05_Hopkins Ridge Prepaid Tran - Interest Earned RY 12ME Feb  '11_NIM Summary 2 2" xfId="6960"/>
    <cellStyle name="_Value Copy 11 30 05 gas 12 09 05 AURORA at 12 14 05_Hopkins Ridge Prepaid Tran - Interest Earned RY 12ME Feb  '11_NIM Summary 3" xfId="6961"/>
    <cellStyle name="_Value Copy 11 30 05 gas 12 09 05 AURORA at 12 14 05_Hopkins Ridge Prepaid Tran - Interest Earned RY 12ME Feb  '11_NIM Summary_DEM-WP(C) ENERG10C--ctn Mid-C_042010 2010GRC" xfId="6962"/>
    <cellStyle name="_Value Copy 11 30 05 gas 12 09 05 AURORA at 12 14 05_Hopkins Ridge Prepaid Tran - Interest Earned RY 12ME Feb  '11_Transmission Workbook for May BOD" xfId="2161"/>
    <cellStyle name="_Value Copy 11 30 05 gas 12 09 05 AURORA at 12 14 05_Hopkins Ridge Prepaid Tran - Interest Earned RY 12ME Feb  '11_Transmission Workbook for May BOD 2" xfId="2162"/>
    <cellStyle name="_Value Copy 11 30 05 gas 12 09 05 AURORA at 12 14 05_Hopkins Ridge Prepaid Tran - Interest Earned RY 12ME Feb  '11_Transmission Workbook for May BOD 2 2" xfId="6963"/>
    <cellStyle name="_Value Copy 11 30 05 gas 12 09 05 AURORA at 12 14 05_Hopkins Ridge Prepaid Tran - Interest Earned RY 12ME Feb  '11_Transmission Workbook for May BOD 3" xfId="6964"/>
    <cellStyle name="_Value Copy 11 30 05 gas 12 09 05 AURORA at 12 14 05_Hopkins Ridge Prepaid Tran - Interest Earned RY 12ME Feb  '11_Transmission Workbook for May BOD_DEM-WP(C) ENERG10C--ctn Mid-C_042010 2010GRC" xfId="6965"/>
    <cellStyle name="_Value Copy 11 30 05 gas 12 09 05 AURORA at 12 14 05_NIM Summary" xfId="2163"/>
    <cellStyle name="_Value Copy 11 30 05 gas 12 09 05 AURORA at 12 14 05_NIM Summary 09GRC" xfId="2164"/>
    <cellStyle name="_Value Copy 11 30 05 gas 12 09 05 AURORA at 12 14 05_NIM Summary 09GRC 2" xfId="2165"/>
    <cellStyle name="_Value Copy 11 30 05 gas 12 09 05 AURORA at 12 14 05_NIM Summary 09GRC 2 2" xfId="6966"/>
    <cellStyle name="_Value Copy 11 30 05 gas 12 09 05 AURORA at 12 14 05_NIM Summary 09GRC 3" xfId="6967"/>
    <cellStyle name="_Value Copy 11 30 05 gas 12 09 05 AURORA at 12 14 05_NIM Summary 09GRC_DEM-WP(C) ENERG10C--ctn Mid-C_042010 2010GRC" xfId="6968"/>
    <cellStyle name="_Value Copy 11 30 05 gas 12 09 05 AURORA at 12 14 05_NIM Summary 10" xfId="6969"/>
    <cellStyle name="_Value Copy 11 30 05 gas 12 09 05 AURORA at 12 14 05_NIM Summary 11" xfId="6970"/>
    <cellStyle name="_Value Copy 11 30 05 gas 12 09 05 AURORA at 12 14 05_NIM Summary 12" xfId="6971"/>
    <cellStyle name="_Value Copy 11 30 05 gas 12 09 05 AURORA at 12 14 05_NIM Summary 13" xfId="6972"/>
    <cellStyle name="_Value Copy 11 30 05 gas 12 09 05 AURORA at 12 14 05_NIM Summary 14" xfId="6973"/>
    <cellStyle name="_Value Copy 11 30 05 gas 12 09 05 AURORA at 12 14 05_NIM Summary 15" xfId="9040"/>
    <cellStyle name="_Value Copy 11 30 05 gas 12 09 05 AURORA at 12 14 05_NIM Summary 16" xfId="9016"/>
    <cellStyle name="_Value Copy 11 30 05 gas 12 09 05 AURORA at 12 14 05_NIM Summary 17" xfId="9036"/>
    <cellStyle name="_Value Copy 11 30 05 gas 12 09 05 AURORA at 12 14 05_NIM Summary 2" xfId="2166"/>
    <cellStyle name="_Value Copy 11 30 05 gas 12 09 05 AURORA at 12 14 05_NIM Summary 2 2" xfId="6974"/>
    <cellStyle name="_Value Copy 11 30 05 gas 12 09 05 AURORA at 12 14 05_NIM Summary 3" xfId="2167"/>
    <cellStyle name="_Value Copy 11 30 05 gas 12 09 05 AURORA at 12 14 05_NIM Summary 3 2" xfId="6975"/>
    <cellStyle name="_Value Copy 11 30 05 gas 12 09 05 AURORA at 12 14 05_NIM Summary 4" xfId="2168"/>
    <cellStyle name="_Value Copy 11 30 05 gas 12 09 05 AURORA at 12 14 05_NIM Summary 4 2" xfId="6976"/>
    <cellStyle name="_Value Copy 11 30 05 gas 12 09 05 AURORA at 12 14 05_NIM Summary 5" xfId="2169"/>
    <cellStyle name="_Value Copy 11 30 05 gas 12 09 05 AURORA at 12 14 05_NIM Summary 5 2" xfId="6977"/>
    <cellStyle name="_Value Copy 11 30 05 gas 12 09 05 AURORA at 12 14 05_NIM Summary 6" xfId="2170"/>
    <cellStyle name="_Value Copy 11 30 05 gas 12 09 05 AURORA at 12 14 05_NIM Summary 6 2" xfId="6978"/>
    <cellStyle name="_Value Copy 11 30 05 gas 12 09 05 AURORA at 12 14 05_NIM Summary 7" xfId="2171"/>
    <cellStyle name="_Value Copy 11 30 05 gas 12 09 05 AURORA at 12 14 05_NIM Summary 7 2" xfId="6979"/>
    <cellStyle name="_Value Copy 11 30 05 gas 12 09 05 AURORA at 12 14 05_NIM Summary 8" xfId="2172"/>
    <cellStyle name="_Value Copy 11 30 05 gas 12 09 05 AURORA at 12 14 05_NIM Summary 8 2" xfId="6980"/>
    <cellStyle name="_Value Copy 11 30 05 gas 12 09 05 AURORA at 12 14 05_NIM Summary 9" xfId="2173"/>
    <cellStyle name="_Value Copy 11 30 05 gas 12 09 05 AURORA at 12 14 05_NIM Summary 9 2" xfId="6981"/>
    <cellStyle name="_Value Copy 11 30 05 gas 12 09 05 AURORA at 12 14 05_NIM Summary_DEM-WP(C) ENERG10C--ctn Mid-C_042010 2010GRC" xfId="6982"/>
    <cellStyle name="_Value Copy 11 30 05 gas 12 09 05 AURORA at 12 14 05_PCA 7 - Exhibit D update 11_30_08 (2)" xfId="2174"/>
    <cellStyle name="_Value Copy 11 30 05 gas 12 09 05 AURORA at 12 14 05_PCA 7 - Exhibit D update 11_30_08 (2) 2" xfId="2175"/>
    <cellStyle name="_Value Copy 11 30 05 gas 12 09 05 AURORA at 12 14 05_PCA 7 - Exhibit D update 11_30_08 (2) 2 2" xfId="2176"/>
    <cellStyle name="_Value Copy 11 30 05 gas 12 09 05 AURORA at 12 14 05_PCA 7 - Exhibit D update 11_30_08 (2) 2 2 2" xfId="6983"/>
    <cellStyle name="_Value Copy 11 30 05 gas 12 09 05 AURORA at 12 14 05_PCA 7 - Exhibit D update 11_30_08 (2) 2 3" xfId="6984"/>
    <cellStyle name="_Value Copy 11 30 05 gas 12 09 05 AURORA at 12 14 05_PCA 7 - Exhibit D update 11_30_08 (2) 3" xfId="2177"/>
    <cellStyle name="_Value Copy 11 30 05 gas 12 09 05 AURORA at 12 14 05_PCA 7 - Exhibit D update 11_30_08 (2) 3 2" xfId="6985"/>
    <cellStyle name="_Value Copy 11 30 05 gas 12 09 05 AURORA at 12 14 05_PCA 7 - Exhibit D update 11_30_08 (2) 4" xfId="6986"/>
    <cellStyle name="_Value Copy 11 30 05 gas 12 09 05 AURORA at 12 14 05_PCA 7 - Exhibit D update 11_30_08 (2)_DEM-WP(C) ENERG10C--ctn Mid-C_042010 2010GRC" xfId="6987"/>
    <cellStyle name="_Value Copy 11 30 05 gas 12 09 05 AURORA at 12 14 05_PCA 7 - Exhibit D update 11_30_08 (2)_NIM Summary" xfId="2178"/>
    <cellStyle name="_Value Copy 11 30 05 gas 12 09 05 AURORA at 12 14 05_PCA 7 - Exhibit D update 11_30_08 (2)_NIM Summary 2" xfId="2179"/>
    <cellStyle name="_Value Copy 11 30 05 gas 12 09 05 AURORA at 12 14 05_PCA 7 - Exhibit D update 11_30_08 (2)_NIM Summary 2 2" xfId="6988"/>
    <cellStyle name="_Value Copy 11 30 05 gas 12 09 05 AURORA at 12 14 05_PCA 7 - Exhibit D update 11_30_08 (2)_NIM Summary 3" xfId="6989"/>
    <cellStyle name="_Value Copy 11 30 05 gas 12 09 05 AURORA at 12 14 05_PCA 7 - Exhibit D update 11_30_08 (2)_NIM Summary_DEM-WP(C) ENERG10C--ctn Mid-C_042010 2010GRC" xfId="6990"/>
    <cellStyle name="_Value Copy 11 30 05 gas 12 09 05 AURORA at 12 14 05_PCA 9 -  Exhibit D April 2010 (3)" xfId="2180"/>
    <cellStyle name="_Value Copy 11 30 05 gas 12 09 05 AURORA at 12 14 05_PCA 9 -  Exhibit D April 2010 (3) 2" xfId="2181"/>
    <cellStyle name="_Value Copy 11 30 05 gas 12 09 05 AURORA at 12 14 05_PCA 9 -  Exhibit D April 2010 (3) 2 2" xfId="6991"/>
    <cellStyle name="_Value Copy 11 30 05 gas 12 09 05 AURORA at 12 14 05_PCA 9 -  Exhibit D April 2010 (3) 3" xfId="6992"/>
    <cellStyle name="_Value Copy 11 30 05 gas 12 09 05 AURORA at 12 14 05_PCA 9 -  Exhibit D April 2010 (3)_DEM-WP(C) ENERG10C--ctn Mid-C_042010 2010GRC" xfId="6993"/>
    <cellStyle name="_Value Copy 11 30 05 gas 12 09 05 AURORA at 12 14 05_Power Costs - Comparison bx Rbtl-Staff-Jt-PC" xfId="2182"/>
    <cellStyle name="_Value Copy 11 30 05 gas 12 09 05 AURORA at 12 14 05_Power Costs - Comparison bx Rbtl-Staff-Jt-PC 2" xfId="2183"/>
    <cellStyle name="_Value Copy 11 30 05 gas 12 09 05 AURORA at 12 14 05_Power Costs - Comparison bx Rbtl-Staff-Jt-PC 2 2" xfId="6994"/>
    <cellStyle name="_Value Copy 11 30 05 gas 12 09 05 AURORA at 12 14 05_Power Costs - Comparison bx Rbtl-Staff-Jt-PC 3" xfId="6995"/>
    <cellStyle name="_Value Copy 11 30 05 gas 12 09 05 AURORA at 12 14 05_Power Costs - Comparison bx Rbtl-Staff-Jt-PC_Adj Bench DR 3 for Initial Briefs (Electric)" xfId="2184"/>
    <cellStyle name="_Value Copy 11 30 05 gas 12 09 05 AURORA at 12 14 05_Power Costs - Comparison bx Rbtl-Staff-Jt-PC_Adj Bench DR 3 for Initial Briefs (Electric) 2" xfId="2185"/>
    <cellStyle name="_Value Copy 11 30 05 gas 12 09 05 AURORA at 12 14 05_Power Costs - Comparison bx Rbtl-Staff-Jt-PC_Adj Bench DR 3 for Initial Briefs (Electric) 2 2" xfId="6996"/>
    <cellStyle name="_Value Copy 11 30 05 gas 12 09 05 AURORA at 12 14 05_Power Costs - Comparison bx Rbtl-Staff-Jt-PC_Adj Bench DR 3 for Initial Briefs (Electric) 3" xfId="6997"/>
    <cellStyle name="_Value Copy 11 30 05 gas 12 09 05 AURORA at 12 14 05_Power Costs - Comparison bx Rbtl-Staff-Jt-PC_Adj Bench DR 3 for Initial Briefs (Electric)_DEM-WP(C) ENERG10C--ctn Mid-C_042010 2010GRC" xfId="6998"/>
    <cellStyle name="_Value Copy 11 30 05 gas 12 09 05 AURORA at 12 14 05_Power Costs - Comparison bx Rbtl-Staff-Jt-PC_DEM-WP(C) ENERG10C--ctn Mid-C_042010 2010GRC" xfId="6999"/>
    <cellStyle name="_Value Copy 11 30 05 gas 12 09 05 AURORA at 12 14 05_Power Costs - Comparison bx Rbtl-Staff-Jt-PC_Electric Rev Req Model (2009 GRC) Rebuttal" xfId="2186"/>
    <cellStyle name="_Value Copy 11 30 05 gas 12 09 05 AURORA at 12 14 05_Power Costs - Comparison bx Rbtl-Staff-Jt-PC_Electric Rev Req Model (2009 GRC) Rebuttal 2" xfId="7000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buttal REmoval of New  WH Solar AdjustMI 2 2" xfId="7001"/>
    <cellStyle name="_Value Copy 11 30 05 gas 12 09 05 AURORA at 12 14 05_Power Costs - Comparison bx Rbtl-Staff-Jt-PC_Electric Rev Req Model (2009 GRC) Rebuttal REmoval of New  WH Solar AdjustMI 3" xfId="7002"/>
    <cellStyle name="_Value Copy 11 30 05 gas 12 09 05 AURORA at 12 14 05_Power Costs - Comparison bx Rbtl-Staff-Jt-PC_Electric Rev Req Model (2009 GRC) Rebuttal REmoval of New  WH Solar AdjustMI_DEM-WP(C) ENERG10C--ctn Mid-C_042010 2010GRC" xfId="7003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Electric Rev Req Model (2009 GRC) Revised 01-18-2010 2 2" xfId="7004"/>
    <cellStyle name="_Value Copy 11 30 05 gas 12 09 05 AURORA at 12 14 05_Power Costs - Comparison bx Rbtl-Staff-Jt-PC_Electric Rev Req Model (2009 GRC) Revised 01-18-2010 3" xfId="7005"/>
    <cellStyle name="_Value Copy 11 30 05 gas 12 09 05 AURORA at 12 14 05_Power Costs - Comparison bx Rbtl-Staff-Jt-PC_Electric Rev Req Model (2009 GRC) Revised 01-18-2010_DEM-WP(C) ENERG10C--ctn Mid-C_042010 2010GRC" xfId="7006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7007"/>
    <cellStyle name="_Value Copy 11 30 05 gas 12 09 05 AURORA at 12 14 05_Rebuttal Power Costs" xfId="2192"/>
    <cellStyle name="_Value Copy 11 30 05 gas 12 09 05 AURORA at 12 14 05_Rebuttal Power Costs 2" xfId="2193"/>
    <cellStyle name="_Value Copy 11 30 05 gas 12 09 05 AURORA at 12 14 05_Rebuttal Power Costs 2 2" xfId="7008"/>
    <cellStyle name="_Value Copy 11 30 05 gas 12 09 05 AURORA at 12 14 05_Rebuttal Power Costs 3" xfId="7009"/>
    <cellStyle name="_Value Copy 11 30 05 gas 12 09 05 AURORA at 12 14 05_Rebuttal Power Costs_Adj Bench DR 3 for Initial Briefs (Electric)" xfId="2194"/>
    <cellStyle name="_Value Copy 11 30 05 gas 12 09 05 AURORA at 12 14 05_Rebuttal Power Costs_Adj Bench DR 3 for Initial Briefs (Electric) 2" xfId="2195"/>
    <cellStyle name="_Value Copy 11 30 05 gas 12 09 05 AURORA at 12 14 05_Rebuttal Power Costs_Adj Bench DR 3 for Initial Briefs (Electric) 2 2" xfId="7010"/>
    <cellStyle name="_Value Copy 11 30 05 gas 12 09 05 AURORA at 12 14 05_Rebuttal Power Costs_Adj Bench DR 3 for Initial Briefs (Electric) 3" xfId="7011"/>
    <cellStyle name="_Value Copy 11 30 05 gas 12 09 05 AURORA at 12 14 05_Rebuttal Power Costs_Adj Bench DR 3 for Initial Briefs (Electric)_DEM-WP(C) ENERG10C--ctn Mid-C_042010 2010GRC" xfId="7012"/>
    <cellStyle name="_Value Copy 11 30 05 gas 12 09 05 AURORA at 12 14 05_Rebuttal Power Costs_DEM-WP(C) ENERG10C--ctn Mid-C_042010 2010GRC" xfId="7013"/>
    <cellStyle name="_Value Copy 11 30 05 gas 12 09 05 AURORA at 12 14 05_Rebuttal Power Costs_Electric Rev Req Model (2009 GRC) Rebuttal" xfId="2196"/>
    <cellStyle name="_Value Copy 11 30 05 gas 12 09 05 AURORA at 12 14 05_Rebuttal Power Costs_Electric Rev Req Model (2009 GRC) Rebuttal 2" xfId="7014"/>
    <cellStyle name="_Value Copy 11 30 05 gas 12 09 05 AURORA at 12 14 05_Rebuttal Power Costs_Electric Rev Req Model (2009 GRC) Rebuttal REmoval of New  WH Solar AdjustMI" xfId="2197"/>
    <cellStyle name="_Value Copy 11 30 05 gas 12 09 05 AURORA at 12 14 05_Rebuttal Power Costs_Electric Rev Req Model (2009 GRC) Rebuttal REmoval of New  WH Solar AdjustMI 2" xfId="2198"/>
    <cellStyle name="_Value Copy 11 30 05 gas 12 09 05 AURORA at 12 14 05_Rebuttal Power Costs_Electric Rev Req Model (2009 GRC) Rebuttal REmoval of New  WH Solar AdjustMI 2 2" xfId="7015"/>
    <cellStyle name="_Value Copy 11 30 05 gas 12 09 05 AURORA at 12 14 05_Rebuttal Power Costs_Electric Rev Req Model (2009 GRC) Rebuttal REmoval of New  WH Solar AdjustMI 3" xfId="7016"/>
    <cellStyle name="_Value Copy 11 30 05 gas 12 09 05 AURORA at 12 14 05_Rebuttal Power Costs_Electric Rev Req Model (2009 GRC) Rebuttal REmoval of New  WH Solar AdjustMI_DEM-WP(C) ENERG10C--ctn Mid-C_042010 2010GRC" xfId="7017"/>
    <cellStyle name="_Value Copy 11 30 05 gas 12 09 05 AURORA at 12 14 05_Rebuttal Power Costs_Electric Rev Req Model (2009 GRC) Revised 01-18-2010" xfId="2199"/>
    <cellStyle name="_Value Copy 11 30 05 gas 12 09 05 AURORA at 12 14 05_Rebuttal Power Costs_Electric Rev Req Model (2009 GRC) Revised 01-18-2010 2" xfId="2200"/>
    <cellStyle name="_Value Copy 11 30 05 gas 12 09 05 AURORA at 12 14 05_Rebuttal Power Costs_Electric Rev Req Model (2009 GRC) Revised 01-18-2010 2 2" xfId="7018"/>
    <cellStyle name="_Value Copy 11 30 05 gas 12 09 05 AURORA at 12 14 05_Rebuttal Power Costs_Electric Rev Req Model (2009 GRC) Revised 01-18-2010 3" xfId="7019"/>
    <cellStyle name="_Value Copy 11 30 05 gas 12 09 05 AURORA at 12 14 05_Rebuttal Power Costs_Electric Rev Req Model (2009 GRC) Revised 01-18-2010_DEM-WP(C) ENERG10C--ctn Mid-C_042010 2010GRC" xfId="7020"/>
    <cellStyle name="_Value Copy 11 30 05 gas 12 09 05 AURORA at 12 14 05_Rebuttal Power Costs_Final Order Electric EXHIBIT A-1" xfId="2201"/>
    <cellStyle name="_Value Copy 11 30 05 gas 12 09 05 AURORA at 12 14 05_Rebuttal Power Costs_Final Order Electric EXHIBIT A-1 2" xfId="7021"/>
    <cellStyle name="_Value Copy 11 30 05 gas 12 09 05 AURORA at 12 14 05_Transmission Workbook for May BOD" xfId="2202"/>
    <cellStyle name="_Value Copy 11 30 05 gas 12 09 05 AURORA at 12 14 05_Transmission Workbook for May BOD 2" xfId="2203"/>
    <cellStyle name="_Value Copy 11 30 05 gas 12 09 05 AURORA at 12 14 05_Transmission Workbook for May BOD 2 2" xfId="7022"/>
    <cellStyle name="_Value Copy 11 30 05 gas 12 09 05 AURORA at 12 14 05_Transmission Workbook for May BOD 3" xfId="7023"/>
    <cellStyle name="_Value Copy 11 30 05 gas 12 09 05 AURORA at 12 14 05_Transmission Workbook for May BOD_DEM-WP(C) ENERG10C--ctn Mid-C_042010 2010GRC" xfId="7024"/>
    <cellStyle name="_Value Copy 11 30 05 gas 12 09 05 AURORA at 12 14 05_Wind Integration 10GRC" xfId="2204"/>
    <cellStyle name="_Value Copy 11 30 05 gas 12 09 05 AURORA at 12 14 05_Wind Integration 10GRC 2" xfId="2205"/>
    <cellStyle name="_Value Copy 11 30 05 gas 12 09 05 AURORA at 12 14 05_Wind Integration 10GRC 2 2" xfId="7025"/>
    <cellStyle name="_Value Copy 11 30 05 gas 12 09 05 AURORA at 12 14 05_Wind Integration 10GRC 3" xfId="7026"/>
    <cellStyle name="_Value Copy 11 30 05 gas 12 09 05 AURORA at 12 14 05_Wind Integration 10GRC_DEM-WP(C) ENERG10C--ctn Mid-C_042010 2010GRC" xfId="7027"/>
    <cellStyle name="_VC 2007GRC PC 10312007" xfId="2206"/>
    <cellStyle name="_VC 2007GRC PC 10312007 2" xfId="7028"/>
    <cellStyle name="_VC 6.15.06 update on 06GRC power costs.xls Chart 1" xfId="2207"/>
    <cellStyle name="_VC 6.15.06 update on 06GRC power costs.xls Chart 1 2" xfId="2208"/>
    <cellStyle name="_VC 6.15.06 update on 06GRC power costs.xls Chart 1 2 2" xfId="2209"/>
    <cellStyle name="_VC 6.15.06 update on 06GRC power costs.xls Chart 1 2 2 2" xfId="7029"/>
    <cellStyle name="_VC 6.15.06 update on 06GRC power costs.xls Chart 1 2 3" xfId="7030"/>
    <cellStyle name="_VC 6.15.06 update on 06GRC power costs.xls Chart 1 3" xfId="2210"/>
    <cellStyle name="_VC 6.15.06 update on 06GRC power costs.xls Chart 1 3 2" xfId="7031"/>
    <cellStyle name="_VC 6.15.06 update on 06GRC power costs.xls Chart 1 4" xfId="2211"/>
    <cellStyle name="_VC 6.15.06 update on 06GRC power costs.xls Chart 1 4 2" xfId="2212"/>
    <cellStyle name="_VC 6.15.06 update on 06GRC power costs.xls Chart 1 4 2 2" xfId="7032"/>
    <cellStyle name="_VC 6.15.06 update on 06GRC power costs.xls Chart 1 4 3" xfId="7033"/>
    <cellStyle name="_VC 6.15.06 update on 06GRC power costs.xls Chart 1 5" xfId="7034"/>
    <cellStyle name="_VC 6.15.06 update on 06GRC power costs.xls Chart 1 6" xfId="7035"/>
    <cellStyle name="_VC 6.15.06 update on 06GRC power costs.xls Chart 1 6 2" xfId="7036"/>
    <cellStyle name="_VC 6.15.06 update on 06GRC power costs.xls Chart 1 7" xfId="7037"/>
    <cellStyle name="_VC 6.15.06 update on 06GRC power costs.xls Chart 1 7 2" xfId="7038"/>
    <cellStyle name="_VC 6.15.06 update on 06GRC power costs.xls Chart 1_04 07E Wild Horse Wind Expansion (C) (2)" xfId="2213"/>
    <cellStyle name="_VC 6.15.06 update on 06GRC power costs.xls Chart 1_04 07E Wild Horse Wind Expansion (C) (2) 2" xfId="2214"/>
    <cellStyle name="_VC 6.15.06 update on 06GRC power costs.xls Chart 1_04 07E Wild Horse Wind Expansion (C) (2) 2 2" xfId="7039"/>
    <cellStyle name="_VC 6.15.06 update on 06GRC power costs.xls Chart 1_04 07E Wild Horse Wind Expansion (C) (2) 3" xfId="7040"/>
    <cellStyle name="_VC 6.15.06 update on 06GRC power costs.xls Chart 1_04 07E Wild Horse Wind Expansion (C) (2)_Adj Bench DR 3 for Initial Briefs (Electric)" xfId="2215"/>
    <cellStyle name="_VC 6.15.06 update on 06GRC power costs.xls Chart 1_04 07E Wild Horse Wind Expansion (C) (2)_Adj Bench DR 3 for Initial Briefs (Electric) 2" xfId="2216"/>
    <cellStyle name="_VC 6.15.06 update on 06GRC power costs.xls Chart 1_04 07E Wild Horse Wind Expansion (C) (2)_Adj Bench DR 3 for Initial Briefs (Electric) 2 2" xfId="7041"/>
    <cellStyle name="_VC 6.15.06 update on 06GRC power costs.xls Chart 1_04 07E Wild Horse Wind Expansion (C) (2)_Adj Bench DR 3 for Initial Briefs (Electric) 3" xfId="7042"/>
    <cellStyle name="_VC 6.15.06 update on 06GRC power costs.xls Chart 1_04 07E Wild Horse Wind Expansion (C) (2)_Adj Bench DR 3 for Initial Briefs (Electric)_DEM-WP(C) ENERG10C--ctn Mid-C_042010 2010GRC" xfId="7043"/>
    <cellStyle name="_VC 6.15.06 update on 06GRC power costs.xls Chart 1_04 07E Wild Horse Wind Expansion (C) (2)_DEM-WP(C) ENERG10C--ctn Mid-C_042010 2010GRC" xfId="7044"/>
    <cellStyle name="_VC 6.15.06 update on 06GRC power costs.xls Chart 1_04 07E Wild Horse Wind Expansion (C) (2)_Electric Rev Req Model (2009 GRC) " xfId="2217"/>
    <cellStyle name="_VC 6.15.06 update on 06GRC power costs.xls Chart 1_04 07E Wild Horse Wind Expansion (C) (2)_Electric Rev Req Model (2009 GRC)  2" xfId="2218"/>
    <cellStyle name="_VC 6.15.06 update on 06GRC power costs.xls Chart 1_04 07E Wild Horse Wind Expansion (C) (2)_Electric Rev Req Model (2009 GRC)  2 2" xfId="7045"/>
    <cellStyle name="_VC 6.15.06 update on 06GRC power costs.xls Chart 1_04 07E Wild Horse Wind Expansion (C) (2)_Electric Rev Req Model (2009 GRC)  3" xfId="7046"/>
    <cellStyle name="_VC 6.15.06 update on 06GRC power costs.xls Chart 1_04 07E Wild Horse Wind Expansion (C) (2)_Electric Rev Req Model (2009 GRC) _DEM-WP(C) ENERG10C--ctn Mid-C_042010 2010GRC" xfId="7047"/>
    <cellStyle name="_VC 6.15.06 update on 06GRC power costs.xls Chart 1_04 07E Wild Horse Wind Expansion (C) (2)_Electric Rev Req Model (2009 GRC) Rebuttal" xfId="2219"/>
    <cellStyle name="_VC 6.15.06 update on 06GRC power costs.xls Chart 1_04 07E Wild Horse Wind Expansion (C) (2)_Electric Rev Req Model (2009 GRC) Rebuttal 2" xfId="7048"/>
    <cellStyle name="_VC 6.15.06 update on 06GRC power costs.xls Chart 1_04 07E Wild Horse Wind Expansion (C) (2)_Electric Rev Req Model (2009 GRC) Rebuttal REmoval of New  WH Solar AdjustMI" xfId="2220"/>
    <cellStyle name="_VC 6.15.06 update on 06GRC power costs.xls Chart 1_04 07E Wild Horse Wind Expansion (C) (2)_Electric Rev Req Model (2009 GRC) Rebuttal REmoval of New  WH Solar AdjustMI 2" xfId="2221"/>
    <cellStyle name="_VC 6.15.06 update on 06GRC power costs.xls Chart 1_04 07E Wild Horse Wind Expansion (C) (2)_Electric Rev Req Model (2009 GRC) Rebuttal REmoval of New  WH Solar AdjustMI 2 2" xfId="7049"/>
    <cellStyle name="_VC 6.15.06 update on 06GRC power costs.xls Chart 1_04 07E Wild Horse Wind Expansion (C) (2)_Electric Rev Req Model (2009 GRC) Rebuttal REmoval of New  WH Solar AdjustMI 3" xfId="7050"/>
    <cellStyle name="_VC 6.15.06 update on 06GRC power costs.xls Chart 1_04 07E Wild Horse Wind Expansion (C) (2)_Electric Rev Req Model (2009 GRC) Rebuttal REmoval of New  WH Solar AdjustMI_DEM-WP(C) ENERG10C--ctn Mid-C_042010 2010GRC" xfId="7051"/>
    <cellStyle name="_VC 6.15.06 update on 06GRC power costs.xls Chart 1_04 07E Wild Horse Wind Expansion (C) (2)_Electric Rev Req Model (2009 GRC) Revised 01-18-2010" xfId="2222"/>
    <cellStyle name="_VC 6.15.06 update on 06GRC power costs.xls Chart 1_04 07E Wild Horse Wind Expansion (C) (2)_Electric Rev Req Model (2009 GRC) Revised 01-18-2010 2" xfId="2223"/>
    <cellStyle name="_VC 6.15.06 update on 06GRC power costs.xls Chart 1_04 07E Wild Horse Wind Expansion (C) (2)_Electric Rev Req Model (2009 GRC) Revised 01-18-2010 2 2" xfId="7052"/>
    <cellStyle name="_VC 6.15.06 update on 06GRC power costs.xls Chart 1_04 07E Wild Horse Wind Expansion (C) (2)_Electric Rev Req Model (2009 GRC) Revised 01-18-2010 3" xfId="7053"/>
    <cellStyle name="_VC 6.15.06 update on 06GRC power costs.xls Chart 1_04 07E Wild Horse Wind Expansion (C) (2)_Electric Rev Req Model (2009 GRC) Revised 01-18-2010_DEM-WP(C) ENERG10C--ctn Mid-C_042010 2010GRC" xfId="7054"/>
    <cellStyle name="_VC 6.15.06 update on 06GRC power costs.xls Chart 1_04 07E Wild Horse Wind Expansion (C) (2)_Final Order Electric EXHIBIT A-1" xfId="2224"/>
    <cellStyle name="_VC 6.15.06 update on 06GRC power costs.xls Chart 1_04 07E Wild Horse Wind Expansion (C) (2)_Final Order Electric EXHIBIT A-1 2" xfId="7055"/>
    <cellStyle name="_VC 6.15.06 update on 06GRC power costs.xls Chart 1_04 07E Wild Horse Wind Expansion (C) (2)_TENASKA REGULATORY ASSET" xfId="2225"/>
    <cellStyle name="_VC 6.15.06 update on 06GRC power costs.xls Chart 1_04 07E Wild Horse Wind Expansion (C) (2)_TENASKA REGULATORY ASSET 2" xfId="7056"/>
    <cellStyle name="_VC 6.15.06 update on 06GRC power costs.xls Chart 1_16.37E Wild Horse Expansion DeferralRevwrkingfile SF" xfId="2226"/>
    <cellStyle name="_VC 6.15.06 update on 06GRC power costs.xls Chart 1_16.37E Wild Horse Expansion DeferralRevwrkingfile SF 2" xfId="2227"/>
    <cellStyle name="_VC 6.15.06 update on 06GRC power costs.xls Chart 1_16.37E Wild Horse Expansion DeferralRevwrkingfile SF 2 2" xfId="7057"/>
    <cellStyle name="_VC 6.15.06 update on 06GRC power costs.xls Chart 1_16.37E Wild Horse Expansion DeferralRevwrkingfile SF 3" xfId="7058"/>
    <cellStyle name="_VC 6.15.06 update on 06GRC power costs.xls Chart 1_16.37E Wild Horse Expansion DeferralRevwrkingfile SF_DEM-WP(C) ENERG10C--ctn Mid-C_042010 2010GRC" xfId="7059"/>
    <cellStyle name="_VC 6.15.06 update on 06GRC power costs.xls Chart 1_2009 GRC Compl Filing - Exhibit D" xfId="2228"/>
    <cellStyle name="_VC 6.15.06 update on 06GRC power costs.xls Chart 1_2009 GRC Compl Filing - Exhibit D 2" xfId="2229"/>
    <cellStyle name="_VC 6.15.06 update on 06GRC power costs.xls Chart 1_2009 GRC Compl Filing - Exhibit D 2 2" xfId="7060"/>
    <cellStyle name="_VC 6.15.06 update on 06GRC power costs.xls Chart 1_2009 GRC Compl Filing - Exhibit D 3" xfId="7061"/>
    <cellStyle name="_VC 6.15.06 update on 06GRC power costs.xls Chart 1_2009 GRC Compl Filing - Exhibit D_DEM-WP(C) ENERG10C--ctn Mid-C_042010 2010GRC" xfId="7062"/>
    <cellStyle name="_VC 6.15.06 update on 06GRC power costs.xls Chart 1_4 31 Regulatory Assets and Liabilities  7 06- Exhibit D" xfId="2230"/>
    <cellStyle name="_VC 6.15.06 update on 06GRC power costs.xls Chart 1_4 31 Regulatory Assets and Liabilities  7 06- Exhibit D 2" xfId="2231"/>
    <cellStyle name="_VC 6.15.06 update on 06GRC power costs.xls Chart 1_4 31 Regulatory Assets and Liabilities  7 06- Exhibit D 2 2" xfId="7063"/>
    <cellStyle name="_VC 6.15.06 update on 06GRC power costs.xls Chart 1_4 31 Regulatory Assets and Liabilities  7 06- Exhibit D 3" xfId="7064"/>
    <cellStyle name="_VC 6.15.06 update on 06GRC power costs.xls Chart 1_4 31 Regulatory Assets and Liabilities  7 06- Exhibit D_DEM-WP(C) ENERG10C--ctn Mid-C_042010 2010GRC" xfId="7065"/>
    <cellStyle name="_VC 6.15.06 update on 06GRC power costs.xls Chart 1_4 31 Regulatory Assets and Liabilities  7 06- Exhibit D_NIM Summary" xfId="2232"/>
    <cellStyle name="_VC 6.15.06 update on 06GRC power costs.xls Chart 1_4 31 Regulatory Assets and Liabilities  7 06- Exhibit D_NIM Summary 2" xfId="2233"/>
    <cellStyle name="_VC 6.15.06 update on 06GRC power costs.xls Chart 1_4 31 Regulatory Assets and Liabilities  7 06- Exhibit D_NIM Summary 2 2" xfId="7066"/>
    <cellStyle name="_VC 6.15.06 update on 06GRC power costs.xls Chart 1_4 31 Regulatory Assets and Liabilities  7 06- Exhibit D_NIM Summary 3" xfId="7067"/>
    <cellStyle name="_VC 6.15.06 update on 06GRC power costs.xls Chart 1_4 31 Regulatory Assets and Liabilities  7 06- Exhibit D_NIM Summary_DEM-WP(C) ENERG10C--ctn Mid-C_042010 2010GRC" xfId="7068"/>
    <cellStyle name="_VC 6.15.06 update on 06GRC power costs.xls Chart 1_4 31E Reg Asset  Liab and EXH D" xfId="7069"/>
    <cellStyle name="_VC 6.15.06 update on 06GRC power costs.xls Chart 1_4 31E Reg Asset  Liab and EXH D _ Aug 10 Filing (2)" xfId="7070"/>
    <cellStyle name="_VC 6.15.06 update on 06GRC power costs.xls Chart 1_4 32 Regulatory Assets and Liabilities  7 06- Exhibit D" xfId="2234"/>
    <cellStyle name="_VC 6.15.06 update on 06GRC power costs.xls Chart 1_4 32 Regulatory Assets and Liabilities  7 06- Exhibit D 2" xfId="2235"/>
    <cellStyle name="_VC 6.15.06 update on 06GRC power costs.xls Chart 1_4 32 Regulatory Assets and Liabilities  7 06- Exhibit D 2 2" xfId="7071"/>
    <cellStyle name="_VC 6.15.06 update on 06GRC power costs.xls Chart 1_4 32 Regulatory Assets and Liabilities  7 06- Exhibit D 3" xfId="7072"/>
    <cellStyle name="_VC 6.15.06 update on 06GRC power costs.xls Chart 1_4 32 Regulatory Assets and Liabilities  7 06- Exhibit D_DEM-WP(C) ENERG10C--ctn Mid-C_042010 2010GRC" xfId="7073"/>
    <cellStyle name="_VC 6.15.06 update on 06GRC power costs.xls Chart 1_4 32 Regulatory Assets and Liabilities  7 06- Exhibit D_NIM Summary" xfId="2236"/>
    <cellStyle name="_VC 6.15.06 update on 06GRC power costs.xls Chart 1_4 32 Regulatory Assets and Liabilities  7 06- Exhibit D_NIM Summary 2" xfId="2237"/>
    <cellStyle name="_VC 6.15.06 update on 06GRC power costs.xls Chart 1_4 32 Regulatory Assets and Liabilities  7 06- Exhibit D_NIM Summary 2 2" xfId="7074"/>
    <cellStyle name="_VC 6.15.06 update on 06GRC power costs.xls Chart 1_4 32 Regulatory Assets and Liabilities  7 06- Exhibit D_NIM Summary 3" xfId="7075"/>
    <cellStyle name="_VC 6.15.06 update on 06GRC power costs.xls Chart 1_4 32 Regulatory Assets and Liabilities  7 06- Exhibit D_NIM Summary_DEM-WP(C) ENERG10C--ctn Mid-C_042010 2010GRC" xfId="7076"/>
    <cellStyle name="_VC 6.15.06 update on 06GRC power costs.xls Chart 1_AURORA Total New" xfId="2238"/>
    <cellStyle name="_VC 6.15.06 update on 06GRC power costs.xls Chart 1_AURORA Total New 2" xfId="2239"/>
    <cellStyle name="_VC 6.15.06 update on 06GRC power costs.xls Chart 1_AURORA Total New 2 2" xfId="7077"/>
    <cellStyle name="_VC 6.15.06 update on 06GRC power costs.xls Chart 1_AURORA Total New 3" xfId="7078"/>
    <cellStyle name="_VC 6.15.06 update on 06GRC power costs.xls Chart 1_Book2" xfId="2240"/>
    <cellStyle name="_VC 6.15.06 update on 06GRC power costs.xls Chart 1_Book2 2" xfId="2241"/>
    <cellStyle name="_VC 6.15.06 update on 06GRC power costs.xls Chart 1_Book2 2 2" xfId="7079"/>
    <cellStyle name="_VC 6.15.06 update on 06GRC power costs.xls Chart 1_Book2 3" xfId="7080"/>
    <cellStyle name="_VC 6.15.06 update on 06GRC power costs.xls Chart 1_Book2_Adj Bench DR 3 for Initial Briefs (Electric)" xfId="2242"/>
    <cellStyle name="_VC 6.15.06 update on 06GRC power costs.xls Chart 1_Book2_Adj Bench DR 3 for Initial Briefs (Electric) 2" xfId="2243"/>
    <cellStyle name="_VC 6.15.06 update on 06GRC power costs.xls Chart 1_Book2_Adj Bench DR 3 for Initial Briefs (Electric) 2 2" xfId="7081"/>
    <cellStyle name="_VC 6.15.06 update on 06GRC power costs.xls Chart 1_Book2_Adj Bench DR 3 for Initial Briefs (Electric) 3" xfId="7082"/>
    <cellStyle name="_VC 6.15.06 update on 06GRC power costs.xls Chart 1_Book2_Adj Bench DR 3 for Initial Briefs (Electric)_DEM-WP(C) ENERG10C--ctn Mid-C_042010 2010GRC" xfId="7083"/>
    <cellStyle name="_VC 6.15.06 update on 06GRC power costs.xls Chart 1_Book2_DEM-WP(C) ENERG10C--ctn Mid-C_042010 2010GRC" xfId="7084"/>
    <cellStyle name="_VC 6.15.06 update on 06GRC power costs.xls Chart 1_Book2_Electric Rev Req Model (2009 GRC) Rebuttal" xfId="2244"/>
    <cellStyle name="_VC 6.15.06 update on 06GRC power costs.xls Chart 1_Book2_Electric Rev Req Model (2009 GRC) Rebuttal 2" xfId="7085"/>
    <cellStyle name="_VC 6.15.06 update on 06GRC power costs.xls Chart 1_Book2_Electric Rev Req Model (2009 GRC) Rebuttal REmoval of New  WH Solar AdjustMI" xfId="2245"/>
    <cellStyle name="_VC 6.15.06 update on 06GRC power costs.xls Chart 1_Book2_Electric Rev Req Model (2009 GRC) Rebuttal REmoval of New  WH Solar AdjustMI 2" xfId="2246"/>
    <cellStyle name="_VC 6.15.06 update on 06GRC power costs.xls Chart 1_Book2_Electric Rev Req Model (2009 GRC) Rebuttal REmoval of New  WH Solar AdjustMI 2 2" xfId="7086"/>
    <cellStyle name="_VC 6.15.06 update on 06GRC power costs.xls Chart 1_Book2_Electric Rev Req Model (2009 GRC) Rebuttal REmoval of New  WH Solar AdjustMI 3" xfId="7087"/>
    <cellStyle name="_VC 6.15.06 update on 06GRC power costs.xls Chart 1_Book2_Electric Rev Req Model (2009 GRC) Rebuttal REmoval of New  WH Solar AdjustMI_DEM-WP(C) ENERG10C--ctn Mid-C_042010 2010GRC" xfId="7088"/>
    <cellStyle name="_VC 6.15.06 update on 06GRC power costs.xls Chart 1_Book2_Electric Rev Req Model (2009 GRC) Revised 01-18-2010" xfId="2247"/>
    <cellStyle name="_VC 6.15.06 update on 06GRC power costs.xls Chart 1_Book2_Electric Rev Req Model (2009 GRC) Revised 01-18-2010 2" xfId="2248"/>
    <cellStyle name="_VC 6.15.06 update on 06GRC power costs.xls Chart 1_Book2_Electric Rev Req Model (2009 GRC) Revised 01-18-2010 2 2" xfId="7089"/>
    <cellStyle name="_VC 6.15.06 update on 06GRC power costs.xls Chart 1_Book2_Electric Rev Req Model (2009 GRC) Revised 01-18-2010 3" xfId="7090"/>
    <cellStyle name="_VC 6.15.06 update on 06GRC power costs.xls Chart 1_Book2_Electric Rev Req Model (2009 GRC) Revised 01-18-2010_DEM-WP(C) ENERG10C--ctn Mid-C_042010 2010GRC" xfId="7091"/>
    <cellStyle name="_VC 6.15.06 update on 06GRC power costs.xls Chart 1_Book2_Final Order Electric EXHIBIT A-1" xfId="2249"/>
    <cellStyle name="_VC 6.15.06 update on 06GRC power costs.xls Chart 1_Book2_Final Order Electric EXHIBIT A-1 2" xfId="7092"/>
    <cellStyle name="_VC 6.15.06 update on 06GRC power costs.xls Chart 1_Book4" xfId="2250"/>
    <cellStyle name="_VC 6.15.06 update on 06GRC power costs.xls Chart 1_Book4 2" xfId="2251"/>
    <cellStyle name="_VC 6.15.06 update on 06GRC power costs.xls Chart 1_Book4 2 2" xfId="7093"/>
    <cellStyle name="_VC 6.15.06 update on 06GRC power costs.xls Chart 1_Book4 3" xfId="7094"/>
    <cellStyle name="_VC 6.15.06 update on 06GRC power costs.xls Chart 1_Book4_DEM-WP(C) ENERG10C--ctn Mid-C_042010 2010GRC" xfId="7095"/>
    <cellStyle name="_VC 6.15.06 update on 06GRC power costs.xls Chart 1_Book9" xfId="2252"/>
    <cellStyle name="_VC 6.15.06 update on 06GRC power costs.xls Chart 1_Book9 2" xfId="2253"/>
    <cellStyle name="_VC 6.15.06 update on 06GRC power costs.xls Chart 1_Book9 2 2" xfId="7096"/>
    <cellStyle name="_VC 6.15.06 update on 06GRC power costs.xls Chart 1_Book9 3" xfId="7097"/>
    <cellStyle name="_VC 6.15.06 update on 06GRC power costs.xls Chart 1_Book9_DEM-WP(C) ENERG10C--ctn Mid-C_042010 2010GRC" xfId="7098"/>
    <cellStyle name="_VC 6.15.06 update on 06GRC power costs.xls Chart 1_Chelan PUD Power Costs (8-10)" xfId="7099"/>
    <cellStyle name="_VC 6.15.06 update on 06GRC power costs.xls Chart 1_DEM-WP(C) Chelan Power Costs" xfId="7100"/>
    <cellStyle name="_VC 6.15.06 update on 06GRC power costs.xls Chart 1_DEM-WP(C) ENERG10C--ctn Mid-C_042010 2010GRC" xfId="7101"/>
    <cellStyle name="_VC 6.15.06 update on 06GRC power costs.xls Chart 1_DEM-WP(C) Gas Transport 2010GRC" xfId="7102"/>
    <cellStyle name="_VC 6.15.06 update on 06GRC power costs.xls Chart 1_NIM Summary" xfId="2254"/>
    <cellStyle name="_VC 6.15.06 update on 06GRC power costs.xls Chart 1_NIM Summary 09GRC" xfId="2255"/>
    <cellStyle name="_VC 6.15.06 update on 06GRC power costs.xls Chart 1_NIM Summary 09GRC 2" xfId="2256"/>
    <cellStyle name="_VC 6.15.06 update on 06GRC power costs.xls Chart 1_NIM Summary 09GRC 2 2" xfId="7103"/>
    <cellStyle name="_VC 6.15.06 update on 06GRC power costs.xls Chart 1_NIM Summary 09GRC 3" xfId="7104"/>
    <cellStyle name="_VC 6.15.06 update on 06GRC power costs.xls Chart 1_NIM Summary 09GRC_DEM-WP(C) ENERG10C--ctn Mid-C_042010 2010GRC" xfId="7105"/>
    <cellStyle name="_VC 6.15.06 update on 06GRC power costs.xls Chart 1_NIM Summary 10" xfId="7106"/>
    <cellStyle name="_VC 6.15.06 update on 06GRC power costs.xls Chart 1_NIM Summary 11" xfId="7107"/>
    <cellStyle name="_VC 6.15.06 update on 06GRC power costs.xls Chart 1_NIM Summary 12" xfId="7108"/>
    <cellStyle name="_VC 6.15.06 update on 06GRC power costs.xls Chart 1_NIM Summary 13" xfId="7109"/>
    <cellStyle name="_VC 6.15.06 update on 06GRC power costs.xls Chart 1_NIM Summary 14" xfId="7110"/>
    <cellStyle name="_VC 6.15.06 update on 06GRC power costs.xls Chart 1_NIM Summary 15" xfId="9043"/>
    <cellStyle name="_VC 6.15.06 update on 06GRC power costs.xls Chart 1_NIM Summary 16" xfId="9014"/>
    <cellStyle name="_VC 6.15.06 update on 06GRC power costs.xls Chart 1_NIM Summary 17" xfId="9039"/>
    <cellStyle name="_VC 6.15.06 update on 06GRC power costs.xls Chart 1_NIM Summary 2" xfId="2257"/>
    <cellStyle name="_VC 6.15.06 update on 06GRC power costs.xls Chart 1_NIM Summary 2 2" xfId="7111"/>
    <cellStyle name="_VC 6.15.06 update on 06GRC power costs.xls Chart 1_NIM Summary 3" xfId="2258"/>
    <cellStyle name="_VC 6.15.06 update on 06GRC power costs.xls Chart 1_NIM Summary 3 2" xfId="7112"/>
    <cellStyle name="_VC 6.15.06 update on 06GRC power costs.xls Chart 1_NIM Summary 4" xfId="2259"/>
    <cellStyle name="_VC 6.15.06 update on 06GRC power costs.xls Chart 1_NIM Summary 4 2" xfId="7113"/>
    <cellStyle name="_VC 6.15.06 update on 06GRC power costs.xls Chart 1_NIM Summary 5" xfId="2260"/>
    <cellStyle name="_VC 6.15.06 update on 06GRC power costs.xls Chart 1_NIM Summary 5 2" xfId="7114"/>
    <cellStyle name="_VC 6.15.06 update on 06GRC power costs.xls Chart 1_NIM Summary 6" xfId="2261"/>
    <cellStyle name="_VC 6.15.06 update on 06GRC power costs.xls Chart 1_NIM Summary 6 2" xfId="7115"/>
    <cellStyle name="_VC 6.15.06 update on 06GRC power costs.xls Chart 1_NIM Summary 7" xfId="2262"/>
    <cellStyle name="_VC 6.15.06 update on 06GRC power costs.xls Chart 1_NIM Summary 7 2" xfId="7116"/>
    <cellStyle name="_VC 6.15.06 update on 06GRC power costs.xls Chart 1_NIM Summary 8" xfId="2263"/>
    <cellStyle name="_VC 6.15.06 update on 06GRC power costs.xls Chart 1_NIM Summary 8 2" xfId="7117"/>
    <cellStyle name="_VC 6.15.06 update on 06GRC power costs.xls Chart 1_NIM Summary 9" xfId="2264"/>
    <cellStyle name="_VC 6.15.06 update on 06GRC power costs.xls Chart 1_NIM Summary 9 2" xfId="7118"/>
    <cellStyle name="_VC 6.15.06 update on 06GRC power costs.xls Chart 1_NIM Summary_DEM-WP(C) ENERG10C--ctn Mid-C_042010 2010GRC" xfId="7119"/>
    <cellStyle name="_VC 6.15.06 update on 06GRC power costs.xls Chart 1_PCA 9 -  Exhibit D April 2010 (3)" xfId="2265"/>
    <cellStyle name="_VC 6.15.06 update on 06GRC power costs.xls Chart 1_PCA 9 -  Exhibit D April 2010 (3) 2" xfId="2266"/>
    <cellStyle name="_VC 6.15.06 update on 06GRC power costs.xls Chart 1_PCA 9 -  Exhibit D April 2010 (3) 2 2" xfId="7120"/>
    <cellStyle name="_VC 6.15.06 update on 06GRC power costs.xls Chart 1_PCA 9 -  Exhibit D April 2010 (3) 3" xfId="7121"/>
    <cellStyle name="_VC 6.15.06 update on 06GRC power costs.xls Chart 1_PCA 9 -  Exhibit D April 2010 (3)_DEM-WP(C) ENERG10C--ctn Mid-C_042010 2010GRC" xfId="7122"/>
    <cellStyle name="_VC 6.15.06 update on 06GRC power costs.xls Chart 1_Power Costs - Comparison bx Rbtl-Staff-Jt-PC" xfId="2267"/>
    <cellStyle name="_VC 6.15.06 update on 06GRC power costs.xls Chart 1_Power Costs - Comparison bx Rbtl-Staff-Jt-PC 2" xfId="2268"/>
    <cellStyle name="_VC 6.15.06 update on 06GRC power costs.xls Chart 1_Power Costs - Comparison bx Rbtl-Staff-Jt-PC 2 2" xfId="7123"/>
    <cellStyle name="_VC 6.15.06 update on 06GRC power costs.xls Chart 1_Power Costs - Comparison bx Rbtl-Staff-Jt-PC 3" xfId="7124"/>
    <cellStyle name="_VC 6.15.06 update on 06GRC power costs.xls Chart 1_Power Costs - Comparison bx Rbtl-Staff-Jt-PC_Adj Bench DR 3 for Initial Briefs (Electric)" xfId="2269"/>
    <cellStyle name="_VC 6.15.06 update on 06GRC power costs.xls Chart 1_Power Costs - Comparison bx Rbtl-Staff-Jt-PC_Adj Bench DR 3 for Initial Briefs (Electric) 2" xfId="2270"/>
    <cellStyle name="_VC 6.15.06 update on 06GRC power costs.xls Chart 1_Power Costs - Comparison bx Rbtl-Staff-Jt-PC_Adj Bench DR 3 for Initial Briefs (Electric) 2 2" xfId="7125"/>
    <cellStyle name="_VC 6.15.06 update on 06GRC power costs.xls Chart 1_Power Costs - Comparison bx Rbtl-Staff-Jt-PC_Adj Bench DR 3 for Initial Briefs (Electric) 3" xfId="7126"/>
    <cellStyle name="_VC 6.15.06 update on 06GRC power costs.xls Chart 1_Power Costs - Comparison bx Rbtl-Staff-Jt-PC_Adj Bench DR 3 for Initial Briefs (Electric)_DEM-WP(C) ENERG10C--ctn Mid-C_042010 2010GRC" xfId="7127"/>
    <cellStyle name="_VC 6.15.06 update on 06GRC power costs.xls Chart 1_Power Costs - Comparison bx Rbtl-Staff-Jt-PC_DEM-WP(C) ENERG10C--ctn Mid-C_042010 2010GRC" xfId="7128"/>
    <cellStyle name="_VC 6.15.06 update on 06GRC power costs.xls Chart 1_Power Costs - Comparison bx Rbtl-Staff-Jt-PC_Electric Rev Req Model (2009 GRC) Rebuttal" xfId="2271"/>
    <cellStyle name="_VC 6.15.06 update on 06GRC power costs.xls Chart 1_Power Costs - Comparison bx Rbtl-Staff-Jt-PC_Electric Rev Req Model (2009 GRC) Rebuttal 2" xfId="7129"/>
    <cellStyle name="_VC 6.15.06 update on 06GRC power costs.xls Chart 1_Power Costs - Comparison bx Rbtl-Staff-Jt-PC_Electric Rev Req Model (2009 GRC) Rebuttal REmoval of New  WH Solar AdjustMI" xfId="2272"/>
    <cellStyle name="_VC 6.15.06 update on 06GRC power costs.xls Chart 1_Power Costs - Comparison bx Rbtl-Staff-Jt-PC_Electric Rev Req Model (2009 GRC) Rebuttal REmoval of New  WH Solar AdjustMI 2" xfId="2273"/>
    <cellStyle name="_VC 6.15.06 update on 06GRC power costs.xls Chart 1_Power Costs - Comparison bx Rbtl-Staff-Jt-PC_Electric Rev Req Model (2009 GRC) Rebuttal REmoval of New  WH Solar AdjustMI 2 2" xfId="7130"/>
    <cellStyle name="_VC 6.15.06 update on 06GRC power costs.xls Chart 1_Power Costs - Comparison bx Rbtl-Staff-Jt-PC_Electric Rev Req Model (2009 GRC) Rebuttal REmoval of New  WH Solar AdjustMI 3" xfId="7131"/>
    <cellStyle name="_VC 6.15.06 update on 06GRC power costs.xls Chart 1_Power Costs - Comparison bx Rbtl-Staff-Jt-PC_Electric Rev Req Model (2009 GRC) Rebuttal REmoval of New  WH Solar AdjustMI_DEM-WP(C) ENERG10C--ctn Mid-C_042010 2010GRC" xfId="7132"/>
    <cellStyle name="_VC 6.15.06 update on 06GRC power costs.xls Chart 1_Power Costs - Comparison bx Rbtl-Staff-Jt-PC_Electric Rev Req Model (2009 GRC) Revised 01-18-2010" xfId="2274"/>
    <cellStyle name="_VC 6.15.06 update on 06GRC power costs.xls Chart 1_Power Costs - Comparison bx Rbtl-Staff-Jt-PC_Electric Rev Req Model (2009 GRC) Revised 01-18-2010 2" xfId="2275"/>
    <cellStyle name="_VC 6.15.06 update on 06GRC power costs.xls Chart 1_Power Costs - Comparison bx Rbtl-Staff-Jt-PC_Electric Rev Req Model (2009 GRC) Revised 01-18-2010 2 2" xfId="7133"/>
    <cellStyle name="_VC 6.15.06 update on 06GRC power costs.xls Chart 1_Power Costs - Comparison bx Rbtl-Staff-Jt-PC_Electric Rev Req Model (2009 GRC) Revised 01-18-2010 3" xfId="7134"/>
    <cellStyle name="_VC 6.15.06 update on 06GRC power costs.xls Chart 1_Power Costs - Comparison bx Rbtl-Staff-Jt-PC_Electric Rev Req Model (2009 GRC) Revised 01-18-2010_DEM-WP(C) ENERG10C--ctn Mid-C_042010 2010GRC" xfId="7135"/>
    <cellStyle name="_VC 6.15.06 update on 06GRC power costs.xls Chart 1_Power Costs - Comparison bx Rbtl-Staff-Jt-PC_Final Order Electric EXHIBIT A-1" xfId="2276"/>
    <cellStyle name="_VC 6.15.06 update on 06GRC power costs.xls Chart 1_Power Costs - Comparison bx Rbtl-Staff-Jt-PC_Final Order Electric EXHIBIT A-1 2" xfId="7136"/>
    <cellStyle name="_VC 6.15.06 update on 06GRC power costs.xls Chart 1_Rebuttal Power Costs" xfId="2277"/>
    <cellStyle name="_VC 6.15.06 update on 06GRC power costs.xls Chart 1_Rebuttal Power Costs 2" xfId="2278"/>
    <cellStyle name="_VC 6.15.06 update on 06GRC power costs.xls Chart 1_Rebuttal Power Costs 2 2" xfId="7137"/>
    <cellStyle name="_VC 6.15.06 update on 06GRC power costs.xls Chart 1_Rebuttal Power Costs 3" xfId="7138"/>
    <cellStyle name="_VC 6.15.06 update on 06GRC power costs.xls Chart 1_Rebuttal Power Costs_Adj Bench DR 3 for Initial Briefs (Electric)" xfId="2279"/>
    <cellStyle name="_VC 6.15.06 update on 06GRC power costs.xls Chart 1_Rebuttal Power Costs_Adj Bench DR 3 for Initial Briefs (Electric) 2" xfId="2280"/>
    <cellStyle name="_VC 6.15.06 update on 06GRC power costs.xls Chart 1_Rebuttal Power Costs_Adj Bench DR 3 for Initial Briefs (Electric) 2 2" xfId="7139"/>
    <cellStyle name="_VC 6.15.06 update on 06GRC power costs.xls Chart 1_Rebuttal Power Costs_Adj Bench DR 3 for Initial Briefs (Electric) 3" xfId="7140"/>
    <cellStyle name="_VC 6.15.06 update on 06GRC power costs.xls Chart 1_Rebuttal Power Costs_Adj Bench DR 3 for Initial Briefs (Electric)_DEM-WP(C) ENERG10C--ctn Mid-C_042010 2010GRC" xfId="7141"/>
    <cellStyle name="_VC 6.15.06 update on 06GRC power costs.xls Chart 1_Rebuttal Power Costs_DEM-WP(C) ENERG10C--ctn Mid-C_042010 2010GRC" xfId="7142"/>
    <cellStyle name="_VC 6.15.06 update on 06GRC power costs.xls Chart 1_Rebuttal Power Costs_Electric Rev Req Model (2009 GRC) Rebuttal" xfId="2281"/>
    <cellStyle name="_VC 6.15.06 update on 06GRC power costs.xls Chart 1_Rebuttal Power Costs_Electric Rev Req Model (2009 GRC) Rebuttal 2" xfId="7143"/>
    <cellStyle name="_VC 6.15.06 update on 06GRC power costs.xls Chart 1_Rebuttal Power Costs_Electric Rev Req Model (2009 GRC) Rebuttal REmoval of New  WH Solar AdjustMI" xfId="2282"/>
    <cellStyle name="_VC 6.15.06 update on 06GRC power costs.xls Chart 1_Rebuttal Power Costs_Electric Rev Req Model (2009 GRC) Rebuttal REmoval of New  WH Solar AdjustMI 2" xfId="2283"/>
    <cellStyle name="_VC 6.15.06 update on 06GRC power costs.xls Chart 1_Rebuttal Power Costs_Electric Rev Req Model (2009 GRC) Rebuttal REmoval of New  WH Solar AdjustMI 2 2" xfId="7144"/>
    <cellStyle name="_VC 6.15.06 update on 06GRC power costs.xls Chart 1_Rebuttal Power Costs_Electric Rev Req Model (2009 GRC) Rebuttal REmoval of New  WH Solar AdjustMI 3" xfId="7145"/>
    <cellStyle name="_VC 6.15.06 update on 06GRC power costs.xls Chart 1_Rebuttal Power Costs_Electric Rev Req Model (2009 GRC) Rebuttal REmoval of New  WH Solar AdjustMI_DEM-WP(C) ENERG10C--ctn Mid-C_042010 2010GRC" xfId="7146"/>
    <cellStyle name="_VC 6.15.06 update on 06GRC power costs.xls Chart 1_Rebuttal Power Costs_Electric Rev Req Model (2009 GRC) Revised 01-18-2010" xfId="2284"/>
    <cellStyle name="_VC 6.15.06 update on 06GRC power costs.xls Chart 1_Rebuttal Power Costs_Electric Rev Req Model (2009 GRC) Revised 01-18-2010 2" xfId="2285"/>
    <cellStyle name="_VC 6.15.06 update on 06GRC power costs.xls Chart 1_Rebuttal Power Costs_Electric Rev Req Model (2009 GRC) Revised 01-18-2010 2 2" xfId="7147"/>
    <cellStyle name="_VC 6.15.06 update on 06GRC power costs.xls Chart 1_Rebuttal Power Costs_Electric Rev Req Model (2009 GRC) Revised 01-18-2010 3" xfId="7148"/>
    <cellStyle name="_VC 6.15.06 update on 06GRC power costs.xls Chart 1_Rebuttal Power Costs_Electric Rev Req Model (2009 GRC) Revised 01-18-2010_DEM-WP(C) ENERG10C--ctn Mid-C_042010 2010GRC" xfId="7149"/>
    <cellStyle name="_VC 6.15.06 update on 06GRC power costs.xls Chart 1_Rebuttal Power Costs_Final Order Electric EXHIBIT A-1" xfId="2286"/>
    <cellStyle name="_VC 6.15.06 update on 06GRC power costs.xls Chart 1_Rebuttal Power Costs_Final Order Electric EXHIBIT A-1 2" xfId="7150"/>
    <cellStyle name="_VC 6.15.06 update on 06GRC power costs.xls Chart 1_Wind Integration 10GRC" xfId="2287"/>
    <cellStyle name="_VC 6.15.06 update on 06GRC power costs.xls Chart 1_Wind Integration 10GRC 2" xfId="2288"/>
    <cellStyle name="_VC 6.15.06 update on 06GRC power costs.xls Chart 1_Wind Integration 10GRC 2 2" xfId="7151"/>
    <cellStyle name="_VC 6.15.06 update on 06GRC power costs.xls Chart 1_Wind Integration 10GRC 3" xfId="7152"/>
    <cellStyle name="_VC 6.15.06 update on 06GRC power costs.xls Chart 1_Wind Integration 10GRC_DEM-WP(C) ENERG10C--ctn Mid-C_042010 2010GRC" xfId="7153"/>
    <cellStyle name="_VC 6.15.06 update on 06GRC power costs.xls Chart 2" xfId="2289"/>
    <cellStyle name="_VC 6.15.06 update on 06GRC power costs.xls Chart 2 2" xfId="2290"/>
    <cellStyle name="_VC 6.15.06 update on 06GRC power costs.xls Chart 2 2 2" xfId="2291"/>
    <cellStyle name="_VC 6.15.06 update on 06GRC power costs.xls Chart 2 2 2 2" xfId="7154"/>
    <cellStyle name="_VC 6.15.06 update on 06GRC power costs.xls Chart 2 2 3" xfId="7155"/>
    <cellStyle name="_VC 6.15.06 update on 06GRC power costs.xls Chart 2 3" xfId="2292"/>
    <cellStyle name="_VC 6.15.06 update on 06GRC power costs.xls Chart 2 3 2" xfId="7156"/>
    <cellStyle name="_VC 6.15.06 update on 06GRC power costs.xls Chart 2 4" xfId="2293"/>
    <cellStyle name="_VC 6.15.06 update on 06GRC power costs.xls Chart 2 4 2" xfId="2294"/>
    <cellStyle name="_VC 6.15.06 update on 06GRC power costs.xls Chart 2 4 2 2" xfId="7157"/>
    <cellStyle name="_VC 6.15.06 update on 06GRC power costs.xls Chart 2 4 3" xfId="7158"/>
    <cellStyle name="_VC 6.15.06 update on 06GRC power costs.xls Chart 2 5" xfId="7159"/>
    <cellStyle name="_VC 6.15.06 update on 06GRC power costs.xls Chart 2 6" xfId="7160"/>
    <cellStyle name="_VC 6.15.06 update on 06GRC power costs.xls Chart 2 6 2" xfId="7161"/>
    <cellStyle name="_VC 6.15.06 update on 06GRC power costs.xls Chart 2 7" xfId="7162"/>
    <cellStyle name="_VC 6.15.06 update on 06GRC power costs.xls Chart 2 7 2" xfId="7163"/>
    <cellStyle name="_VC 6.15.06 update on 06GRC power costs.xls Chart 2_04 07E Wild Horse Wind Expansion (C) (2)" xfId="2295"/>
    <cellStyle name="_VC 6.15.06 update on 06GRC power costs.xls Chart 2_04 07E Wild Horse Wind Expansion (C) (2) 2" xfId="2296"/>
    <cellStyle name="_VC 6.15.06 update on 06GRC power costs.xls Chart 2_04 07E Wild Horse Wind Expansion (C) (2) 2 2" xfId="7164"/>
    <cellStyle name="_VC 6.15.06 update on 06GRC power costs.xls Chart 2_04 07E Wild Horse Wind Expansion (C) (2) 3" xfId="7165"/>
    <cellStyle name="_VC 6.15.06 update on 06GRC power costs.xls Chart 2_04 07E Wild Horse Wind Expansion (C) (2)_Adj Bench DR 3 for Initial Briefs (Electric)" xfId="2297"/>
    <cellStyle name="_VC 6.15.06 update on 06GRC power costs.xls Chart 2_04 07E Wild Horse Wind Expansion (C) (2)_Adj Bench DR 3 for Initial Briefs (Electric) 2" xfId="2298"/>
    <cellStyle name="_VC 6.15.06 update on 06GRC power costs.xls Chart 2_04 07E Wild Horse Wind Expansion (C) (2)_Adj Bench DR 3 for Initial Briefs (Electric) 2 2" xfId="7166"/>
    <cellStyle name="_VC 6.15.06 update on 06GRC power costs.xls Chart 2_04 07E Wild Horse Wind Expansion (C) (2)_Adj Bench DR 3 for Initial Briefs (Electric) 3" xfId="7167"/>
    <cellStyle name="_VC 6.15.06 update on 06GRC power costs.xls Chart 2_04 07E Wild Horse Wind Expansion (C) (2)_Adj Bench DR 3 for Initial Briefs (Electric)_DEM-WP(C) ENERG10C--ctn Mid-C_042010 2010GRC" xfId="7168"/>
    <cellStyle name="_VC 6.15.06 update on 06GRC power costs.xls Chart 2_04 07E Wild Horse Wind Expansion (C) (2)_DEM-WP(C) ENERG10C--ctn Mid-C_042010 2010GRC" xfId="7169"/>
    <cellStyle name="_VC 6.15.06 update on 06GRC power costs.xls Chart 2_04 07E Wild Horse Wind Expansion (C) (2)_Electric Rev Req Model (2009 GRC) " xfId="2299"/>
    <cellStyle name="_VC 6.15.06 update on 06GRC power costs.xls Chart 2_04 07E Wild Horse Wind Expansion (C) (2)_Electric Rev Req Model (2009 GRC)  2" xfId="2300"/>
    <cellStyle name="_VC 6.15.06 update on 06GRC power costs.xls Chart 2_04 07E Wild Horse Wind Expansion (C) (2)_Electric Rev Req Model (2009 GRC)  2 2" xfId="7170"/>
    <cellStyle name="_VC 6.15.06 update on 06GRC power costs.xls Chart 2_04 07E Wild Horse Wind Expansion (C) (2)_Electric Rev Req Model (2009 GRC)  3" xfId="7171"/>
    <cellStyle name="_VC 6.15.06 update on 06GRC power costs.xls Chart 2_04 07E Wild Horse Wind Expansion (C) (2)_Electric Rev Req Model (2009 GRC) _DEM-WP(C) ENERG10C--ctn Mid-C_042010 2010GRC" xfId="7172"/>
    <cellStyle name="_VC 6.15.06 update on 06GRC power costs.xls Chart 2_04 07E Wild Horse Wind Expansion (C) (2)_Electric Rev Req Model (2009 GRC) Rebuttal" xfId="2301"/>
    <cellStyle name="_VC 6.15.06 update on 06GRC power costs.xls Chart 2_04 07E Wild Horse Wind Expansion (C) (2)_Electric Rev Req Model (2009 GRC) Rebuttal 2" xfId="7173"/>
    <cellStyle name="_VC 6.15.06 update on 06GRC power costs.xls Chart 2_04 07E Wild Horse Wind Expansion (C) (2)_Electric Rev Req Model (2009 GRC) Rebuttal REmoval of New  WH Solar AdjustMI" xfId="2302"/>
    <cellStyle name="_VC 6.15.06 update on 06GRC power costs.xls Chart 2_04 07E Wild Horse Wind Expansion (C) (2)_Electric Rev Req Model (2009 GRC) Rebuttal REmoval of New  WH Solar AdjustMI 2" xfId="2303"/>
    <cellStyle name="_VC 6.15.06 update on 06GRC power costs.xls Chart 2_04 07E Wild Horse Wind Expansion (C) (2)_Electric Rev Req Model (2009 GRC) Rebuttal REmoval of New  WH Solar AdjustMI 2 2" xfId="7174"/>
    <cellStyle name="_VC 6.15.06 update on 06GRC power costs.xls Chart 2_04 07E Wild Horse Wind Expansion (C) (2)_Electric Rev Req Model (2009 GRC) Rebuttal REmoval of New  WH Solar AdjustMI 3" xfId="7175"/>
    <cellStyle name="_VC 6.15.06 update on 06GRC power costs.xls Chart 2_04 07E Wild Horse Wind Expansion (C) (2)_Electric Rev Req Model (2009 GRC) Rebuttal REmoval of New  WH Solar AdjustMI_DEM-WP(C) ENERG10C--ctn Mid-C_042010 2010GRC" xfId="7176"/>
    <cellStyle name="_VC 6.15.06 update on 06GRC power costs.xls Chart 2_04 07E Wild Horse Wind Expansion (C) (2)_Electric Rev Req Model (2009 GRC) Revised 01-18-2010" xfId="2304"/>
    <cellStyle name="_VC 6.15.06 update on 06GRC power costs.xls Chart 2_04 07E Wild Horse Wind Expansion (C) (2)_Electric Rev Req Model (2009 GRC) Revised 01-18-2010 2" xfId="2305"/>
    <cellStyle name="_VC 6.15.06 update on 06GRC power costs.xls Chart 2_04 07E Wild Horse Wind Expansion (C) (2)_Electric Rev Req Model (2009 GRC) Revised 01-18-2010 2 2" xfId="7177"/>
    <cellStyle name="_VC 6.15.06 update on 06GRC power costs.xls Chart 2_04 07E Wild Horse Wind Expansion (C) (2)_Electric Rev Req Model (2009 GRC) Revised 01-18-2010 3" xfId="7178"/>
    <cellStyle name="_VC 6.15.06 update on 06GRC power costs.xls Chart 2_04 07E Wild Horse Wind Expansion (C) (2)_Electric Rev Req Model (2009 GRC) Revised 01-18-2010_DEM-WP(C) ENERG10C--ctn Mid-C_042010 2010GRC" xfId="7179"/>
    <cellStyle name="_VC 6.15.06 update on 06GRC power costs.xls Chart 2_04 07E Wild Horse Wind Expansion (C) (2)_Final Order Electric EXHIBIT A-1" xfId="2306"/>
    <cellStyle name="_VC 6.15.06 update on 06GRC power costs.xls Chart 2_04 07E Wild Horse Wind Expansion (C) (2)_Final Order Electric EXHIBIT A-1 2" xfId="7180"/>
    <cellStyle name="_VC 6.15.06 update on 06GRC power costs.xls Chart 2_04 07E Wild Horse Wind Expansion (C) (2)_TENASKA REGULATORY ASSET" xfId="2307"/>
    <cellStyle name="_VC 6.15.06 update on 06GRC power costs.xls Chart 2_04 07E Wild Horse Wind Expansion (C) (2)_TENASKA REGULATORY ASSET 2" xfId="7181"/>
    <cellStyle name="_VC 6.15.06 update on 06GRC power costs.xls Chart 2_16.37E Wild Horse Expansion DeferralRevwrkingfile SF" xfId="2308"/>
    <cellStyle name="_VC 6.15.06 update on 06GRC power costs.xls Chart 2_16.37E Wild Horse Expansion DeferralRevwrkingfile SF 2" xfId="2309"/>
    <cellStyle name="_VC 6.15.06 update on 06GRC power costs.xls Chart 2_16.37E Wild Horse Expansion DeferralRevwrkingfile SF 2 2" xfId="7182"/>
    <cellStyle name="_VC 6.15.06 update on 06GRC power costs.xls Chart 2_16.37E Wild Horse Expansion DeferralRevwrkingfile SF 3" xfId="7183"/>
    <cellStyle name="_VC 6.15.06 update on 06GRC power costs.xls Chart 2_16.37E Wild Horse Expansion DeferralRevwrkingfile SF_DEM-WP(C) ENERG10C--ctn Mid-C_042010 2010GRC" xfId="7184"/>
    <cellStyle name="_VC 6.15.06 update on 06GRC power costs.xls Chart 2_2009 GRC Compl Filing - Exhibit D" xfId="2310"/>
    <cellStyle name="_VC 6.15.06 update on 06GRC power costs.xls Chart 2_2009 GRC Compl Filing - Exhibit D 2" xfId="2311"/>
    <cellStyle name="_VC 6.15.06 update on 06GRC power costs.xls Chart 2_2009 GRC Compl Filing - Exhibit D 2 2" xfId="7185"/>
    <cellStyle name="_VC 6.15.06 update on 06GRC power costs.xls Chart 2_2009 GRC Compl Filing - Exhibit D 3" xfId="7186"/>
    <cellStyle name="_VC 6.15.06 update on 06GRC power costs.xls Chart 2_2009 GRC Compl Filing - Exhibit D_DEM-WP(C) ENERG10C--ctn Mid-C_042010 2010GRC" xfId="7187"/>
    <cellStyle name="_VC 6.15.06 update on 06GRC power costs.xls Chart 2_4 31 Regulatory Assets and Liabilities  7 06- Exhibit D" xfId="2312"/>
    <cellStyle name="_VC 6.15.06 update on 06GRC power costs.xls Chart 2_4 31 Regulatory Assets and Liabilities  7 06- Exhibit D 2" xfId="2313"/>
    <cellStyle name="_VC 6.15.06 update on 06GRC power costs.xls Chart 2_4 31 Regulatory Assets and Liabilities  7 06- Exhibit D 2 2" xfId="7188"/>
    <cellStyle name="_VC 6.15.06 update on 06GRC power costs.xls Chart 2_4 31 Regulatory Assets and Liabilities  7 06- Exhibit D 3" xfId="7189"/>
    <cellStyle name="_VC 6.15.06 update on 06GRC power costs.xls Chart 2_4 31 Regulatory Assets and Liabilities  7 06- Exhibit D_DEM-WP(C) ENERG10C--ctn Mid-C_042010 2010GRC" xfId="7190"/>
    <cellStyle name="_VC 6.15.06 update on 06GRC power costs.xls Chart 2_4 31 Regulatory Assets and Liabilities  7 06- Exhibit D_NIM Summary" xfId="2314"/>
    <cellStyle name="_VC 6.15.06 update on 06GRC power costs.xls Chart 2_4 31 Regulatory Assets and Liabilities  7 06- Exhibit D_NIM Summary 2" xfId="2315"/>
    <cellStyle name="_VC 6.15.06 update on 06GRC power costs.xls Chart 2_4 31 Regulatory Assets and Liabilities  7 06- Exhibit D_NIM Summary 2 2" xfId="7191"/>
    <cellStyle name="_VC 6.15.06 update on 06GRC power costs.xls Chart 2_4 31 Regulatory Assets and Liabilities  7 06- Exhibit D_NIM Summary 3" xfId="7192"/>
    <cellStyle name="_VC 6.15.06 update on 06GRC power costs.xls Chart 2_4 31 Regulatory Assets and Liabilities  7 06- Exhibit D_NIM Summary_DEM-WP(C) ENERG10C--ctn Mid-C_042010 2010GRC" xfId="7193"/>
    <cellStyle name="_VC 6.15.06 update on 06GRC power costs.xls Chart 2_4 31E Reg Asset  Liab and EXH D" xfId="7194"/>
    <cellStyle name="_VC 6.15.06 update on 06GRC power costs.xls Chart 2_4 31E Reg Asset  Liab and EXH D _ Aug 10 Filing (2)" xfId="7195"/>
    <cellStyle name="_VC 6.15.06 update on 06GRC power costs.xls Chart 2_4 32 Regulatory Assets and Liabilities  7 06- Exhibit D" xfId="2316"/>
    <cellStyle name="_VC 6.15.06 update on 06GRC power costs.xls Chart 2_4 32 Regulatory Assets and Liabilities  7 06- Exhibit D 2" xfId="2317"/>
    <cellStyle name="_VC 6.15.06 update on 06GRC power costs.xls Chart 2_4 32 Regulatory Assets and Liabilities  7 06- Exhibit D 2 2" xfId="7196"/>
    <cellStyle name="_VC 6.15.06 update on 06GRC power costs.xls Chart 2_4 32 Regulatory Assets and Liabilities  7 06- Exhibit D 3" xfId="7197"/>
    <cellStyle name="_VC 6.15.06 update on 06GRC power costs.xls Chart 2_4 32 Regulatory Assets and Liabilities  7 06- Exhibit D_DEM-WP(C) ENERG10C--ctn Mid-C_042010 2010GRC" xfId="7198"/>
    <cellStyle name="_VC 6.15.06 update on 06GRC power costs.xls Chart 2_4 32 Regulatory Assets and Liabilities  7 06- Exhibit D_NIM Summary" xfId="2318"/>
    <cellStyle name="_VC 6.15.06 update on 06GRC power costs.xls Chart 2_4 32 Regulatory Assets and Liabilities  7 06- Exhibit D_NIM Summary 2" xfId="2319"/>
    <cellStyle name="_VC 6.15.06 update on 06GRC power costs.xls Chart 2_4 32 Regulatory Assets and Liabilities  7 06- Exhibit D_NIM Summary 2 2" xfId="7199"/>
    <cellStyle name="_VC 6.15.06 update on 06GRC power costs.xls Chart 2_4 32 Regulatory Assets and Liabilities  7 06- Exhibit D_NIM Summary 3" xfId="7200"/>
    <cellStyle name="_VC 6.15.06 update on 06GRC power costs.xls Chart 2_4 32 Regulatory Assets and Liabilities  7 06- Exhibit D_NIM Summary_DEM-WP(C) ENERG10C--ctn Mid-C_042010 2010GRC" xfId="7201"/>
    <cellStyle name="_VC 6.15.06 update on 06GRC power costs.xls Chart 2_AURORA Total New" xfId="2320"/>
    <cellStyle name="_VC 6.15.06 update on 06GRC power costs.xls Chart 2_AURORA Total New 2" xfId="2321"/>
    <cellStyle name="_VC 6.15.06 update on 06GRC power costs.xls Chart 2_AURORA Total New 2 2" xfId="7202"/>
    <cellStyle name="_VC 6.15.06 update on 06GRC power costs.xls Chart 2_AURORA Total New 3" xfId="7203"/>
    <cellStyle name="_VC 6.15.06 update on 06GRC power costs.xls Chart 2_Book2" xfId="2322"/>
    <cellStyle name="_VC 6.15.06 update on 06GRC power costs.xls Chart 2_Book2 2" xfId="2323"/>
    <cellStyle name="_VC 6.15.06 update on 06GRC power costs.xls Chart 2_Book2 2 2" xfId="7204"/>
    <cellStyle name="_VC 6.15.06 update on 06GRC power costs.xls Chart 2_Book2 3" xfId="7205"/>
    <cellStyle name="_VC 6.15.06 update on 06GRC power costs.xls Chart 2_Book2_Adj Bench DR 3 for Initial Briefs (Electric)" xfId="2324"/>
    <cellStyle name="_VC 6.15.06 update on 06GRC power costs.xls Chart 2_Book2_Adj Bench DR 3 for Initial Briefs (Electric) 2" xfId="2325"/>
    <cellStyle name="_VC 6.15.06 update on 06GRC power costs.xls Chart 2_Book2_Adj Bench DR 3 for Initial Briefs (Electric) 2 2" xfId="7206"/>
    <cellStyle name="_VC 6.15.06 update on 06GRC power costs.xls Chart 2_Book2_Adj Bench DR 3 for Initial Briefs (Electric) 3" xfId="7207"/>
    <cellStyle name="_VC 6.15.06 update on 06GRC power costs.xls Chart 2_Book2_Adj Bench DR 3 for Initial Briefs (Electric)_DEM-WP(C) ENERG10C--ctn Mid-C_042010 2010GRC" xfId="7208"/>
    <cellStyle name="_VC 6.15.06 update on 06GRC power costs.xls Chart 2_Book2_DEM-WP(C) ENERG10C--ctn Mid-C_042010 2010GRC" xfId="7209"/>
    <cellStyle name="_VC 6.15.06 update on 06GRC power costs.xls Chart 2_Book2_Electric Rev Req Model (2009 GRC) Rebuttal" xfId="2326"/>
    <cellStyle name="_VC 6.15.06 update on 06GRC power costs.xls Chart 2_Book2_Electric Rev Req Model (2009 GRC) Rebuttal 2" xfId="7210"/>
    <cellStyle name="_VC 6.15.06 update on 06GRC power costs.xls Chart 2_Book2_Electric Rev Req Model (2009 GRC) Rebuttal REmoval of New  WH Solar AdjustMI" xfId="2327"/>
    <cellStyle name="_VC 6.15.06 update on 06GRC power costs.xls Chart 2_Book2_Electric Rev Req Model (2009 GRC) Rebuttal REmoval of New  WH Solar AdjustMI 2" xfId="2328"/>
    <cellStyle name="_VC 6.15.06 update on 06GRC power costs.xls Chart 2_Book2_Electric Rev Req Model (2009 GRC) Rebuttal REmoval of New  WH Solar AdjustMI 2 2" xfId="7211"/>
    <cellStyle name="_VC 6.15.06 update on 06GRC power costs.xls Chart 2_Book2_Electric Rev Req Model (2009 GRC) Rebuttal REmoval of New  WH Solar AdjustMI 3" xfId="7212"/>
    <cellStyle name="_VC 6.15.06 update on 06GRC power costs.xls Chart 2_Book2_Electric Rev Req Model (2009 GRC) Rebuttal REmoval of New  WH Solar AdjustMI_DEM-WP(C) ENERG10C--ctn Mid-C_042010 2010GRC" xfId="7213"/>
    <cellStyle name="_VC 6.15.06 update on 06GRC power costs.xls Chart 2_Book2_Electric Rev Req Model (2009 GRC) Revised 01-18-2010" xfId="2329"/>
    <cellStyle name="_VC 6.15.06 update on 06GRC power costs.xls Chart 2_Book2_Electric Rev Req Model (2009 GRC) Revised 01-18-2010 2" xfId="2330"/>
    <cellStyle name="_VC 6.15.06 update on 06GRC power costs.xls Chart 2_Book2_Electric Rev Req Model (2009 GRC) Revised 01-18-2010 2 2" xfId="7214"/>
    <cellStyle name="_VC 6.15.06 update on 06GRC power costs.xls Chart 2_Book2_Electric Rev Req Model (2009 GRC) Revised 01-18-2010 3" xfId="7215"/>
    <cellStyle name="_VC 6.15.06 update on 06GRC power costs.xls Chart 2_Book2_Electric Rev Req Model (2009 GRC) Revised 01-18-2010_DEM-WP(C) ENERG10C--ctn Mid-C_042010 2010GRC" xfId="7216"/>
    <cellStyle name="_VC 6.15.06 update on 06GRC power costs.xls Chart 2_Book2_Final Order Electric EXHIBIT A-1" xfId="2331"/>
    <cellStyle name="_VC 6.15.06 update on 06GRC power costs.xls Chart 2_Book2_Final Order Electric EXHIBIT A-1 2" xfId="7217"/>
    <cellStyle name="_VC 6.15.06 update on 06GRC power costs.xls Chart 2_Book4" xfId="2332"/>
    <cellStyle name="_VC 6.15.06 update on 06GRC power costs.xls Chart 2_Book4 2" xfId="2333"/>
    <cellStyle name="_VC 6.15.06 update on 06GRC power costs.xls Chart 2_Book4 2 2" xfId="7218"/>
    <cellStyle name="_VC 6.15.06 update on 06GRC power costs.xls Chart 2_Book4 3" xfId="7219"/>
    <cellStyle name="_VC 6.15.06 update on 06GRC power costs.xls Chart 2_Book4_DEM-WP(C) ENERG10C--ctn Mid-C_042010 2010GRC" xfId="7220"/>
    <cellStyle name="_VC 6.15.06 update on 06GRC power costs.xls Chart 2_Book9" xfId="2334"/>
    <cellStyle name="_VC 6.15.06 update on 06GRC power costs.xls Chart 2_Book9 2" xfId="2335"/>
    <cellStyle name="_VC 6.15.06 update on 06GRC power costs.xls Chart 2_Book9 2 2" xfId="7221"/>
    <cellStyle name="_VC 6.15.06 update on 06GRC power costs.xls Chart 2_Book9 3" xfId="7222"/>
    <cellStyle name="_VC 6.15.06 update on 06GRC power costs.xls Chart 2_Book9_DEM-WP(C) ENERG10C--ctn Mid-C_042010 2010GRC" xfId="7223"/>
    <cellStyle name="_VC 6.15.06 update on 06GRC power costs.xls Chart 2_Chelan PUD Power Costs (8-10)" xfId="7224"/>
    <cellStyle name="_VC 6.15.06 update on 06GRC power costs.xls Chart 2_DEM-WP(C) Chelan Power Costs" xfId="7225"/>
    <cellStyle name="_VC 6.15.06 update on 06GRC power costs.xls Chart 2_DEM-WP(C) ENERG10C--ctn Mid-C_042010 2010GRC" xfId="7226"/>
    <cellStyle name="_VC 6.15.06 update on 06GRC power costs.xls Chart 2_DEM-WP(C) Gas Transport 2010GRC" xfId="7227"/>
    <cellStyle name="_VC 6.15.06 update on 06GRC power costs.xls Chart 2_NIM Summary" xfId="2336"/>
    <cellStyle name="_VC 6.15.06 update on 06GRC power costs.xls Chart 2_NIM Summary 09GRC" xfId="2337"/>
    <cellStyle name="_VC 6.15.06 update on 06GRC power costs.xls Chart 2_NIM Summary 09GRC 2" xfId="2338"/>
    <cellStyle name="_VC 6.15.06 update on 06GRC power costs.xls Chart 2_NIM Summary 09GRC 2 2" xfId="7228"/>
    <cellStyle name="_VC 6.15.06 update on 06GRC power costs.xls Chart 2_NIM Summary 09GRC 3" xfId="7229"/>
    <cellStyle name="_VC 6.15.06 update on 06GRC power costs.xls Chart 2_NIM Summary 09GRC_DEM-WP(C) ENERG10C--ctn Mid-C_042010 2010GRC" xfId="7230"/>
    <cellStyle name="_VC 6.15.06 update on 06GRC power costs.xls Chart 2_NIM Summary 10" xfId="7231"/>
    <cellStyle name="_VC 6.15.06 update on 06GRC power costs.xls Chart 2_NIM Summary 11" xfId="7232"/>
    <cellStyle name="_VC 6.15.06 update on 06GRC power costs.xls Chart 2_NIM Summary 12" xfId="7233"/>
    <cellStyle name="_VC 6.15.06 update on 06GRC power costs.xls Chart 2_NIM Summary 13" xfId="7234"/>
    <cellStyle name="_VC 6.15.06 update on 06GRC power costs.xls Chart 2_NIM Summary 14" xfId="7235"/>
    <cellStyle name="_VC 6.15.06 update on 06GRC power costs.xls Chart 2_NIM Summary 15" xfId="9046"/>
    <cellStyle name="_VC 6.15.06 update on 06GRC power costs.xls Chart 2_NIM Summary 16" xfId="9011"/>
    <cellStyle name="_VC 6.15.06 update on 06GRC power costs.xls Chart 2_NIM Summary 17" xfId="9042"/>
    <cellStyle name="_VC 6.15.06 update on 06GRC power costs.xls Chart 2_NIM Summary 2" xfId="2339"/>
    <cellStyle name="_VC 6.15.06 update on 06GRC power costs.xls Chart 2_NIM Summary 2 2" xfId="7236"/>
    <cellStyle name="_VC 6.15.06 update on 06GRC power costs.xls Chart 2_NIM Summary 3" xfId="2340"/>
    <cellStyle name="_VC 6.15.06 update on 06GRC power costs.xls Chart 2_NIM Summary 3 2" xfId="7237"/>
    <cellStyle name="_VC 6.15.06 update on 06GRC power costs.xls Chart 2_NIM Summary 4" xfId="2341"/>
    <cellStyle name="_VC 6.15.06 update on 06GRC power costs.xls Chart 2_NIM Summary 4 2" xfId="7238"/>
    <cellStyle name="_VC 6.15.06 update on 06GRC power costs.xls Chart 2_NIM Summary 5" xfId="2342"/>
    <cellStyle name="_VC 6.15.06 update on 06GRC power costs.xls Chart 2_NIM Summary 5 2" xfId="7239"/>
    <cellStyle name="_VC 6.15.06 update on 06GRC power costs.xls Chart 2_NIM Summary 6" xfId="2343"/>
    <cellStyle name="_VC 6.15.06 update on 06GRC power costs.xls Chart 2_NIM Summary 6 2" xfId="7240"/>
    <cellStyle name="_VC 6.15.06 update on 06GRC power costs.xls Chart 2_NIM Summary 7" xfId="2344"/>
    <cellStyle name="_VC 6.15.06 update on 06GRC power costs.xls Chart 2_NIM Summary 7 2" xfId="7241"/>
    <cellStyle name="_VC 6.15.06 update on 06GRC power costs.xls Chart 2_NIM Summary 8" xfId="2345"/>
    <cellStyle name="_VC 6.15.06 update on 06GRC power costs.xls Chart 2_NIM Summary 8 2" xfId="7242"/>
    <cellStyle name="_VC 6.15.06 update on 06GRC power costs.xls Chart 2_NIM Summary 9" xfId="2346"/>
    <cellStyle name="_VC 6.15.06 update on 06GRC power costs.xls Chart 2_NIM Summary 9 2" xfId="7243"/>
    <cellStyle name="_VC 6.15.06 update on 06GRC power costs.xls Chart 2_NIM Summary_DEM-WP(C) ENERG10C--ctn Mid-C_042010 2010GRC" xfId="7244"/>
    <cellStyle name="_VC 6.15.06 update on 06GRC power costs.xls Chart 2_PCA 9 -  Exhibit D April 2010 (3)" xfId="2347"/>
    <cellStyle name="_VC 6.15.06 update on 06GRC power costs.xls Chart 2_PCA 9 -  Exhibit D April 2010 (3) 2" xfId="2348"/>
    <cellStyle name="_VC 6.15.06 update on 06GRC power costs.xls Chart 2_PCA 9 -  Exhibit D April 2010 (3) 2 2" xfId="7245"/>
    <cellStyle name="_VC 6.15.06 update on 06GRC power costs.xls Chart 2_PCA 9 -  Exhibit D April 2010 (3) 3" xfId="7246"/>
    <cellStyle name="_VC 6.15.06 update on 06GRC power costs.xls Chart 2_PCA 9 -  Exhibit D April 2010 (3)_DEM-WP(C) ENERG10C--ctn Mid-C_042010 2010GRC" xfId="7247"/>
    <cellStyle name="_VC 6.15.06 update on 06GRC power costs.xls Chart 2_Power Costs - Comparison bx Rbtl-Staff-Jt-PC" xfId="2349"/>
    <cellStyle name="_VC 6.15.06 update on 06GRC power costs.xls Chart 2_Power Costs - Comparison bx Rbtl-Staff-Jt-PC 2" xfId="2350"/>
    <cellStyle name="_VC 6.15.06 update on 06GRC power costs.xls Chart 2_Power Costs - Comparison bx Rbtl-Staff-Jt-PC 2 2" xfId="7248"/>
    <cellStyle name="_VC 6.15.06 update on 06GRC power costs.xls Chart 2_Power Costs - Comparison bx Rbtl-Staff-Jt-PC 3" xfId="7249"/>
    <cellStyle name="_VC 6.15.06 update on 06GRC power costs.xls Chart 2_Power Costs - Comparison bx Rbtl-Staff-Jt-PC_Adj Bench DR 3 for Initial Briefs (Electric)" xfId="2351"/>
    <cellStyle name="_VC 6.15.06 update on 06GRC power costs.xls Chart 2_Power Costs - Comparison bx Rbtl-Staff-Jt-PC_Adj Bench DR 3 for Initial Briefs (Electric) 2" xfId="2352"/>
    <cellStyle name="_VC 6.15.06 update on 06GRC power costs.xls Chart 2_Power Costs - Comparison bx Rbtl-Staff-Jt-PC_Adj Bench DR 3 for Initial Briefs (Electric) 2 2" xfId="7250"/>
    <cellStyle name="_VC 6.15.06 update on 06GRC power costs.xls Chart 2_Power Costs - Comparison bx Rbtl-Staff-Jt-PC_Adj Bench DR 3 for Initial Briefs (Electric) 3" xfId="7251"/>
    <cellStyle name="_VC 6.15.06 update on 06GRC power costs.xls Chart 2_Power Costs - Comparison bx Rbtl-Staff-Jt-PC_Adj Bench DR 3 for Initial Briefs (Electric)_DEM-WP(C) ENERG10C--ctn Mid-C_042010 2010GRC" xfId="7252"/>
    <cellStyle name="_VC 6.15.06 update on 06GRC power costs.xls Chart 2_Power Costs - Comparison bx Rbtl-Staff-Jt-PC_DEM-WP(C) ENERG10C--ctn Mid-C_042010 2010GRC" xfId="7253"/>
    <cellStyle name="_VC 6.15.06 update on 06GRC power costs.xls Chart 2_Power Costs - Comparison bx Rbtl-Staff-Jt-PC_Electric Rev Req Model (2009 GRC) Rebuttal" xfId="2353"/>
    <cellStyle name="_VC 6.15.06 update on 06GRC power costs.xls Chart 2_Power Costs - Comparison bx Rbtl-Staff-Jt-PC_Electric Rev Req Model (2009 GRC) Rebuttal 2" xfId="7254"/>
    <cellStyle name="_VC 6.15.06 update on 06GRC power costs.xls Chart 2_Power Costs - Comparison bx Rbtl-Staff-Jt-PC_Electric Rev Req Model (2009 GRC) Rebuttal REmoval of New  WH Solar AdjustMI" xfId="2354"/>
    <cellStyle name="_VC 6.15.06 update on 06GRC power costs.xls Chart 2_Power Costs - Comparison bx Rbtl-Staff-Jt-PC_Electric Rev Req Model (2009 GRC) Rebuttal REmoval of New  WH Solar AdjustMI 2" xfId="2355"/>
    <cellStyle name="_VC 6.15.06 update on 06GRC power costs.xls Chart 2_Power Costs - Comparison bx Rbtl-Staff-Jt-PC_Electric Rev Req Model (2009 GRC) Rebuttal REmoval of New  WH Solar AdjustMI 2 2" xfId="7255"/>
    <cellStyle name="_VC 6.15.06 update on 06GRC power costs.xls Chart 2_Power Costs - Comparison bx Rbtl-Staff-Jt-PC_Electric Rev Req Model (2009 GRC) Rebuttal REmoval of New  WH Solar AdjustMI 3" xfId="7256"/>
    <cellStyle name="_VC 6.15.06 update on 06GRC power costs.xls Chart 2_Power Costs - Comparison bx Rbtl-Staff-Jt-PC_Electric Rev Req Model (2009 GRC) Rebuttal REmoval of New  WH Solar AdjustMI_DEM-WP(C) ENERG10C--ctn Mid-C_042010 2010GRC" xfId="7257"/>
    <cellStyle name="_VC 6.15.06 update on 06GRC power costs.xls Chart 2_Power Costs - Comparison bx Rbtl-Staff-Jt-PC_Electric Rev Req Model (2009 GRC) Revised 01-18-2010" xfId="2356"/>
    <cellStyle name="_VC 6.15.06 update on 06GRC power costs.xls Chart 2_Power Costs - Comparison bx Rbtl-Staff-Jt-PC_Electric Rev Req Model (2009 GRC) Revised 01-18-2010 2" xfId="2357"/>
    <cellStyle name="_VC 6.15.06 update on 06GRC power costs.xls Chart 2_Power Costs - Comparison bx Rbtl-Staff-Jt-PC_Electric Rev Req Model (2009 GRC) Revised 01-18-2010 2 2" xfId="7258"/>
    <cellStyle name="_VC 6.15.06 update on 06GRC power costs.xls Chart 2_Power Costs - Comparison bx Rbtl-Staff-Jt-PC_Electric Rev Req Model (2009 GRC) Revised 01-18-2010 3" xfId="7259"/>
    <cellStyle name="_VC 6.15.06 update on 06GRC power costs.xls Chart 2_Power Costs - Comparison bx Rbtl-Staff-Jt-PC_Electric Rev Req Model (2009 GRC) Revised 01-18-2010_DEM-WP(C) ENERG10C--ctn Mid-C_042010 2010GRC" xfId="7260"/>
    <cellStyle name="_VC 6.15.06 update on 06GRC power costs.xls Chart 2_Power Costs - Comparison bx Rbtl-Staff-Jt-PC_Final Order Electric EXHIBIT A-1" xfId="2358"/>
    <cellStyle name="_VC 6.15.06 update on 06GRC power costs.xls Chart 2_Power Costs - Comparison bx Rbtl-Staff-Jt-PC_Final Order Electric EXHIBIT A-1 2" xfId="7261"/>
    <cellStyle name="_VC 6.15.06 update on 06GRC power costs.xls Chart 2_Rebuttal Power Costs" xfId="2359"/>
    <cellStyle name="_VC 6.15.06 update on 06GRC power costs.xls Chart 2_Rebuttal Power Costs 2" xfId="2360"/>
    <cellStyle name="_VC 6.15.06 update on 06GRC power costs.xls Chart 2_Rebuttal Power Costs 2 2" xfId="7262"/>
    <cellStyle name="_VC 6.15.06 update on 06GRC power costs.xls Chart 2_Rebuttal Power Costs 3" xfId="7263"/>
    <cellStyle name="_VC 6.15.06 update on 06GRC power costs.xls Chart 2_Rebuttal Power Costs_Adj Bench DR 3 for Initial Briefs (Electric)" xfId="2361"/>
    <cellStyle name="_VC 6.15.06 update on 06GRC power costs.xls Chart 2_Rebuttal Power Costs_Adj Bench DR 3 for Initial Briefs (Electric) 2" xfId="2362"/>
    <cellStyle name="_VC 6.15.06 update on 06GRC power costs.xls Chart 2_Rebuttal Power Costs_Adj Bench DR 3 for Initial Briefs (Electric) 2 2" xfId="7264"/>
    <cellStyle name="_VC 6.15.06 update on 06GRC power costs.xls Chart 2_Rebuttal Power Costs_Adj Bench DR 3 for Initial Briefs (Electric) 3" xfId="7265"/>
    <cellStyle name="_VC 6.15.06 update on 06GRC power costs.xls Chart 2_Rebuttal Power Costs_Adj Bench DR 3 for Initial Briefs (Electric)_DEM-WP(C) ENERG10C--ctn Mid-C_042010 2010GRC" xfId="7266"/>
    <cellStyle name="_VC 6.15.06 update on 06GRC power costs.xls Chart 2_Rebuttal Power Costs_DEM-WP(C) ENERG10C--ctn Mid-C_042010 2010GRC" xfId="7267"/>
    <cellStyle name="_VC 6.15.06 update on 06GRC power costs.xls Chart 2_Rebuttal Power Costs_Electric Rev Req Model (2009 GRC) Rebuttal" xfId="2363"/>
    <cellStyle name="_VC 6.15.06 update on 06GRC power costs.xls Chart 2_Rebuttal Power Costs_Electric Rev Req Model (2009 GRC) Rebuttal 2" xfId="7268"/>
    <cellStyle name="_VC 6.15.06 update on 06GRC power costs.xls Chart 2_Rebuttal Power Costs_Electric Rev Req Model (2009 GRC) Rebuttal REmoval of New  WH Solar AdjustMI" xfId="2364"/>
    <cellStyle name="_VC 6.15.06 update on 06GRC power costs.xls Chart 2_Rebuttal Power Costs_Electric Rev Req Model (2009 GRC) Rebuttal REmoval of New  WH Solar AdjustMI 2" xfId="2365"/>
    <cellStyle name="_VC 6.15.06 update on 06GRC power costs.xls Chart 2_Rebuttal Power Costs_Electric Rev Req Model (2009 GRC) Rebuttal REmoval of New  WH Solar AdjustMI 2 2" xfId="7269"/>
    <cellStyle name="_VC 6.15.06 update on 06GRC power costs.xls Chart 2_Rebuttal Power Costs_Electric Rev Req Model (2009 GRC) Rebuttal REmoval of New  WH Solar AdjustMI 3" xfId="7270"/>
    <cellStyle name="_VC 6.15.06 update on 06GRC power costs.xls Chart 2_Rebuttal Power Costs_Electric Rev Req Model (2009 GRC) Rebuttal REmoval of New  WH Solar AdjustMI_DEM-WP(C) ENERG10C--ctn Mid-C_042010 2010GRC" xfId="7271"/>
    <cellStyle name="_VC 6.15.06 update on 06GRC power costs.xls Chart 2_Rebuttal Power Costs_Electric Rev Req Model (2009 GRC) Revised 01-18-2010" xfId="2366"/>
    <cellStyle name="_VC 6.15.06 update on 06GRC power costs.xls Chart 2_Rebuttal Power Costs_Electric Rev Req Model (2009 GRC) Revised 01-18-2010 2" xfId="2367"/>
    <cellStyle name="_VC 6.15.06 update on 06GRC power costs.xls Chart 2_Rebuttal Power Costs_Electric Rev Req Model (2009 GRC) Revised 01-18-2010 2 2" xfId="7272"/>
    <cellStyle name="_VC 6.15.06 update on 06GRC power costs.xls Chart 2_Rebuttal Power Costs_Electric Rev Req Model (2009 GRC) Revised 01-18-2010 3" xfId="7273"/>
    <cellStyle name="_VC 6.15.06 update on 06GRC power costs.xls Chart 2_Rebuttal Power Costs_Electric Rev Req Model (2009 GRC) Revised 01-18-2010_DEM-WP(C) ENERG10C--ctn Mid-C_042010 2010GRC" xfId="7274"/>
    <cellStyle name="_VC 6.15.06 update on 06GRC power costs.xls Chart 2_Rebuttal Power Costs_Final Order Electric EXHIBIT A-1" xfId="2368"/>
    <cellStyle name="_VC 6.15.06 update on 06GRC power costs.xls Chart 2_Rebuttal Power Costs_Final Order Electric EXHIBIT A-1 2" xfId="7275"/>
    <cellStyle name="_VC 6.15.06 update on 06GRC power costs.xls Chart 2_Wind Integration 10GRC" xfId="2369"/>
    <cellStyle name="_VC 6.15.06 update on 06GRC power costs.xls Chart 2_Wind Integration 10GRC 2" xfId="2370"/>
    <cellStyle name="_VC 6.15.06 update on 06GRC power costs.xls Chart 2_Wind Integration 10GRC 2 2" xfId="7276"/>
    <cellStyle name="_VC 6.15.06 update on 06GRC power costs.xls Chart 2_Wind Integration 10GRC 3" xfId="7277"/>
    <cellStyle name="_VC 6.15.06 update on 06GRC power costs.xls Chart 2_Wind Integration 10GRC_DEM-WP(C) ENERG10C--ctn Mid-C_042010 2010GRC" xfId="7278"/>
    <cellStyle name="_VC 6.15.06 update on 06GRC power costs.xls Chart 3" xfId="2371"/>
    <cellStyle name="_VC 6.15.06 update on 06GRC power costs.xls Chart 3 2" xfId="2372"/>
    <cellStyle name="_VC 6.15.06 update on 06GRC power costs.xls Chart 3 2 2" xfId="2373"/>
    <cellStyle name="_VC 6.15.06 update on 06GRC power costs.xls Chart 3 2 2 2" xfId="7279"/>
    <cellStyle name="_VC 6.15.06 update on 06GRC power costs.xls Chart 3 2 3" xfId="7280"/>
    <cellStyle name="_VC 6.15.06 update on 06GRC power costs.xls Chart 3 3" xfId="2374"/>
    <cellStyle name="_VC 6.15.06 update on 06GRC power costs.xls Chart 3 3 2" xfId="7281"/>
    <cellStyle name="_VC 6.15.06 update on 06GRC power costs.xls Chart 3 4" xfId="2375"/>
    <cellStyle name="_VC 6.15.06 update on 06GRC power costs.xls Chart 3 4 2" xfId="2376"/>
    <cellStyle name="_VC 6.15.06 update on 06GRC power costs.xls Chart 3 4 2 2" xfId="7282"/>
    <cellStyle name="_VC 6.15.06 update on 06GRC power costs.xls Chart 3 4 3" xfId="7283"/>
    <cellStyle name="_VC 6.15.06 update on 06GRC power costs.xls Chart 3 5" xfId="7284"/>
    <cellStyle name="_VC 6.15.06 update on 06GRC power costs.xls Chart 3 6" xfId="7285"/>
    <cellStyle name="_VC 6.15.06 update on 06GRC power costs.xls Chart 3 6 2" xfId="7286"/>
    <cellStyle name="_VC 6.15.06 update on 06GRC power costs.xls Chart 3 7" xfId="7287"/>
    <cellStyle name="_VC 6.15.06 update on 06GRC power costs.xls Chart 3 7 2" xfId="7288"/>
    <cellStyle name="_VC 6.15.06 update on 06GRC power costs.xls Chart 3_04 07E Wild Horse Wind Expansion (C) (2)" xfId="2377"/>
    <cellStyle name="_VC 6.15.06 update on 06GRC power costs.xls Chart 3_04 07E Wild Horse Wind Expansion (C) (2) 2" xfId="2378"/>
    <cellStyle name="_VC 6.15.06 update on 06GRC power costs.xls Chart 3_04 07E Wild Horse Wind Expansion (C) (2) 2 2" xfId="7289"/>
    <cellStyle name="_VC 6.15.06 update on 06GRC power costs.xls Chart 3_04 07E Wild Horse Wind Expansion (C) (2) 3" xfId="7290"/>
    <cellStyle name="_VC 6.15.06 update on 06GRC power costs.xls Chart 3_04 07E Wild Horse Wind Expansion (C) (2)_Adj Bench DR 3 for Initial Briefs (Electric)" xfId="2379"/>
    <cellStyle name="_VC 6.15.06 update on 06GRC power costs.xls Chart 3_04 07E Wild Horse Wind Expansion (C) (2)_Adj Bench DR 3 for Initial Briefs (Electric) 2" xfId="2380"/>
    <cellStyle name="_VC 6.15.06 update on 06GRC power costs.xls Chart 3_04 07E Wild Horse Wind Expansion (C) (2)_Adj Bench DR 3 for Initial Briefs (Electric) 2 2" xfId="7291"/>
    <cellStyle name="_VC 6.15.06 update on 06GRC power costs.xls Chart 3_04 07E Wild Horse Wind Expansion (C) (2)_Adj Bench DR 3 for Initial Briefs (Electric) 3" xfId="7292"/>
    <cellStyle name="_VC 6.15.06 update on 06GRC power costs.xls Chart 3_04 07E Wild Horse Wind Expansion (C) (2)_Adj Bench DR 3 for Initial Briefs (Electric)_DEM-WP(C) ENERG10C--ctn Mid-C_042010 2010GRC" xfId="7293"/>
    <cellStyle name="_VC 6.15.06 update on 06GRC power costs.xls Chart 3_04 07E Wild Horse Wind Expansion (C) (2)_DEM-WP(C) ENERG10C--ctn Mid-C_042010 2010GRC" xfId="7294"/>
    <cellStyle name="_VC 6.15.06 update on 06GRC power costs.xls Chart 3_04 07E Wild Horse Wind Expansion (C) (2)_Electric Rev Req Model (2009 GRC) " xfId="2381"/>
    <cellStyle name="_VC 6.15.06 update on 06GRC power costs.xls Chart 3_04 07E Wild Horse Wind Expansion (C) (2)_Electric Rev Req Model (2009 GRC)  2" xfId="2382"/>
    <cellStyle name="_VC 6.15.06 update on 06GRC power costs.xls Chart 3_04 07E Wild Horse Wind Expansion (C) (2)_Electric Rev Req Model (2009 GRC)  2 2" xfId="7295"/>
    <cellStyle name="_VC 6.15.06 update on 06GRC power costs.xls Chart 3_04 07E Wild Horse Wind Expansion (C) (2)_Electric Rev Req Model (2009 GRC)  3" xfId="7296"/>
    <cellStyle name="_VC 6.15.06 update on 06GRC power costs.xls Chart 3_04 07E Wild Horse Wind Expansion (C) (2)_Electric Rev Req Model (2009 GRC) _DEM-WP(C) ENERG10C--ctn Mid-C_042010 2010GRC" xfId="7297"/>
    <cellStyle name="_VC 6.15.06 update on 06GRC power costs.xls Chart 3_04 07E Wild Horse Wind Expansion (C) (2)_Electric Rev Req Model (2009 GRC) Rebuttal" xfId="2383"/>
    <cellStyle name="_VC 6.15.06 update on 06GRC power costs.xls Chart 3_04 07E Wild Horse Wind Expansion (C) (2)_Electric Rev Req Model (2009 GRC) Rebuttal 2" xfId="7298"/>
    <cellStyle name="_VC 6.15.06 update on 06GRC power costs.xls Chart 3_04 07E Wild Horse Wind Expansion (C) (2)_Electric Rev Req Model (2009 GRC) Rebuttal REmoval of New  WH Solar AdjustMI" xfId="2384"/>
    <cellStyle name="_VC 6.15.06 update on 06GRC power costs.xls Chart 3_04 07E Wild Horse Wind Expansion (C) (2)_Electric Rev Req Model (2009 GRC) Rebuttal REmoval of New  WH Solar AdjustMI 2" xfId="2385"/>
    <cellStyle name="_VC 6.15.06 update on 06GRC power costs.xls Chart 3_04 07E Wild Horse Wind Expansion (C) (2)_Electric Rev Req Model (2009 GRC) Rebuttal REmoval of New  WH Solar AdjustMI 2 2" xfId="7299"/>
    <cellStyle name="_VC 6.15.06 update on 06GRC power costs.xls Chart 3_04 07E Wild Horse Wind Expansion (C) (2)_Electric Rev Req Model (2009 GRC) Rebuttal REmoval of New  WH Solar AdjustMI 3" xfId="7300"/>
    <cellStyle name="_VC 6.15.06 update on 06GRC power costs.xls Chart 3_04 07E Wild Horse Wind Expansion (C) (2)_Electric Rev Req Model (2009 GRC) Rebuttal REmoval of New  WH Solar AdjustMI_DEM-WP(C) ENERG10C--ctn Mid-C_042010 2010GRC" xfId="7301"/>
    <cellStyle name="_VC 6.15.06 update on 06GRC power costs.xls Chart 3_04 07E Wild Horse Wind Expansion (C) (2)_Electric Rev Req Model (2009 GRC) Revised 01-18-2010" xfId="2386"/>
    <cellStyle name="_VC 6.15.06 update on 06GRC power costs.xls Chart 3_04 07E Wild Horse Wind Expansion (C) (2)_Electric Rev Req Model (2009 GRC) Revised 01-18-2010 2" xfId="2387"/>
    <cellStyle name="_VC 6.15.06 update on 06GRC power costs.xls Chart 3_04 07E Wild Horse Wind Expansion (C) (2)_Electric Rev Req Model (2009 GRC) Revised 01-18-2010 2 2" xfId="7302"/>
    <cellStyle name="_VC 6.15.06 update on 06GRC power costs.xls Chart 3_04 07E Wild Horse Wind Expansion (C) (2)_Electric Rev Req Model (2009 GRC) Revised 01-18-2010 3" xfId="7303"/>
    <cellStyle name="_VC 6.15.06 update on 06GRC power costs.xls Chart 3_04 07E Wild Horse Wind Expansion (C) (2)_Electric Rev Req Model (2009 GRC) Revised 01-18-2010_DEM-WP(C) ENERG10C--ctn Mid-C_042010 2010GRC" xfId="7304"/>
    <cellStyle name="_VC 6.15.06 update on 06GRC power costs.xls Chart 3_04 07E Wild Horse Wind Expansion (C) (2)_Final Order Electric EXHIBIT A-1" xfId="2388"/>
    <cellStyle name="_VC 6.15.06 update on 06GRC power costs.xls Chart 3_04 07E Wild Horse Wind Expansion (C) (2)_Final Order Electric EXHIBIT A-1 2" xfId="7305"/>
    <cellStyle name="_VC 6.15.06 update on 06GRC power costs.xls Chart 3_04 07E Wild Horse Wind Expansion (C) (2)_TENASKA REGULATORY ASSET" xfId="2389"/>
    <cellStyle name="_VC 6.15.06 update on 06GRC power costs.xls Chart 3_04 07E Wild Horse Wind Expansion (C) (2)_TENASKA REGULATORY ASSET 2" xfId="7306"/>
    <cellStyle name="_VC 6.15.06 update on 06GRC power costs.xls Chart 3_16.37E Wild Horse Expansion DeferralRevwrkingfile SF" xfId="2390"/>
    <cellStyle name="_VC 6.15.06 update on 06GRC power costs.xls Chart 3_16.37E Wild Horse Expansion DeferralRevwrkingfile SF 2" xfId="2391"/>
    <cellStyle name="_VC 6.15.06 update on 06GRC power costs.xls Chart 3_16.37E Wild Horse Expansion DeferralRevwrkingfile SF 2 2" xfId="7307"/>
    <cellStyle name="_VC 6.15.06 update on 06GRC power costs.xls Chart 3_16.37E Wild Horse Expansion DeferralRevwrkingfile SF 3" xfId="7308"/>
    <cellStyle name="_VC 6.15.06 update on 06GRC power costs.xls Chart 3_16.37E Wild Horse Expansion DeferralRevwrkingfile SF_DEM-WP(C) ENERG10C--ctn Mid-C_042010 2010GRC" xfId="7309"/>
    <cellStyle name="_VC 6.15.06 update on 06GRC power costs.xls Chart 3_2009 GRC Compl Filing - Exhibit D" xfId="2392"/>
    <cellStyle name="_VC 6.15.06 update on 06GRC power costs.xls Chart 3_2009 GRC Compl Filing - Exhibit D 2" xfId="2393"/>
    <cellStyle name="_VC 6.15.06 update on 06GRC power costs.xls Chart 3_2009 GRC Compl Filing - Exhibit D 2 2" xfId="7310"/>
    <cellStyle name="_VC 6.15.06 update on 06GRC power costs.xls Chart 3_2009 GRC Compl Filing - Exhibit D 3" xfId="7311"/>
    <cellStyle name="_VC 6.15.06 update on 06GRC power costs.xls Chart 3_2009 GRC Compl Filing - Exhibit D_DEM-WP(C) ENERG10C--ctn Mid-C_042010 2010GRC" xfId="7312"/>
    <cellStyle name="_VC 6.15.06 update on 06GRC power costs.xls Chart 3_4 31 Regulatory Assets and Liabilities  7 06- Exhibit D" xfId="2394"/>
    <cellStyle name="_VC 6.15.06 update on 06GRC power costs.xls Chart 3_4 31 Regulatory Assets and Liabilities  7 06- Exhibit D 2" xfId="2395"/>
    <cellStyle name="_VC 6.15.06 update on 06GRC power costs.xls Chart 3_4 31 Regulatory Assets and Liabilities  7 06- Exhibit D 2 2" xfId="7313"/>
    <cellStyle name="_VC 6.15.06 update on 06GRC power costs.xls Chart 3_4 31 Regulatory Assets and Liabilities  7 06- Exhibit D 3" xfId="7314"/>
    <cellStyle name="_VC 6.15.06 update on 06GRC power costs.xls Chart 3_4 31 Regulatory Assets and Liabilities  7 06- Exhibit D_DEM-WP(C) ENERG10C--ctn Mid-C_042010 2010GRC" xfId="7315"/>
    <cellStyle name="_VC 6.15.06 update on 06GRC power costs.xls Chart 3_4 31 Regulatory Assets and Liabilities  7 06- Exhibit D_NIM Summary" xfId="2396"/>
    <cellStyle name="_VC 6.15.06 update on 06GRC power costs.xls Chart 3_4 31 Regulatory Assets and Liabilities  7 06- Exhibit D_NIM Summary 2" xfId="2397"/>
    <cellStyle name="_VC 6.15.06 update on 06GRC power costs.xls Chart 3_4 31 Regulatory Assets and Liabilities  7 06- Exhibit D_NIM Summary 2 2" xfId="7316"/>
    <cellStyle name="_VC 6.15.06 update on 06GRC power costs.xls Chart 3_4 31 Regulatory Assets and Liabilities  7 06- Exhibit D_NIM Summary 3" xfId="7317"/>
    <cellStyle name="_VC 6.15.06 update on 06GRC power costs.xls Chart 3_4 31 Regulatory Assets and Liabilities  7 06- Exhibit D_NIM Summary_DEM-WP(C) ENERG10C--ctn Mid-C_042010 2010GRC" xfId="7318"/>
    <cellStyle name="_VC 6.15.06 update on 06GRC power costs.xls Chart 3_4 31E Reg Asset  Liab and EXH D" xfId="7319"/>
    <cellStyle name="_VC 6.15.06 update on 06GRC power costs.xls Chart 3_4 31E Reg Asset  Liab and EXH D _ Aug 10 Filing (2)" xfId="7320"/>
    <cellStyle name="_VC 6.15.06 update on 06GRC power costs.xls Chart 3_4 32 Regulatory Assets and Liabilities  7 06- Exhibit D" xfId="2398"/>
    <cellStyle name="_VC 6.15.06 update on 06GRC power costs.xls Chart 3_4 32 Regulatory Assets and Liabilities  7 06- Exhibit D 2" xfId="2399"/>
    <cellStyle name="_VC 6.15.06 update on 06GRC power costs.xls Chart 3_4 32 Regulatory Assets and Liabilities  7 06- Exhibit D 2 2" xfId="7321"/>
    <cellStyle name="_VC 6.15.06 update on 06GRC power costs.xls Chart 3_4 32 Regulatory Assets and Liabilities  7 06- Exhibit D 3" xfId="7322"/>
    <cellStyle name="_VC 6.15.06 update on 06GRC power costs.xls Chart 3_4 32 Regulatory Assets and Liabilities  7 06- Exhibit D_DEM-WP(C) ENERG10C--ctn Mid-C_042010 2010GRC" xfId="7323"/>
    <cellStyle name="_VC 6.15.06 update on 06GRC power costs.xls Chart 3_4 32 Regulatory Assets and Liabilities  7 06- Exhibit D_NIM Summary" xfId="2400"/>
    <cellStyle name="_VC 6.15.06 update on 06GRC power costs.xls Chart 3_4 32 Regulatory Assets and Liabilities  7 06- Exhibit D_NIM Summary 2" xfId="2401"/>
    <cellStyle name="_VC 6.15.06 update on 06GRC power costs.xls Chart 3_4 32 Regulatory Assets and Liabilities  7 06- Exhibit D_NIM Summary 2 2" xfId="7324"/>
    <cellStyle name="_VC 6.15.06 update on 06GRC power costs.xls Chart 3_4 32 Regulatory Assets and Liabilities  7 06- Exhibit D_NIM Summary 3" xfId="7325"/>
    <cellStyle name="_VC 6.15.06 update on 06GRC power costs.xls Chart 3_4 32 Regulatory Assets and Liabilities  7 06- Exhibit D_NIM Summary_DEM-WP(C) ENERG10C--ctn Mid-C_042010 2010GRC" xfId="7326"/>
    <cellStyle name="_VC 6.15.06 update on 06GRC power costs.xls Chart 3_AURORA Total New" xfId="2402"/>
    <cellStyle name="_VC 6.15.06 update on 06GRC power costs.xls Chart 3_AURORA Total New 2" xfId="2403"/>
    <cellStyle name="_VC 6.15.06 update on 06GRC power costs.xls Chart 3_AURORA Total New 2 2" xfId="7327"/>
    <cellStyle name="_VC 6.15.06 update on 06GRC power costs.xls Chart 3_AURORA Total New 3" xfId="7328"/>
    <cellStyle name="_VC 6.15.06 update on 06GRC power costs.xls Chart 3_Book2" xfId="2404"/>
    <cellStyle name="_VC 6.15.06 update on 06GRC power costs.xls Chart 3_Book2 2" xfId="2405"/>
    <cellStyle name="_VC 6.15.06 update on 06GRC power costs.xls Chart 3_Book2 2 2" xfId="7329"/>
    <cellStyle name="_VC 6.15.06 update on 06GRC power costs.xls Chart 3_Book2 3" xfId="7330"/>
    <cellStyle name="_VC 6.15.06 update on 06GRC power costs.xls Chart 3_Book2_Adj Bench DR 3 for Initial Briefs (Electric)" xfId="2406"/>
    <cellStyle name="_VC 6.15.06 update on 06GRC power costs.xls Chart 3_Book2_Adj Bench DR 3 for Initial Briefs (Electric) 2" xfId="2407"/>
    <cellStyle name="_VC 6.15.06 update on 06GRC power costs.xls Chart 3_Book2_Adj Bench DR 3 for Initial Briefs (Electric) 2 2" xfId="7331"/>
    <cellStyle name="_VC 6.15.06 update on 06GRC power costs.xls Chart 3_Book2_Adj Bench DR 3 for Initial Briefs (Electric) 3" xfId="7332"/>
    <cellStyle name="_VC 6.15.06 update on 06GRC power costs.xls Chart 3_Book2_Adj Bench DR 3 for Initial Briefs (Electric)_DEM-WP(C) ENERG10C--ctn Mid-C_042010 2010GRC" xfId="7333"/>
    <cellStyle name="_VC 6.15.06 update on 06GRC power costs.xls Chart 3_Book2_DEM-WP(C) ENERG10C--ctn Mid-C_042010 2010GRC" xfId="7334"/>
    <cellStyle name="_VC 6.15.06 update on 06GRC power costs.xls Chart 3_Book2_Electric Rev Req Model (2009 GRC) Rebuttal" xfId="2408"/>
    <cellStyle name="_VC 6.15.06 update on 06GRC power costs.xls Chart 3_Book2_Electric Rev Req Model (2009 GRC) Rebuttal 2" xfId="7335"/>
    <cellStyle name="_VC 6.15.06 update on 06GRC power costs.xls Chart 3_Book2_Electric Rev Req Model (2009 GRC) Rebuttal REmoval of New  WH Solar AdjustMI" xfId="2409"/>
    <cellStyle name="_VC 6.15.06 update on 06GRC power costs.xls Chart 3_Book2_Electric Rev Req Model (2009 GRC) Rebuttal REmoval of New  WH Solar AdjustMI 2" xfId="2410"/>
    <cellStyle name="_VC 6.15.06 update on 06GRC power costs.xls Chart 3_Book2_Electric Rev Req Model (2009 GRC) Rebuttal REmoval of New  WH Solar AdjustMI 2 2" xfId="7336"/>
    <cellStyle name="_VC 6.15.06 update on 06GRC power costs.xls Chart 3_Book2_Electric Rev Req Model (2009 GRC) Rebuttal REmoval of New  WH Solar AdjustMI 3" xfId="7337"/>
    <cellStyle name="_VC 6.15.06 update on 06GRC power costs.xls Chart 3_Book2_Electric Rev Req Model (2009 GRC) Rebuttal REmoval of New  WH Solar AdjustMI_DEM-WP(C) ENERG10C--ctn Mid-C_042010 2010GRC" xfId="7338"/>
    <cellStyle name="_VC 6.15.06 update on 06GRC power costs.xls Chart 3_Book2_Electric Rev Req Model (2009 GRC) Revised 01-18-2010" xfId="2411"/>
    <cellStyle name="_VC 6.15.06 update on 06GRC power costs.xls Chart 3_Book2_Electric Rev Req Model (2009 GRC) Revised 01-18-2010 2" xfId="2412"/>
    <cellStyle name="_VC 6.15.06 update on 06GRC power costs.xls Chart 3_Book2_Electric Rev Req Model (2009 GRC) Revised 01-18-2010 2 2" xfId="7339"/>
    <cellStyle name="_VC 6.15.06 update on 06GRC power costs.xls Chart 3_Book2_Electric Rev Req Model (2009 GRC) Revised 01-18-2010 3" xfId="7340"/>
    <cellStyle name="_VC 6.15.06 update on 06GRC power costs.xls Chart 3_Book2_Electric Rev Req Model (2009 GRC) Revised 01-18-2010_DEM-WP(C) ENERG10C--ctn Mid-C_042010 2010GRC" xfId="7341"/>
    <cellStyle name="_VC 6.15.06 update on 06GRC power costs.xls Chart 3_Book2_Final Order Electric EXHIBIT A-1" xfId="2413"/>
    <cellStyle name="_VC 6.15.06 update on 06GRC power costs.xls Chart 3_Book2_Final Order Electric EXHIBIT A-1 2" xfId="7342"/>
    <cellStyle name="_VC 6.15.06 update on 06GRC power costs.xls Chart 3_Book4" xfId="2414"/>
    <cellStyle name="_VC 6.15.06 update on 06GRC power costs.xls Chart 3_Book4 2" xfId="2415"/>
    <cellStyle name="_VC 6.15.06 update on 06GRC power costs.xls Chart 3_Book4 2 2" xfId="7343"/>
    <cellStyle name="_VC 6.15.06 update on 06GRC power costs.xls Chart 3_Book4 3" xfId="7344"/>
    <cellStyle name="_VC 6.15.06 update on 06GRC power costs.xls Chart 3_Book4_DEM-WP(C) ENERG10C--ctn Mid-C_042010 2010GRC" xfId="7345"/>
    <cellStyle name="_VC 6.15.06 update on 06GRC power costs.xls Chart 3_Book9" xfId="2416"/>
    <cellStyle name="_VC 6.15.06 update on 06GRC power costs.xls Chart 3_Book9 2" xfId="2417"/>
    <cellStyle name="_VC 6.15.06 update on 06GRC power costs.xls Chart 3_Book9 2 2" xfId="7346"/>
    <cellStyle name="_VC 6.15.06 update on 06GRC power costs.xls Chart 3_Book9 3" xfId="7347"/>
    <cellStyle name="_VC 6.15.06 update on 06GRC power costs.xls Chart 3_Book9_DEM-WP(C) ENERG10C--ctn Mid-C_042010 2010GRC" xfId="7348"/>
    <cellStyle name="_VC 6.15.06 update on 06GRC power costs.xls Chart 3_Chelan PUD Power Costs (8-10)" xfId="7349"/>
    <cellStyle name="_VC 6.15.06 update on 06GRC power costs.xls Chart 3_DEM-WP(C) Chelan Power Costs" xfId="7350"/>
    <cellStyle name="_VC 6.15.06 update on 06GRC power costs.xls Chart 3_DEM-WP(C) ENERG10C--ctn Mid-C_042010 2010GRC" xfId="7351"/>
    <cellStyle name="_VC 6.15.06 update on 06GRC power costs.xls Chart 3_DEM-WP(C) Gas Transport 2010GRC" xfId="7352"/>
    <cellStyle name="_VC 6.15.06 update on 06GRC power costs.xls Chart 3_NIM Summary" xfId="2418"/>
    <cellStyle name="_VC 6.15.06 update on 06GRC power costs.xls Chart 3_NIM Summary 09GRC" xfId="2419"/>
    <cellStyle name="_VC 6.15.06 update on 06GRC power costs.xls Chart 3_NIM Summary 09GRC 2" xfId="2420"/>
    <cellStyle name="_VC 6.15.06 update on 06GRC power costs.xls Chart 3_NIM Summary 09GRC 2 2" xfId="7353"/>
    <cellStyle name="_VC 6.15.06 update on 06GRC power costs.xls Chart 3_NIM Summary 09GRC 3" xfId="7354"/>
    <cellStyle name="_VC 6.15.06 update on 06GRC power costs.xls Chart 3_NIM Summary 09GRC_DEM-WP(C) ENERG10C--ctn Mid-C_042010 2010GRC" xfId="7355"/>
    <cellStyle name="_VC 6.15.06 update on 06GRC power costs.xls Chart 3_NIM Summary 10" xfId="7356"/>
    <cellStyle name="_VC 6.15.06 update on 06GRC power costs.xls Chart 3_NIM Summary 11" xfId="7357"/>
    <cellStyle name="_VC 6.15.06 update on 06GRC power costs.xls Chart 3_NIM Summary 12" xfId="7358"/>
    <cellStyle name="_VC 6.15.06 update on 06GRC power costs.xls Chart 3_NIM Summary 13" xfId="7359"/>
    <cellStyle name="_VC 6.15.06 update on 06GRC power costs.xls Chart 3_NIM Summary 14" xfId="7360"/>
    <cellStyle name="_VC 6.15.06 update on 06GRC power costs.xls Chart 3_NIM Summary 15" xfId="9048"/>
    <cellStyle name="_VC 6.15.06 update on 06GRC power costs.xls Chart 3_NIM Summary 16" xfId="9008"/>
    <cellStyle name="_VC 6.15.06 update on 06GRC power costs.xls Chart 3_NIM Summary 17" xfId="9045"/>
    <cellStyle name="_VC 6.15.06 update on 06GRC power costs.xls Chart 3_NIM Summary 2" xfId="2421"/>
    <cellStyle name="_VC 6.15.06 update on 06GRC power costs.xls Chart 3_NIM Summary 2 2" xfId="7361"/>
    <cellStyle name="_VC 6.15.06 update on 06GRC power costs.xls Chart 3_NIM Summary 3" xfId="2422"/>
    <cellStyle name="_VC 6.15.06 update on 06GRC power costs.xls Chart 3_NIM Summary 3 2" xfId="7362"/>
    <cellStyle name="_VC 6.15.06 update on 06GRC power costs.xls Chart 3_NIM Summary 4" xfId="2423"/>
    <cellStyle name="_VC 6.15.06 update on 06GRC power costs.xls Chart 3_NIM Summary 4 2" xfId="7363"/>
    <cellStyle name="_VC 6.15.06 update on 06GRC power costs.xls Chart 3_NIM Summary 5" xfId="2424"/>
    <cellStyle name="_VC 6.15.06 update on 06GRC power costs.xls Chart 3_NIM Summary 5 2" xfId="7364"/>
    <cellStyle name="_VC 6.15.06 update on 06GRC power costs.xls Chart 3_NIM Summary 6" xfId="2425"/>
    <cellStyle name="_VC 6.15.06 update on 06GRC power costs.xls Chart 3_NIM Summary 6 2" xfId="7365"/>
    <cellStyle name="_VC 6.15.06 update on 06GRC power costs.xls Chart 3_NIM Summary 7" xfId="2426"/>
    <cellStyle name="_VC 6.15.06 update on 06GRC power costs.xls Chart 3_NIM Summary 7 2" xfId="7366"/>
    <cellStyle name="_VC 6.15.06 update on 06GRC power costs.xls Chart 3_NIM Summary 8" xfId="2427"/>
    <cellStyle name="_VC 6.15.06 update on 06GRC power costs.xls Chart 3_NIM Summary 8 2" xfId="7367"/>
    <cellStyle name="_VC 6.15.06 update on 06GRC power costs.xls Chart 3_NIM Summary 9" xfId="2428"/>
    <cellStyle name="_VC 6.15.06 update on 06GRC power costs.xls Chart 3_NIM Summary 9 2" xfId="7368"/>
    <cellStyle name="_VC 6.15.06 update on 06GRC power costs.xls Chart 3_NIM Summary_DEM-WP(C) ENERG10C--ctn Mid-C_042010 2010GRC" xfId="7369"/>
    <cellStyle name="_VC 6.15.06 update on 06GRC power costs.xls Chart 3_PCA 9 -  Exhibit D April 2010 (3)" xfId="2429"/>
    <cellStyle name="_VC 6.15.06 update on 06GRC power costs.xls Chart 3_PCA 9 -  Exhibit D April 2010 (3) 2" xfId="2430"/>
    <cellStyle name="_VC 6.15.06 update on 06GRC power costs.xls Chart 3_PCA 9 -  Exhibit D April 2010 (3) 2 2" xfId="7370"/>
    <cellStyle name="_VC 6.15.06 update on 06GRC power costs.xls Chart 3_PCA 9 -  Exhibit D April 2010 (3) 3" xfId="7371"/>
    <cellStyle name="_VC 6.15.06 update on 06GRC power costs.xls Chart 3_PCA 9 -  Exhibit D April 2010 (3)_DEM-WP(C) ENERG10C--ctn Mid-C_042010 2010GRC" xfId="7372"/>
    <cellStyle name="_VC 6.15.06 update on 06GRC power costs.xls Chart 3_Power Costs - Comparison bx Rbtl-Staff-Jt-PC" xfId="2431"/>
    <cellStyle name="_VC 6.15.06 update on 06GRC power costs.xls Chart 3_Power Costs - Comparison bx Rbtl-Staff-Jt-PC 2" xfId="2432"/>
    <cellStyle name="_VC 6.15.06 update on 06GRC power costs.xls Chart 3_Power Costs - Comparison bx Rbtl-Staff-Jt-PC 2 2" xfId="7373"/>
    <cellStyle name="_VC 6.15.06 update on 06GRC power costs.xls Chart 3_Power Costs - Comparison bx Rbtl-Staff-Jt-PC 3" xfId="7374"/>
    <cellStyle name="_VC 6.15.06 update on 06GRC power costs.xls Chart 3_Power Costs - Comparison bx Rbtl-Staff-Jt-PC_Adj Bench DR 3 for Initial Briefs (Electric)" xfId="2433"/>
    <cellStyle name="_VC 6.15.06 update on 06GRC power costs.xls Chart 3_Power Costs - Comparison bx Rbtl-Staff-Jt-PC_Adj Bench DR 3 for Initial Briefs (Electric) 2" xfId="2434"/>
    <cellStyle name="_VC 6.15.06 update on 06GRC power costs.xls Chart 3_Power Costs - Comparison bx Rbtl-Staff-Jt-PC_Adj Bench DR 3 for Initial Briefs (Electric) 2 2" xfId="7375"/>
    <cellStyle name="_VC 6.15.06 update on 06GRC power costs.xls Chart 3_Power Costs - Comparison bx Rbtl-Staff-Jt-PC_Adj Bench DR 3 for Initial Briefs (Electric) 3" xfId="7376"/>
    <cellStyle name="_VC 6.15.06 update on 06GRC power costs.xls Chart 3_Power Costs - Comparison bx Rbtl-Staff-Jt-PC_Adj Bench DR 3 for Initial Briefs (Electric)_DEM-WP(C) ENERG10C--ctn Mid-C_042010 2010GRC" xfId="7377"/>
    <cellStyle name="_VC 6.15.06 update on 06GRC power costs.xls Chart 3_Power Costs - Comparison bx Rbtl-Staff-Jt-PC_DEM-WP(C) ENERG10C--ctn Mid-C_042010 2010GRC" xfId="7378"/>
    <cellStyle name="_VC 6.15.06 update on 06GRC power costs.xls Chart 3_Power Costs - Comparison bx Rbtl-Staff-Jt-PC_Electric Rev Req Model (2009 GRC) Rebuttal" xfId="2435"/>
    <cellStyle name="_VC 6.15.06 update on 06GRC power costs.xls Chart 3_Power Costs - Comparison bx Rbtl-Staff-Jt-PC_Electric Rev Req Model (2009 GRC) Rebuttal 2" xfId="7379"/>
    <cellStyle name="_VC 6.15.06 update on 06GRC power costs.xls Chart 3_Power Costs - Comparison bx Rbtl-Staff-Jt-PC_Electric Rev Req Model (2009 GRC) Rebuttal REmoval of New  WH Solar AdjustMI" xfId="2436"/>
    <cellStyle name="_VC 6.15.06 update on 06GRC power costs.xls Chart 3_Power Costs - Comparison bx Rbtl-Staff-Jt-PC_Electric Rev Req Model (2009 GRC) Rebuttal REmoval of New  WH Solar AdjustMI 2" xfId="2437"/>
    <cellStyle name="_VC 6.15.06 update on 06GRC power costs.xls Chart 3_Power Costs - Comparison bx Rbtl-Staff-Jt-PC_Electric Rev Req Model (2009 GRC) Rebuttal REmoval of New  WH Solar AdjustMI 2 2" xfId="7380"/>
    <cellStyle name="_VC 6.15.06 update on 06GRC power costs.xls Chart 3_Power Costs - Comparison bx Rbtl-Staff-Jt-PC_Electric Rev Req Model (2009 GRC) Rebuttal REmoval of New  WH Solar AdjustMI 3" xfId="7381"/>
    <cellStyle name="_VC 6.15.06 update on 06GRC power costs.xls Chart 3_Power Costs - Comparison bx Rbtl-Staff-Jt-PC_Electric Rev Req Model (2009 GRC) Rebuttal REmoval of New  WH Solar AdjustMI_DEM-WP(C) ENERG10C--ctn Mid-C_042010 2010GRC" xfId="7382"/>
    <cellStyle name="_VC 6.15.06 update on 06GRC power costs.xls Chart 3_Power Costs - Comparison bx Rbtl-Staff-Jt-PC_Electric Rev Req Model (2009 GRC) Revised 01-18-2010" xfId="2438"/>
    <cellStyle name="_VC 6.15.06 update on 06GRC power costs.xls Chart 3_Power Costs - Comparison bx Rbtl-Staff-Jt-PC_Electric Rev Req Model (2009 GRC) Revised 01-18-2010 2" xfId="2439"/>
    <cellStyle name="_VC 6.15.06 update on 06GRC power costs.xls Chart 3_Power Costs - Comparison bx Rbtl-Staff-Jt-PC_Electric Rev Req Model (2009 GRC) Revised 01-18-2010 2 2" xfId="7383"/>
    <cellStyle name="_VC 6.15.06 update on 06GRC power costs.xls Chart 3_Power Costs - Comparison bx Rbtl-Staff-Jt-PC_Electric Rev Req Model (2009 GRC) Revised 01-18-2010 3" xfId="7384"/>
    <cellStyle name="_VC 6.15.06 update on 06GRC power costs.xls Chart 3_Power Costs - Comparison bx Rbtl-Staff-Jt-PC_Electric Rev Req Model (2009 GRC) Revised 01-18-2010_DEM-WP(C) ENERG10C--ctn Mid-C_042010 2010GRC" xfId="7385"/>
    <cellStyle name="_VC 6.15.06 update on 06GRC power costs.xls Chart 3_Power Costs - Comparison bx Rbtl-Staff-Jt-PC_Final Order Electric EXHIBIT A-1" xfId="2440"/>
    <cellStyle name="_VC 6.15.06 update on 06GRC power costs.xls Chart 3_Power Costs - Comparison bx Rbtl-Staff-Jt-PC_Final Order Electric EXHIBIT A-1 2" xfId="7386"/>
    <cellStyle name="_VC 6.15.06 update on 06GRC power costs.xls Chart 3_Rebuttal Power Costs" xfId="2441"/>
    <cellStyle name="_VC 6.15.06 update on 06GRC power costs.xls Chart 3_Rebuttal Power Costs 2" xfId="2442"/>
    <cellStyle name="_VC 6.15.06 update on 06GRC power costs.xls Chart 3_Rebuttal Power Costs 2 2" xfId="7387"/>
    <cellStyle name="_VC 6.15.06 update on 06GRC power costs.xls Chart 3_Rebuttal Power Costs 3" xfId="7388"/>
    <cellStyle name="_VC 6.15.06 update on 06GRC power costs.xls Chart 3_Rebuttal Power Costs_Adj Bench DR 3 for Initial Briefs (Electric)" xfId="2443"/>
    <cellStyle name="_VC 6.15.06 update on 06GRC power costs.xls Chart 3_Rebuttal Power Costs_Adj Bench DR 3 for Initial Briefs (Electric) 2" xfId="2444"/>
    <cellStyle name="_VC 6.15.06 update on 06GRC power costs.xls Chart 3_Rebuttal Power Costs_Adj Bench DR 3 for Initial Briefs (Electric) 2 2" xfId="7389"/>
    <cellStyle name="_VC 6.15.06 update on 06GRC power costs.xls Chart 3_Rebuttal Power Costs_Adj Bench DR 3 for Initial Briefs (Electric) 3" xfId="7390"/>
    <cellStyle name="_VC 6.15.06 update on 06GRC power costs.xls Chart 3_Rebuttal Power Costs_Adj Bench DR 3 for Initial Briefs (Electric)_DEM-WP(C) ENERG10C--ctn Mid-C_042010 2010GRC" xfId="7391"/>
    <cellStyle name="_VC 6.15.06 update on 06GRC power costs.xls Chart 3_Rebuttal Power Costs_DEM-WP(C) ENERG10C--ctn Mid-C_042010 2010GRC" xfId="7392"/>
    <cellStyle name="_VC 6.15.06 update on 06GRC power costs.xls Chart 3_Rebuttal Power Costs_Electric Rev Req Model (2009 GRC) Rebuttal" xfId="2445"/>
    <cellStyle name="_VC 6.15.06 update on 06GRC power costs.xls Chart 3_Rebuttal Power Costs_Electric Rev Req Model (2009 GRC) Rebuttal 2" xfId="7393"/>
    <cellStyle name="_VC 6.15.06 update on 06GRC power costs.xls Chart 3_Rebuttal Power Costs_Electric Rev Req Model (2009 GRC) Rebuttal REmoval of New  WH Solar AdjustMI" xfId="2446"/>
    <cellStyle name="_VC 6.15.06 update on 06GRC power costs.xls Chart 3_Rebuttal Power Costs_Electric Rev Req Model (2009 GRC) Rebuttal REmoval of New  WH Solar AdjustMI 2" xfId="2447"/>
    <cellStyle name="_VC 6.15.06 update on 06GRC power costs.xls Chart 3_Rebuttal Power Costs_Electric Rev Req Model (2009 GRC) Rebuttal REmoval of New  WH Solar AdjustMI 2 2" xfId="7394"/>
    <cellStyle name="_VC 6.15.06 update on 06GRC power costs.xls Chart 3_Rebuttal Power Costs_Electric Rev Req Model (2009 GRC) Rebuttal REmoval of New  WH Solar AdjustMI 3" xfId="7395"/>
    <cellStyle name="_VC 6.15.06 update on 06GRC power costs.xls Chart 3_Rebuttal Power Costs_Electric Rev Req Model (2009 GRC) Rebuttal REmoval of New  WH Solar AdjustMI_DEM-WP(C) ENERG10C--ctn Mid-C_042010 2010GRC" xfId="7396"/>
    <cellStyle name="_VC 6.15.06 update on 06GRC power costs.xls Chart 3_Rebuttal Power Costs_Electric Rev Req Model (2009 GRC) Revised 01-18-2010" xfId="2448"/>
    <cellStyle name="_VC 6.15.06 update on 06GRC power costs.xls Chart 3_Rebuttal Power Costs_Electric Rev Req Model (2009 GRC) Revised 01-18-2010 2" xfId="2449"/>
    <cellStyle name="_VC 6.15.06 update on 06GRC power costs.xls Chart 3_Rebuttal Power Costs_Electric Rev Req Model (2009 GRC) Revised 01-18-2010 2 2" xfId="7397"/>
    <cellStyle name="_VC 6.15.06 update on 06GRC power costs.xls Chart 3_Rebuttal Power Costs_Electric Rev Req Model (2009 GRC) Revised 01-18-2010 3" xfId="7398"/>
    <cellStyle name="_VC 6.15.06 update on 06GRC power costs.xls Chart 3_Rebuttal Power Costs_Electric Rev Req Model (2009 GRC) Revised 01-18-2010_DEM-WP(C) ENERG10C--ctn Mid-C_042010 2010GRC" xfId="7399"/>
    <cellStyle name="_VC 6.15.06 update on 06GRC power costs.xls Chart 3_Rebuttal Power Costs_Final Order Electric EXHIBIT A-1" xfId="2450"/>
    <cellStyle name="_VC 6.15.06 update on 06GRC power costs.xls Chart 3_Rebuttal Power Costs_Final Order Electric EXHIBIT A-1 2" xfId="7400"/>
    <cellStyle name="_VC 6.15.06 update on 06GRC power costs.xls Chart 3_Wind Integration 10GRC" xfId="2451"/>
    <cellStyle name="_VC 6.15.06 update on 06GRC power costs.xls Chart 3_Wind Integration 10GRC 2" xfId="2452"/>
    <cellStyle name="_VC 6.15.06 update on 06GRC power costs.xls Chart 3_Wind Integration 10GRC 2 2" xfId="7401"/>
    <cellStyle name="_VC 6.15.06 update on 06GRC power costs.xls Chart 3_Wind Integration 10GRC 3" xfId="7402"/>
    <cellStyle name="_VC 6.15.06 update on 06GRC power costs.xls Chart 3_Wind Integration 10GRC_DEM-WP(C) ENERG10C--ctn Mid-C_042010 2010GRC" xfId="7403"/>
    <cellStyle name="_VC Mid C Generation-ctn Mid-C_011209" xfId="7404"/>
    <cellStyle name="_VC Mid C Generation-ctn Mid-C_011209 2" xfId="7405"/>
    <cellStyle name="_VC Mid C Generation-ctn Mid-C_011209 2 2" xfId="7406"/>
    <cellStyle name="_Worksheet" xfId="2453"/>
    <cellStyle name="_Worksheet 2" xfId="7407"/>
    <cellStyle name="_Worksheet 2 2" xfId="7408"/>
    <cellStyle name="_Worksheet 3" xfId="7409"/>
    <cellStyle name="_Worksheet 4" xfId="7410"/>
    <cellStyle name="_Worksheet 4 2" xfId="7411"/>
    <cellStyle name="_Worksheet_Chelan PUD Power Costs (8-10)" xfId="7412"/>
    <cellStyle name="_Worksheet_DEM-WP(C) Chelan Power Costs" xfId="7413"/>
    <cellStyle name="_Worksheet_DEM-WP(C) ENERG10C--ctn Mid-C_042010 2010GRC" xfId="7414"/>
    <cellStyle name="_Worksheet_DEM-WP(C) Gas Transport 2010GRC" xfId="7415"/>
    <cellStyle name="_Worksheet_NIM Summary" xfId="2454"/>
    <cellStyle name="_Worksheet_NIM Summary 2" xfId="2455"/>
    <cellStyle name="_Worksheet_NIM Summary 2 2" xfId="7416"/>
    <cellStyle name="_Worksheet_NIM Summary 3" xfId="7417"/>
    <cellStyle name="_Worksheet_NIM Summary_DEM-WP(C) ENERG10C--ctn Mid-C_042010 2010GRC" xfId="7418"/>
    <cellStyle name="_Worksheet_Transmission Workbook for May BOD" xfId="2456"/>
    <cellStyle name="_Worksheet_Transmission Workbook for May BOD 2" xfId="2457"/>
    <cellStyle name="_Worksheet_Transmission Workbook for May BOD 2 2" xfId="7419"/>
    <cellStyle name="_Worksheet_Transmission Workbook for May BOD 3" xfId="7420"/>
    <cellStyle name="_Worksheet_Transmission Workbook for May BOD_DEM-WP(C) ENERG10C--ctn Mid-C_042010 2010GRC" xfId="7421"/>
    <cellStyle name="_Worksheet_Wind Integration 10GRC" xfId="2458"/>
    <cellStyle name="_Worksheet_Wind Integration 10GRC 2" xfId="2459"/>
    <cellStyle name="_Worksheet_Wind Integration 10GRC 2 2" xfId="7422"/>
    <cellStyle name="_Worksheet_Wind Integration 10GRC 3" xfId="7423"/>
    <cellStyle name="_Worksheet_Wind Integration 10GRC_DEM-WP(C) ENERG10C--ctn Mid-C_042010 2010GRC" xfId="7424"/>
    <cellStyle name="0,0_x000d__x000a_NA_x000d__x000a_" xfId="2460"/>
    <cellStyle name="14BLIN - Style8" xfId="7425"/>
    <cellStyle name="14-BT - Style1" xfId="7426"/>
    <cellStyle name="20% - Accent1 10" xfId="7427"/>
    <cellStyle name="20% - Accent1 2" xfId="2461"/>
    <cellStyle name="20% - Accent1 2 2" xfId="2462"/>
    <cellStyle name="20% - Accent1 2 2 2" xfId="2463"/>
    <cellStyle name="20% - Accent1 2 2 2 2" xfId="7428"/>
    <cellStyle name="20% - Accent1 2 2 3" xfId="7429"/>
    <cellStyle name="20% - Accent1 2 2 3 2" xfId="7430"/>
    <cellStyle name="20% - Accent1 2 2 4" xfId="7431"/>
    <cellStyle name="20% - Accent1 2 2 5" xfId="9049"/>
    <cellStyle name="20% - Accent1 2 3" xfId="2464"/>
    <cellStyle name="20% - Accent1 2 3 2" xfId="7432"/>
    <cellStyle name="20% - Accent1 2 3 2 2" xfId="7433"/>
    <cellStyle name="20% - Accent1 2 3 3" xfId="7434"/>
    <cellStyle name="20% - Accent1 2 4" xfId="7435"/>
    <cellStyle name="20% - Accent1 2 4 2" xfId="7436"/>
    <cellStyle name="20% - Accent1 2 4 3" xfId="7437"/>
    <cellStyle name="20% - Accent1 2 5" xfId="7438"/>
    <cellStyle name="20% - Accent1 2_2009 GRC Compl Filing - Exhibit D" xfId="2465"/>
    <cellStyle name="20% - Accent1 3" xfId="2466"/>
    <cellStyle name="20% - Accent1 3 2" xfId="2467"/>
    <cellStyle name="20% - Accent1 3 2 2" xfId="7439"/>
    <cellStyle name="20% - Accent1 3 2 3" xfId="7440"/>
    <cellStyle name="20% - Accent1 3 3" xfId="2468"/>
    <cellStyle name="20% - Accent1 3 3 2" xfId="7441"/>
    <cellStyle name="20% - Accent1 3 3 2 2" xfId="7442"/>
    <cellStyle name="20% - Accent1 3 3 3" xfId="7443"/>
    <cellStyle name="20% - Accent1 3 3 4" xfId="9050"/>
    <cellStyle name="20% - Accent1 3 4" xfId="7444"/>
    <cellStyle name="20% - Accent1 4" xfId="2469"/>
    <cellStyle name="20% - Accent1 4 2" xfId="7445"/>
    <cellStyle name="20% - Accent1 4 2 2" xfId="7446"/>
    <cellStyle name="20% - Accent1 4 3" xfId="7447"/>
    <cellStyle name="20% - Accent1 5" xfId="7448"/>
    <cellStyle name="20% - Accent1 5 2" xfId="7449"/>
    <cellStyle name="20% - Accent1 6" xfId="7450"/>
    <cellStyle name="20% - Accent1 6 2" xfId="7451"/>
    <cellStyle name="20% - Accent1 7" xfId="7452"/>
    <cellStyle name="20% - Accent1 8" xfId="7453"/>
    <cellStyle name="20% - Accent1 9" xfId="7454"/>
    <cellStyle name="20% - Accent2 10" xfId="7455"/>
    <cellStyle name="20% - Accent2 2" xfId="2470"/>
    <cellStyle name="20% - Accent2 2 2" xfId="2471"/>
    <cellStyle name="20% - Accent2 2 2 2" xfId="2472"/>
    <cellStyle name="20% - Accent2 2 2 2 2" xfId="7456"/>
    <cellStyle name="20% - Accent2 2 2 3" xfId="7457"/>
    <cellStyle name="20% - Accent2 2 2 3 2" xfId="7458"/>
    <cellStyle name="20% - Accent2 2 2 4" xfId="7459"/>
    <cellStyle name="20% - Accent2 2 2 5" xfId="9051"/>
    <cellStyle name="20% - Accent2 2 3" xfId="2473"/>
    <cellStyle name="20% - Accent2 2 3 2" xfId="7460"/>
    <cellStyle name="20% - Accent2 2 3 2 2" xfId="7461"/>
    <cellStyle name="20% - Accent2 2 3 3" xfId="7462"/>
    <cellStyle name="20% - Accent2 2 4" xfId="7463"/>
    <cellStyle name="20% - Accent2 2 4 2" xfId="7464"/>
    <cellStyle name="20% - Accent2 2 4 3" xfId="7465"/>
    <cellStyle name="20% - Accent2 2 5" xfId="7466"/>
    <cellStyle name="20% - Accent2 2_2009 GRC Compl Filing - Exhibit D" xfId="2474"/>
    <cellStyle name="20% - Accent2 3" xfId="2475"/>
    <cellStyle name="20% - Accent2 3 2" xfId="2476"/>
    <cellStyle name="20% - Accent2 3 2 2" xfId="7467"/>
    <cellStyle name="20% - Accent2 3 2 3" xfId="7468"/>
    <cellStyle name="20% - Accent2 3 3" xfId="2477"/>
    <cellStyle name="20% - Accent2 3 3 2" xfId="7469"/>
    <cellStyle name="20% - Accent2 3 3 2 2" xfId="7470"/>
    <cellStyle name="20% - Accent2 3 3 3" xfId="7471"/>
    <cellStyle name="20% - Accent2 3 3 4" xfId="9052"/>
    <cellStyle name="20% - Accent2 3 4" xfId="7472"/>
    <cellStyle name="20% - Accent2 4" xfId="2478"/>
    <cellStyle name="20% - Accent2 4 2" xfId="7473"/>
    <cellStyle name="20% - Accent2 4 2 2" xfId="7474"/>
    <cellStyle name="20% - Accent2 4 3" xfId="7475"/>
    <cellStyle name="20% - Accent2 5" xfId="7476"/>
    <cellStyle name="20% - Accent2 5 2" xfId="7477"/>
    <cellStyle name="20% - Accent2 6" xfId="7478"/>
    <cellStyle name="20% - Accent2 6 2" xfId="7479"/>
    <cellStyle name="20% - Accent2 7" xfId="7480"/>
    <cellStyle name="20% - Accent2 8" xfId="7481"/>
    <cellStyle name="20% - Accent2 9" xfId="7482"/>
    <cellStyle name="20% - Accent3 10" xfId="7483"/>
    <cellStyle name="20% - Accent3 2" xfId="2479"/>
    <cellStyle name="20% - Accent3 2 2" xfId="2480"/>
    <cellStyle name="20% - Accent3 2 2 2" xfId="2481"/>
    <cellStyle name="20% - Accent3 2 2 2 2" xfId="7484"/>
    <cellStyle name="20% - Accent3 2 2 3" xfId="7485"/>
    <cellStyle name="20% - Accent3 2 2 3 2" xfId="7486"/>
    <cellStyle name="20% - Accent3 2 2 4" xfId="7487"/>
    <cellStyle name="20% - Accent3 2 2 5" xfId="9053"/>
    <cellStyle name="20% - Accent3 2 3" xfId="2482"/>
    <cellStyle name="20% - Accent3 2 3 2" xfId="7488"/>
    <cellStyle name="20% - Accent3 2 3 2 2" xfId="7489"/>
    <cellStyle name="20% - Accent3 2 3 3" xfId="7490"/>
    <cellStyle name="20% - Accent3 2 4" xfId="7491"/>
    <cellStyle name="20% - Accent3 2 4 2" xfId="7492"/>
    <cellStyle name="20% - Accent3 2 4 3" xfId="7493"/>
    <cellStyle name="20% - Accent3 2 5" xfId="7494"/>
    <cellStyle name="20% - Accent3 2_2009 GRC Compl Filing - Exhibit D" xfId="2483"/>
    <cellStyle name="20% - Accent3 3" xfId="2484"/>
    <cellStyle name="20% - Accent3 3 2" xfId="2485"/>
    <cellStyle name="20% - Accent3 3 2 2" xfId="7495"/>
    <cellStyle name="20% - Accent3 3 2 3" xfId="7496"/>
    <cellStyle name="20% - Accent3 3 3" xfId="2486"/>
    <cellStyle name="20% - Accent3 3 3 2" xfId="7497"/>
    <cellStyle name="20% - Accent3 3 3 2 2" xfId="7498"/>
    <cellStyle name="20% - Accent3 3 3 3" xfId="7499"/>
    <cellStyle name="20% - Accent3 3 3 4" xfId="9054"/>
    <cellStyle name="20% - Accent3 3 4" xfId="7500"/>
    <cellStyle name="20% - Accent3 4" xfId="2487"/>
    <cellStyle name="20% - Accent3 4 2" xfId="7501"/>
    <cellStyle name="20% - Accent3 4 2 2" xfId="7502"/>
    <cellStyle name="20% - Accent3 4 3" xfId="7503"/>
    <cellStyle name="20% - Accent3 5" xfId="7504"/>
    <cellStyle name="20% - Accent3 5 2" xfId="7505"/>
    <cellStyle name="20% - Accent3 6" xfId="7506"/>
    <cellStyle name="20% - Accent3 6 2" xfId="7507"/>
    <cellStyle name="20% - Accent3 7" xfId="7508"/>
    <cellStyle name="20% - Accent3 8" xfId="7509"/>
    <cellStyle name="20% - Accent3 9" xfId="7510"/>
    <cellStyle name="20% - Accent4 10" xfId="7511"/>
    <cellStyle name="20% - Accent4 2" xfId="2488"/>
    <cellStyle name="20% - Accent4 2 2" xfId="2489"/>
    <cellStyle name="20% - Accent4 2 2 2" xfId="2490"/>
    <cellStyle name="20% - Accent4 2 2 2 2" xfId="7512"/>
    <cellStyle name="20% - Accent4 2 2 3" xfId="7513"/>
    <cellStyle name="20% - Accent4 2 2 3 2" xfId="7514"/>
    <cellStyle name="20% - Accent4 2 2 4" xfId="7515"/>
    <cellStyle name="20% - Accent4 2 2 5" xfId="9055"/>
    <cellStyle name="20% - Accent4 2 3" xfId="2491"/>
    <cellStyle name="20% - Accent4 2 3 2" xfId="7516"/>
    <cellStyle name="20% - Accent4 2 3 2 2" xfId="7517"/>
    <cellStyle name="20% - Accent4 2 3 3" xfId="7518"/>
    <cellStyle name="20% - Accent4 2 4" xfId="7519"/>
    <cellStyle name="20% - Accent4 2 4 2" xfId="7520"/>
    <cellStyle name="20% - Accent4 2 4 3" xfId="7521"/>
    <cellStyle name="20% - Accent4 2 5" xfId="7522"/>
    <cellStyle name="20% - Accent4 2_2009 GRC Compl Filing - Exhibit D" xfId="2492"/>
    <cellStyle name="20% - Accent4 3" xfId="2493"/>
    <cellStyle name="20% - Accent4 3 2" xfId="2494"/>
    <cellStyle name="20% - Accent4 3 2 2" xfId="7523"/>
    <cellStyle name="20% - Accent4 3 2 3" xfId="7524"/>
    <cellStyle name="20% - Accent4 3 3" xfId="2495"/>
    <cellStyle name="20% - Accent4 3 3 2" xfId="7525"/>
    <cellStyle name="20% - Accent4 3 3 2 2" xfId="7526"/>
    <cellStyle name="20% - Accent4 3 3 3" xfId="7527"/>
    <cellStyle name="20% - Accent4 3 3 4" xfId="9056"/>
    <cellStyle name="20% - Accent4 3 4" xfId="7528"/>
    <cellStyle name="20% - Accent4 4" xfId="2496"/>
    <cellStyle name="20% - Accent4 4 2" xfId="7529"/>
    <cellStyle name="20% - Accent4 4 2 2" xfId="7530"/>
    <cellStyle name="20% - Accent4 4 3" xfId="7531"/>
    <cellStyle name="20% - Accent4 5" xfId="7532"/>
    <cellStyle name="20% - Accent4 5 2" xfId="7533"/>
    <cellStyle name="20% - Accent4 6" xfId="7534"/>
    <cellStyle name="20% - Accent4 6 2" xfId="7535"/>
    <cellStyle name="20% - Accent4 7" xfId="7536"/>
    <cellStyle name="20% - Accent4 8" xfId="7537"/>
    <cellStyle name="20% - Accent4 9" xfId="7538"/>
    <cellStyle name="20% - Accent5 2" xfId="2497"/>
    <cellStyle name="20% - Accent5 2 2" xfId="2498"/>
    <cellStyle name="20% - Accent5 2 2 2" xfId="2499"/>
    <cellStyle name="20% - Accent5 2 2 2 2" xfId="7539"/>
    <cellStyle name="20% - Accent5 2 2 3" xfId="7540"/>
    <cellStyle name="20% - Accent5 2 2 3 2" xfId="7541"/>
    <cellStyle name="20% - Accent5 2 2 4" xfId="7542"/>
    <cellStyle name="20% - Accent5 2 2 5" xfId="9057"/>
    <cellStyle name="20% - Accent5 2 3" xfId="2500"/>
    <cellStyle name="20% - Accent5 2 3 2" xfId="7543"/>
    <cellStyle name="20% - Accent5 2 3 2 2" xfId="7544"/>
    <cellStyle name="20% - Accent5 2 3 3" xfId="7545"/>
    <cellStyle name="20% - Accent5 2 4" xfId="7546"/>
    <cellStyle name="20% - Accent5 2 4 2" xfId="7547"/>
    <cellStyle name="20% - Accent5 2 5" xfId="7548"/>
    <cellStyle name="20% - Accent5 2_2009 GRC Compl Filing - Exhibit D" xfId="2501"/>
    <cellStyle name="20% - Accent5 3" xfId="2502"/>
    <cellStyle name="20% - Accent5 3 2" xfId="2503"/>
    <cellStyle name="20% - Accent5 3 2 2" xfId="7549"/>
    <cellStyle name="20% - Accent5 3 2 3" xfId="7550"/>
    <cellStyle name="20% - Accent5 3 3" xfId="2504"/>
    <cellStyle name="20% - Accent5 3 3 2" xfId="7551"/>
    <cellStyle name="20% - Accent5 3 3 2 2" xfId="7552"/>
    <cellStyle name="20% - Accent5 3 3 3" xfId="7553"/>
    <cellStyle name="20% - Accent5 3 3 4" xfId="9058"/>
    <cellStyle name="20% - Accent5 3 4" xfId="7554"/>
    <cellStyle name="20% - Accent5 4" xfId="2505"/>
    <cellStyle name="20% - Accent5 4 2" xfId="7555"/>
    <cellStyle name="20% - Accent5 4 2 2" xfId="7556"/>
    <cellStyle name="20% - Accent5 4 3" xfId="7557"/>
    <cellStyle name="20% - Accent5 5" xfId="7558"/>
    <cellStyle name="20% - Accent5 5 2" xfId="7559"/>
    <cellStyle name="20% - Accent5 6" xfId="7560"/>
    <cellStyle name="20% - Accent5 6 2" xfId="7561"/>
    <cellStyle name="20% - Accent5 7" xfId="7562"/>
    <cellStyle name="20% - Accent5 8" xfId="7563"/>
    <cellStyle name="20% - Accent5 9" xfId="7564"/>
    <cellStyle name="20% - Accent6 10" xfId="7565"/>
    <cellStyle name="20% - Accent6 2" xfId="2506"/>
    <cellStyle name="20% - Accent6 2 2" xfId="2507"/>
    <cellStyle name="20% - Accent6 2 2 2" xfId="2508"/>
    <cellStyle name="20% - Accent6 2 2 2 2" xfId="7566"/>
    <cellStyle name="20% - Accent6 2 2 3" xfId="7567"/>
    <cellStyle name="20% - Accent6 2 2 3 2" xfId="7568"/>
    <cellStyle name="20% - Accent6 2 2 4" xfId="7569"/>
    <cellStyle name="20% - Accent6 2 2 5" xfId="9059"/>
    <cellStyle name="20% - Accent6 2 3" xfId="2509"/>
    <cellStyle name="20% - Accent6 2 3 2" xfId="7570"/>
    <cellStyle name="20% - Accent6 2 3 2 2" xfId="7571"/>
    <cellStyle name="20% - Accent6 2 3 3" xfId="7572"/>
    <cellStyle name="20% - Accent6 2 4" xfId="7573"/>
    <cellStyle name="20% - Accent6 2 4 2" xfId="7574"/>
    <cellStyle name="20% - Accent6 2 5" xfId="7575"/>
    <cellStyle name="20% - Accent6 2_2009 GRC Compl Filing - Exhibit D" xfId="2510"/>
    <cellStyle name="20% - Accent6 3" xfId="2511"/>
    <cellStyle name="20% - Accent6 3 2" xfId="2512"/>
    <cellStyle name="20% - Accent6 3 2 2" xfId="7576"/>
    <cellStyle name="20% - Accent6 3 2 3" xfId="7577"/>
    <cellStyle name="20% - Accent6 3 3" xfId="2513"/>
    <cellStyle name="20% - Accent6 3 3 2" xfId="7578"/>
    <cellStyle name="20% - Accent6 3 3 2 2" xfId="7579"/>
    <cellStyle name="20% - Accent6 3 3 3" xfId="7580"/>
    <cellStyle name="20% - Accent6 3 3 4" xfId="9060"/>
    <cellStyle name="20% - Accent6 3 4" xfId="7581"/>
    <cellStyle name="20% - Accent6 4" xfId="2514"/>
    <cellStyle name="20% - Accent6 4 2" xfId="7582"/>
    <cellStyle name="20% - Accent6 4 2 2" xfId="7583"/>
    <cellStyle name="20% - Accent6 4 3" xfId="7584"/>
    <cellStyle name="20% - Accent6 5" xfId="7585"/>
    <cellStyle name="20% - Accent6 5 2" xfId="7586"/>
    <cellStyle name="20% - Accent6 6" xfId="7587"/>
    <cellStyle name="20% - Accent6 6 2" xfId="7588"/>
    <cellStyle name="20% - Accent6 7" xfId="7589"/>
    <cellStyle name="20% - Accent6 8" xfId="7590"/>
    <cellStyle name="20% - Accent6 9" xfId="7591"/>
    <cellStyle name="40% - Accent1 10" xfId="7592"/>
    <cellStyle name="40% - Accent1 2" xfId="2515"/>
    <cellStyle name="40% - Accent1 2 2" xfId="2516"/>
    <cellStyle name="40% - Accent1 2 2 2" xfId="2517"/>
    <cellStyle name="40% - Accent1 2 2 2 2" xfId="7593"/>
    <cellStyle name="40% - Accent1 2 2 3" xfId="7594"/>
    <cellStyle name="40% - Accent1 2 2 3 2" xfId="7595"/>
    <cellStyle name="40% - Accent1 2 2 4" xfId="7596"/>
    <cellStyle name="40% - Accent1 2 2 5" xfId="9061"/>
    <cellStyle name="40% - Accent1 2 3" xfId="2518"/>
    <cellStyle name="40% - Accent1 2 3 2" xfId="7597"/>
    <cellStyle name="40% - Accent1 2 3 2 2" xfId="7598"/>
    <cellStyle name="40% - Accent1 2 3 3" xfId="7599"/>
    <cellStyle name="40% - Accent1 2 4" xfId="7600"/>
    <cellStyle name="40% - Accent1 2 4 2" xfId="7601"/>
    <cellStyle name="40% - Accent1 2 4 3" xfId="7602"/>
    <cellStyle name="40% - Accent1 2 5" xfId="7603"/>
    <cellStyle name="40% - Accent1 2_2009 GRC Compl Filing - Exhibit D" xfId="2519"/>
    <cellStyle name="40% - Accent1 3" xfId="2520"/>
    <cellStyle name="40% - Accent1 3 2" xfId="2521"/>
    <cellStyle name="40% - Accent1 3 2 2" xfId="7604"/>
    <cellStyle name="40% - Accent1 3 2 3" xfId="7605"/>
    <cellStyle name="40% - Accent1 3 3" xfId="2522"/>
    <cellStyle name="40% - Accent1 3 3 2" xfId="7606"/>
    <cellStyle name="40% - Accent1 3 3 2 2" xfId="7607"/>
    <cellStyle name="40% - Accent1 3 3 3" xfId="7608"/>
    <cellStyle name="40% - Accent1 3 3 4" xfId="9062"/>
    <cellStyle name="40% - Accent1 3 4" xfId="7609"/>
    <cellStyle name="40% - Accent1 4" xfId="2523"/>
    <cellStyle name="40% - Accent1 4 2" xfId="7610"/>
    <cellStyle name="40% - Accent1 4 2 2" xfId="7611"/>
    <cellStyle name="40% - Accent1 4 3" xfId="7612"/>
    <cellStyle name="40% - Accent1 5" xfId="7613"/>
    <cellStyle name="40% - Accent1 5 2" xfId="7614"/>
    <cellStyle name="40% - Accent1 6" xfId="7615"/>
    <cellStyle name="40% - Accent1 6 2" xfId="7616"/>
    <cellStyle name="40% - Accent1 7" xfId="7617"/>
    <cellStyle name="40% - Accent1 8" xfId="7618"/>
    <cellStyle name="40% - Accent1 9" xfId="7619"/>
    <cellStyle name="40% - Accent2 2" xfId="2524"/>
    <cellStyle name="40% - Accent2 2 2" xfId="2525"/>
    <cellStyle name="40% - Accent2 2 2 2" xfId="2526"/>
    <cellStyle name="40% - Accent2 2 2 2 2" xfId="7620"/>
    <cellStyle name="40% - Accent2 2 2 3" xfId="7621"/>
    <cellStyle name="40% - Accent2 2 2 3 2" xfId="7622"/>
    <cellStyle name="40% - Accent2 2 2 4" xfId="7623"/>
    <cellStyle name="40% - Accent2 2 2 5" xfId="9063"/>
    <cellStyle name="40% - Accent2 2 3" xfId="2527"/>
    <cellStyle name="40% - Accent2 2 3 2" xfId="7624"/>
    <cellStyle name="40% - Accent2 2 3 2 2" xfId="7625"/>
    <cellStyle name="40% - Accent2 2 3 3" xfId="7626"/>
    <cellStyle name="40% - Accent2 2 4" xfId="7627"/>
    <cellStyle name="40% - Accent2 2 4 2" xfId="7628"/>
    <cellStyle name="40% - Accent2 2 5" xfId="7629"/>
    <cellStyle name="40% - Accent2 2_2009 GRC Compl Filing - Exhibit D" xfId="2528"/>
    <cellStyle name="40% - Accent2 3" xfId="2529"/>
    <cellStyle name="40% - Accent2 3 2" xfId="2530"/>
    <cellStyle name="40% - Accent2 3 2 2" xfId="7630"/>
    <cellStyle name="40% - Accent2 3 2 3" xfId="7631"/>
    <cellStyle name="40% - Accent2 3 3" xfId="2531"/>
    <cellStyle name="40% - Accent2 3 3 2" xfId="7632"/>
    <cellStyle name="40% - Accent2 3 3 2 2" xfId="7633"/>
    <cellStyle name="40% - Accent2 3 3 3" xfId="7634"/>
    <cellStyle name="40% - Accent2 3 3 4" xfId="9064"/>
    <cellStyle name="40% - Accent2 3 4" xfId="7635"/>
    <cellStyle name="40% - Accent2 4" xfId="2532"/>
    <cellStyle name="40% - Accent2 4 2" xfId="7636"/>
    <cellStyle name="40% - Accent2 4 2 2" xfId="7637"/>
    <cellStyle name="40% - Accent2 4 3" xfId="7638"/>
    <cellStyle name="40% - Accent2 5" xfId="7639"/>
    <cellStyle name="40% - Accent2 5 2" xfId="7640"/>
    <cellStyle name="40% - Accent2 6" xfId="7641"/>
    <cellStyle name="40% - Accent2 6 2" xfId="7642"/>
    <cellStyle name="40% - Accent2 7" xfId="7643"/>
    <cellStyle name="40% - Accent2 8" xfId="7644"/>
    <cellStyle name="40% - Accent2 9" xfId="7645"/>
    <cellStyle name="40% - Accent3 10" xfId="7646"/>
    <cellStyle name="40% - Accent3 2" xfId="2533"/>
    <cellStyle name="40% - Accent3 2 2" xfId="2534"/>
    <cellStyle name="40% - Accent3 2 2 2" xfId="2535"/>
    <cellStyle name="40% - Accent3 2 2 2 2" xfId="7647"/>
    <cellStyle name="40% - Accent3 2 2 3" xfId="7648"/>
    <cellStyle name="40% - Accent3 2 2 3 2" xfId="7649"/>
    <cellStyle name="40% - Accent3 2 2 4" xfId="7650"/>
    <cellStyle name="40% - Accent3 2 2 5" xfId="9065"/>
    <cellStyle name="40% - Accent3 2 3" xfId="2536"/>
    <cellStyle name="40% - Accent3 2 3 2" xfId="7651"/>
    <cellStyle name="40% - Accent3 2 3 2 2" xfId="7652"/>
    <cellStyle name="40% - Accent3 2 3 3" xfId="7653"/>
    <cellStyle name="40% - Accent3 2 4" xfId="7654"/>
    <cellStyle name="40% - Accent3 2 4 2" xfId="7655"/>
    <cellStyle name="40% - Accent3 2 4 3" xfId="7656"/>
    <cellStyle name="40% - Accent3 2 5" xfId="7657"/>
    <cellStyle name="40% - Accent3 2_2009 GRC Compl Filing - Exhibit D" xfId="2537"/>
    <cellStyle name="40% - Accent3 3" xfId="2538"/>
    <cellStyle name="40% - Accent3 3 2" xfId="2539"/>
    <cellStyle name="40% - Accent3 3 2 2" xfId="7658"/>
    <cellStyle name="40% - Accent3 3 2 3" xfId="7659"/>
    <cellStyle name="40% - Accent3 3 3" xfId="2540"/>
    <cellStyle name="40% - Accent3 3 3 2" xfId="7660"/>
    <cellStyle name="40% - Accent3 3 3 2 2" xfId="7661"/>
    <cellStyle name="40% - Accent3 3 3 3" xfId="7662"/>
    <cellStyle name="40% - Accent3 3 3 4" xfId="9066"/>
    <cellStyle name="40% - Accent3 3 4" xfId="7663"/>
    <cellStyle name="40% - Accent3 4" xfId="2541"/>
    <cellStyle name="40% - Accent3 4 2" xfId="7664"/>
    <cellStyle name="40% - Accent3 4 2 2" xfId="7665"/>
    <cellStyle name="40% - Accent3 4 3" xfId="7666"/>
    <cellStyle name="40% - Accent3 5" xfId="7667"/>
    <cellStyle name="40% - Accent3 5 2" xfId="7668"/>
    <cellStyle name="40% - Accent3 6" xfId="7669"/>
    <cellStyle name="40% - Accent3 6 2" xfId="7670"/>
    <cellStyle name="40% - Accent3 7" xfId="7671"/>
    <cellStyle name="40% - Accent3 8" xfId="7672"/>
    <cellStyle name="40% - Accent3 9" xfId="7673"/>
    <cellStyle name="40% - Accent4 10" xfId="7674"/>
    <cellStyle name="40% - Accent4 2" xfId="2542"/>
    <cellStyle name="40% - Accent4 2 2" xfId="2543"/>
    <cellStyle name="40% - Accent4 2 2 2" xfId="2544"/>
    <cellStyle name="40% - Accent4 2 2 2 2" xfId="7675"/>
    <cellStyle name="40% - Accent4 2 2 3" xfId="7676"/>
    <cellStyle name="40% - Accent4 2 2 3 2" xfId="7677"/>
    <cellStyle name="40% - Accent4 2 2 4" xfId="7678"/>
    <cellStyle name="40% - Accent4 2 2 5" xfId="9068"/>
    <cellStyle name="40% - Accent4 2 3" xfId="2545"/>
    <cellStyle name="40% - Accent4 2 3 2" xfId="7679"/>
    <cellStyle name="40% - Accent4 2 3 2 2" xfId="7680"/>
    <cellStyle name="40% - Accent4 2 3 3" xfId="7681"/>
    <cellStyle name="40% - Accent4 2 4" xfId="7682"/>
    <cellStyle name="40% - Accent4 2 4 2" xfId="7683"/>
    <cellStyle name="40% - Accent4 2 4 3" xfId="7684"/>
    <cellStyle name="40% - Accent4 2 5" xfId="7685"/>
    <cellStyle name="40% - Accent4 2_2009 GRC Compl Filing - Exhibit D" xfId="2546"/>
    <cellStyle name="40% - Accent4 3" xfId="2547"/>
    <cellStyle name="40% - Accent4 3 2" xfId="2548"/>
    <cellStyle name="40% - Accent4 3 2 2" xfId="7686"/>
    <cellStyle name="40% - Accent4 3 2 3" xfId="7687"/>
    <cellStyle name="40% - Accent4 3 3" xfId="2549"/>
    <cellStyle name="40% - Accent4 3 3 2" xfId="7688"/>
    <cellStyle name="40% - Accent4 3 3 2 2" xfId="7689"/>
    <cellStyle name="40% - Accent4 3 3 3" xfId="7690"/>
    <cellStyle name="40% - Accent4 3 3 4" xfId="9069"/>
    <cellStyle name="40% - Accent4 3 4" xfId="7691"/>
    <cellStyle name="40% - Accent4 4" xfId="2550"/>
    <cellStyle name="40% - Accent4 4 2" xfId="7692"/>
    <cellStyle name="40% - Accent4 4 2 2" xfId="7693"/>
    <cellStyle name="40% - Accent4 4 3" xfId="7694"/>
    <cellStyle name="40% - Accent4 5" xfId="7695"/>
    <cellStyle name="40% - Accent4 5 2" xfId="7696"/>
    <cellStyle name="40% - Accent4 6" xfId="7697"/>
    <cellStyle name="40% - Accent4 6 2" xfId="7698"/>
    <cellStyle name="40% - Accent4 7" xfId="7699"/>
    <cellStyle name="40% - Accent4 8" xfId="7700"/>
    <cellStyle name="40% - Accent4 9" xfId="7701"/>
    <cellStyle name="40% - Accent5 10" xfId="7702"/>
    <cellStyle name="40% - Accent5 2" xfId="2551"/>
    <cellStyle name="40% - Accent5 2 2" xfId="2552"/>
    <cellStyle name="40% - Accent5 2 2 2" xfId="2553"/>
    <cellStyle name="40% - Accent5 2 2 2 2" xfId="7703"/>
    <cellStyle name="40% - Accent5 2 2 3" xfId="7704"/>
    <cellStyle name="40% - Accent5 2 2 3 2" xfId="7705"/>
    <cellStyle name="40% - Accent5 2 2 4" xfId="7706"/>
    <cellStyle name="40% - Accent5 2 2 5" xfId="9070"/>
    <cellStyle name="40% - Accent5 2 3" xfId="2554"/>
    <cellStyle name="40% - Accent5 2 3 2" xfId="7707"/>
    <cellStyle name="40% - Accent5 2 3 2 2" xfId="7708"/>
    <cellStyle name="40% - Accent5 2 3 3" xfId="7709"/>
    <cellStyle name="40% - Accent5 2 4" xfId="7710"/>
    <cellStyle name="40% - Accent5 2 4 2" xfId="7711"/>
    <cellStyle name="40% - Accent5 2 5" xfId="7712"/>
    <cellStyle name="40% - Accent5 2_2009 GRC Compl Filing - Exhibit D" xfId="2555"/>
    <cellStyle name="40% - Accent5 3" xfId="2556"/>
    <cellStyle name="40% - Accent5 3 2" xfId="2557"/>
    <cellStyle name="40% - Accent5 3 2 2" xfId="7713"/>
    <cellStyle name="40% - Accent5 3 2 3" xfId="7714"/>
    <cellStyle name="40% - Accent5 3 3" xfId="2558"/>
    <cellStyle name="40% - Accent5 3 3 2" xfId="7715"/>
    <cellStyle name="40% - Accent5 3 3 2 2" xfId="7716"/>
    <cellStyle name="40% - Accent5 3 3 3" xfId="7717"/>
    <cellStyle name="40% - Accent5 3 3 4" xfId="9071"/>
    <cellStyle name="40% - Accent5 3 4" xfId="7718"/>
    <cellStyle name="40% - Accent5 4" xfId="2559"/>
    <cellStyle name="40% - Accent5 4 2" xfId="7719"/>
    <cellStyle name="40% - Accent5 4 2 2" xfId="7720"/>
    <cellStyle name="40% - Accent5 4 3" xfId="7721"/>
    <cellStyle name="40% - Accent5 5" xfId="7722"/>
    <cellStyle name="40% - Accent5 5 2" xfId="7723"/>
    <cellStyle name="40% - Accent5 6" xfId="7724"/>
    <cellStyle name="40% - Accent5 6 2" xfId="7725"/>
    <cellStyle name="40% - Accent5 7" xfId="7726"/>
    <cellStyle name="40% - Accent5 8" xfId="7727"/>
    <cellStyle name="40% - Accent5 9" xfId="7728"/>
    <cellStyle name="40% - Accent6 10" xfId="7729"/>
    <cellStyle name="40% - Accent6 2" xfId="2560"/>
    <cellStyle name="40% - Accent6 2 2" xfId="2561"/>
    <cellStyle name="40% - Accent6 2 2 2" xfId="2562"/>
    <cellStyle name="40% - Accent6 2 2 2 2" xfId="7730"/>
    <cellStyle name="40% - Accent6 2 2 3" xfId="7731"/>
    <cellStyle name="40% - Accent6 2 2 3 2" xfId="7732"/>
    <cellStyle name="40% - Accent6 2 2 4" xfId="7733"/>
    <cellStyle name="40% - Accent6 2 2 5" xfId="9072"/>
    <cellStyle name="40% - Accent6 2 3" xfId="2563"/>
    <cellStyle name="40% - Accent6 2 3 2" xfId="7734"/>
    <cellStyle name="40% - Accent6 2 3 2 2" xfId="7735"/>
    <cellStyle name="40% - Accent6 2 3 3" xfId="7736"/>
    <cellStyle name="40% - Accent6 2 4" xfId="7737"/>
    <cellStyle name="40% - Accent6 2 4 2" xfId="7738"/>
    <cellStyle name="40% - Accent6 2 4 3" xfId="7739"/>
    <cellStyle name="40% - Accent6 2 5" xfId="7740"/>
    <cellStyle name="40% - Accent6 2_2009 GRC Compl Filing - Exhibit D" xfId="2564"/>
    <cellStyle name="40% - Accent6 3" xfId="2565"/>
    <cellStyle name="40% - Accent6 3 2" xfId="2566"/>
    <cellStyle name="40% - Accent6 3 2 2" xfId="7741"/>
    <cellStyle name="40% - Accent6 3 2 3" xfId="7742"/>
    <cellStyle name="40% - Accent6 3 3" xfId="2567"/>
    <cellStyle name="40% - Accent6 3 3 2" xfId="7743"/>
    <cellStyle name="40% - Accent6 3 3 2 2" xfId="7744"/>
    <cellStyle name="40% - Accent6 3 3 3" xfId="7745"/>
    <cellStyle name="40% - Accent6 3 3 4" xfId="9073"/>
    <cellStyle name="40% - Accent6 3 4" xfId="7746"/>
    <cellStyle name="40% - Accent6 4" xfId="2568"/>
    <cellStyle name="40% - Accent6 4 2" xfId="7747"/>
    <cellStyle name="40% - Accent6 4 2 2" xfId="7748"/>
    <cellStyle name="40% - Accent6 4 3" xfId="7749"/>
    <cellStyle name="40% - Accent6 5" xfId="7750"/>
    <cellStyle name="40% - Accent6 5 2" xfId="7751"/>
    <cellStyle name="40% - Accent6 6" xfId="7752"/>
    <cellStyle name="40% - Accent6 6 2" xfId="7753"/>
    <cellStyle name="40% - Accent6 7" xfId="7754"/>
    <cellStyle name="40% - Accent6 8" xfId="7755"/>
    <cellStyle name="40% - Accent6 9" xfId="7756"/>
    <cellStyle name="60% - Accent1 2" xfId="2569"/>
    <cellStyle name="60% - Accent1 2 2" xfId="2570"/>
    <cellStyle name="60% - Accent1 2 2 2" xfId="2571"/>
    <cellStyle name="60% - Accent1 2 3" xfId="2572"/>
    <cellStyle name="60% - Accent1 2 4" xfId="7757"/>
    <cellStyle name="60% - Accent1 3" xfId="2573"/>
    <cellStyle name="60% - Accent1 3 2" xfId="7758"/>
    <cellStyle name="60% - Accent1 4" xfId="7759"/>
    <cellStyle name="60% - Accent1 5" xfId="7760"/>
    <cellStyle name="60% - Accent1 6" xfId="7761"/>
    <cellStyle name="60% - Accent1 7" xfId="7762"/>
    <cellStyle name="60% - Accent2 2" xfId="2574"/>
    <cellStyle name="60% - Accent2 2 2" xfId="2575"/>
    <cellStyle name="60% - Accent2 2 2 2" xfId="2576"/>
    <cellStyle name="60% - Accent2 2 3" xfId="2577"/>
    <cellStyle name="60% - Accent2 2 4" xfId="7763"/>
    <cellStyle name="60% - Accent2 3" xfId="2578"/>
    <cellStyle name="60% - Accent2 3 2" xfId="7764"/>
    <cellStyle name="60% - Accent2 4" xfId="7765"/>
    <cellStyle name="60% - Accent2 5" xfId="7766"/>
    <cellStyle name="60% - Accent2 6" xfId="7767"/>
    <cellStyle name="60% - Accent2 7" xfId="7768"/>
    <cellStyle name="60% - Accent3 2" xfId="2579"/>
    <cellStyle name="60% - Accent3 2 2" xfId="2580"/>
    <cellStyle name="60% - Accent3 2 2 2" xfId="2581"/>
    <cellStyle name="60% - Accent3 2 3" xfId="2582"/>
    <cellStyle name="60% - Accent3 2 4" xfId="7769"/>
    <cellStyle name="60% - Accent3 3" xfId="2583"/>
    <cellStyle name="60% - Accent3 3 2" xfId="7770"/>
    <cellStyle name="60% - Accent3 4" xfId="7771"/>
    <cellStyle name="60% - Accent3 5" xfId="7772"/>
    <cellStyle name="60% - Accent3 6" xfId="7773"/>
    <cellStyle name="60% - Accent3 7" xfId="7774"/>
    <cellStyle name="60% - Accent4 2" xfId="2584"/>
    <cellStyle name="60% - Accent4 2 2" xfId="2585"/>
    <cellStyle name="60% - Accent4 2 2 2" xfId="2586"/>
    <cellStyle name="60% - Accent4 2 3" xfId="2587"/>
    <cellStyle name="60% - Accent4 2 4" xfId="7775"/>
    <cellStyle name="60% - Accent4 3" xfId="2588"/>
    <cellStyle name="60% - Accent4 3 2" xfId="7776"/>
    <cellStyle name="60% - Accent4 4" xfId="7777"/>
    <cellStyle name="60% - Accent4 5" xfId="7778"/>
    <cellStyle name="60% - Accent4 6" xfId="7779"/>
    <cellStyle name="60% - Accent4 7" xfId="7780"/>
    <cellStyle name="60% - Accent5 2" xfId="2589"/>
    <cellStyle name="60% - Accent5 2 2" xfId="2590"/>
    <cellStyle name="60% - Accent5 2 2 2" xfId="2591"/>
    <cellStyle name="60% - Accent5 2 3" xfId="2592"/>
    <cellStyle name="60% - Accent5 2 4" xfId="7781"/>
    <cellStyle name="60% - Accent5 3" xfId="2593"/>
    <cellStyle name="60% - Accent5 3 2" xfId="7782"/>
    <cellStyle name="60% - Accent5 4" xfId="7783"/>
    <cellStyle name="60% - Accent5 5" xfId="7784"/>
    <cellStyle name="60% - Accent5 6" xfId="7785"/>
    <cellStyle name="60% - Accent5 7" xfId="7786"/>
    <cellStyle name="60% - Accent6 2" xfId="2594"/>
    <cellStyle name="60% - Accent6 2 2" xfId="2595"/>
    <cellStyle name="60% - Accent6 2 2 2" xfId="2596"/>
    <cellStyle name="60% - Accent6 2 3" xfId="2597"/>
    <cellStyle name="60% - Accent6 2 4" xfId="7787"/>
    <cellStyle name="60% - Accent6 3" xfId="2598"/>
    <cellStyle name="60% - Accent6 3 2" xfId="7788"/>
    <cellStyle name="60% - Accent6 4" xfId="7789"/>
    <cellStyle name="60% - Accent6 5" xfId="7790"/>
    <cellStyle name="60% - Accent6 6" xfId="7791"/>
    <cellStyle name="60% - Accent6 7" xfId="7792"/>
    <cellStyle name="Accent1 - 20%" xfId="2599"/>
    <cellStyle name="Accent1 - 20% 2" xfId="3359"/>
    <cellStyle name="Accent1 - 40%" xfId="2600"/>
    <cellStyle name="Accent1 - 40% 2" xfId="3360"/>
    <cellStyle name="Accent1 - 60%" xfId="2601"/>
    <cellStyle name="Accent1 2" xfId="2602"/>
    <cellStyle name="Accent1 2 2" xfId="2603"/>
    <cellStyle name="Accent1 2 2 2" xfId="2604"/>
    <cellStyle name="Accent1 2 3" xfId="2605"/>
    <cellStyle name="Accent1 2 4" xfId="7793"/>
    <cellStyle name="Accent1 3" xfId="2606"/>
    <cellStyle name="Accent1 3 2" xfId="7794"/>
    <cellStyle name="Accent1 4" xfId="7795"/>
    <cellStyle name="Accent1 5" xfId="7796"/>
    <cellStyle name="Accent1 6" xfId="7797"/>
    <cellStyle name="Accent1 7" xfId="7798"/>
    <cellStyle name="Accent2 - 20%" xfId="2607"/>
    <cellStyle name="Accent2 - 20% 2" xfId="3361"/>
    <cellStyle name="Accent2 - 40%" xfId="2608"/>
    <cellStyle name="Accent2 - 40% 2" xfId="3362"/>
    <cellStyle name="Accent2 - 60%" xfId="2609"/>
    <cellStyle name="Accent2 2" xfId="2610"/>
    <cellStyle name="Accent2 2 2" xfId="2611"/>
    <cellStyle name="Accent2 2 2 2" xfId="2612"/>
    <cellStyle name="Accent2 2 3" xfId="2613"/>
    <cellStyle name="Accent2 2 4" xfId="7799"/>
    <cellStyle name="Accent2 3" xfId="2614"/>
    <cellStyle name="Accent2 3 2" xfId="7800"/>
    <cellStyle name="Accent2 4" xfId="7801"/>
    <cellStyle name="Accent2 5" xfId="7802"/>
    <cellStyle name="Accent2 6" xfId="7803"/>
    <cellStyle name="Accent2 7" xfId="7804"/>
    <cellStyle name="Accent3 - 20%" xfId="2615"/>
    <cellStyle name="Accent3 - 20% 2" xfId="3363"/>
    <cellStyle name="Accent3 - 40%" xfId="2616"/>
    <cellStyle name="Accent3 - 40% 2" xfId="3364"/>
    <cellStyle name="Accent3 - 60%" xfId="2617"/>
    <cellStyle name="Accent3 2" xfId="2618"/>
    <cellStyle name="Accent3 2 2" xfId="2619"/>
    <cellStyle name="Accent3 2 2 2" xfId="2620"/>
    <cellStyle name="Accent3 2 3" xfId="2621"/>
    <cellStyle name="Accent3 2 4" xfId="7805"/>
    <cellStyle name="Accent3 3" xfId="2622"/>
    <cellStyle name="Accent3 3 2" xfId="7806"/>
    <cellStyle name="Accent3 4" xfId="7807"/>
    <cellStyle name="Accent3 5" xfId="7808"/>
    <cellStyle name="Accent3 6" xfId="7809"/>
    <cellStyle name="Accent3 7" xfId="7810"/>
    <cellStyle name="Accent4 - 20%" xfId="2623"/>
    <cellStyle name="Accent4 - 20% 2" xfId="3365"/>
    <cellStyle name="Accent4 - 40%" xfId="2624"/>
    <cellStyle name="Accent4 - 40% 2" xfId="3366"/>
    <cellStyle name="Accent4 - 60%" xfId="2625"/>
    <cellStyle name="Accent4 2" xfId="2626"/>
    <cellStyle name="Accent4 2 2" xfId="2627"/>
    <cellStyle name="Accent4 2 2 2" xfId="2628"/>
    <cellStyle name="Accent4 2 3" xfId="2629"/>
    <cellStyle name="Accent4 2 4" xfId="7811"/>
    <cellStyle name="Accent4 3" xfId="2630"/>
    <cellStyle name="Accent4 3 2" xfId="7812"/>
    <cellStyle name="Accent4 4" xfId="7813"/>
    <cellStyle name="Accent4 5" xfId="7814"/>
    <cellStyle name="Accent4 6" xfId="7815"/>
    <cellStyle name="Accent4 7" xfId="7816"/>
    <cellStyle name="Accent5 - 20%" xfId="2631"/>
    <cellStyle name="Accent5 - 20% 2" xfId="3367"/>
    <cellStyle name="Accent5 - 40%" xfId="2632"/>
    <cellStyle name="Accent5 - 40% 2" xfId="3368"/>
    <cellStyle name="Accent5 - 60%" xfId="2633"/>
    <cellStyle name="Accent5 2" xfId="2634"/>
    <cellStyle name="Accent5 2 2" xfId="2635"/>
    <cellStyle name="Accent5 2 2 2" xfId="2636"/>
    <cellStyle name="Accent5 2 3" xfId="2637"/>
    <cellStyle name="Accent5 2 4" xfId="7817"/>
    <cellStyle name="Accent5 3" xfId="2638"/>
    <cellStyle name="Accent5 3 2" xfId="7818"/>
    <cellStyle name="Accent5 4" xfId="7819"/>
    <cellStyle name="Accent5 5" xfId="7820"/>
    <cellStyle name="Accent5 6" xfId="7821"/>
    <cellStyle name="Accent6 - 20%" xfId="2639"/>
    <cellStyle name="Accent6 - 20% 2" xfId="3369"/>
    <cellStyle name="Accent6 - 40%" xfId="2640"/>
    <cellStyle name="Accent6 - 40% 2" xfId="3370"/>
    <cellStyle name="Accent6 - 60%" xfId="2641"/>
    <cellStyle name="Accent6 2" xfId="2642"/>
    <cellStyle name="Accent6 2 2" xfId="2643"/>
    <cellStyle name="Accent6 2 2 2" xfId="2644"/>
    <cellStyle name="Accent6 2 3" xfId="2645"/>
    <cellStyle name="Accent6 2 4" xfId="7822"/>
    <cellStyle name="Accent6 3" xfId="2646"/>
    <cellStyle name="Accent6 3 2" xfId="7823"/>
    <cellStyle name="Accent6 4" xfId="7824"/>
    <cellStyle name="Accent6 5" xfId="7825"/>
    <cellStyle name="Accent6 6" xfId="7826"/>
    <cellStyle name="Accent6 7" xfId="7827"/>
    <cellStyle name="Bad 2" xfId="2647"/>
    <cellStyle name="Bad 2 2" xfId="2648"/>
    <cellStyle name="Bad 2 2 2" xfId="2649"/>
    <cellStyle name="Bad 2 3" xfId="2650"/>
    <cellStyle name="Bad 2 4" xfId="7828"/>
    <cellStyle name="Bad 3" xfId="2651"/>
    <cellStyle name="Bad 3 2" xfId="7829"/>
    <cellStyle name="Bad 4" xfId="7830"/>
    <cellStyle name="Bad 5" xfId="7831"/>
    <cellStyle name="Bad 6" xfId="7832"/>
    <cellStyle name="Bad 7" xfId="7833"/>
    <cellStyle name="bld-li - Style4" xfId="7834"/>
    <cellStyle name="Calc Currency (0)" xfId="2652"/>
    <cellStyle name="Calc Currency (0) 2" xfId="2653"/>
    <cellStyle name="Calc Currency (0) 2 2" xfId="2654"/>
    <cellStyle name="Calculation 10" xfId="7835"/>
    <cellStyle name="Calculation 2" xfId="2655"/>
    <cellStyle name="Calculation 2 2" xfId="2656"/>
    <cellStyle name="Calculation 2 2 2" xfId="2657"/>
    <cellStyle name="Calculation 2 2 3" xfId="7836"/>
    <cellStyle name="Calculation 2 3" xfId="2658"/>
    <cellStyle name="Calculation 2 3 2" xfId="7837"/>
    <cellStyle name="Calculation 3" xfId="2659"/>
    <cellStyle name="Calculation 3 2" xfId="2660"/>
    <cellStyle name="Calculation 4" xfId="2661"/>
    <cellStyle name="Calculation 4 2" xfId="7838"/>
    <cellStyle name="Calculation 5" xfId="2662"/>
    <cellStyle name="Calculation 5 2" xfId="2663"/>
    <cellStyle name="Calculation 5 2 2" xfId="7839"/>
    <cellStyle name="Calculation 5 3" xfId="7840"/>
    <cellStyle name="Calculation 6" xfId="7841"/>
    <cellStyle name="Calculation 7" xfId="7842"/>
    <cellStyle name="Calculation 7 2" xfId="7843"/>
    <cellStyle name="Calculation 8" xfId="7844"/>
    <cellStyle name="Calculation 8 2" xfId="7845"/>
    <cellStyle name="Calculation 9" xfId="7846"/>
    <cellStyle name="Check Cell 2" xfId="2664"/>
    <cellStyle name="Check Cell 2 2" xfId="2665"/>
    <cellStyle name="Check Cell 2 2 2" xfId="2666"/>
    <cellStyle name="Check Cell 2 3" xfId="2667"/>
    <cellStyle name="Check Cell 2 4" xfId="7847"/>
    <cellStyle name="Check Cell 3" xfId="2668"/>
    <cellStyle name="Check Cell 3 2" xfId="7848"/>
    <cellStyle name="Check Cell 4" xfId="7849"/>
    <cellStyle name="Check Cell 5" xfId="7850"/>
    <cellStyle name="Check Cell 6" xfId="7851"/>
    <cellStyle name="CheckCell" xfId="2669"/>
    <cellStyle name="CheckCell 2" xfId="2670"/>
    <cellStyle name="CheckCell 2 2" xfId="2671"/>
    <cellStyle name="CheckCell 2 2 2" xfId="7852"/>
    <cellStyle name="CheckCell 2 3" xfId="7853"/>
    <cellStyle name="CheckCell 3" xfId="2672"/>
    <cellStyle name="CheckCell 3 2" xfId="7854"/>
    <cellStyle name="CheckCell 4" xfId="7855"/>
    <cellStyle name="Comma" xfId="2673" builtinId="3"/>
    <cellStyle name="Comma 10" xfId="2674"/>
    <cellStyle name="Comma 10 2" xfId="2675"/>
    <cellStyle name="Comma 10 2 2" xfId="7856"/>
    <cellStyle name="Comma 10 3" xfId="7857"/>
    <cellStyle name="Comma 11" xfId="2676"/>
    <cellStyle name="Comma 11 2" xfId="7858"/>
    <cellStyle name="Comma 12" xfId="2677"/>
    <cellStyle name="Comma 12 2" xfId="2678"/>
    <cellStyle name="Comma 12 2 2" xfId="7859"/>
    <cellStyle name="Comma 12 3" xfId="7860"/>
    <cellStyle name="Comma 13" xfId="2679"/>
    <cellStyle name="Comma 13 2" xfId="2680"/>
    <cellStyle name="Comma 13 2 2" xfId="7861"/>
    <cellStyle name="Comma 13 3" xfId="7862"/>
    <cellStyle name="Comma 14" xfId="2681"/>
    <cellStyle name="Comma 14 2" xfId="2682"/>
    <cellStyle name="Comma 14 2 2" xfId="7863"/>
    <cellStyle name="Comma 14 3" xfId="7864"/>
    <cellStyle name="Comma 15" xfId="2683"/>
    <cellStyle name="Comma 15 2" xfId="2684"/>
    <cellStyle name="Comma 15 3" xfId="7865"/>
    <cellStyle name="Comma 16" xfId="2685"/>
    <cellStyle name="Comma 16 2" xfId="2686"/>
    <cellStyle name="Comma 16 2 2" xfId="7866"/>
    <cellStyle name="Comma 16 3" xfId="7867"/>
    <cellStyle name="Comma 17" xfId="2687"/>
    <cellStyle name="Comma 17 2" xfId="2688"/>
    <cellStyle name="Comma 17 2 2" xfId="7868"/>
    <cellStyle name="Comma 17 3" xfId="7869"/>
    <cellStyle name="Comma 18" xfId="2689"/>
    <cellStyle name="Comma 18 2" xfId="2690"/>
    <cellStyle name="Comma 18 3" xfId="2691"/>
    <cellStyle name="Comma 18 3 2" xfId="7870"/>
    <cellStyle name="Comma 19" xfId="2692"/>
    <cellStyle name="Comma 19 2" xfId="3350"/>
    <cellStyle name="Comma 19 2 2" xfId="7871"/>
    <cellStyle name="Comma 19 2 2 2" xfId="7872"/>
    <cellStyle name="Comma 19 2 3" xfId="7873"/>
    <cellStyle name="Comma 19 2 4" xfId="9147"/>
    <cellStyle name="Comma 19 3" xfId="3354"/>
    <cellStyle name="Comma 19 3 2" xfId="7874"/>
    <cellStyle name="Comma 19 3 2 2" xfId="7875"/>
    <cellStyle name="Comma 19 3 3" xfId="7876"/>
    <cellStyle name="Comma 19 3 4" xfId="9151"/>
    <cellStyle name="Comma 19 4" xfId="7877"/>
    <cellStyle name="Comma 2" xfId="2693"/>
    <cellStyle name="Comma 2 10" xfId="7878"/>
    <cellStyle name="Comma 2 2" xfId="2694"/>
    <cellStyle name="Comma 2 2 2" xfId="2695"/>
    <cellStyle name="Comma 2 2 2 2" xfId="2696"/>
    <cellStyle name="Comma 2 2 2 2 2" xfId="7879"/>
    <cellStyle name="Comma 2 2 2 3" xfId="7880"/>
    <cellStyle name="Comma 2 2 3" xfId="7881"/>
    <cellStyle name="Comma 2 2_DEM-WP(C) Chelan Power Costs" xfId="7882"/>
    <cellStyle name="Comma 2 3" xfId="2697"/>
    <cellStyle name="Comma 2 3 2" xfId="2698"/>
    <cellStyle name="Comma 2 3 2 2" xfId="7883"/>
    <cellStyle name="Comma 2 4" xfId="2699"/>
    <cellStyle name="Comma 2 4 2" xfId="7884"/>
    <cellStyle name="Comma 2 5" xfId="2700"/>
    <cellStyle name="Comma 2 5 2" xfId="7885"/>
    <cellStyle name="Comma 2 6" xfId="2701"/>
    <cellStyle name="Comma 2 6 2" xfId="7886"/>
    <cellStyle name="Comma 2 7" xfId="2702"/>
    <cellStyle name="Comma 2 7 2" xfId="7887"/>
    <cellStyle name="Comma 2 8" xfId="2703"/>
    <cellStyle name="Comma 2 8 2" xfId="7888"/>
    <cellStyle name="Comma 2 9" xfId="7889"/>
    <cellStyle name="Comma 2_4 31E Reg Asset  Liab and EXH D" xfId="7890"/>
    <cellStyle name="Comma 20" xfId="3349"/>
    <cellStyle name="Comma 20 2" xfId="7891"/>
    <cellStyle name="Comma 20 2 2" xfId="7892"/>
    <cellStyle name="Comma 20 3" xfId="7893"/>
    <cellStyle name="Comma 20 4" xfId="9146"/>
    <cellStyle name="Comma 21" xfId="3356"/>
    <cellStyle name="Comma 21 2" xfId="3387"/>
    <cellStyle name="Comma 21 2 2" xfId="7894"/>
    <cellStyle name="Comma 21 3" xfId="7895"/>
    <cellStyle name="Comma 22" xfId="3384"/>
    <cellStyle name="Comma 22 2" xfId="7896"/>
    <cellStyle name="Comma 22 2 2" xfId="7897"/>
    <cellStyle name="Comma 22 3" xfId="7898"/>
    <cellStyle name="Comma 22 4" xfId="9154"/>
    <cellStyle name="Comma 23" xfId="3431"/>
    <cellStyle name="Comma 23 2" xfId="7899"/>
    <cellStyle name="Comma 23 3" xfId="9162"/>
    <cellStyle name="Comma 24" xfId="7900"/>
    <cellStyle name="Comma 24 2" xfId="7901"/>
    <cellStyle name="Comma 25" xfId="7902"/>
    <cellStyle name="Comma 26" xfId="2704"/>
    <cellStyle name="Comma 26 2" xfId="7903"/>
    <cellStyle name="Comma 27" xfId="2705"/>
    <cellStyle name="Comma 27 2" xfId="7904"/>
    <cellStyle name="Comma 28" xfId="2706"/>
    <cellStyle name="Comma 28 2" xfId="7905"/>
    <cellStyle name="Comma 29" xfId="7906"/>
    <cellStyle name="Comma 3" xfId="2707"/>
    <cellStyle name="Comma 3 2" xfId="2708"/>
    <cellStyle name="Comma 3 2 2" xfId="7907"/>
    <cellStyle name="Comma 3 3" xfId="7908"/>
    <cellStyle name="Comma 30" xfId="7909"/>
    <cellStyle name="Comma 31" xfId="7910"/>
    <cellStyle name="Comma 32" xfId="7911"/>
    <cellStyle name="Comma 33" xfId="7912"/>
    <cellStyle name="Comma 34" xfId="7913"/>
    <cellStyle name="Comma 35" xfId="7914"/>
    <cellStyle name="Comma 36" xfId="8936"/>
    <cellStyle name="Comma 4" xfId="2709"/>
    <cellStyle name="Comma 4 2" xfId="2710"/>
    <cellStyle name="Comma 4 2 2" xfId="2711"/>
    <cellStyle name="Comma 4 2 2 2" xfId="7915"/>
    <cellStyle name="Comma 4 2 3" xfId="7916"/>
    <cellStyle name="Comma 4 3" xfId="2712"/>
    <cellStyle name="Comma 4 3 2" xfId="7917"/>
    <cellStyle name="Comma 4 4" xfId="7918"/>
    <cellStyle name="Comma 5" xfId="2713"/>
    <cellStyle name="Comma 5 2" xfId="2714"/>
    <cellStyle name="Comma 5 2 2" xfId="7919"/>
    <cellStyle name="Comma 5 3" xfId="7920"/>
    <cellStyle name="Comma 6" xfId="2715"/>
    <cellStyle name="Comma 6 2" xfId="2716"/>
    <cellStyle name="Comma 6 2 2" xfId="7921"/>
    <cellStyle name="Comma 6 3" xfId="2717"/>
    <cellStyle name="Comma 6 4" xfId="3393"/>
    <cellStyle name="Comma 7" xfId="2718"/>
    <cellStyle name="Comma 7 2" xfId="2719"/>
    <cellStyle name="Comma 7 2 2" xfId="7922"/>
    <cellStyle name="Comma 7 3" xfId="7923"/>
    <cellStyle name="Comma 8" xfId="2720"/>
    <cellStyle name="Comma 8 2" xfId="2721"/>
    <cellStyle name="Comma 8 2 2" xfId="7924"/>
    <cellStyle name="Comma 8 3" xfId="7925"/>
    <cellStyle name="Comma 9" xfId="2722"/>
    <cellStyle name="Comma 9 2" xfId="2723"/>
    <cellStyle name="Comma 9 2 2" xfId="7926"/>
    <cellStyle name="Comma 9 3" xfId="7927"/>
    <cellStyle name="Comma_Amort Mint Farm Deferral" xfId="3442"/>
    <cellStyle name="Comma0" xfId="2724"/>
    <cellStyle name="Comma0 - Style2" xfId="2725"/>
    <cellStyle name="Comma0 - Style4" xfId="2726"/>
    <cellStyle name="Comma0 - Style5" xfId="2727"/>
    <cellStyle name="Comma0 - Style5 2" xfId="2728"/>
    <cellStyle name="Comma0 - Style5 2 2" xfId="9076"/>
    <cellStyle name="Comma0 2" xfId="2729"/>
    <cellStyle name="Comma0 3" xfId="2730"/>
    <cellStyle name="Comma0 4" xfId="2731"/>
    <cellStyle name="Comma0 5" xfId="2732"/>
    <cellStyle name="Comma0 5 2" xfId="2733"/>
    <cellStyle name="Comma0_00COS Ind Allocators" xfId="2734"/>
    <cellStyle name="Comma1 - Style1" xfId="2735"/>
    <cellStyle name="Comma1 - Style1 2" xfId="2736"/>
    <cellStyle name="Comma1 - Style1 2 2" xfId="9077"/>
    <cellStyle name="Copied" xfId="2737"/>
    <cellStyle name="Copied 2" xfId="2738"/>
    <cellStyle name="Copied 2 2" xfId="2739"/>
    <cellStyle name="COST1" xfId="2740"/>
    <cellStyle name="COST1 2" xfId="2741"/>
    <cellStyle name="COST1 2 2" xfId="2742"/>
    <cellStyle name="Curren - Style1" xfId="2743"/>
    <cellStyle name="Curren - Style2" xfId="2744"/>
    <cellStyle name="Curren - Style2 2" xfId="2745"/>
    <cellStyle name="Curren - Style2 2 2" xfId="9078"/>
    <cellStyle name="Curren - Style5" xfId="2746"/>
    <cellStyle name="Curren - Style6" xfId="2747"/>
    <cellStyle name="Curren - Style6 2" xfId="2748"/>
    <cellStyle name="Curren - Style6 2 2" xfId="9079"/>
    <cellStyle name="Currency" xfId="3382" builtinId="4"/>
    <cellStyle name="Currency 10" xfId="2749"/>
    <cellStyle name="Currency 10 2" xfId="7928"/>
    <cellStyle name="Currency 11" xfId="2750"/>
    <cellStyle name="Currency 11 2" xfId="2751"/>
    <cellStyle name="Currency 11 2 2" xfId="7929"/>
    <cellStyle name="Currency 11 3" xfId="7930"/>
    <cellStyle name="Currency 12" xfId="2752"/>
    <cellStyle name="Currency 12 2" xfId="2753"/>
    <cellStyle name="Currency 12 2 2" xfId="7931"/>
    <cellStyle name="Currency 12 3" xfId="2754"/>
    <cellStyle name="Currency 12 3 2" xfId="7932"/>
    <cellStyle name="Currency 12 4" xfId="2755"/>
    <cellStyle name="Currency 12 4 2" xfId="7933"/>
    <cellStyle name="Currency 13" xfId="2756"/>
    <cellStyle name="Currency 13 2" xfId="2757"/>
    <cellStyle name="Currency 13 3" xfId="2758"/>
    <cellStyle name="Currency 13 3 2" xfId="7934"/>
    <cellStyle name="Currency 14" xfId="3432"/>
    <cellStyle name="Currency 15" xfId="3433"/>
    <cellStyle name="Currency 15 2" xfId="7935"/>
    <cellStyle name="Currency 15 3" xfId="7936"/>
    <cellStyle name="Currency 16" xfId="3434"/>
    <cellStyle name="Currency 16 2" xfId="7937"/>
    <cellStyle name="Currency 17" xfId="3435"/>
    <cellStyle name="Currency 18" xfId="3436"/>
    <cellStyle name="Currency 19" xfId="3437"/>
    <cellStyle name="Currency 2" xfId="2759"/>
    <cellStyle name="Currency 2 2" xfId="2760"/>
    <cellStyle name="Currency 2 2 2" xfId="2761"/>
    <cellStyle name="Currency 2 2 2 2" xfId="7938"/>
    <cellStyle name="Currency 2 2 3" xfId="7939"/>
    <cellStyle name="Currency 2 3" xfId="2762"/>
    <cellStyle name="Currency 2 3 2" xfId="7940"/>
    <cellStyle name="Currency 2 4" xfId="2763"/>
    <cellStyle name="Currency 2 4 2" xfId="7941"/>
    <cellStyle name="Currency 2 5" xfId="2764"/>
    <cellStyle name="Currency 2 5 2" xfId="7942"/>
    <cellStyle name="Currency 2 6" xfId="2765"/>
    <cellStyle name="Currency 2 6 2" xfId="7943"/>
    <cellStyle name="Currency 2 7" xfId="2766"/>
    <cellStyle name="Currency 2 7 2" xfId="7944"/>
    <cellStyle name="Currency 2 8" xfId="2767"/>
    <cellStyle name="Currency 2 8 2" xfId="7945"/>
    <cellStyle name="Currency 2 9" xfId="7946"/>
    <cellStyle name="Currency 20" xfId="3438"/>
    <cellStyle name="Currency 21" xfId="7947"/>
    <cellStyle name="Currency 3" xfId="2768"/>
    <cellStyle name="Currency 3 2" xfId="2769"/>
    <cellStyle name="Currency 3 2 2" xfId="7948"/>
    <cellStyle name="Currency 3 3" xfId="7949"/>
    <cellStyle name="Currency 4" xfId="2770"/>
    <cellStyle name="Currency 4 2" xfId="2771"/>
    <cellStyle name="Currency 4 2 2" xfId="2772"/>
    <cellStyle name="Currency 4 2 2 2" xfId="7950"/>
    <cellStyle name="Currency 4 2 3" xfId="7951"/>
    <cellStyle name="Currency 4 3" xfId="2773"/>
    <cellStyle name="Currency 4 4" xfId="7952"/>
    <cellStyle name="Currency 4_4 31E Reg Asset  Liab and EXH D" xfId="7953"/>
    <cellStyle name="Currency 5" xfId="2774"/>
    <cellStyle name="Currency 5 2" xfId="2775"/>
    <cellStyle name="Currency 5 2 2" xfId="7954"/>
    <cellStyle name="Currency 5 3" xfId="3395"/>
    <cellStyle name="Currency 6" xfId="2776"/>
    <cellStyle name="Currency 6 2" xfId="2777"/>
    <cellStyle name="Currency 6 2 2" xfId="7955"/>
    <cellStyle name="Currency 6 3" xfId="7956"/>
    <cellStyle name="Currency 7" xfId="2778"/>
    <cellStyle name="Currency 7 2" xfId="2779"/>
    <cellStyle name="Currency 7 2 2" xfId="7957"/>
    <cellStyle name="Currency 7 3" xfId="7958"/>
    <cellStyle name="Currency 8" xfId="2780"/>
    <cellStyle name="Currency 8 2" xfId="2781"/>
    <cellStyle name="Currency 8 2 2" xfId="7959"/>
    <cellStyle name="Currency 8 3" xfId="7960"/>
    <cellStyle name="Currency 9" xfId="2782"/>
    <cellStyle name="Currency 9 2" xfId="2783"/>
    <cellStyle name="Currency 9 2 2" xfId="7961"/>
    <cellStyle name="Currency 9 3" xfId="7962"/>
    <cellStyle name="Currency0" xfId="2784"/>
    <cellStyle name="Currency0 2" xfId="2785"/>
    <cellStyle name="Currency0 2 2" xfId="2786"/>
    <cellStyle name="Currency0 2 2 2" xfId="7963"/>
    <cellStyle name="Currency0 2 3" xfId="7964"/>
    <cellStyle name="Currency0 3" xfId="2787"/>
    <cellStyle name="Currency0 3 2" xfId="7965"/>
    <cellStyle name="Currency0 4" xfId="2788"/>
    <cellStyle name="Currency0 4 2" xfId="2789"/>
    <cellStyle name="Currency0 4 2 2" xfId="7966"/>
    <cellStyle name="Currency0 4 3" xfId="7967"/>
    <cellStyle name="Currency0 5" xfId="7968"/>
    <cellStyle name="Currency0 5 2" xfId="7969"/>
    <cellStyle name="Currency0 6" xfId="7970"/>
    <cellStyle name="Currency0 7" xfId="7971"/>
    <cellStyle name="Currency0 7 2" xfId="7972"/>
    <cellStyle name="Currency0 8" xfId="7973"/>
    <cellStyle name="Currency0 8 2" xfId="7974"/>
    <cellStyle name="Currency0 9" xfId="7975"/>
    <cellStyle name="Date" xfId="2790"/>
    <cellStyle name="Date 2" xfId="2791"/>
    <cellStyle name="Date 3" xfId="2792"/>
    <cellStyle name="Date 4" xfId="2793"/>
    <cellStyle name="Date 5" xfId="2794"/>
    <cellStyle name="Date 5 2" xfId="2795"/>
    <cellStyle name="drp-sh - Style2" xfId="7976"/>
    <cellStyle name="Emphasis 1" xfId="2796"/>
    <cellStyle name="Emphasis 2" xfId="2797"/>
    <cellStyle name="Emphasis 3" xfId="2798"/>
    <cellStyle name="Entered" xfId="2799"/>
    <cellStyle name="Entered 2" xfId="2800"/>
    <cellStyle name="Entered 2 2" xfId="2801"/>
    <cellStyle name="Entered 2 2 2" xfId="7977"/>
    <cellStyle name="Entered 2 3" xfId="7978"/>
    <cellStyle name="Entered 3" xfId="2802"/>
    <cellStyle name="Entered 3 2" xfId="7979"/>
    <cellStyle name="Entered 4" xfId="2803"/>
    <cellStyle name="Entered 4 2" xfId="2804"/>
    <cellStyle name="Entered 4 2 2" xfId="7980"/>
    <cellStyle name="Entered 4 3" xfId="7981"/>
    <cellStyle name="Entered 5" xfId="7982"/>
    <cellStyle name="Entered 5 2" xfId="7983"/>
    <cellStyle name="Entered 6" xfId="7984"/>
    <cellStyle name="Entered 7" xfId="7985"/>
    <cellStyle name="Entered 7 2" xfId="7986"/>
    <cellStyle name="Entered 8" xfId="7987"/>
    <cellStyle name="Entered 8 2" xfId="7988"/>
    <cellStyle name="Entered_AURORA Total New" xfId="2805"/>
    <cellStyle name="Euro" xfId="2806"/>
    <cellStyle name="Euro 2" xfId="2807"/>
    <cellStyle name="Euro 2 2" xfId="2808"/>
    <cellStyle name="Euro 2 2 2" xfId="7989"/>
    <cellStyle name="Euro 2 3" xfId="7990"/>
    <cellStyle name="Euro 3" xfId="2809"/>
    <cellStyle name="Euro 3 2" xfId="7991"/>
    <cellStyle name="Euro 4" xfId="7992"/>
    <cellStyle name="Euro 4 2" xfId="7993"/>
    <cellStyle name="Euro 5" xfId="7994"/>
    <cellStyle name="Euro 5 2" xfId="7995"/>
    <cellStyle name="Euro 6" xfId="7996"/>
    <cellStyle name="Euro 7" xfId="7997"/>
    <cellStyle name="Euro 7 2" xfId="7998"/>
    <cellStyle name="Euro 8" xfId="7999"/>
    <cellStyle name="Euro 8 2" xfId="8000"/>
    <cellStyle name="Explanatory Text 2" xfId="2810"/>
    <cellStyle name="Explanatory Text 2 2" xfId="2811"/>
    <cellStyle name="Explanatory Text 2 2 2" xfId="2812"/>
    <cellStyle name="Explanatory Text 2 3" xfId="2813"/>
    <cellStyle name="Explanatory Text 2 4" xfId="8001"/>
    <cellStyle name="Explanatory Text 3" xfId="2814"/>
    <cellStyle name="Explanatory Text 3 2" xfId="8002"/>
    <cellStyle name="Explanatory Text 4" xfId="8003"/>
    <cellStyle name="Explanatory Text 5" xfId="8004"/>
    <cellStyle name="Explanatory Text 6" xfId="8005"/>
    <cellStyle name="Fixed" xfId="2815"/>
    <cellStyle name="Fixed 2" xfId="2816"/>
    <cellStyle name="Fixed 2 2" xfId="2817"/>
    <cellStyle name="Fixed3 - Style3" xfId="2818"/>
    <cellStyle name="Followed Hyperlink 2" xfId="3371"/>
    <cellStyle name="Good 2" xfId="2819"/>
    <cellStyle name="Good 2 2" xfId="2820"/>
    <cellStyle name="Good 2 2 2" xfId="2821"/>
    <cellStyle name="Good 2 3" xfId="2822"/>
    <cellStyle name="Good 2 4" xfId="8006"/>
    <cellStyle name="Good 3" xfId="2823"/>
    <cellStyle name="Good 3 2" xfId="8007"/>
    <cellStyle name="Good 4" xfId="8008"/>
    <cellStyle name="Good 5" xfId="8009"/>
    <cellStyle name="Good 6" xfId="8010"/>
    <cellStyle name="Good 7" xfId="8011"/>
    <cellStyle name="Grey" xfId="2824"/>
    <cellStyle name="Grey 2" xfId="2825"/>
    <cellStyle name="Grey 2 2" xfId="2826"/>
    <cellStyle name="Grey 2 2 2" xfId="8012"/>
    <cellStyle name="Grey 2 3" xfId="8013"/>
    <cellStyle name="Grey 3" xfId="2827"/>
    <cellStyle name="Grey 3 2" xfId="2828"/>
    <cellStyle name="Grey 3 2 2" xfId="8014"/>
    <cellStyle name="Grey 3 3" xfId="8015"/>
    <cellStyle name="Grey 4" xfId="2829"/>
    <cellStyle name="Grey 4 2" xfId="8016"/>
    <cellStyle name="Grey 5" xfId="2830"/>
    <cellStyle name="Grey 5 2" xfId="2831"/>
    <cellStyle name="Grey 6" xfId="2832"/>
    <cellStyle name="Grey 6 2" xfId="8017"/>
    <cellStyle name="Grey_(C) WHE Proforma with ITC cash grant 10 Yr Amort_for deferral_102809" xfId="2833"/>
    <cellStyle name="g-tota - Style7" xfId="8018"/>
    <cellStyle name="Header1" xfId="2834"/>
    <cellStyle name="Header1 2" xfId="2835"/>
    <cellStyle name="Header1 3" xfId="2836"/>
    <cellStyle name="Header1 3 2" xfId="2837"/>
    <cellStyle name="Header1_AURORA Total New" xfId="2838"/>
    <cellStyle name="Header2" xfId="2839"/>
    <cellStyle name="Header2 2" xfId="2840"/>
    <cellStyle name="Header2 3" xfId="2841"/>
    <cellStyle name="Header2 3 2" xfId="2842"/>
    <cellStyle name="Header2_AURORA Total New" xfId="2843"/>
    <cellStyle name="Heading 1" xfId="2844" builtinId="16" customBuiltin="1"/>
    <cellStyle name="Heading 1 2" xfId="2845"/>
    <cellStyle name="Heading 1 2 2" xfId="2846"/>
    <cellStyle name="Heading 1 2 2 2" xfId="2847"/>
    <cellStyle name="Heading 1 2 3" xfId="2848"/>
    <cellStyle name="Heading 1 2 4" xfId="8019"/>
    <cellStyle name="Heading 1 3" xfId="2849"/>
    <cellStyle name="Heading 1 3 2" xfId="2850"/>
    <cellStyle name="Heading 1 4" xfId="2851"/>
    <cellStyle name="Heading 1 4 2" xfId="2852"/>
    <cellStyle name="Heading 1 5" xfId="8020"/>
    <cellStyle name="Heading 1 6" xfId="8021"/>
    <cellStyle name="Heading 2" xfId="2853" builtinId="17" customBuiltin="1"/>
    <cellStyle name="Heading 2 2" xfId="2854"/>
    <cellStyle name="Heading 2 2 2" xfId="2855"/>
    <cellStyle name="Heading 2 2 2 2" xfId="2856"/>
    <cellStyle name="Heading 2 2 3" xfId="2857"/>
    <cellStyle name="Heading 2 2 4" xfId="8022"/>
    <cellStyle name="Heading 2 3" xfId="2858"/>
    <cellStyle name="Heading 2 3 2" xfId="2859"/>
    <cellStyle name="Heading 2 4" xfId="2860"/>
    <cellStyle name="Heading 2 4 2" xfId="2861"/>
    <cellStyle name="Heading 2 5" xfId="8023"/>
    <cellStyle name="Heading 2 6" xfId="8024"/>
    <cellStyle name="Heading 3 2" xfId="2862"/>
    <cellStyle name="Heading 3 2 2" xfId="2863"/>
    <cellStyle name="Heading 3 2 2 2" xfId="2864"/>
    <cellStyle name="Heading 3 2 3" xfId="2865"/>
    <cellStyle name="Heading 3 2 4" xfId="8025"/>
    <cellStyle name="Heading 3 3" xfId="2866"/>
    <cellStyle name="Heading 3 3 2" xfId="8026"/>
    <cellStyle name="Heading 3 4" xfId="8027"/>
    <cellStyle name="Heading 3 5" xfId="8028"/>
    <cellStyle name="Heading 3 6" xfId="8029"/>
    <cellStyle name="Heading 3 7" xfId="8030"/>
    <cellStyle name="Heading 4 2" xfId="2867"/>
    <cellStyle name="Heading 4 2 2" xfId="2868"/>
    <cellStyle name="Heading 4 2 2 2" xfId="2869"/>
    <cellStyle name="Heading 4 2 3" xfId="2870"/>
    <cellStyle name="Heading 4 2 4" xfId="8031"/>
    <cellStyle name="Heading 4 3" xfId="2871"/>
    <cellStyle name="Heading 4 3 2" xfId="8032"/>
    <cellStyle name="Heading 4 4" xfId="8033"/>
    <cellStyle name="Heading 4 5" xfId="8034"/>
    <cellStyle name="Heading 4 6" xfId="8035"/>
    <cellStyle name="Heading 4 7" xfId="8036"/>
    <cellStyle name="Heading1" xfId="2872"/>
    <cellStyle name="Heading1 2" xfId="2873"/>
    <cellStyle name="Heading1 3" xfId="2874"/>
    <cellStyle name="Heading1 3 2" xfId="2875"/>
    <cellStyle name="Heading2" xfId="2876"/>
    <cellStyle name="Heading2 2" xfId="2877"/>
    <cellStyle name="Heading2 3" xfId="2878"/>
    <cellStyle name="Heading2 3 2" xfId="2879"/>
    <cellStyle name="HeadlineStyle" xfId="8037"/>
    <cellStyle name="HeadlineStyle 2" xfId="8038"/>
    <cellStyle name="HeadlineStyleJustified" xfId="8039"/>
    <cellStyle name="HeadlineStyleJustified 2" xfId="8040"/>
    <cellStyle name="Hyperlink 2" xfId="2880"/>
    <cellStyle name="Input [yellow]" xfId="2881"/>
    <cellStyle name="Input [yellow] 2" xfId="2882"/>
    <cellStyle name="Input [yellow] 2 2" xfId="2883"/>
    <cellStyle name="Input [yellow] 2 2 2" xfId="8041"/>
    <cellStyle name="Input [yellow] 2 3" xfId="8042"/>
    <cellStyle name="Input [yellow] 3" xfId="2884"/>
    <cellStyle name="Input [yellow] 3 2" xfId="2885"/>
    <cellStyle name="Input [yellow] 3 2 2" xfId="8043"/>
    <cellStyle name="Input [yellow] 3 3" xfId="8044"/>
    <cellStyle name="Input [yellow] 4" xfId="2886"/>
    <cellStyle name="Input [yellow] 4 2" xfId="8045"/>
    <cellStyle name="Input [yellow] 5" xfId="2887"/>
    <cellStyle name="Input [yellow] 5 2" xfId="2888"/>
    <cellStyle name="Input [yellow] 6" xfId="2889"/>
    <cellStyle name="Input [yellow] 6 2" xfId="8046"/>
    <cellStyle name="Input [yellow]_(C) WHE Proforma with ITC cash grant 10 Yr Amort_for deferral_102809" xfId="2890"/>
    <cellStyle name="Input 10" xfId="2891"/>
    <cellStyle name="Input 11" xfId="2892"/>
    <cellStyle name="Input 12" xfId="2893"/>
    <cellStyle name="Input 13" xfId="2894"/>
    <cellStyle name="Input 14" xfId="2895"/>
    <cellStyle name="Input 15" xfId="2896"/>
    <cellStyle name="Input 16" xfId="2897"/>
    <cellStyle name="Input 17" xfId="2898"/>
    <cellStyle name="Input 18" xfId="8047"/>
    <cellStyle name="Input 19" xfId="8048"/>
    <cellStyle name="Input 2" xfId="2899"/>
    <cellStyle name="Input 2 2" xfId="2900"/>
    <cellStyle name="Input 2 2 2" xfId="2901"/>
    <cellStyle name="Input 2 3" xfId="2902"/>
    <cellStyle name="Input 2 4" xfId="8049"/>
    <cellStyle name="Input 20" xfId="8050"/>
    <cellStyle name="Input 21" xfId="8051"/>
    <cellStyle name="Input 22" xfId="8052"/>
    <cellStyle name="Input 23" xfId="8053"/>
    <cellStyle name="Input 24" xfId="8054"/>
    <cellStyle name="Input 25" xfId="8055"/>
    <cellStyle name="Input 26" xfId="8056"/>
    <cellStyle name="Input 27" xfId="8057"/>
    <cellStyle name="Input 28" xfId="8058"/>
    <cellStyle name="Input 3" xfId="2903"/>
    <cellStyle name="Input 3 2" xfId="2904"/>
    <cellStyle name="Input 3 3" xfId="8059"/>
    <cellStyle name="Input 4" xfId="2905"/>
    <cellStyle name="Input 4 2" xfId="8060"/>
    <cellStyle name="Input 5" xfId="2906"/>
    <cellStyle name="Input 5 2" xfId="8061"/>
    <cellStyle name="Input 6" xfId="2907"/>
    <cellStyle name="Input 6 2" xfId="8062"/>
    <cellStyle name="Input 7" xfId="2908"/>
    <cellStyle name="Input 7 2" xfId="8063"/>
    <cellStyle name="Input 8" xfId="2909"/>
    <cellStyle name="Input 8 2" xfId="8064"/>
    <cellStyle name="Input 9" xfId="2910"/>
    <cellStyle name="Input Cells" xfId="2911"/>
    <cellStyle name="Input Cells 2" xfId="2912"/>
    <cellStyle name="Input Cells Percent" xfId="2913"/>
    <cellStyle name="Input Cells Percent 2" xfId="2914"/>
    <cellStyle name="Input Cells Percent_AURORA Total New" xfId="2915"/>
    <cellStyle name="Input Cells_4.34E Mint Farm Deferral" xfId="2916"/>
    <cellStyle name="line b - Style6" xfId="8065"/>
    <cellStyle name="Lines" xfId="2917"/>
    <cellStyle name="Lines 2" xfId="2918"/>
    <cellStyle name="Lines 3" xfId="8066"/>
    <cellStyle name="LINKED" xfId="2919"/>
    <cellStyle name="LINKED 2" xfId="2920"/>
    <cellStyle name="LINKED 2 2" xfId="2921"/>
    <cellStyle name="Linked Cell 2" xfId="2922"/>
    <cellStyle name="Linked Cell 2 2" xfId="2923"/>
    <cellStyle name="Linked Cell 2 2 2" xfId="2924"/>
    <cellStyle name="Linked Cell 2 3" xfId="2925"/>
    <cellStyle name="Linked Cell 2 4" xfId="8067"/>
    <cellStyle name="Linked Cell 3" xfId="2926"/>
    <cellStyle name="Linked Cell 3 2" xfId="8068"/>
    <cellStyle name="Linked Cell 4" xfId="8069"/>
    <cellStyle name="Linked Cell 5" xfId="8070"/>
    <cellStyle name="Linked Cell 6" xfId="8071"/>
    <cellStyle name="Linked Cell 7" xfId="8072"/>
    <cellStyle name="Millares [0]_2AV_M_M " xfId="8073"/>
    <cellStyle name="Millares_2AV_M_M " xfId="8074"/>
    <cellStyle name="modified border" xfId="2927"/>
    <cellStyle name="modified border 2" xfId="2928"/>
    <cellStyle name="modified border 2 2" xfId="8075"/>
    <cellStyle name="modified border 3" xfId="2929"/>
    <cellStyle name="modified border 3 2" xfId="8076"/>
    <cellStyle name="modified border 4" xfId="2930"/>
    <cellStyle name="modified border 4 2" xfId="8077"/>
    <cellStyle name="modified border 5" xfId="2931"/>
    <cellStyle name="modified border 5 2" xfId="2932"/>
    <cellStyle name="modified border_4.34E Mint Farm Deferral" xfId="2933"/>
    <cellStyle name="modified border1" xfId="2934"/>
    <cellStyle name="modified border1 2" xfId="2935"/>
    <cellStyle name="modified border1 2 2" xfId="8078"/>
    <cellStyle name="modified border1 3" xfId="2936"/>
    <cellStyle name="modified border1 3 2" xfId="8079"/>
    <cellStyle name="modified border1 4" xfId="2937"/>
    <cellStyle name="modified border1 4 2" xfId="8080"/>
    <cellStyle name="modified border1 5" xfId="2938"/>
    <cellStyle name="modified border1 5 2" xfId="2939"/>
    <cellStyle name="modified border1_4.34E Mint Farm Deferral" xfId="2940"/>
    <cellStyle name="Moneda [0]_2AV_M_M " xfId="8081"/>
    <cellStyle name="Moneda_2AV_M_M " xfId="8082"/>
    <cellStyle name="Neutral 2" xfId="2941"/>
    <cellStyle name="Neutral 2 2" xfId="2942"/>
    <cellStyle name="Neutral 2 2 2" xfId="2943"/>
    <cellStyle name="Neutral 2 3" xfId="2944"/>
    <cellStyle name="Neutral 2 4" xfId="8083"/>
    <cellStyle name="Neutral 3" xfId="2945"/>
    <cellStyle name="Neutral 3 2" xfId="8084"/>
    <cellStyle name="Neutral 4" xfId="8085"/>
    <cellStyle name="Neutral 5" xfId="8086"/>
    <cellStyle name="Neutral 6" xfId="8087"/>
    <cellStyle name="Neutral 7" xfId="8088"/>
    <cellStyle name="no dec" xfId="2946"/>
    <cellStyle name="no dec 2" xfId="2947"/>
    <cellStyle name="no dec 2 2" xfId="2948"/>
    <cellStyle name="Normal" xfId="0" builtinId="0"/>
    <cellStyle name="Normal - Style1" xfId="2949"/>
    <cellStyle name="Normal - Style1 2" xfId="2950"/>
    <cellStyle name="Normal - Style1 2 2" xfId="2951"/>
    <cellStyle name="Normal - Style1 2 2 2" xfId="8089"/>
    <cellStyle name="Normal - Style1 2 2 3" xfId="8090"/>
    <cellStyle name="Normal - Style1 2 3" xfId="2952"/>
    <cellStyle name="Normal - Style1 2 3 2" xfId="8091"/>
    <cellStyle name="Normal - Style1 2 4" xfId="8092"/>
    <cellStyle name="Normal - Style1 3" xfId="2953"/>
    <cellStyle name="Normal - Style1 3 2" xfId="2954"/>
    <cellStyle name="Normal - Style1 3 2 2" xfId="8093"/>
    <cellStyle name="Normal - Style1 3 3" xfId="2955"/>
    <cellStyle name="Normal - Style1 3 3 2" xfId="8094"/>
    <cellStyle name="Normal - Style1 3 4" xfId="8095"/>
    <cellStyle name="Normal - Style1 4" xfId="2956"/>
    <cellStyle name="Normal - Style1 4 2" xfId="2957"/>
    <cellStyle name="Normal - Style1 4 2 2" xfId="8096"/>
    <cellStyle name="Normal - Style1 4 3" xfId="8097"/>
    <cellStyle name="Normal - Style1 5" xfId="2958"/>
    <cellStyle name="Normal - Style1 5 2" xfId="2959"/>
    <cellStyle name="Normal - Style1 5 2 2" xfId="8098"/>
    <cellStyle name="Normal - Style1 5 2 3" xfId="8099"/>
    <cellStyle name="Normal - Style1 5 3" xfId="8100"/>
    <cellStyle name="Normal - Style1 5 4" xfId="8101"/>
    <cellStyle name="Normal - Style1 5 5" xfId="8102"/>
    <cellStyle name="Normal - Style1 6" xfId="2960"/>
    <cellStyle name="Normal - Style1 6 2" xfId="8103"/>
    <cellStyle name="Normal - Style1 6 2 2" xfId="8104"/>
    <cellStyle name="Normal - Style1 6 3" xfId="8105"/>
    <cellStyle name="Normal - Style1 6 4" xfId="8106"/>
    <cellStyle name="Normal - Style1 7" xfId="8107"/>
    <cellStyle name="Normal - Style1 7 2" xfId="8108"/>
    <cellStyle name="Normal - Style1 7 2 2" xfId="8109"/>
    <cellStyle name="Normal - Style1 7 3" xfId="8110"/>
    <cellStyle name="Normal - Style1 8" xfId="8111"/>
    <cellStyle name="Normal - Style1 9" xfId="8112"/>
    <cellStyle name="Normal - Style1_(C) WHE Proforma with ITC cash grant 10 Yr Amort_for deferral_102809" xfId="2961"/>
    <cellStyle name="Normal 1" xfId="2962"/>
    <cellStyle name="Normal 1 2" xfId="8113"/>
    <cellStyle name="Normal 1 2 2" xfId="8114"/>
    <cellStyle name="Normal 1 3" xfId="8115"/>
    <cellStyle name="Normal 1 3 2" xfId="8116"/>
    <cellStyle name="Normal 1 4" xfId="8117"/>
    <cellStyle name="Normal 10" xfId="2963"/>
    <cellStyle name="Normal 10 2" xfId="2964"/>
    <cellStyle name="Normal 10 2 2" xfId="2965"/>
    <cellStyle name="Normal 10 2 2 2" xfId="8118"/>
    <cellStyle name="Normal 10 2 3" xfId="8119"/>
    <cellStyle name="Normal 10 3" xfId="2966"/>
    <cellStyle name="Normal 10 3 2" xfId="2967"/>
    <cellStyle name="Normal 10 3 2 2" xfId="8120"/>
    <cellStyle name="Normal 10 3 3" xfId="8121"/>
    <cellStyle name="Normal 10 4" xfId="2968"/>
    <cellStyle name="Normal 10 4 2" xfId="8122"/>
    <cellStyle name="Normal 10 5" xfId="2969"/>
    <cellStyle name="Normal 10 5 2" xfId="8123"/>
    <cellStyle name="Normal 10 6" xfId="8124"/>
    <cellStyle name="Normal 10 7" xfId="8125"/>
    <cellStyle name="Normal 10_ Price Inputs" xfId="8126"/>
    <cellStyle name="Normal 11" xfId="2970"/>
    <cellStyle name="Normal 11 2" xfId="2971"/>
    <cellStyle name="Normal 11 2 2" xfId="2972"/>
    <cellStyle name="Normal 11 2 2 2" xfId="8127"/>
    <cellStyle name="Normal 11 2 3" xfId="8128"/>
    <cellStyle name="Normal 11 3" xfId="2973"/>
    <cellStyle name="Normal 11 3 2" xfId="8129"/>
    <cellStyle name="Normal 11 4" xfId="3372"/>
    <cellStyle name="Normal 11 4 2" xfId="8130"/>
    <cellStyle name="Normal 11 4 2 2" xfId="8131"/>
    <cellStyle name="Normal 11 4 3" xfId="8132"/>
    <cellStyle name="Normal 11 4 4" xfId="9152"/>
    <cellStyle name="Normal 11 5" xfId="8133"/>
    <cellStyle name="Normal 11_16.37E Wild Horse Expansion DeferralRevwrkingfile SF" xfId="2974"/>
    <cellStyle name="Normal 12" xfId="2975"/>
    <cellStyle name="Normal 12 2" xfId="2976"/>
    <cellStyle name="Normal 12 2 2" xfId="8134"/>
    <cellStyle name="Normal 12 3" xfId="2977"/>
    <cellStyle name="Normal 12 3 2" xfId="8135"/>
    <cellStyle name="Normal 12 4" xfId="8136"/>
    <cellStyle name="Normal 13" xfId="2978"/>
    <cellStyle name="Normal 13 2" xfId="2979"/>
    <cellStyle name="Normal 13 2 2" xfId="8137"/>
    <cellStyle name="Normal 13 3" xfId="8138"/>
    <cellStyle name="Normal 13 4" xfId="8139"/>
    <cellStyle name="Normal 14" xfId="2980"/>
    <cellStyle name="Normal 14 2" xfId="2981"/>
    <cellStyle name="Normal 14 2 2" xfId="8140"/>
    <cellStyle name="Normal 14 3" xfId="8141"/>
    <cellStyle name="Normal 14 4" xfId="8142"/>
    <cellStyle name="Normal 15" xfId="2982"/>
    <cellStyle name="Normal 15 2" xfId="2983"/>
    <cellStyle name="Normal 15 2 2" xfId="8143"/>
    <cellStyle name="Normal 15 3" xfId="8144"/>
    <cellStyle name="Normal 15 4" xfId="8145"/>
    <cellStyle name="Normal 16" xfId="2984"/>
    <cellStyle name="Normal 16 2" xfId="2985"/>
    <cellStyle name="Normal 16 2 2" xfId="8146"/>
    <cellStyle name="Normal 16 3" xfId="8147"/>
    <cellStyle name="Normal 16 4" xfId="8148"/>
    <cellStyle name="Normal 17" xfId="2986"/>
    <cellStyle name="Normal 17 2" xfId="2987"/>
    <cellStyle name="Normal 17 2 2" xfId="8149"/>
    <cellStyle name="Normal 17 3" xfId="8150"/>
    <cellStyle name="Normal 17 4" xfId="8151"/>
    <cellStyle name="Normal 18" xfId="2988"/>
    <cellStyle name="Normal 18 2" xfId="2989"/>
    <cellStyle name="Normal 18 2 2" xfId="8152"/>
    <cellStyle name="Normal 18 3" xfId="8153"/>
    <cellStyle name="Normal 18 4" xfId="8154"/>
    <cellStyle name="Normal 19" xfId="2990"/>
    <cellStyle name="Normal 19 2" xfId="2991"/>
    <cellStyle name="Normal 19 2 2" xfId="8155"/>
    <cellStyle name="Normal 19 3" xfId="8156"/>
    <cellStyle name="Normal 19 4" xfId="8157"/>
    <cellStyle name="Normal 2" xfId="2992"/>
    <cellStyle name="Normal 2 10" xfId="2993"/>
    <cellStyle name="Normal 2 10 2" xfId="8158"/>
    <cellStyle name="Normal 2 11" xfId="2994"/>
    <cellStyle name="Normal 2 11 2" xfId="8159"/>
    <cellStyle name="Normal 2 12" xfId="8160"/>
    <cellStyle name="Normal 2 12 2" xfId="8161"/>
    <cellStyle name="Normal 2 13" xfId="8162"/>
    <cellStyle name="Normal 2 13 2" xfId="8163"/>
    <cellStyle name="Normal 2 14" xfId="8164"/>
    <cellStyle name="Normal 2 15" xfId="8165"/>
    <cellStyle name="Normal 2 2" xfId="2995"/>
    <cellStyle name="Normal 2 2 10" xfId="9082"/>
    <cellStyle name="Normal 2 2 2" xfId="2996"/>
    <cellStyle name="Normal 2 2 2 2" xfId="2997"/>
    <cellStyle name="Normal 2 2 2 2 2" xfId="8166"/>
    <cellStyle name="Normal 2 2 2 2 2 2" xfId="8167"/>
    <cellStyle name="Normal 2 2 2 2 3" xfId="8168"/>
    <cellStyle name="Normal 2 2 2 2 3 2" xfId="8169"/>
    <cellStyle name="Normal 2 2 2 2 4" xfId="8170"/>
    <cellStyle name="Normal 2 2 2 3" xfId="8171"/>
    <cellStyle name="Normal 2 2 2 3 2" xfId="8172"/>
    <cellStyle name="Normal 2 2 2 3 2 2" xfId="8173"/>
    <cellStyle name="Normal 2 2 2 3 3" xfId="8174"/>
    <cellStyle name="Normal 2 2 2 3 3 2" xfId="8175"/>
    <cellStyle name="Normal 2 2 2 3 4" xfId="8176"/>
    <cellStyle name="Normal 2 2 2 4" xfId="8177"/>
    <cellStyle name="Normal 2 2 2 4 2" xfId="8178"/>
    <cellStyle name="Normal 2 2 2 5" xfId="8179"/>
    <cellStyle name="Normal 2 2 2 5 2" xfId="8180"/>
    <cellStyle name="Normal 2 2 2 6" xfId="8181"/>
    <cellStyle name="Normal 2 2 2_Chelan PUD Power Costs (8-10)" xfId="8182"/>
    <cellStyle name="Normal 2 2 3" xfId="2998"/>
    <cellStyle name="Normal 2 2 3 2" xfId="2999"/>
    <cellStyle name="Normal 2 2 3 2 2" xfId="8183"/>
    <cellStyle name="Normal 2 2 3 3" xfId="8184"/>
    <cellStyle name="Normal 2 2 3 3 2" xfId="8185"/>
    <cellStyle name="Normal 2 2 3 4" xfId="8186"/>
    <cellStyle name="Normal 2 2 4" xfId="3000"/>
    <cellStyle name="Normal 2 2 4 2" xfId="8187"/>
    <cellStyle name="Normal 2 2 5" xfId="8188"/>
    <cellStyle name="Normal 2 2 6" xfId="8189"/>
    <cellStyle name="Normal 2 2 7" xfId="8190"/>
    <cellStyle name="Normal 2 2 8" xfId="9108"/>
    <cellStyle name="Normal 2 2 9" xfId="8949"/>
    <cellStyle name="Normal 2 2_ Price Inputs" xfId="8191"/>
    <cellStyle name="Normal 2 3" xfId="3001"/>
    <cellStyle name="Normal 2 3 2" xfId="3002"/>
    <cellStyle name="Normal 2 3 2 2" xfId="8192"/>
    <cellStyle name="Normal 2 3 3" xfId="3003"/>
    <cellStyle name="Normal 2 3 3 2" xfId="8193"/>
    <cellStyle name="Normal 2 3 4" xfId="8194"/>
    <cellStyle name="Normal 2 4" xfId="3004"/>
    <cellStyle name="Normal 2 4 2" xfId="3005"/>
    <cellStyle name="Normal 2 4 2 2" xfId="8195"/>
    <cellStyle name="Normal 2 4 3" xfId="8196"/>
    <cellStyle name="Normal 2 4 3 2" xfId="8197"/>
    <cellStyle name="Normal 2 4 4" xfId="8198"/>
    <cellStyle name="Normal 2 5" xfId="3006"/>
    <cellStyle name="Normal 2 5 2" xfId="3007"/>
    <cellStyle name="Normal 2 5 2 2" xfId="8199"/>
    <cellStyle name="Normal 2 5 3" xfId="8200"/>
    <cellStyle name="Normal 2 5 3 2" xfId="8201"/>
    <cellStyle name="Normal 2 5 4" xfId="8202"/>
    <cellStyle name="Normal 2 6" xfId="3008"/>
    <cellStyle name="Normal 2 6 2" xfId="3009"/>
    <cellStyle name="Normal 2 6 2 2" xfId="8203"/>
    <cellStyle name="Normal 2 6 3" xfId="8204"/>
    <cellStyle name="Normal 2 7" xfId="3010"/>
    <cellStyle name="Normal 2 7 2" xfId="8205"/>
    <cellStyle name="Normal 2 8" xfId="3011"/>
    <cellStyle name="Normal 2 8 2" xfId="8206"/>
    <cellStyle name="Normal 2 9" xfId="3012"/>
    <cellStyle name="Normal 2 9 2" xfId="8207"/>
    <cellStyle name="Normal 2_16.37E Wild Horse Expansion DeferralRevwrkingfile SF" xfId="3013"/>
    <cellStyle name="Normal 20" xfId="3014"/>
    <cellStyle name="Normal 20 2" xfId="3015"/>
    <cellStyle name="Normal 20 2 2" xfId="8208"/>
    <cellStyle name="Normal 20 3" xfId="3016"/>
    <cellStyle name="Normal 20 3 2" xfId="3348"/>
    <cellStyle name="Normal 20 3 2 2" xfId="8209"/>
    <cellStyle name="Normal 20 3 2 2 2" xfId="8210"/>
    <cellStyle name="Normal 20 3 2 3" xfId="8211"/>
    <cellStyle name="Normal 20 3 2 4" xfId="9145"/>
    <cellStyle name="Normal 20 3 3" xfId="3352"/>
    <cellStyle name="Normal 20 3 3 2" xfId="3390"/>
    <cellStyle name="Normal 20 3 3 2 2" xfId="8212"/>
    <cellStyle name="Normal 20 3 3 2 2 2" xfId="8213"/>
    <cellStyle name="Normal 20 3 3 2 3" xfId="8214"/>
    <cellStyle name="Normal 20 3 3 2 4" xfId="9157"/>
    <cellStyle name="Normal 20 3 3 3" xfId="8215"/>
    <cellStyle name="Normal 20 3 3 3 2" xfId="8216"/>
    <cellStyle name="Normal 20 3 3 4" xfId="8217"/>
    <cellStyle name="Normal 20 3 3 5" xfId="9149"/>
    <cellStyle name="Normal 20 3 4" xfId="3353"/>
    <cellStyle name="Normal 20 3 4 2" xfId="8218"/>
    <cellStyle name="Normal 20 3 4 2 2" xfId="8219"/>
    <cellStyle name="Normal 20 3 4 3" xfId="8220"/>
    <cellStyle name="Normal 20 3 4 4" xfId="9150"/>
    <cellStyle name="Normal 20 3 5" xfId="8221"/>
    <cellStyle name="Normal 20 3 5 2" xfId="8222"/>
    <cellStyle name="Normal 20 3 6" xfId="8223"/>
    <cellStyle name="Normal 20 3 7" xfId="9109"/>
    <cellStyle name="Normal 20 4" xfId="8224"/>
    <cellStyle name="Normal 21" xfId="3017"/>
    <cellStyle name="Normal 21 2" xfId="3018"/>
    <cellStyle name="Normal 21 2 2" xfId="8225"/>
    <cellStyle name="Normal 21 2 2 2" xfId="8226"/>
    <cellStyle name="Normal 21 2 3" xfId="8227"/>
    <cellStyle name="Normal 21 2 4" xfId="9110"/>
    <cellStyle name="Normal 21 3" xfId="8228"/>
    <cellStyle name="Normal 21 3 2" xfId="8229"/>
    <cellStyle name="Normal 21 4" xfId="8230"/>
    <cellStyle name="Normal 21 5" xfId="8231"/>
    <cellStyle name="Normal 21 6" xfId="8232"/>
    <cellStyle name="Normal 21_4 31E Reg Asset  Liab and EXH D" xfId="8233"/>
    <cellStyle name="Normal 22" xfId="3019"/>
    <cellStyle name="Normal 22 2" xfId="3020"/>
    <cellStyle name="Normal 22 2 2" xfId="8234"/>
    <cellStyle name="Normal 22 2 2 2" xfId="8235"/>
    <cellStyle name="Normal 22 2 3" xfId="8236"/>
    <cellStyle name="Normal 22 2 4" xfId="9112"/>
    <cellStyle name="Normal 22 3" xfId="8237"/>
    <cellStyle name="Normal 22 3 2" xfId="8238"/>
    <cellStyle name="Normal 22 4" xfId="8239"/>
    <cellStyle name="Normal 22 5" xfId="8240"/>
    <cellStyle name="Normal 22 6" xfId="8241"/>
    <cellStyle name="Normal 22 7" xfId="9111"/>
    <cellStyle name="Normal 23" xfId="3021"/>
    <cellStyle name="Normal 23 2" xfId="3022"/>
    <cellStyle name="Normal 23 2 2" xfId="8242"/>
    <cellStyle name="Normal 23 2 2 2" xfId="8243"/>
    <cellStyle name="Normal 23 2 3" xfId="8244"/>
    <cellStyle name="Normal 23 2 4" xfId="9114"/>
    <cellStyle name="Normal 23 3" xfId="8245"/>
    <cellStyle name="Normal 23 3 2" xfId="8246"/>
    <cellStyle name="Normal 23 4" xfId="8247"/>
    <cellStyle name="Normal 23 5" xfId="9113"/>
    <cellStyle name="Normal 24" xfId="3023"/>
    <cellStyle name="Normal 24 2" xfId="3024"/>
    <cellStyle name="Normal 24 2 2" xfId="8248"/>
    <cellStyle name="Normal 24 2 3" xfId="8249"/>
    <cellStyle name="Normal 24 3" xfId="3025"/>
    <cellStyle name="Normal 24 3 2" xfId="8250"/>
    <cellStyle name="Normal 24 4" xfId="8251"/>
    <cellStyle name="Normal 24 4 2" xfId="8252"/>
    <cellStyle name="Normal 24 5" xfId="8253"/>
    <cellStyle name="Normal 24 6" xfId="9115"/>
    <cellStyle name="Normal 25" xfId="3026"/>
    <cellStyle name="Normal 25 2" xfId="3027"/>
    <cellStyle name="Normal 25 2 2" xfId="8254"/>
    <cellStyle name="Normal 25 2 2 2" xfId="8255"/>
    <cellStyle name="Normal 25 2 3" xfId="8256"/>
    <cellStyle name="Normal 25 2 4" xfId="9117"/>
    <cellStyle name="Normal 25 3" xfId="8257"/>
    <cellStyle name="Normal 25 3 2" xfId="8258"/>
    <cellStyle name="Normal 25 4" xfId="8259"/>
    <cellStyle name="Normal 25 5" xfId="9116"/>
    <cellStyle name="Normal 26" xfId="3028"/>
    <cellStyle name="Normal 26 2" xfId="8260"/>
    <cellStyle name="Normal 26 2 2" xfId="8261"/>
    <cellStyle name="Normal 26 3" xfId="8262"/>
    <cellStyle name="Normal 26 4" xfId="8263"/>
    <cellStyle name="Normal 26 5" xfId="9118"/>
    <cellStyle name="Normal 27" xfId="3029"/>
    <cellStyle name="Normal 27 2" xfId="8264"/>
    <cellStyle name="Normal 27 2 2" xfId="8265"/>
    <cellStyle name="Normal 27 3" xfId="8266"/>
    <cellStyle name="Normal 27 4" xfId="9119"/>
    <cellStyle name="Normal 28" xfId="3030"/>
    <cellStyle name="Normal 28 2" xfId="8267"/>
    <cellStyle name="Normal 28 2 2" xfId="8268"/>
    <cellStyle name="Normal 28 3" xfId="8269"/>
    <cellStyle name="Normal 28 4" xfId="9120"/>
    <cellStyle name="Normal 29" xfId="3031"/>
    <cellStyle name="Normal 29 2" xfId="8270"/>
    <cellStyle name="Normal 29 2 2" xfId="8271"/>
    <cellStyle name="Normal 29 3" xfId="8272"/>
    <cellStyle name="Normal 29 4" xfId="9121"/>
    <cellStyle name="Normal 3" xfId="3032"/>
    <cellStyle name="Normal 3 10" xfId="8273"/>
    <cellStyle name="Normal 3 10 2" xfId="8274"/>
    <cellStyle name="Normal 3 11" xfId="8275"/>
    <cellStyle name="Normal 3 11 2" xfId="8276"/>
    <cellStyle name="Normal 3 12" xfId="8277"/>
    <cellStyle name="Normal 3 13" xfId="8278"/>
    <cellStyle name="Normal 3 2" xfId="3033"/>
    <cellStyle name="Normal 3 2 2" xfId="3034"/>
    <cellStyle name="Normal 3 2 2 2" xfId="8279"/>
    <cellStyle name="Normal 3 2 3" xfId="8280"/>
    <cellStyle name="Normal 3 2 3 2" xfId="8281"/>
    <cellStyle name="Normal 3 2 4" xfId="8282"/>
    <cellStyle name="Normal 3 2_Chelan PUD Power Costs (8-10)" xfId="8283"/>
    <cellStyle name="Normal 3 3" xfId="3035"/>
    <cellStyle name="Normal 3 3 2" xfId="3036"/>
    <cellStyle name="Normal 3 3 2 2" xfId="8284"/>
    <cellStyle name="Normal 3 3 3" xfId="8285"/>
    <cellStyle name="Normal 3 4" xfId="3037"/>
    <cellStyle name="Normal 3 4 2" xfId="3038"/>
    <cellStyle name="Normal 3 4 2 2" xfId="8286"/>
    <cellStyle name="Normal 3 4 3" xfId="8287"/>
    <cellStyle name="Normal 3 5" xfId="3039"/>
    <cellStyle name="Normal 3 5 2" xfId="8288"/>
    <cellStyle name="Normal 3 5 3" xfId="8289"/>
    <cellStyle name="Normal 3 6" xfId="8290"/>
    <cellStyle name="Normal 3 6 2" xfId="8291"/>
    <cellStyle name="Normal 3 7" xfId="8292"/>
    <cellStyle name="Normal 3 7 2" xfId="8293"/>
    <cellStyle name="Normal 3 8" xfId="8294"/>
    <cellStyle name="Normal 3 8 2" xfId="8295"/>
    <cellStyle name="Normal 3 9" xfId="8296"/>
    <cellStyle name="Normal 3 9 2" xfId="8297"/>
    <cellStyle name="Normal 3_ Price Inputs" xfId="8298"/>
    <cellStyle name="Normal 30" xfId="3040"/>
    <cellStyle name="Normal 30 2" xfId="8299"/>
    <cellStyle name="Normal 30 2 2" xfId="8300"/>
    <cellStyle name="Normal 30 3" xfId="8301"/>
    <cellStyle name="Normal 30 4" xfId="9122"/>
    <cellStyle name="Normal 31" xfId="3041"/>
    <cellStyle name="Normal 31 2" xfId="8302"/>
    <cellStyle name="Normal 31 2 2" xfId="8303"/>
    <cellStyle name="Normal 31 3" xfId="8304"/>
    <cellStyle name="Normal 31 4" xfId="9123"/>
    <cellStyle name="Normal 32" xfId="3042"/>
    <cellStyle name="Normal 32 2" xfId="8305"/>
    <cellStyle name="Normal 32 2 2" xfId="8306"/>
    <cellStyle name="Normal 32 3" xfId="8307"/>
    <cellStyle name="Normal 32 4" xfId="9124"/>
    <cellStyle name="Normal 33" xfId="3043"/>
    <cellStyle name="Normal 33 2" xfId="8308"/>
    <cellStyle name="Normal 33 2 2" xfId="8309"/>
    <cellStyle name="Normal 33 3" xfId="8310"/>
    <cellStyle name="Normal 33 4" xfId="9125"/>
    <cellStyle name="Normal 34" xfId="3044"/>
    <cellStyle name="Normal 34 2" xfId="8311"/>
    <cellStyle name="Normal 34 2 2" xfId="8312"/>
    <cellStyle name="Normal 34 3" xfId="8313"/>
    <cellStyle name="Normal 34 4" xfId="9126"/>
    <cellStyle name="Normal 35" xfId="3045"/>
    <cellStyle name="Normal 35 2" xfId="8314"/>
    <cellStyle name="Normal 35 2 2" xfId="8315"/>
    <cellStyle name="Normal 35 3" xfId="8316"/>
    <cellStyle name="Normal 35 4" xfId="9127"/>
    <cellStyle name="Normal 36" xfId="3046"/>
    <cellStyle name="Normal 36 2" xfId="8317"/>
    <cellStyle name="Normal 36 2 2" xfId="8318"/>
    <cellStyle name="Normal 36 3" xfId="8319"/>
    <cellStyle name="Normal 36 4" xfId="9128"/>
    <cellStyle name="Normal 37" xfId="3047"/>
    <cellStyle name="Normal 37 2" xfId="8320"/>
    <cellStyle name="Normal 37 2 2" xfId="8321"/>
    <cellStyle name="Normal 37 3" xfId="8322"/>
    <cellStyle name="Normal 37 4" xfId="9129"/>
    <cellStyle name="Normal 38" xfId="3048"/>
    <cellStyle name="Normal 38 2" xfId="8323"/>
    <cellStyle name="Normal 38 2 2" xfId="8324"/>
    <cellStyle name="Normal 38 3" xfId="8325"/>
    <cellStyle name="Normal 38 4" xfId="9130"/>
    <cellStyle name="Normal 39" xfId="3049"/>
    <cellStyle name="Normal 39 2" xfId="8326"/>
    <cellStyle name="Normal 39 2 2" xfId="8327"/>
    <cellStyle name="Normal 39 3" xfId="8328"/>
    <cellStyle name="Normal 39 4" xfId="9131"/>
    <cellStyle name="Normal 4" xfId="3050"/>
    <cellStyle name="Normal 4 2" xfId="3051"/>
    <cellStyle name="Normal 4 2 2" xfId="3052"/>
    <cellStyle name="Normal 4 2 2 2" xfId="8329"/>
    <cellStyle name="Normal 4 2 3" xfId="8330"/>
    <cellStyle name="Normal 4 2 3 2" xfId="8331"/>
    <cellStyle name="Normal 4 2 4" xfId="8332"/>
    <cellStyle name="Normal 4 2 4 2" xfId="8333"/>
    <cellStyle name="Normal 4 2 5" xfId="8334"/>
    <cellStyle name="Normal 4 2 6" xfId="9132"/>
    <cellStyle name="Normal 4 3" xfId="3053"/>
    <cellStyle name="Normal 4 3 2" xfId="8335"/>
    <cellStyle name="Normal 4 4" xfId="3054"/>
    <cellStyle name="Normal 4 4 2" xfId="8336"/>
    <cellStyle name="Normal 4 5" xfId="8337"/>
    <cellStyle name="Normal 4 6" xfId="8338"/>
    <cellStyle name="Normal 4 7" xfId="8339"/>
    <cellStyle name="Normal 4_ Price Inputs" xfId="8340"/>
    <cellStyle name="Normal 40" xfId="3055"/>
    <cellStyle name="Normal 40 2" xfId="8341"/>
    <cellStyle name="Normal 40 2 2" xfId="8342"/>
    <cellStyle name="Normal 40 3" xfId="8343"/>
    <cellStyle name="Normal 40 4" xfId="9133"/>
    <cellStyle name="Normal 41" xfId="3056"/>
    <cellStyle name="Normal 41 2" xfId="8344"/>
    <cellStyle name="Normal 41 2 2" xfId="8345"/>
    <cellStyle name="Normal 41 3" xfId="8346"/>
    <cellStyle name="Normal 41 4" xfId="9134"/>
    <cellStyle name="Normal 42" xfId="3351"/>
    <cellStyle name="Normal 42 2" xfId="3389"/>
    <cellStyle name="Normal 42 2 2" xfId="8347"/>
    <cellStyle name="Normal 42 2 2 2" xfId="8348"/>
    <cellStyle name="Normal 42 2 3" xfId="8349"/>
    <cellStyle name="Normal 42 2 4" xfId="9156"/>
    <cellStyle name="Normal 42 3" xfId="8350"/>
    <cellStyle name="Normal 42 3 2" xfId="8351"/>
    <cellStyle name="Normal 42 4" xfId="8352"/>
    <cellStyle name="Normal 42 5" xfId="9148"/>
    <cellStyle name="Normal 43" xfId="3355"/>
    <cellStyle name="Normal 43 2" xfId="3386"/>
    <cellStyle name="Normal 43 2 2" xfId="8353"/>
    <cellStyle name="Normal 43 3" xfId="8354"/>
    <cellStyle name="Normal 44" xfId="3358"/>
    <cellStyle name="Normal 44 2" xfId="8355"/>
    <cellStyle name="Normal 45" xfId="3383"/>
    <cellStyle name="Normal 45 2" xfId="8356"/>
    <cellStyle name="Normal 45 2 2" xfId="8357"/>
    <cellStyle name="Normal 45 3" xfId="8358"/>
    <cellStyle name="Normal 45 4" xfId="9153"/>
    <cellStyle name="Normal 46" xfId="3391"/>
    <cellStyle name="Normal 46 2" xfId="8359"/>
    <cellStyle name="Normal 46 2 2" xfId="8360"/>
    <cellStyle name="Normal 46 2 2 2" xfId="8361"/>
    <cellStyle name="Normal 46 2 3" xfId="8362"/>
    <cellStyle name="Normal 46 3" xfId="8363"/>
    <cellStyle name="Normal 46 3 2" xfId="8364"/>
    <cellStyle name="Normal 46 4" xfId="8365"/>
    <cellStyle name="Normal 46 4 2" xfId="8366"/>
    <cellStyle name="Normal 46 5" xfId="8367"/>
    <cellStyle name="Normal 46 6" xfId="9158"/>
    <cellStyle name="Normal 47" xfId="3396"/>
    <cellStyle name="Normal 47 2" xfId="8368"/>
    <cellStyle name="Normal 47 3" xfId="9159"/>
    <cellStyle name="Normal 48" xfId="3397"/>
    <cellStyle name="Normal 48 2" xfId="3398"/>
    <cellStyle name="Normal 48 2 2" xfId="9161"/>
    <cellStyle name="Normal 48 3" xfId="9160"/>
    <cellStyle name="Normal 49" xfId="3444"/>
    <cellStyle name="Normal 49 2" xfId="8938"/>
    <cellStyle name="Normal 5" xfId="3057"/>
    <cellStyle name="Normal 5 2" xfId="3058"/>
    <cellStyle name="Normal 5 2 2" xfId="8369"/>
    <cellStyle name="Normal 5 3" xfId="3059"/>
    <cellStyle name="Normal 5 3 2" xfId="8370"/>
    <cellStyle name="Normal 5 4" xfId="8371"/>
    <cellStyle name="Normal 5 5" xfId="8372"/>
    <cellStyle name="Normal 50" xfId="8373"/>
    <cellStyle name="Normal 51" xfId="8374"/>
    <cellStyle name="Normal 51 2" xfId="8375"/>
    <cellStyle name="Normal 52" xfId="3443"/>
    <cellStyle name="Normal 52 2" xfId="8376"/>
    <cellStyle name="Normal 52 3" xfId="8377"/>
    <cellStyle name="Normal 53" xfId="8378"/>
    <cellStyle name="Normal 54" xfId="8379"/>
    <cellStyle name="Normal 55" xfId="8380"/>
    <cellStyle name="Normal 56" xfId="8381"/>
    <cellStyle name="Normal 57" xfId="8935"/>
    <cellStyle name="Normal 6" xfId="3060"/>
    <cellStyle name="Normal 6 2" xfId="3061"/>
    <cellStyle name="Normal 6 2 2" xfId="8382"/>
    <cellStyle name="Normal 6 3" xfId="8383"/>
    <cellStyle name="Normal 6 3 2" xfId="8384"/>
    <cellStyle name="Normal 6 4" xfId="8385"/>
    <cellStyle name="Normal 6 5" xfId="8386"/>
    <cellStyle name="Normal 6 6" xfId="8387"/>
    <cellStyle name="Normal 61" xfId="8388"/>
    <cellStyle name="Normal 7" xfId="3062"/>
    <cellStyle name="Normal 7 2" xfId="3063"/>
    <cellStyle name="Normal 7 2 2" xfId="8389"/>
    <cellStyle name="Normal 7 3" xfId="3064"/>
    <cellStyle name="Normal 7 3 2" xfId="8390"/>
    <cellStyle name="Normal 7 4" xfId="8391"/>
    <cellStyle name="Normal 7 5" xfId="8392"/>
    <cellStyle name="Normal 8" xfId="3065"/>
    <cellStyle name="Normal 8 2" xfId="3066"/>
    <cellStyle name="Normal 8 2 2" xfId="8393"/>
    <cellStyle name="Normal 8 3" xfId="3067"/>
    <cellStyle name="Normal 8 3 2" xfId="8394"/>
    <cellStyle name="Normal 8 4" xfId="3392"/>
    <cellStyle name="Normal 8 4 2" xfId="8939"/>
    <cellStyle name="Normal 8 5" xfId="8395"/>
    <cellStyle name="Normal 9" xfId="3068"/>
    <cellStyle name="Normal 9 2" xfId="3069"/>
    <cellStyle name="Normal 9 2 2" xfId="8396"/>
    <cellStyle name="Normal 9 3" xfId="8397"/>
    <cellStyle name="Normal 9 4" xfId="8398"/>
    <cellStyle name="Normal 9 5" xfId="8399"/>
    <cellStyle name="Normal 94" xfId="3070"/>
    <cellStyle name="Normal 94 2" xfId="8400"/>
    <cellStyle name="Normal 96" xfId="3071"/>
    <cellStyle name="Normal 96 2" xfId="8401"/>
    <cellStyle name="Normal_04.07E Wild Horse Wind Expansion" xfId="3072"/>
    <cellStyle name="Normal_2.26E Regulatory Assets &amp; Liabilities" xfId="3441"/>
    <cellStyle name="Normal_4.10E Hopkins Ridge Working File" xfId="3073"/>
    <cellStyle name="Normal_4.34E Mint Farm Deferral" xfId="3440"/>
    <cellStyle name="Normal_DEPR2" xfId="3074"/>
    <cellStyle name="Normal_Hopkins Ridge" xfId="3075"/>
    <cellStyle name="Normal_Hopkins Ridge 2" xfId="9135"/>
    <cellStyle name="Normal_Wild Horse 2006 GRC" xfId="3076"/>
    <cellStyle name="Note 10" xfId="3077"/>
    <cellStyle name="Note 10 2" xfId="3078"/>
    <cellStyle name="Note 10 2 2" xfId="8402"/>
    <cellStyle name="Note 10 3" xfId="8403"/>
    <cellStyle name="Note 10 3 2" xfId="8404"/>
    <cellStyle name="Note 10 4" xfId="8405"/>
    <cellStyle name="Note 11" xfId="3079"/>
    <cellStyle name="Note 11 2" xfId="8406"/>
    <cellStyle name="Note 11 3" xfId="8407"/>
    <cellStyle name="Note 12" xfId="3080"/>
    <cellStyle name="Note 12 2" xfId="8408"/>
    <cellStyle name="Note 12 2 2" xfId="8409"/>
    <cellStyle name="Note 12 3" xfId="8410"/>
    <cellStyle name="Note 12 4" xfId="8411"/>
    <cellStyle name="Note 13" xfId="8412"/>
    <cellStyle name="Note 13 2" xfId="8413"/>
    <cellStyle name="Note 13 3" xfId="8414"/>
    <cellStyle name="Note 14" xfId="8415"/>
    <cellStyle name="Note 15" xfId="8416"/>
    <cellStyle name="Note 2" xfId="3081"/>
    <cellStyle name="Note 2 2" xfId="3082"/>
    <cellStyle name="Note 2 2 2" xfId="3083"/>
    <cellStyle name="Note 2 2 2 2" xfId="8417"/>
    <cellStyle name="Note 2 2 3" xfId="8418"/>
    <cellStyle name="Note 2 2 3 2" xfId="8419"/>
    <cellStyle name="Note 2 2 4" xfId="8420"/>
    <cellStyle name="Note 2 2 5" xfId="8421"/>
    <cellStyle name="Note 2 3" xfId="3084"/>
    <cellStyle name="Note 2 3 2" xfId="8422"/>
    <cellStyle name="Note 2 3 2 2" xfId="8423"/>
    <cellStyle name="Note 2 3 3" xfId="8424"/>
    <cellStyle name="Note 2 3 3 2" xfId="8425"/>
    <cellStyle name="Note 2 3 4" xfId="8426"/>
    <cellStyle name="Note 2 4" xfId="3085"/>
    <cellStyle name="Note 2 4 2" xfId="8427"/>
    <cellStyle name="Note 2 5" xfId="8428"/>
    <cellStyle name="Note 2 5 2" xfId="8429"/>
    <cellStyle name="Note 2 6" xfId="8430"/>
    <cellStyle name="Note 2 7" xfId="8431"/>
    <cellStyle name="Note 2_AURORA Total New" xfId="3086"/>
    <cellStyle name="Note 3" xfId="3087"/>
    <cellStyle name="Note 3 2" xfId="3088"/>
    <cellStyle name="Note 3 2 2" xfId="8432"/>
    <cellStyle name="Note 3 3" xfId="3089"/>
    <cellStyle name="Note 3 3 2" xfId="8433"/>
    <cellStyle name="Note 3 4" xfId="8434"/>
    <cellStyle name="Note 3 5" xfId="8435"/>
    <cellStyle name="Note 4" xfId="3090"/>
    <cellStyle name="Note 4 2" xfId="3091"/>
    <cellStyle name="Note 4 2 2" xfId="8436"/>
    <cellStyle name="Note 4 3" xfId="8437"/>
    <cellStyle name="Note 4 3 2" xfId="8438"/>
    <cellStyle name="Note 4 4" xfId="8439"/>
    <cellStyle name="Note 5" xfId="3092"/>
    <cellStyle name="Note 5 2" xfId="3093"/>
    <cellStyle name="Note 5 2 2" xfId="8440"/>
    <cellStyle name="Note 5 3" xfId="8441"/>
    <cellStyle name="Note 5 3 2" xfId="8442"/>
    <cellStyle name="Note 5 4" xfId="8443"/>
    <cellStyle name="Note 6" xfId="3094"/>
    <cellStyle name="Note 6 2" xfId="3095"/>
    <cellStyle name="Note 6 3" xfId="8444"/>
    <cellStyle name="Note 6 3 2" xfId="8445"/>
    <cellStyle name="Note 7" xfId="3096"/>
    <cellStyle name="Note 7 2" xfId="3097"/>
    <cellStyle name="Note 7 3" xfId="8446"/>
    <cellStyle name="Note 7 3 2" xfId="8447"/>
    <cellStyle name="Note 8" xfId="3098"/>
    <cellStyle name="Note 8 2" xfId="3099"/>
    <cellStyle name="Note 8 3" xfId="8448"/>
    <cellStyle name="Note 8 3 2" xfId="8449"/>
    <cellStyle name="Note 9" xfId="3100"/>
    <cellStyle name="Note 9 2" xfId="3101"/>
    <cellStyle name="Note 9 3" xfId="8450"/>
    <cellStyle name="Note 9 3 2" xfId="8451"/>
    <cellStyle name="Output 2" xfId="3102"/>
    <cellStyle name="Output 2 2" xfId="3103"/>
    <cellStyle name="Output 2 2 2" xfId="3104"/>
    <cellStyle name="Output 2 2 3" xfId="8452"/>
    <cellStyle name="Output 2 2 3 2" xfId="8453"/>
    <cellStyle name="Output 2 3" xfId="3105"/>
    <cellStyle name="Output 2 4" xfId="8454"/>
    <cellStyle name="Output 2 4 2" xfId="8455"/>
    <cellStyle name="Output 2 5" xfId="8456"/>
    <cellStyle name="Output 3" xfId="3106"/>
    <cellStyle name="Output 3 2" xfId="8457"/>
    <cellStyle name="Output 3 3" xfId="8458"/>
    <cellStyle name="Output 3 3 2" xfId="8459"/>
    <cellStyle name="Output 3 4" xfId="8460"/>
    <cellStyle name="Output 4" xfId="8461"/>
    <cellStyle name="Output 4 2" xfId="8462"/>
    <cellStyle name="Output 5" xfId="8463"/>
    <cellStyle name="Output 6" xfId="8464"/>
    <cellStyle name="Output 6 2" xfId="8465"/>
    <cellStyle name="Output 7" xfId="8466"/>
    <cellStyle name="Output 8" xfId="8467"/>
    <cellStyle name="Percen - Style1" xfId="3107"/>
    <cellStyle name="Percen - Style1 2" xfId="8468"/>
    <cellStyle name="Percen - Style1 2 2" xfId="8469"/>
    <cellStyle name="Percen - Style1 3" xfId="8470"/>
    <cellStyle name="Percen - Style2" xfId="3108"/>
    <cellStyle name="Percen - Style2 2" xfId="8471"/>
    <cellStyle name="Percen - Style2 2 2" xfId="8472"/>
    <cellStyle name="Percen - Style2 3" xfId="8473"/>
    <cellStyle name="Percen - Style3" xfId="3109"/>
    <cellStyle name="Percen - Style3 2" xfId="3110"/>
    <cellStyle name="Percen - Style3 2 2" xfId="8474"/>
    <cellStyle name="Percen - Style3 2 3" xfId="9137"/>
    <cellStyle name="Percen - Style3 3" xfId="8475"/>
    <cellStyle name="Percent" xfId="3111" builtinId="5"/>
    <cellStyle name="Percent [2]" xfId="3112"/>
    <cellStyle name="Percent [2] 2" xfId="3113"/>
    <cellStyle name="Percent [2] 2 2" xfId="3114"/>
    <cellStyle name="Percent [2] 2 2 2" xfId="8476"/>
    <cellStyle name="Percent [2] 2 3" xfId="8477"/>
    <cellStyle name="Percent [2] 3" xfId="3115"/>
    <cellStyle name="Percent [2] 3 2" xfId="8478"/>
    <cellStyle name="Percent [2] 4" xfId="3116"/>
    <cellStyle name="Percent [2] 4 2" xfId="3117"/>
    <cellStyle name="Percent [2] 4 2 2" xfId="8479"/>
    <cellStyle name="Percent [2] 4 3" xfId="8480"/>
    <cellStyle name="Percent [2] 5" xfId="8481"/>
    <cellStyle name="Percent [2] 6" xfId="8482"/>
    <cellStyle name="Percent [2] 6 2" xfId="8483"/>
    <cellStyle name="Percent [2] 7" xfId="8484"/>
    <cellStyle name="Percent [2] 7 2" xfId="8485"/>
    <cellStyle name="Percent [2] 8" xfId="8486"/>
    <cellStyle name="Percent 10" xfId="3118"/>
    <cellStyle name="Percent 10 2" xfId="3119"/>
    <cellStyle name="Percent 10 2 2" xfId="8487"/>
    <cellStyle name="Percent 10 3" xfId="8488"/>
    <cellStyle name="Percent 10 3 2" xfId="8489"/>
    <cellStyle name="Percent 10 4" xfId="8490"/>
    <cellStyle name="Percent 11" xfId="3120"/>
    <cellStyle name="Percent 11 2" xfId="3121"/>
    <cellStyle name="Percent 11 2 2" xfId="8491"/>
    <cellStyle name="Percent 11 3" xfId="8492"/>
    <cellStyle name="Percent 12" xfId="3122"/>
    <cellStyle name="Percent 12 2" xfId="3123"/>
    <cellStyle name="Percent 12 2 2" xfId="8493"/>
    <cellStyle name="Percent 12 3" xfId="8494"/>
    <cellStyle name="Percent 13" xfId="3124"/>
    <cellStyle name="Percent 13 2" xfId="3125"/>
    <cellStyle name="Percent 13 2 2" xfId="8495"/>
    <cellStyle name="Percent 13 3" xfId="8496"/>
    <cellStyle name="Percent 14" xfId="3126"/>
    <cellStyle name="Percent 14 2" xfId="3127"/>
    <cellStyle name="Percent 14 2 2" xfId="8497"/>
    <cellStyle name="Percent 14 3" xfId="8498"/>
    <cellStyle name="Percent 15" xfId="3128"/>
    <cellStyle name="Percent 15 2" xfId="3129"/>
    <cellStyle name="Percent 15 2 2" xfId="8499"/>
    <cellStyle name="Percent 15 3" xfId="8500"/>
    <cellStyle name="Percent 16" xfId="3130"/>
    <cellStyle name="Percent 16 2" xfId="3131"/>
    <cellStyle name="Percent 16 2 2" xfId="8501"/>
    <cellStyle name="Percent 16 3" xfId="8502"/>
    <cellStyle name="Percent 17" xfId="3132"/>
    <cellStyle name="Percent 17 2" xfId="3133"/>
    <cellStyle name="Percent 17 2 2" xfId="8503"/>
    <cellStyle name="Percent 17 3" xfId="8504"/>
    <cellStyle name="Percent 18" xfId="3134"/>
    <cellStyle name="Percent 18 2" xfId="3135"/>
    <cellStyle name="Percent 18 2 2" xfId="8505"/>
    <cellStyle name="Percent 18 3" xfId="8506"/>
    <cellStyle name="Percent 19" xfId="3136"/>
    <cellStyle name="Percent 19 2" xfId="3137"/>
    <cellStyle name="Percent 19 2 2" xfId="8507"/>
    <cellStyle name="Percent 19 3" xfId="8508"/>
    <cellStyle name="Percent 2" xfId="3138"/>
    <cellStyle name="Percent 2 2" xfId="3139"/>
    <cellStyle name="Percent 2 2 2" xfId="3140"/>
    <cellStyle name="Percent 2 2 2 2" xfId="8509"/>
    <cellStyle name="Percent 2 2 2 2 2" xfId="8510"/>
    <cellStyle name="Percent 2 2 3" xfId="8511"/>
    <cellStyle name="Percent 2 2 3 2" xfId="8512"/>
    <cellStyle name="Percent 2 2 3 2 2" xfId="8513"/>
    <cellStyle name="Percent 2 2 4" xfId="8514"/>
    <cellStyle name="Percent 2 2 4 2" xfId="8515"/>
    <cellStyle name="Percent 2 3" xfId="3141"/>
    <cellStyle name="Percent 2 3 2" xfId="3142"/>
    <cellStyle name="Percent 2 3 2 2" xfId="8516"/>
    <cellStyle name="Percent 2 4" xfId="8517"/>
    <cellStyle name="Percent 2 4 2" xfId="8518"/>
    <cellStyle name="Percent 2 5" xfId="8519"/>
    <cellStyle name="Percent 20" xfId="3143"/>
    <cellStyle name="Percent 20 2" xfId="3144"/>
    <cellStyle name="Percent 20 2 2" xfId="8520"/>
    <cellStyle name="Percent 20 3" xfId="8521"/>
    <cellStyle name="Percent 21" xfId="3145"/>
    <cellStyle name="Percent 21 2" xfId="8522"/>
    <cellStyle name="Percent 22" xfId="3146"/>
    <cellStyle name="Percent 22 2" xfId="3147"/>
    <cellStyle name="Percent 22 2 2" xfId="8523"/>
    <cellStyle name="Percent 22 3" xfId="8524"/>
    <cellStyle name="Percent 23" xfId="3357"/>
    <cellStyle name="Percent 23 2" xfId="3388"/>
    <cellStyle name="Percent 23 2 2" xfId="8525"/>
    <cellStyle name="Percent 23 3" xfId="8526"/>
    <cellStyle name="Percent 24" xfId="3385"/>
    <cellStyle name="Percent 24 2" xfId="8527"/>
    <cellStyle name="Percent 24 2 2" xfId="8528"/>
    <cellStyle name="Percent 24 3" xfId="8529"/>
    <cellStyle name="Percent 24 4" xfId="9155"/>
    <cellStyle name="Percent 25" xfId="8530"/>
    <cellStyle name="Percent 25 2" xfId="8531"/>
    <cellStyle name="Percent 25 3" xfId="8532"/>
    <cellStyle name="Percent 26" xfId="8533"/>
    <cellStyle name="Percent 26 2" xfId="8534"/>
    <cellStyle name="Percent 26 3" xfId="8535"/>
    <cellStyle name="Percent 26 4" xfId="8536"/>
    <cellStyle name="Percent 27" xfId="8537"/>
    <cellStyle name="Percent 27 2" xfId="8538"/>
    <cellStyle name="Percent 28" xfId="8539"/>
    <cellStyle name="Percent 28 2" xfId="8540"/>
    <cellStyle name="Percent 29" xfId="8541"/>
    <cellStyle name="Percent 3" xfId="3148"/>
    <cellStyle name="Percent 3 2" xfId="3149"/>
    <cellStyle name="Percent 3 2 2" xfId="8542"/>
    <cellStyle name="Percent 3 2 2 2" xfId="8543"/>
    <cellStyle name="Percent 3 3" xfId="3150"/>
    <cellStyle name="Percent 3 3 2" xfId="8544"/>
    <cellStyle name="Percent 3 3 2 2" xfId="8545"/>
    <cellStyle name="Percent 3 4" xfId="8546"/>
    <cellStyle name="Percent 3 5" xfId="8547"/>
    <cellStyle name="Percent 3 5 2" xfId="8548"/>
    <cellStyle name="Percent 3 6" xfId="8549"/>
    <cellStyle name="Percent 3 6 2" xfId="8550"/>
    <cellStyle name="Percent 3 7" xfId="8551"/>
    <cellStyle name="Percent 30" xfId="8552"/>
    <cellStyle name="Percent 31" xfId="8553"/>
    <cellStyle name="Percent 32" xfId="8554"/>
    <cellStyle name="Percent 33" xfId="8555"/>
    <cellStyle name="Percent 34" xfId="8556"/>
    <cellStyle name="Percent 35" xfId="8557"/>
    <cellStyle name="Percent 36" xfId="8558"/>
    <cellStyle name="Percent 37" xfId="8937"/>
    <cellStyle name="Percent 4" xfId="3151"/>
    <cellStyle name="Percent 4 2" xfId="3152"/>
    <cellStyle name="Percent 4 2 2" xfId="3153"/>
    <cellStyle name="Percent 4 2 3" xfId="8559"/>
    <cellStyle name="Percent 4 2 3 2" xfId="8560"/>
    <cellStyle name="Percent 4 3" xfId="3154"/>
    <cellStyle name="Percent 4 3 2" xfId="8561"/>
    <cellStyle name="Percent 4 4" xfId="8562"/>
    <cellStyle name="Percent 4 4 2" xfId="8563"/>
    <cellStyle name="Percent 4 5" xfId="8564"/>
    <cellStyle name="Percent 5" xfId="3155"/>
    <cellStyle name="Percent 5 2" xfId="3156"/>
    <cellStyle name="Percent 5 2 2" xfId="8565"/>
    <cellStyle name="Percent 5 3" xfId="3394"/>
    <cellStyle name="Percent 5 3 2" xfId="8566"/>
    <cellStyle name="Percent 5 4" xfId="8567"/>
    <cellStyle name="Percent 6" xfId="3157"/>
    <cellStyle name="Percent 6 2" xfId="3158"/>
    <cellStyle name="Percent 6 2 2" xfId="8568"/>
    <cellStyle name="Percent 6 3" xfId="8569"/>
    <cellStyle name="Percent 6 3 2" xfId="8570"/>
    <cellStyle name="Percent 6 4" xfId="8571"/>
    <cellStyle name="Percent 7" xfId="3159"/>
    <cellStyle name="Percent 7 2" xfId="3160"/>
    <cellStyle name="Percent 7 2 2" xfId="8572"/>
    <cellStyle name="Percent 7 3" xfId="8573"/>
    <cellStyle name="Percent 8" xfId="3161"/>
    <cellStyle name="Percent 8 2" xfId="3162"/>
    <cellStyle name="Percent 8 2 2" xfId="3163"/>
    <cellStyle name="Percent 8 2 2 2" xfId="8574"/>
    <cellStyle name="Percent 8 3" xfId="3164"/>
    <cellStyle name="Percent 8 3 2" xfId="8575"/>
    <cellStyle name="Percent 8 4" xfId="8576"/>
    <cellStyle name="Percent 9" xfId="3165"/>
    <cellStyle name="Percent 9 2" xfId="3166"/>
    <cellStyle name="Percent 9 2 2" xfId="8577"/>
    <cellStyle name="Percent 9 3" xfId="8578"/>
    <cellStyle name="Processing" xfId="3167"/>
    <cellStyle name="Processing 2" xfId="3168"/>
    <cellStyle name="Processing 2 2" xfId="3169"/>
    <cellStyle name="Processing 2 2 2" xfId="8579"/>
    <cellStyle name="Processing 2 3" xfId="8580"/>
    <cellStyle name="Processing 3" xfId="3170"/>
    <cellStyle name="Processing 3 2" xfId="8581"/>
    <cellStyle name="Processing 4" xfId="8582"/>
    <cellStyle name="Processing 4 2" xfId="8583"/>
    <cellStyle name="Processing 5" xfId="8584"/>
    <cellStyle name="Processing_AURORA Total New" xfId="3171"/>
    <cellStyle name="PSChar" xfId="3172"/>
    <cellStyle name="PSChar 2" xfId="3173"/>
    <cellStyle name="PSChar 2 2" xfId="3174"/>
    <cellStyle name="PSChar 3" xfId="8585"/>
    <cellStyle name="PSDate" xfId="3175"/>
    <cellStyle name="PSDate 2" xfId="3176"/>
    <cellStyle name="PSDate 2 2" xfId="3177"/>
    <cellStyle name="PSDate 3" xfId="8586"/>
    <cellStyle name="PSDec" xfId="3178"/>
    <cellStyle name="PSDec 2" xfId="3179"/>
    <cellStyle name="PSDec 2 2" xfId="3180"/>
    <cellStyle name="PSDec 3" xfId="8587"/>
    <cellStyle name="PSHeading" xfId="3181"/>
    <cellStyle name="PSHeading 2" xfId="3182"/>
    <cellStyle name="PSHeading 2 2" xfId="3183"/>
    <cellStyle name="PSHeading 3" xfId="8588"/>
    <cellStyle name="PSInt" xfId="3184"/>
    <cellStyle name="PSInt 2" xfId="3185"/>
    <cellStyle name="PSInt 2 2" xfId="3186"/>
    <cellStyle name="PSInt 3" xfId="8589"/>
    <cellStyle name="PSSpacer" xfId="3187"/>
    <cellStyle name="PSSpacer 2" xfId="3188"/>
    <cellStyle name="PSSpacer 2 2" xfId="3189"/>
    <cellStyle name="PSSpacer 3" xfId="8590"/>
    <cellStyle name="purple - Style8" xfId="3190"/>
    <cellStyle name="purple - Style8 2" xfId="3191"/>
    <cellStyle name="purple - Style8 2 2" xfId="8591"/>
    <cellStyle name="purple - Style8 2 3" xfId="9140"/>
    <cellStyle name="purple - Style8 3" xfId="8592"/>
    <cellStyle name="RED" xfId="3192"/>
    <cellStyle name="Red - Style7" xfId="3193"/>
    <cellStyle name="Red - Style7 2" xfId="3194"/>
    <cellStyle name="Red - Style7 2 2" xfId="8593"/>
    <cellStyle name="Red - Style7 2 3" xfId="9141"/>
    <cellStyle name="Red - Style7 3" xfId="8594"/>
    <cellStyle name="RED 2" xfId="3195"/>
    <cellStyle name="RED 2 2" xfId="3196"/>
    <cellStyle name="RED 3" xfId="8595"/>
    <cellStyle name="RED 3 2" xfId="8596"/>
    <cellStyle name="RED 4" xfId="8597"/>
    <cellStyle name="RED 4 2" xfId="8598"/>
    <cellStyle name="RED 5" xfId="8599"/>
    <cellStyle name="RED 5 2" xfId="8600"/>
    <cellStyle name="RED 6" xfId="8601"/>
    <cellStyle name="RED 6 2" xfId="8602"/>
    <cellStyle name="RED 7" xfId="8603"/>
    <cellStyle name="RED_04 07E Wild Horse Wind Expansion (C) (2)" xfId="3197"/>
    <cellStyle name="Report" xfId="3198"/>
    <cellStyle name="Report 2" xfId="3199"/>
    <cellStyle name="Report 2 2" xfId="3200"/>
    <cellStyle name="Report 2 2 2" xfId="8604"/>
    <cellStyle name="Report 2 3" xfId="8605"/>
    <cellStyle name="Report 3" xfId="3201"/>
    <cellStyle name="Report 3 2" xfId="8606"/>
    <cellStyle name="Report 4" xfId="8607"/>
    <cellStyle name="Report 4 2" xfId="8608"/>
    <cellStyle name="Report 5" xfId="8609"/>
    <cellStyle name="Report Bar" xfId="3202"/>
    <cellStyle name="Report Bar 2" xfId="3203"/>
    <cellStyle name="Report Bar 2 2" xfId="3204"/>
    <cellStyle name="Report Bar 2 2 2" xfId="8610"/>
    <cellStyle name="Report Bar 2 3" xfId="8611"/>
    <cellStyle name="Report Bar 3" xfId="3205"/>
    <cellStyle name="Report Bar 3 2" xfId="8612"/>
    <cellStyle name="Report Bar 4" xfId="8613"/>
    <cellStyle name="Report Bar 4 2" xfId="8614"/>
    <cellStyle name="Report Bar 5" xfId="8615"/>
    <cellStyle name="Report Bar_AURORA Total New" xfId="3206"/>
    <cellStyle name="Report Heading" xfId="3207"/>
    <cellStyle name="Report Heading 2" xfId="3208"/>
    <cellStyle name="Report Heading 2 2" xfId="8616"/>
    <cellStyle name="Report Heading 3" xfId="8617"/>
    <cellStyle name="Report Percent" xfId="3209"/>
    <cellStyle name="Report Percent 2" xfId="3210"/>
    <cellStyle name="Report Percent 2 2" xfId="3211"/>
    <cellStyle name="Report Percent 2 2 2" xfId="8618"/>
    <cellStyle name="Report Percent 2 3" xfId="8619"/>
    <cellStyle name="Report Percent 3" xfId="3212"/>
    <cellStyle name="Report Percent 3 2" xfId="8620"/>
    <cellStyle name="Report Percent 4" xfId="3213"/>
    <cellStyle name="Report Percent 4 2" xfId="3214"/>
    <cellStyle name="Report Percent 4 2 2" xfId="8621"/>
    <cellStyle name="Report Percent 4 3" xfId="8622"/>
    <cellStyle name="Report Percent 5" xfId="8623"/>
    <cellStyle name="Report Percent 6" xfId="8624"/>
    <cellStyle name="Report Percent 6 2" xfId="8625"/>
    <cellStyle name="Report Percent 7" xfId="8626"/>
    <cellStyle name="Report Percent 7 2" xfId="8627"/>
    <cellStyle name="Report Percent 8" xfId="8628"/>
    <cellStyle name="Report Percent_AURORA Total New" xfId="3215"/>
    <cellStyle name="Report Unit Cost" xfId="3216"/>
    <cellStyle name="Report Unit Cost 2" xfId="3217"/>
    <cellStyle name="Report Unit Cost 2 2" xfId="3218"/>
    <cellStyle name="Report Unit Cost 2 2 2" xfId="8629"/>
    <cellStyle name="Report Unit Cost 2 3" xfId="8630"/>
    <cellStyle name="Report Unit Cost 3" xfId="3219"/>
    <cellStyle name="Report Unit Cost 3 2" xfId="8631"/>
    <cellStyle name="Report Unit Cost 4" xfId="3220"/>
    <cellStyle name="Report Unit Cost 4 2" xfId="3221"/>
    <cellStyle name="Report Unit Cost 4 2 2" xfId="8632"/>
    <cellStyle name="Report Unit Cost 4 3" xfId="8633"/>
    <cellStyle name="Report Unit Cost 5" xfId="8634"/>
    <cellStyle name="Report Unit Cost 5 2" xfId="8635"/>
    <cellStyle name="Report Unit Cost 6" xfId="8636"/>
    <cellStyle name="Report Unit Cost 7" xfId="8637"/>
    <cellStyle name="Report Unit Cost 7 2" xfId="8638"/>
    <cellStyle name="Report Unit Cost 8" xfId="8639"/>
    <cellStyle name="Report Unit Cost 8 2" xfId="8640"/>
    <cellStyle name="Report Unit Cost 9" xfId="8641"/>
    <cellStyle name="Report Unit Cost_AURORA Total New" xfId="3222"/>
    <cellStyle name="Report_Adj Bench DR 3 for Initial Briefs (Electric)" xfId="3223"/>
    <cellStyle name="Reports" xfId="3224"/>
    <cellStyle name="Reports 2" xfId="8642"/>
    <cellStyle name="Reports 2 2" xfId="8643"/>
    <cellStyle name="Reports Total" xfId="3225"/>
    <cellStyle name="Reports Total 2" xfId="3226"/>
    <cellStyle name="Reports Total 2 2" xfId="3227"/>
    <cellStyle name="Reports Total 2 2 2" xfId="8644"/>
    <cellStyle name="Reports Total 2 3" xfId="8645"/>
    <cellStyle name="Reports Total 3" xfId="3228"/>
    <cellStyle name="Reports Total 3 2" xfId="8646"/>
    <cellStyle name="Reports Total 4" xfId="8647"/>
    <cellStyle name="Reports Total 4 2" xfId="8648"/>
    <cellStyle name="Reports Total 5" xfId="8649"/>
    <cellStyle name="Reports Total_AURORA Total New" xfId="3229"/>
    <cellStyle name="Reports Unit Cost Total" xfId="3230"/>
    <cellStyle name="Reports Unit Cost Total 2" xfId="8650"/>
    <cellStyle name="Reports Unit Cost Total 3" xfId="8651"/>
    <cellStyle name="Reports Unit Cost Total 3 2" xfId="8652"/>
    <cellStyle name="Reports Unit Cost Total 4" xfId="8653"/>
    <cellStyle name="Reports_14.21G &amp; 16.28E Incentive Pay" xfId="3439"/>
    <cellStyle name="RevList" xfId="3231"/>
    <cellStyle name="RevList 2" xfId="8654"/>
    <cellStyle name="RevList 2 2" xfId="8655"/>
    <cellStyle name="RevList 3" xfId="8656"/>
    <cellStyle name="round100" xfId="3232"/>
    <cellStyle name="round100 2" xfId="3233"/>
    <cellStyle name="round100 2 2" xfId="3234"/>
    <cellStyle name="round100 2 2 2" xfId="8657"/>
    <cellStyle name="round100 2 3" xfId="8658"/>
    <cellStyle name="round100 3" xfId="3235"/>
    <cellStyle name="round100 3 2" xfId="8659"/>
    <cellStyle name="round100 4" xfId="3236"/>
    <cellStyle name="round100 4 2" xfId="3237"/>
    <cellStyle name="round100 4 2 2" xfId="8660"/>
    <cellStyle name="round100 4 3" xfId="8661"/>
    <cellStyle name="round100 5" xfId="8662"/>
    <cellStyle name="round100 6" xfId="8663"/>
    <cellStyle name="round100 6 2" xfId="8664"/>
    <cellStyle name="round100 7" xfId="8665"/>
    <cellStyle name="round100 7 2" xfId="8666"/>
    <cellStyle name="round100 8" xfId="8667"/>
    <cellStyle name="SAPBEXaggData" xfId="3238"/>
    <cellStyle name="SAPBEXaggData 2" xfId="8668"/>
    <cellStyle name="SAPBEXaggData 2 2" xfId="8669"/>
    <cellStyle name="SAPBEXaggDataEmph" xfId="3239"/>
    <cellStyle name="SAPBEXaggDataEmph 2" xfId="8670"/>
    <cellStyle name="SAPBEXaggDataEmph 2 2" xfId="8671"/>
    <cellStyle name="SAPBEXaggItem" xfId="3240"/>
    <cellStyle name="SAPBEXaggItem 2" xfId="8672"/>
    <cellStyle name="SAPBEXaggItem 2 2" xfId="8673"/>
    <cellStyle name="SAPBEXaggItemX" xfId="3241"/>
    <cellStyle name="SAPBEXaggItemX 2" xfId="8674"/>
    <cellStyle name="SAPBEXaggItemX 2 2" xfId="8675"/>
    <cellStyle name="SAPBEXchaText" xfId="3242"/>
    <cellStyle name="SAPBEXchaText 2" xfId="8676"/>
    <cellStyle name="SAPBEXchaText 2 2" xfId="8677"/>
    <cellStyle name="SAPBEXexcBad7" xfId="3243"/>
    <cellStyle name="SAPBEXexcBad7 2" xfId="8678"/>
    <cellStyle name="SAPBEXexcBad7 2 2" xfId="8679"/>
    <cellStyle name="SAPBEXexcBad8" xfId="3244"/>
    <cellStyle name="SAPBEXexcBad8 2" xfId="8680"/>
    <cellStyle name="SAPBEXexcBad8 2 2" xfId="8681"/>
    <cellStyle name="SAPBEXexcBad9" xfId="3245"/>
    <cellStyle name="SAPBEXexcBad9 2" xfId="8682"/>
    <cellStyle name="SAPBEXexcBad9 2 2" xfId="8683"/>
    <cellStyle name="SAPBEXexcCritical4" xfId="3246"/>
    <cellStyle name="SAPBEXexcCritical4 2" xfId="8684"/>
    <cellStyle name="SAPBEXexcCritical4 2 2" xfId="8685"/>
    <cellStyle name="SAPBEXexcCritical5" xfId="3247"/>
    <cellStyle name="SAPBEXexcCritical5 2" xfId="8686"/>
    <cellStyle name="SAPBEXexcCritical5 2 2" xfId="8687"/>
    <cellStyle name="SAPBEXexcCritical6" xfId="3248"/>
    <cellStyle name="SAPBEXexcCritical6 2" xfId="8688"/>
    <cellStyle name="SAPBEXexcCritical6 2 2" xfId="8689"/>
    <cellStyle name="SAPBEXexcGood1" xfId="3249"/>
    <cellStyle name="SAPBEXexcGood1 2" xfId="8690"/>
    <cellStyle name="SAPBEXexcGood1 2 2" xfId="8691"/>
    <cellStyle name="SAPBEXexcGood2" xfId="3250"/>
    <cellStyle name="SAPBEXexcGood2 2" xfId="8692"/>
    <cellStyle name="SAPBEXexcGood2 2 2" xfId="8693"/>
    <cellStyle name="SAPBEXexcGood3" xfId="3251"/>
    <cellStyle name="SAPBEXexcGood3 2" xfId="8694"/>
    <cellStyle name="SAPBEXexcGood3 2 2" xfId="8695"/>
    <cellStyle name="SAPBEXfilterDrill" xfId="3252"/>
    <cellStyle name="SAPBEXfilterDrill 2" xfId="8696"/>
    <cellStyle name="SAPBEXfilterDrill 2 2" xfId="8697"/>
    <cellStyle name="SAPBEXfilterItem" xfId="3253"/>
    <cellStyle name="SAPBEXfilterItem 2" xfId="8698"/>
    <cellStyle name="SAPBEXfilterItem 2 2" xfId="8699"/>
    <cellStyle name="SAPBEXfilterText" xfId="3254"/>
    <cellStyle name="SAPBEXfilterText 2" xfId="8700"/>
    <cellStyle name="SAPBEXfilterText 2 2" xfId="8701"/>
    <cellStyle name="SAPBEXformats" xfId="3255"/>
    <cellStyle name="SAPBEXformats 2" xfId="8702"/>
    <cellStyle name="SAPBEXformats 2 2" xfId="8703"/>
    <cellStyle name="SAPBEXheaderItem" xfId="3256"/>
    <cellStyle name="SAPBEXheaderItem 2" xfId="8704"/>
    <cellStyle name="SAPBEXheaderItem 2 2" xfId="8705"/>
    <cellStyle name="SAPBEXheaderText" xfId="3257"/>
    <cellStyle name="SAPBEXheaderText 2" xfId="8706"/>
    <cellStyle name="SAPBEXheaderText 2 2" xfId="8707"/>
    <cellStyle name="SAPBEXHLevel0" xfId="3258"/>
    <cellStyle name="SAPBEXHLevel0 2" xfId="3373"/>
    <cellStyle name="SAPBEXHLevel0 2 2" xfId="8708"/>
    <cellStyle name="SAPBEXHLevel0 3" xfId="8709"/>
    <cellStyle name="SAPBEXHLevel0X" xfId="3259"/>
    <cellStyle name="SAPBEXHLevel0X 2" xfId="3374"/>
    <cellStyle name="SAPBEXHLevel0X 2 2" xfId="8710"/>
    <cellStyle name="SAPBEXHLevel0X 3" xfId="8711"/>
    <cellStyle name="SAPBEXHLevel1" xfId="3260"/>
    <cellStyle name="SAPBEXHLevel1 2" xfId="3375"/>
    <cellStyle name="SAPBEXHLevel1 2 2" xfId="8712"/>
    <cellStyle name="SAPBEXHLevel1 3" xfId="8713"/>
    <cellStyle name="SAPBEXHLevel1X" xfId="3261"/>
    <cellStyle name="SAPBEXHLevel1X 2" xfId="3376"/>
    <cellStyle name="SAPBEXHLevel1X 2 2" xfId="8714"/>
    <cellStyle name="SAPBEXHLevel1X 3" xfId="8715"/>
    <cellStyle name="SAPBEXHLevel2" xfId="3262"/>
    <cellStyle name="SAPBEXHLevel2 2" xfId="3377"/>
    <cellStyle name="SAPBEXHLevel2 2 2" xfId="8716"/>
    <cellStyle name="SAPBEXHLevel2 3" xfId="8717"/>
    <cellStyle name="SAPBEXHLevel2X" xfId="3263"/>
    <cellStyle name="SAPBEXHLevel2X 2" xfId="3378"/>
    <cellStyle name="SAPBEXHLevel2X 2 2" xfId="8718"/>
    <cellStyle name="SAPBEXHLevel2X 3" xfId="8719"/>
    <cellStyle name="SAPBEXHLevel3" xfId="3264"/>
    <cellStyle name="SAPBEXHLevel3 2" xfId="3379"/>
    <cellStyle name="SAPBEXHLevel3 2 2" xfId="8720"/>
    <cellStyle name="SAPBEXHLevel3 3" xfId="8721"/>
    <cellStyle name="SAPBEXHLevel3X" xfId="3265"/>
    <cellStyle name="SAPBEXHLevel3X 2" xfId="3380"/>
    <cellStyle name="SAPBEXHLevel3X 2 2" xfId="8722"/>
    <cellStyle name="SAPBEXHLevel3X 3" xfId="8723"/>
    <cellStyle name="SAPBEXinputData" xfId="3266"/>
    <cellStyle name="SAPBEXinputData 2" xfId="3381"/>
    <cellStyle name="SAPBEXItemHeader" xfId="3267"/>
    <cellStyle name="SAPBEXresData" xfId="3268"/>
    <cellStyle name="SAPBEXresData 2" xfId="8724"/>
    <cellStyle name="SAPBEXresData 2 2" xfId="8725"/>
    <cellStyle name="SAPBEXresDataEmph" xfId="3269"/>
    <cellStyle name="SAPBEXresDataEmph 2" xfId="8726"/>
    <cellStyle name="SAPBEXresDataEmph 2 2" xfId="8727"/>
    <cellStyle name="SAPBEXresItem" xfId="3270"/>
    <cellStyle name="SAPBEXresItem 2" xfId="8728"/>
    <cellStyle name="SAPBEXresItem 2 2" xfId="8729"/>
    <cellStyle name="SAPBEXresItemX" xfId="3271"/>
    <cellStyle name="SAPBEXresItemX 2" xfId="8730"/>
    <cellStyle name="SAPBEXresItemX 2 2" xfId="8731"/>
    <cellStyle name="SAPBEXstdData" xfId="3272"/>
    <cellStyle name="SAPBEXstdData 2" xfId="3273"/>
    <cellStyle name="SAPBEXstdData 2 2" xfId="8732"/>
    <cellStyle name="SAPBEXstdData 3" xfId="8733"/>
    <cellStyle name="SAPBEXstdData 3 2" xfId="8734"/>
    <cellStyle name="SAPBEXstdDataEmph" xfId="3274"/>
    <cellStyle name="SAPBEXstdDataEmph 2" xfId="8735"/>
    <cellStyle name="SAPBEXstdDataEmph 2 2" xfId="8736"/>
    <cellStyle name="SAPBEXstdItem" xfId="3275"/>
    <cellStyle name="SAPBEXstdItem 2" xfId="8737"/>
    <cellStyle name="SAPBEXstdItem 2 2" xfId="8738"/>
    <cellStyle name="SAPBEXstdItemX" xfId="3276"/>
    <cellStyle name="SAPBEXstdItemX 2" xfId="8739"/>
    <cellStyle name="SAPBEXstdItemX 2 2" xfId="8740"/>
    <cellStyle name="SAPBEXtitle" xfId="3277"/>
    <cellStyle name="SAPBEXtitle 2" xfId="8741"/>
    <cellStyle name="SAPBEXtitle 2 2" xfId="8742"/>
    <cellStyle name="SAPBEXunassignedItem" xfId="3278"/>
    <cellStyle name="SAPBEXundefined" xfId="3279"/>
    <cellStyle name="SAPBEXundefined 2" xfId="8743"/>
    <cellStyle name="SAPBEXundefined 2 2" xfId="8744"/>
    <cellStyle name="shade" xfId="3280"/>
    <cellStyle name="shade 2" xfId="3281"/>
    <cellStyle name="shade 2 2" xfId="3282"/>
    <cellStyle name="shade 2 2 2" xfId="8745"/>
    <cellStyle name="shade 2 3" xfId="8746"/>
    <cellStyle name="shade 3" xfId="3283"/>
    <cellStyle name="shade 3 2" xfId="8747"/>
    <cellStyle name="shade 4" xfId="3284"/>
    <cellStyle name="shade 4 2" xfId="3285"/>
    <cellStyle name="shade 4 2 2" xfId="8748"/>
    <cellStyle name="shade 4 3" xfId="8749"/>
    <cellStyle name="shade 5" xfId="8750"/>
    <cellStyle name="shade 6" xfId="8751"/>
    <cellStyle name="shade 6 2" xfId="8752"/>
    <cellStyle name="shade 7" xfId="8753"/>
    <cellStyle name="shade 7 2" xfId="8754"/>
    <cellStyle name="shade 8" xfId="8755"/>
    <cellStyle name="shade_AURORA Total New" xfId="3286"/>
    <cellStyle name="Sheet Title" xfId="3287"/>
    <cellStyle name="StmtTtl1" xfId="3288"/>
    <cellStyle name="StmtTtl1 2" xfId="3289"/>
    <cellStyle name="StmtTtl1 2 2" xfId="8756"/>
    <cellStyle name="StmtTtl1 2 2 2" xfId="8757"/>
    <cellStyle name="StmtTtl1 3" xfId="3290"/>
    <cellStyle name="StmtTtl1 3 2" xfId="8758"/>
    <cellStyle name="StmtTtl1 3 2 2" xfId="8759"/>
    <cellStyle name="StmtTtl1 4" xfId="3291"/>
    <cellStyle name="StmtTtl1 4 2" xfId="8760"/>
    <cellStyle name="StmtTtl1 4 2 2" xfId="8761"/>
    <cellStyle name="StmtTtl1 5" xfId="3292"/>
    <cellStyle name="StmtTtl1 5 2" xfId="3293"/>
    <cellStyle name="StmtTtl1 6" xfId="8762"/>
    <cellStyle name="StmtTtl1_(C) WHE Proforma with ITC cash grant 10 Yr Amort_for deferral_102809" xfId="3294"/>
    <cellStyle name="StmtTtl2" xfId="3295"/>
    <cellStyle name="StmtTtl2 2" xfId="3296"/>
    <cellStyle name="StmtTtl2 3" xfId="3297"/>
    <cellStyle name="StmtTtl2 3 2" xfId="3298"/>
    <cellStyle name="StmtTtl2 4" xfId="8763"/>
    <cellStyle name="STYL1 - Style1" xfId="3299"/>
    <cellStyle name="STYL1 - Style1 2" xfId="8764"/>
    <cellStyle name="STYL1 - Style1 2 2" xfId="8765"/>
    <cellStyle name="STYL1 - Style1 3" xfId="8766"/>
    <cellStyle name="Style 1" xfId="3300"/>
    <cellStyle name="Style 1 10" xfId="8767"/>
    <cellStyle name="Style 1 10 2" xfId="8768"/>
    <cellStyle name="Style 1 11" xfId="8769"/>
    <cellStyle name="Style 1 12" xfId="8770"/>
    <cellStyle name="Style 1 12 2" xfId="8771"/>
    <cellStyle name="Style 1 13" xfId="8772"/>
    <cellStyle name="Style 1 14" xfId="8773"/>
    <cellStyle name="Style 1 15" xfId="9143"/>
    <cellStyle name="Style 1 2" xfId="3301"/>
    <cellStyle name="Style 1 2 2" xfId="3302"/>
    <cellStyle name="Style 1 2 2 2" xfId="8774"/>
    <cellStyle name="Style 1 2 2 2 2" xfId="8775"/>
    <cellStyle name="Style 1 2 2 3" xfId="8776"/>
    <cellStyle name="Style 1 2 3" xfId="3303"/>
    <cellStyle name="Style 1 2 3 2" xfId="8777"/>
    <cellStyle name="Style 1 2 4" xfId="8778"/>
    <cellStyle name="Style 1 2 4 2" xfId="8779"/>
    <cellStyle name="Style 1 2 4 3" xfId="8780"/>
    <cellStyle name="Style 1 2 5" xfId="8781"/>
    <cellStyle name="Style 1 2 5 2" xfId="8782"/>
    <cellStyle name="Style 1 2 6" xfId="8783"/>
    <cellStyle name="Style 1 2 7" xfId="8784"/>
    <cellStyle name="Style 1 2_4 31E Reg Asset  Liab and EXH D" xfId="8785"/>
    <cellStyle name="Style 1 3" xfId="3304"/>
    <cellStyle name="Style 1 3 2" xfId="3305"/>
    <cellStyle name="Style 1 3 2 2" xfId="3306"/>
    <cellStyle name="Style 1 3 2 2 2" xfId="8786"/>
    <cellStyle name="Style 1 3 2 3" xfId="3307"/>
    <cellStyle name="Style 1 3 2 3 2" xfId="8787"/>
    <cellStyle name="Style 1 3 2 4" xfId="8788"/>
    <cellStyle name="Style 1 3 3" xfId="3308"/>
    <cellStyle name="Style 1 3 3 2" xfId="8789"/>
    <cellStyle name="Style 1 3 3 2 2" xfId="8790"/>
    <cellStyle name="Style 1 3 4" xfId="3309"/>
    <cellStyle name="Style 1 3 4 2" xfId="8791"/>
    <cellStyle name="Style 1 3 5" xfId="3310"/>
    <cellStyle name="Style 1 3 5 2" xfId="8792"/>
    <cellStyle name="Style 1 3 6" xfId="8793"/>
    <cellStyle name="Style 1 4" xfId="3311"/>
    <cellStyle name="Style 1 4 2" xfId="3312"/>
    <cellStyle name="Style 1 4 2 2" xfId="8794"/>
    <cellStyle name="Style 1 4 3" xfId="8795"/>
    <cellStyle name="Style 1 4 3 2" xfId="8796"/>
    <cellStyle name="Style 1 5" xfId="3313"/>
    <cellStyle name="Style 1 5 2" xfId="3314"/>
    <cellStyle name="Style 1 5 2 2" xfId="8797"/>
    <cellStyle name="Style 1 5 3" xfId="8798"/>
    <cellStyle name="Style 1 5 3 2" xfId="8799"/>
    <cellStyle name="Style 1 5 4" xfId="8800"/>
    <cellStyle name="Style 1 5 4 2" xfId="8801"/>
    <cellStyle name="Style 1 6" xfId="3315"/>
    <cellStyle name="Style 1 6 2" xfId="3316"/>
    <cellStyle name="Style 1 6 2 2" xfId="8802"/>
    <cellStyle name="Style 1 6 2 2 2" xfId="8803"/>
    <cellStyle name="Style 1 6 3" xfId="3317"/>
    <cellStyle name="Style 1 6 3 2" xfId="8804"/>
    <cellStyle name="Style 1 6 3 2 2" xfId="8805"/>
    <cellStyle name="Style 1 6 4" xfId="3318"/>
    <cellStyle name="Style 1 6 4 2" xfId="8806"/>
    <cellStyle name="Style 1 6 4 2 2" xfId="8807"/>
    <cellStyle name="Style 1 6 5" xfId="3319"/>
    <cellStyle name="Style 1 6 5 2" xfId="8808"/>
    <cellStyle name="Style 1 6 5 2 2" xfId="8809"/>
    <cellStyle name="Style 1 6 6" xfId="8810"/>
    <cellStyle name="Style 1 6 6 2" xfId="8811"/>
    <cellStyle name="Style 1 6 7" xfId="8812"/>
    <cellStyle name="Style 1 7" xfId="3320"/>
    <cellStyle name="Style 1 7 2" xfId="8813"/>
    <cellStyle name="Style 1 7 3" xfId="8814"/>
    <cellStyle name="Style 1 8" xfId="8815"/>
    <cellStyle name="Style 1 8 2" xfId="8816"/>
    <cellStyle name="Style 1 9" xfId="8817"/>
    <cellStyle name="Style 1 9 2" xfId="8818"/>
    <cellStyle name="Style 1_ Price Inputs" xfId="8819"/>
    <cellStyle name="Style 21" xfId="8820"/>
    <cellStyle name="Style 22" xfId="8821"/>
    <cellStyle name="Style 23" xfId="8822"/>
    <cellStyle name="Style 24" xfId="8823"/>
    <cellStyle name="Style 25" xfId="8824"/>
    <cellStyle name="Style 26" xfId="8825"/>
    <cellStyle name="Style 27" xfId="8826"/>
    <cellStyle name="Style 28" xfId="8827"/>
    <cellStyle name="Style 29" xfId="8828"/>
    <cellStyle name="Style 29 2" xfId="8829"/>
    <cellStyle name="Style 30" xfId="8830"/>
    <cellStyle name="Style 30 2" xfId="8831"/>
    <cellStyle name="Style 31" xfId="8832"/>
    <cellStyle name="Style 32" xfId="8833"/>
    <cellStyle name="Style 33" xfId="8834"/>
    <cellStyle name="Style 33 2" xfId="8835"/>
    <cellStyle name="Style 34" xfId="8836"/>
    <cellStyle name="Style 34 2" xfId="8837"/>
    <cellStyle name="Style 35" xfId="8838"/>
    <cellStyle name="Style 35 2" xfId="8839"/>
    <cellStyle name="Style 36" xfId="8840"/>
    <cellStyle name="Style 36 2" xfId="8841"/>
    <cellStyle name="Style 39" xfId="8842"/>
    <cellStyle name="Style 39 2" xfId="8843"/>
    <cellStyle name="STYLE1" xfId="8844"/>
    <cellStyle name="STYLE2" xfId="8845"/>
    <cellStyle name="STYLE3" xfId="8846"/>
    <cellStyle name="sub-tl - Style3" xfId="8847"/>
    <cellStyle name="subtot - Style5" xfId="8848"/>
    <cellStyle name="Subtotal" xfId="3321"/>
    <cellStyle name="Sub-total" xfId="3322"/>
    <cellStyle name="Subtotal 2" xfId="8849"/>
    <cellStyle name="Sub-total 2" xfId="8850"/>
    <cellStyle name="Subtotal 2 2" xfId="8851"/>
    <cellStyle name="Sub-total 2 2" xfId="8852"/>
    <cellStyle name="Subtotal 2 3" xfId="8853"/>
    <cellStyle name="Sub-total 2 3" xfId="8854"/>
    <cellStyle name="Subtotal 3" xfId="8855"/>
    <cellStyle name="Sub-total 3" xfId="8856"/>
    <cellStyle name="Subtotal 3 2" xfId="8857"/>
    <cellStyle name="Sub-total 3 2" xfId="8858"/>
    <cellStyle name="Subtotal 3 3" xfId="8859"/>
    <cellStyle name="Sub-total 3 3" xfId="8860"/>
    <cellStyle name="Subtotal 4" xfId="8861"/>
    <cellStyle name="Sub-total 4" xfId="8862"/>
    <cellStyle name="Subtotal 4 2" xfId="8863"/>
    <cellStyle name="Sub-total 4 2" xfId="8864"/>
    <cellStyle name="Subtotal 4 3" xfId="8865"/>
    <cellStyle name="Sub-total 4 3" xfId="8866"/>
    <cellStyle name="Subtotal 5" xfId="8867"/>
    <cellStyle name="Sub-total 5" xfId="8868"/>
    <cellStyle name="Subtotal 5 2" xfId="8869"/>
    <cellStyle name="Sub-total 5 2" xfId="8870"/>
    <cellStyle name="Subtotal 5 3" xfId="8871"/>
    <cellStyle name="Sub-total 5 3" xfId="8872"/>
    <cellStyle name="Subtotal 6" xfId="8873"/>
    <cellStyle name="Sub-total 6" xfId="8874"/>
    <cellStyle name="Subtotal 6 2" xfId="8875"/>
    <cellStyle name="Sub-total 6 2" xfId="8876"/>
    <cellStyle name="Subtotal 6 3" xfId="8877"/>
    <cellStyle name="Sub-total 6 3" xfId="8878"/>
    <cellStyle name="Subtotal 7" xfId="8879"/>
    <cellStyle name="Sub-total 7" xfId="8880"/>
    <cellStyle name="Title 2" xfId="3323"/>
    <cellStyle name="Title 2 2" xfId="3324"/>
    <cellStyle name="Title 2 2 2" xfId="3325"/>
    <cellStyle name="Title 2 2 3" xfId="8881"/>
    <cellStyle name="Title 2 2 3 2" xfId="8882"/>
    <cellStyle name="Title 2 3" xfId="3326"/>
    <cellStyle name="Title 2 4" xfId="8883"/>
    <cellStyle name="Title 2 4 2" xfId="8884"/>
    <cellStyle name="Title 2 5" xfId="8885"/>
    <cellStyle name="Title 3" xfId="3327"/>
    <cellStyle name="Title 3 2" xfId="8886"/>
    <cellStyle name="Title 3 3" xfId="8887"/>
    <cellStyle name="Title 3 3 2" xfId="8888"/>
    <cellStyle name="Title 3 4" xfId="8889"/>
    <cellStyle name="Title 4" xfId="8890"/>
    <cellStyle name="Title 4 2" xfId="8891"/>
    <cellStyle name="Title 5" xfId="8892"/>
    <cellStyle name="Title 6" xfId="8893"/>
    <cellStyle name="Title 6 2" xfId="8894"/>
    <cellStyle name="Title 7" xfId="8895"/>
    <cellStyle name="Title 8" xfId="8896"/>
    <cellStyle name="Title: Major" xfId="3328"/>
    <cellStyle name="Title: Major 2" xfId="8897"/>
    <cellStyle name="Title: Major 3" xfId="8898"/>
    <cellStyle name="Title: Major 3 2" xfId="8899"/>
    <cellStyle name="Title: Major 4" xfId="8900"/>
    <cellStyle name="Title: Minor" xfId="3329"/>
    <cellStyle name="Title: Minor 2" xfId="3330"/>
    <cellStyle name="Title: Minor 2 2" xfId="8901"/>
    <cellStyle name="Title: Minor 3" xfId="8902"/>
    <cellStyle name="Title: Worksheet" xfId="3331"/>
    <cellStyle name="Title: Worksheet 2" xfId="8903"/>
    <cellStyle name="Title: Worksheet 2 2" xfId="8904"/>
    <cellStyle name="Title: Worksheet 3" xfId="8905"/>
    <cellStyle name="Total" xfId="3332" builtinId="25" customBuiltin="1"/>
    <cellStyle name="Total 2" xfId="3333"/>
    <cellStyle name="Total 2 2" xfId="3334"/>
    <cellStyle name="Total 2 2 2" xfId="3335"/>
    <cellStyle name="Total 2 2 3" xfId="8906"/>
    <cellStyle name="Total 2 2 3 2" xfId="8907"/>
    <cellStyle name="Total 2 3" xfId="3336"/>
    <cellStyle name="Total 2 3 2" xfId="8908"/>
    <cellStyle name="Total 2 4" xfId="8909"/>
    <cellStyle name="Total 2 4 2" xfId="8910"/>
    <cellStyle name="Total 2 5" xfId="8911"/>
    <cellStyle name="Total 3" xfId="3337"/>
    <cellStyle name="Total 3 2" xfId="3338"/>
    <cellStyle name="Total 3 2 2" xfId="8912"/>
    <cellStyle name="Total 3 3" xfId="8913"/>
    <cellStyle name="Total 4" xfId="3339"/>
    <cellStyle name="Total 4 2" xfId="3340"/>
    <cellStyle name="Total 5" xfId="8914"/>
    <cellStyle name="Total 5 2" xfId="8915"/>
    <cellStyle name="Total 6" xfId="8916"/>
    <cellStyle name="Total 7" xfId="8917"/>
    <cellStyle name="Total4 - Style4" xfId="3341"/>
    <cellStyle name="Total4 - Style4 2" xfId="3342"/>
    <cellStyle name="Total4 - Style4 2 2" xfId="8918"/>
    <cellStyle name="Total4 - Style4 2 3" xfId="9144"/>
    <cellStyle name="Total4 - Style4 3" xfId="8919"/>
    <cellStyle name="Warning Text 2" xfId="3343"/>
    <cellStyle name="Warning Text 2 2" xfId="3344"/>
    <cellStyle name="Warning Text 2 2 2" xfId="3345"/>
    <cellStyle name="Warning Text 2 2 3" xfId="8920"/>
    <cellStyle name="Warning Text 2 2 3 2" xfId="8921"/>
    <cellStyle name="Warning Text 2 3" xfId="3346"/>
    <cellStyle name="Warning Text 2 4" xfId="8922"/>
    <cellStyle name="Warning Text 2 4 2" xfId="8923"/>
    <cellStyle name="Warning Text 2 5" xfId="8924"/>
    <cellStyle name="Warning Text 3" xfId="3347"/>
    <cellStyle name="Warning Text 3 2" xfId="8925"/>
    <cellStyle name="Warning Text 3 3" xfId="8926"/>
    <cellStyle name="Warning Text 3 3 2" xfId="8927"/>
    <cellStyle name="Warning Text 3 4" xfId="8928"/>
    <cellStyle name="Warning Text 4" xfId="8929"/>
    <cellStyle name="Warning Text 4 2" xfId="8930"/>
    <cellStyle name="Warning Text 5" xfId="8931"/>
    <cellStyle name="Warning Text 6" xfId="8932"/>
    <cellStyle name="Warning Text 6 2" xfId="8933"/>
    <cellStyle name="Warning Text 7" xfId="8934"/>
  </cellStyles>
  <dxfs count="0"/>
  <tableStyles count="0" defaultTableStyle="TableStyleMedium9" defaultPivotStyle="PivotStyleLight16"/>
  <colors>
    <mruColors>
      <color rgb="FF0000FF"/>
      <color rgb="FFCEEAB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customXml" Target="../customXml/item1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28</xdr:row>
      <xdr:rowOff>9525</xdr:rowOff>
    </xdr:from>
    <xdr:to>
      <xdr:col>5</xdr:col>
      <xdr:colOff>390525</xdr:colOff>
      <xdr:row>49</xdr:row>
      <xdr:rowOff>0</xdr:rowOff>
    </xdr:to>
    <xdr:sp macro="" textlink="">
      <xdr:nvSpPr>
        <xdr:cNvPr id="2" name="Right Brace 1"/>
        <xdr:cNvSpPr/>
      </xdr:nvSpPr>
      <xdr:spPr>
        <a:xfrm>
          <a:off x="7448550" y="990600"/>
          <a:ext cx="295275" cy="3590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95250</xdr:colOff>
      <xdr:row>51</xdr:row>
      <xdr:rowOff>76200</xdr:rowOff>
    </xdr:from>
    <xdr:to>
      <xdr:col>6</xdr:col>
      <xdr:colOff>0</xdr:colOff>
      <xdr:row>71</xdr:row>
      <xdr:rowOff>76200</xdr:rowOff>
    </xdr:to>
    <xdr:sp macro="" textlink="">
      <xdr:nvSpPr>
        <xdr:cNvPr id="3" name="Right Brace 2"/>
        <xdr:cNvSpPr/>
      </xdr:nvSpPr>
      <xdr:spPr>
        <a:xfrm>
          <a:off x="7448550" y="5143500"/>
          <a:ext cx="104775" cy="3590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114300</xdr:colOff>
      <xdr:row>73</xdr:row>
      <xdr:rowOff>95250</xdr:rowOff>
    </xdr:from>
    <xdr:to>
      <xdr:col>6</xdr:col>
      <xdr:colOff>19050</xdr:colOff>
      <xdr:row>93</xdr:row>
      <xdr:rowOff>95250</xdr:rowOff>
    </xdr:to>
    <xdr:sp macro="" textlink="">
      <xdr:nvSpPr>
        <xdr:cNvPr id="4" name="Right Brace 3"/>
        <xdr:cNvSpPr/>
      </xdr:nvSpPr>
      <xdr:spPr>
        <a:xfrm>
          <a:off x="7467600" y="9429750"/>
          <a:ext cx="104775" cy="3590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95250</xdr:colOff>
      <xdr:row>5</xdr:row>
      <xdr:rowOff>9525</xdr:rowOff>
    </xdr:from>
    <xdr:to>
      <xdr:col>5</xdr:col>
      <xdr:colOff>390525</xdr:colOff>
      <xdr:row>26</xdr:row>
      <xdr:rowOff>19050</xdr:rowOff>
    </xdr:to>
    <xdr:sp macro="" textlink="">
      <xdr:nvSpPr>
        <xdr:cNvPr id="6" name="Right Brace 5"/>
        <xdr:cNvSpPr/>
      </xdr:nvSpPr>
      <xdr:spPr>
        <a:xfrm>
          <a:off x="7448550" y="4552950"/>
          <a:ext cx="104775" cy="3267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NEWFORMS/ARCOCP/CONC_ROM/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2006%20GRC/2006%20GRC%20Original%20Filing/Models&amp;Adjs/2.12E%20Filing%20Fe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2006%20GRC/2006%20GRC%20Original%20Filing/Models&amp;Adjs/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WINNT/Temporary%20Internet%20Files/OLK2D/2.26E%20Regulatory%20Assets%20%20Liabi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2010%20GTIF/Original2010GTIF-Oct/Models%20&amp;%20Adjustments%20Oct-10%20filing/3.03%203.04%20RB%20&amp;%20WC-RC%20June%2010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Acquisition/Active%20Projects/NatG_834_Mint%20Farm_Ownership/Financial/LTSA%20Analysis/Mint%20Farm%20Maintenance%20Option%20Model_wo%20duct%20fi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PCA%20&amp;%20RC%2006_2003%20TY/GRC/EL%2009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gallanc1/Local%20Settings/Temporary%20Internet%20Files/OLK4A/4-5-07%20PSE%20SPA-%20%201x7FA%20MMP%20vs%20CS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2005%20PCORC/Update%20Filing%20-%20May%202006/Working%20Files/04.06.06.Transmission%20Rat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Cost%20Accounting/Resource%20Costs/Forecast%20&amp;%20Variance/GRC/2006/Power%20Costs/Costs%20not%20in%20AURORA%2006G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lab0422/Local%20Settings/Temporary%20Internet%20Files/OLK181/FW_Feb_FY05_upload_format_accl_wksh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WINNT/Temporary%20Internet%20Files/OLK2F/Due%20Diligence/August%20New%20Model/Fred%20Value%209.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RFDRWEB/PSE%20Funding/2008/042008%20PSE%20Fund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~1/pwinne/LOCALS~1/Temp/ND/WindProforma_LSR_20120203_Feb%20COD_No%20Con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zdmurra/Local%20Settings/Temporary%20Internet%20Files/OLK12/2007%20Strat%20Plan%20-%20v7%20Low%202007%20Capital%20(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Cost%20Accounting/Tenaska%20&amp;%20Encogen%20Information/Tenaska/PCORC%20Disallowance/Tenaska%20Comparis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WUTC/Puget%20Sound%20Energy/Quarterly%20Reporting/Misc/WC-RB%20Misc/WC-RB%20Overvi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Cost%20Accounting/Resource%20Costs/CT/ENCOGEN_WBOOK%20(StratPlan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okes3179/My%20Documents/_Jeff_F+G/2.0_Clients/Brown%20&amp;%20Caldwell/Lake%20Oswego%20LAKE%20FULL%20PROJECT/Lake%20Full%20Risk%20Register_20February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akello/Local%20Settings/Temporary%20Internet%20Files/Content.Outlook/QQRNG2KX/Mint%20Farm%20Proforma%20-%20020509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zdmurra/Local%20Settings/Temporary%20Internet%20Files/OLK74/Goldendale%20Proforma%20-%20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PCA%20&amp;%20RC%2006_2003%20TY/PCA/New%20Plant-093003/FredDispatch%209.3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%23Wild_Horse_Wind_Project/Financial/Finance/Post%2010-15-04%20Turbine%20Bid%20Proformas/RES-Post%2010-15-04/8.78%25%20WACC-RES-Hopkins%20Ridge%20Vestas%20V80%20Turbi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WINDOWS/Temporary%20Internet%20Files/OLK2B5/MS2%20Cost%20Report%2002-01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Cost%20Accounting/Resource%20Costs/Forecast%20&amp;%20Variance/GRC/2007/Workpapers/Update/DEM-WP(C)%20Costs%20not%20in%20AURORA%202007GRC%20Upd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WUTC/Puget%20Sound%20Energy/Semi%20Annual%20Report/Dec_31_04/WC-RB%202003%20CommBasis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WINNT/Temporary%20Internet%20Files/OLKC0/Aurora%20Prices%20for%20ROR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truonga/My%20Documents/bp%20chp/KP5640%20-%20TIC%20ESTIMATE/BP%20ChP%20Sunshine%20Boilers%20Rev%200%205-16-07%20BRIS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BPcp/BE8071/PMC/PC/Reports/Monthly/CR1025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zdmurra/Local%20Settings/Temporary%20Internet%20Files/OLK15/Power%20Cost%2050yr%206.15.06%20AURORA%20run%20with%205.23.06%20pric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zmwalke/Local%20Settings/Temporary%20Internet%20Files/OLK145/Sample%20Cost%20Report_version%2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2007%20PCORC/TY%2012ME%2012-2006/2007%20PCORC%20JHS-4%20through%20JHS-9%20(C)%20working%20file%2003%2008%20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akello/Local%20Settings/Temporary%20Internet%20Files/OLK13BE/Goldendale%20Proforma%20-%20Curren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TREASURY/DEBT%20MANAGEMENT/Debt%20Schedules/2006/Cash%20&amp;%20Accrual%20master%20sheets/RI05%20Cash&amp;Accrual-Actu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WUTC/Puget%20Sound%20Energy/Semi%20Annual%20Report/Jun_30_01/Proforma%20Adj_not%20use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TM1EXC/PSE_VER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WUTC/Puget%20Sound%20Energy/Semi%20Annual%20Report/Dec_31_02/Gas/semi1202.r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WINNT/Temporary%20Internet%20Files/OLK71/SOE%20Sept%20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Joel/Chelan/Pro%20Forma%20Models/PSE%20Incremental/Cash%20-%20No%20Defease/12-15%20Final%20for%20Board/12-15%20(Hydro)NoD%20CPUD-PSEIncremental-1215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Cost%20Accounting/Resource%20Costs/Capacity/CAP_WBoo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npeder/Local%20Settings/Temporary%20Internet%20Files/Content.Outlook/966INFBW/03-09%20Elec_Unb%20(93%203%25%208%20months)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Formulas/vlook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2007%20GRC/4.04G%20Pass%20Throug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%23%20PCA%20&amp;%20RC%2006_2003%20TY/GRC/LaborInctvOH%200903%20GR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GrpRevnu/PUBLIC/Unbilled%20Rev%20Electric%20-%20Gas%20-%20SOE%20-%20SOG/2006/09-06%20Elec_Unb%20(93%203%25%202%20months)fi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akello/Local%20Settings/Temporary%20Internet%20Files/Content.Outlook/QQRNG2KX/DEM-WP(C)%20AURORA%20Scenarios%20Summary%20(3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PCORC%20UE-130617/Responses/PSE%20to%20Staff/46-48/46/Documents%20and%20Settings/akello/Local%20Settings/Temporary%20Internet%20Files/Content.Outlook/QQRNG2KX/Mint%20Farm%20Proforma%20-%20022609%20ver1%20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>
        <row r="7">
          <cell r="C7">
            <v>39783</v>
          </cell>
        </row>
        <row r="8">
          <cell r="C8">
            <v>40298</v>
          </cell>
        </row>
        <row r="9">
          <cell r="C9">
            <v>40968</v>
          </cell>
        </row>
        <row r="10">
          <cell r="C10">
            <v>25</v>
          </cell>
        </row>
        <row r="13">
          <cell r="C13">
            <v>24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1">
          <cell r="C51">
            <v>2.2999999999999998</v>
          </cell>
        </row>
        <row r="55">
          <cell r="C55">
            <v>6.3580938275066806E-2</v>
          </cell>
        </row>
        <row r="56">
          <cell r="C56">
            <v>40909</v>
          </cell>
        </row>
        <row r="59">
          <cell r="C59">
            <v>7.4999999999999997E-2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2492145.62</v>
          </cell>
        </row>
        <row r="73">
          <cell r="C73">
            <v>58598905.905511804</v>
          </cell>
        </row>
        <row r="77">
          <cell r="C77">
            <v>7716867.9800000004</v>
          </cell>
        </row>
        <row r="81">
          <cell r="C81">
            <v>66555312.734692931</v>
          </cell>
        </row>
        <row r="82">
          <cell r="C82">
            <v>829189625.6544919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672569239.65405524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767083531.1889801</v>
          </cell>
        </row>
        <row r="176">
          <cell r="C176">
            <v>2954563.4217405203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758615117.50382054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758615117.50382054</v>
          </cell>
        </row>
        <row r="190">
          <cell r="C190">
            <v>10209013.600000001</v>
          </cell>
        </row>
        <row r="191">
          <cell r="C191">
            <v>753183119.41898</v>
          </cell>
        </row>
        <row r="192">
          <cell r="C192">
            <v>7198586.7300000004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677086484.62661648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1</v>
          </cell>
        </row>
        <row r="205">
          <cell r="C205">
            <v>0</v>
          </cell>
        </row>
        <row r="210">
          <cell r="C210">
            <v>0.35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>
        <row r="28">
          <cell r="C28" t="str">
            <v>Project Nameplate Capacity</v>
          </cell>
        </row>
      </sheetData>
      <sheetData sheetId="8"/>
      <sheetData sheetId="9">
        <row r="21">
          <cell r="C21" t="str">
            <v>Project Quarter End Date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LISTS"/>
    </sheetNames>
    <sheetDataSet>
      <sheetData sheetId="0"/>
      <sheetData sheetId="1">
        <row r="3">
          <cell r="B3" t="str">
            <v>Construction</v>
          </cell>
          <cell r="D3" t="str">
            <v>Design</v>
          </cell>
          <cell r="F3">
            <v>0.1</v>
          </cell>
          <cell r="H3">
            <v>1</v>
          </cell>
          <cell r="J3" t="str">
            <v>Owner</v>
          </cell>
        </row>
        <row r="4">
          <cell r="B4" t="str">
            <v>Delay (material)</v>
          </cell>
          <cell r="D4" t="str">
            <v>Engineering</v>
          </cell>
          <cell r="F4">
            <v>0.25</v>
          </cell>
          <cell r="H4">
            <v>2</v>
          </cell>
          <cell r="J4" t="str">
            <v>Engineer</v>
          </cell>
        </row>
        <row r="5">
          <cell r="B5" t="str">
            <v>Other</v>
          </cell>
          <cell r="D5" t="str">
            <v>Civil</v>
          </cell>
          <cell r="F5">
            <v>0.5</v>
          </cell>
          <cell r="H5">
            <v>3</v>
          </cell>
          <cell r="J5" t="str">
            <v>Contractor</v>
          </cell>
        </row>
        <row r="6">
          <cell r="B6" t="str">
            <v>Owner</v>
          </cell>
          <cell r="D6" t="str">
            <v>Mechanical</v>
          </cell>
          <cell r="F6">
            <v>0.75</v>
          </cell>
          <cell r="H6">
            <v>-1</v>
          </cell>
          <cell r="J6" t="str">
            <v>Other</v>
          </cell>
        </row>
        <row r="7">
          <cell r="B7" t="str">
            <v>Performance</v>
          </cell>
          <cell r="D7" t="str">
            <v>Structural</v>
          </cell>
          <cell r="F7">
            <v>0.9</v>
          </cell>
          <cell r="H7">
            <v>-2</v>
          </cell>
        </row>
        <row r="8">
          <cell r="B8" t="str">
            <v>Vendor</v>
          </cell>
          <cell r="D8" t="str">
            <v>Piping</v>
          </cell>
          <cell r="F8">
            <v>1</v>
          </cell>
          <cell r="H8">
            <v>-3</v>
          </cell>
        </row>
        <row r="9">
          <cell r="B9" t="str">
            <v>Weather</v>
          </cell>
          <cell r="D9" t="str">
            <v>Electrical</v>
          </cell>
        </row>
        <row r="10">
          <cell r="B10" t="str">
            <v>Production Rates</v>
          </cell>
        </row>
        <row r="11">
          <cell r="B11" t="str">
            <v>Lake Draw-Down Issues</v>
          </cell>
        </row>
        <row r="12">
          <cell r="B12" t="str">
            <v>OPPORTUNITY</v>
          </cell>
          <cell r="D12" t="str">
            <v>Instrumentation</v>
          </cell>
        </row>
        <row r="13">
          <cell r="D13" t="str">
            <v>Buildings</v>
          </cell>
        </row>
        <row r="14">
          <cell r="D14" t="str">
            <v>I &amp; E</v>
          </cell>
        </row>
        <row r="15">
          <cell r="D15" t="str">
            <v>Scaffolding</v>
          </cell>
        </row>
        <row r="16">
          <cell r="D16" t="str">
            <v>Insulation</v>
          </cell>
        </row>
        <row r="17">
          <cell r="D17" t="str">
            <v>Painting</v>
          </cell>
        </row>
        <row r="18">
          <cell r="D18" t="str">
            <v>Operations</v>
          </cell>
        </row>
        <row r="19">
          <cell r="D19" t="str">
            <v>Constructability</v>
          </cell>
        </row>
        <row r="20">
          <cell r="D20" t="str">
            <v>Env. Compliance</v>
          </cell>
        </row>
        <row r="21">
          <cell r="D21" t="str">
            <v>General</v>
          </cell>
        </row>
        <row r="22">
          <cell r="D22" t="str">
            <v>Mitigation</v>
          </cell>
        </row>
        <row r="23">
          <cell r="D23" t="str">
            <v>Timing</v>
          </cell>
        </row>
        <row r="24">
          <cell r="D24" t="str">
            <v>Incidental &amp; Environ.</v>
          </cell>
        </row>
        <row r="25">
          <cell r="D25" t="str">
            <v>Materials</v>
          </cell>
        </row>
        <row r="26">
          <cell r="D26" t="str">
            <v>O&amp;M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240690000</v>
          </cell>
        </row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  <row r="53">
          <cell r="D53">
            <v>2.5499999999999998E-2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WORKING DATA"/>
      <sheetName val="LBR"/>
      <sheetName val="SC"/>
      <sheetName val="MTL"/>
      <sheetName val="PIVOT SUM"/>
      <sheetName val="backup"/>
      <sheetName val="SUMMARY"/>
      <sheetName val="SUM"/>
      <sheetName val="DIRECT"/>
      <sheetName val="ALLOW"/>
      <sheetName val="EQUIP"/>
      <sheetName val="EARTH"/>
      <sheetName val="SITE"/>
      <sheetName val="PILES"/>
      <sheetName val="BUILD"/>
      <sheetName val="MASONRY"/>
      <sheetName val="CONCRETE"/>
      <sheetName val="STEEL"/>
      <sheetName val="SIDING"/>
      <sheetName val="FP"/>
      <sheetName val="DUCT"/>
      <sheetName val="PIPE"/>
      <sheetName val="Hydro"/>
      <sheetName val="Tie-ins"/>
      <sheetName val="UG Piping"/>
      <sheetName val="LB Piping"/>
      <sheetName val="SB Piping"/>
      <sheetName val="SB Alloy"/>
      <sheetName val="LB Alloy"/>
      <sheetName val="FWeld CS"/>
      <sheetName val="FWeld SS"/>
      <sheetName val="INSUL"/>
      <sheetName val="INSTR"/>
      <sheetName val="SUM(elec)"/>
      <sheetName val="GROUND"/>
      <sheetName val="UG"/>
      <sheetName val="AG"/>
      <sheetName val="INS WIRE"/>
      <sheetName val="POW WIRE"/>
      <sheetName val="INS TERM"/>
      <sheetName val="POW TERM"/>
      <sheetName val="ELE EQP"/>
      <sheetName val="LIGHT"/>
      <sheetName val="TRACE"/>
      <sheetName val="TEST"/>
      <sheetName val="REWORK"/>
      <sheetName val="PAINT"/>
      <sheetName val="SCAFF"/>
      <sheetName val="FIREWATCH"/>
      <sheetName val="INDIRECT"/>
      <sheetName val="ALLOCATIONS"/>
      <sheetName val="CS LABOR"/>
      <sheetName val="TEMP FAC"/>
      <sheetName val="PREM PAY"/>
      <sheetName val="CR FRINGES"/>
      <sheetName val="PAY TAXES"/>
      <sheetName val="NONPAY TAX"/>
      <sheetName val="SM TOOLS"/>
      <sheetName val="CONSUM"/>
      <sheetName val="CONST EQUIP"/>
      <sheetName val="CE (Details)"/>
      <sheetName val="FIELD STAFF"/>
      <sheetName val="ESCALATION"/>
      <sheetName val="DEMO"/>
      <sheetName val="MANPOWER"/>
      <sheetName val="DESIGN ALLOW"/>
      <sheetName val="BL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/>
      <sheetData sheetId="66" refreshError="1"/>
      <sheetData sheetId="6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ummary"/>
      <sheetName val="Trend Log"/>
      <sheetName val="Trend Chart"/>
      <sheetName val="Sheet3"/>
    </sheetNames>
    <sheetDataSet>
      <sheetData sheetId="0">
        <row r="2">
          <cell r="BG2" t="str">
            <v>BR</v>
          </cell>
        </row>
        <row r="3">
          <cell r="BG3" t="str">
            <v>SBR</v>
          </cell>
        </row>
        <row r="4">
          <cell r="BG4" t="str">
            <v>EVA</v>
          </cell>
        </row>
        <row r="5">
          <cell r="BG5" t="str">
            <v>AFC</v>
          </cell>
        </row>
        <row r="6">
          <cell r="BG6" t="str">
            <v>WIP</v>
          </cell>
        </row>
        <row r="7">
          <cell r="BG7" t="str">
            <v>COM</v>
          </cell>
        </row>
        <row r="8">
          <cell r="BG8" t="str">
            <v>MF</v>
          </cell>
        </row>
        <row r="9">
          <cell r="BG9" t="str">
            <v>SOFA</v>
          </cell>
        </row>
        <row r="10">
          <cell r="BG10" t="str">
            <v>MA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AF73"/>
  <sheetViews>
    <sheetView tabSelected="1" zoomScale="88" workbookViewId="0">
      <selection activeCell="A5" sqref="A5:F5"/>
    </sheetView>
  </sheetViews>
  <sheetFormatPr defaultColWidth="8.88671875" defaultRowHeight="15" customHeight="1"/>
  <cols>
    <col min="1" max="1" width="5.44140625" style="86" bestFit="1" customWidth="1"/>
    <col min="2" max="2" width="45.109375" style="86" customWidth="1"/>
    <col min="3" max="3" width="2.33203125" style="86" customWidth="1"/>
    <col min="4" max="4" width="12.44140625" style="86" customWidth="1"/>
    <col min="5" max="5" width="14.109375" style="86" customWidth="1"/>
    <col min="6" max="6" width="15.109375" style="86" customWidth="1"/>
    <col min="7" max="7" width="2.6640625" customWidth="1"/>
    <col min="8" max="8" width="13.109375" bestFit="1" customWidth="1"/>
    <col min="9" max="10" width="14.44140625" bestFit="1" customWidth="1"/>
    <col min="11" max="11" width="2.5546875" customWidth="1"/>
    <col min="12" max="12" width="13" customWidth="1"/>
    <col min="13" max="13" width="14.44140625" bestFit="1" customWidth="1"/>
    <col min="14" max="14" width="3" bestFit="1" customWidth="1"/>
    <col min="33" max="16384" width="8.88671875" style="87"/>
  </cols>
  <sheetData>
    <row r="1" spans="1:6" ht="21.75" customHeight="1">
      <c r="A1" s="583" t="s">
        <v>55</v>
      </c>
      <c r="B1" s="583"/>
      <c r="C1" s="583"/>
      <c r="D1" s="583"/>
      <c r="E1" s="583"/>
      <c r="F1" s="583"/>
    </row>
    <row r="2" spans="1:6" ht="20.399999999999999">
      <c r="A2" s="584" t="s">
        <v>246</v>
      </c>
      <c r="B2" s="584"/>
      <c r="C2" s="584"/>
      <c r="D2" s="584"/>
      <c r="E2" s="584"/>
      <c r="F2" s="584"/>
    </row>
    <row r="3" spans="1:6" ht="15" customHeight="1">
      <c r="A3" s="585" t="s">
        <v>149</v>
      </c>
      <c r="B3" s="585"/>
      <c r="C3" s="585"/>
      <c r="D3" s="585"/>
      <c r="E3" s="585"/>
      <c r="F3" s="585"/>
    </row>
    <row r="4" spans="1:6" ht="15" customHeight="1">
      <c r="A4" s="586" t="s">
        <v>234</v>
      </c>
      <c r="B4" s="586"/>
      <c r="C4" s="586"/>
      <c r="D4" s="586"/>
      <c r="E4" s="586"/>
      <c r="F4" s="586"/>
    </row>
    <row r="5" spans="1:6" ht="15" customHeight="1">
      <c r="A5" s="587" t="s">
        <v>150</v>
      </c>
      <c r="B5" s="587"/>
      <c r="C5" s="587"/>
      <c r="D5" s="587"/>
      <c r="E5" s="587"/>
      <c r="F5" s="587"/>
    </row>
    <row r="6" spans="1:6" ht="15" customHeight="1">
      <c r="A6" s="561"/>
      <c r="B6" s="562"/>
      <c r="C6" s="562"/>
      <c r="D6" s="582"/>
      <c r="E6" s="582"/>
      <c r="F6" s="582"/>
    </row>
    <row r="7" spans="1:6" ht="15" customHeight="1">
      <c r="A7" s="563" t="s">
        <v>56</v>
      </c>
      <c r="B7" s="562"/>
      <c r="C7" s="562"/>
      <c r="D7" s="564"/>
      <c r="E7" s="564"/>
      <c r="F7" s="564"/>
    </row>
    <row r="8" spans="1:6" ht="15" customHeight="1">
      <c r="A8" s="153" t="s">
        <v>57</v>
      </c>
      <c r="B8" s="154" t="s">
        <v>58</v>
      </c>
      <c r="C8" s="154"/>
      <c r="D8" s="153" t="s">
        <v>59</v>
      </c>
      <c r="E8" s="153" t="s">
        <v>235</v>
      </c>
      <c r="F8" s="153" t="s">
        <v>60</v>
      </c>
    </row>
    <row r="9" spans="1:6" ht="15" customHeight="1">
      <c r="A9" s="66"/>
      <c r="B9" s="66"/>
      <c r="C9" s="66"/>
      <c r="D9" s="66"/>
      <c r="E9" s="66"/>
      <c r="F9" s="66"/>
    </row>
    <row r="10" spans="1:6" ht="15" customHeight="1">
      <c r="A10" s="65">
        <v>1</v>
      </c>
      <c r="B10" s="155" t="s">
        <v>151</v>
      </c>
      <c r="C10" s="155"/>
    </row>
    <row r="11" spans="1:6" ht="15" customHeight="1">
      <c r="A11" s="65">
        <f>A10+1</f>
        <v>2</v>
      </c>
      <c r="B11" s="156" t="s">
        <v>61</v>
      </c>
      <c r="C11" s="156"/>
      <c r="D11" s="89">
        <v>0</v>
      </c>
      <c r="E11" s="90">
        <f>+'Book Bal'!C94</f>
        <v>287784738.23999995</v>
      </c>
      <c r="F11" s="90">
        <f>+E11-D11</f>
        <v>287784738.23999995</v>
      </c>
    </row>
    <row r="12" spans="1:6" ht="15" customHeight="1">
      <c r="A12" s="65">
        <f>A11+1</f>
        <v>3</v>
      </c>
      <c r="B12" s="156" t="s">
        <v>62</v>
      </c>
      <c r="C12" s="156"/>
      <c r="D12" s="89">
        <v>0</v>
      </c>
      <c r="E12" s="90">
        <f>'Book Bal'!E94</f>
        <v>-9012865.5767140072</v>
      </c>
      <c r="F12" s="90">
        <f>+E12-D12</f>
        <v>-9012865.5767140072</v>
      </c>
    </row>
    <row r="13" spans="1:6" ht="15" customHeight="1">
      <c r="A13" s="65">
        <f>A12+1</f>
        <v>4</v>
      </c>
      <c r="B13" s="156" t="s">
        <v>63</v>
      </c>
      <c r="C13" s="156"/>
      <c r="D13" s="90">
        <v>0</v>
      </c>
      <c r="E13" s="90">
        <f>+'DFIT IRS'!I31</f>
        <v>-42797479.58642906</v>
      </c>
      <c r="F13" s="90">
        <f>+E13-D13</f>
        <v>-42797479.58642906</v>
      </c>
    </row>
    <row r="14" spans="1:6" ht="15" customHeight="1" thickBot="1">
      <c r="A14" s="65">
        <f>A13+1</f>
        <v>5</v>
      </c>
      <c r="B14" s="72" t="s">
        <v>154</v>
      </c>
      <c r="C14" s="72"/>
      <c r="D14" s="266">
        <f>SUM(D11:D13)</f>
        <v>0</v>
      </c>
      <c r="E14" s="67">
        <f>SUM(E11:E13)</f>
        <v>235974393.07685691</v>
      </c>
      <c r="F14" s="67">
        <f>SUM(F11:F13)</f>
        <v>235974393.07685691</v>
      </c>
    </row>
    <row r="15" spans="1:6" ht="15" customHeight="1" thickTop="1">
      <c r="A15" s="65">
        <f>A14+1</f>
        <v>6</v>
      </c>
      <c r="B15" s="68"/>
      <c r="C15" s="68"/>
      <c r="D15" s="69"/>
      <c r="E15" s="91"/>
      <c r="F15" s="69"/>
    </row>
    <row r="16" spans="1:6" ht="15" customHeight="1">
      <c r="A16" s="65">
        <f t="shared" ref="A16:A23" si="0">A15+1</f>
        <v>7</v>
      </c>
      <c r="B16" s="365"/>
      <c r="C16" s="366"/>
      <c r="D16" s="69"/>
      <c r="E16" s="91"/>
      <c r="F16" s="69"/>
    </row>
    <row r="17" spans="1:6" ht="15" customHeight="1">
      <c r="A17" s="65">
        <f t="shared" si="0"/>
        <v>8</v>
      </c>
      <c r="B17" s="365"/>
      <c r="C17" s="68"/>
      <c r="D17" s="71"/>
      <c r="E17" s="367"/>
      <c r="F17" s="281"/>
    </row>
    <row r="18" spans="1:6" ht="15" customHeight="1">
      <c r="A18" s="65">
        <f t="shared" si="0"/>
        <v>9</v>
      </c>
      <c r="B18" s="365"/>
      <c r="C18" s="68"/>
      <c r="D18" s="69"/>
      <c r="E18" s="367"/>
      <c r="F18" s="281"/>
    </row>
    <row r="19" spans="1:6" ht="15" customHeight="1">
      <c r="A19" s="65">
        <f t="shared" si="0"/>
        <v>10</v>
      </c>
      <c r="B19" s="155" t="s">
        <v>153</v>
      </c>
      <c r="C19" s="155"/>
      <c r="E19" s="271"/>
      <c r="F19" s="271"/>
    </row>
    <row r="20" spans="1:6" ht="15" customHeight="1">
      <c r="A20" s="65">
        <f t="shared" si="0"/>
        <v>11</v>
      </c>
      <c r="B20" s="74" t="s">
        <v>91</v>
      </c>
      <c r="C20" s="74"/>
      <c r="D20" s="89">
        <v>0</v>
      </c>
      <c r="E20" s="272">
        <f>+'#1+#2+3 Tot Snoq DFIT'!G89</f>
        <v>7814722.2154621584</v>
      </c>
      <c r="F20" s="272">
        <f>+E20-D20</f>
        <v>7814722.2154621584</v>
      </c>
    </row>
    <row r="21" spans="1:6" ht="15" customHeight="1">
      <c r="A21" s="65">
        <f t="shared" si="0"/>
        <v>12</v>
      </c>
      <c r="B21" s="74" t="s">
        <v>92</v>
      </c>
      <c r="C21" s="74"/>
      <c r="D21" s="90">
        <v>0</v>
      </c>
      <c r="E21" s="272">
        <f>+'#1+#2+3 Tot Snoq DFIT'!H89</f>
        <v>1379146.4099157294</v>
      </c>
      <c r="F21" s="272">
        <f>+E21-D21</f>
        <v>1379146.4099157294</v>
      </c>
    </row>
    <row r="22" spans="1:6" ht="15" customHeight="1">
      <c r="A22" s="65">
        <f t="shared" si="0"/>
        <v>13</v>
      </c>
      <c r="B22" s="365" t="s">
        <v>186</v>
      </c>
      <c r="C22" s="267"/>
      <c r="D22" s="265">
        <v>0</v>
      </c>
      <c r="E22" s="273">
        <f>E21/0.65-E21</f>
        <v>742617.29764693137</v>
      </c>
      <c r="F22" s="273">
        <f>+E22-D22</f>
        <v>742617.29764693137</v>
      </c>
    </row>
    <row r="23" spans="1:6" ht="15" customHeight="1" thickBot="1">
      <c r="A23" s="65">
        <f t="shared" si="0"/>
        <v>14</v>
      </c>
      <c r="B23" s="282" t="s">
        <v>152</v>
      </c>
      <c r="C23" s="74"/>
      <c r="D23" s="283">
        <f>SUM(D20:D22)</f>
        <v>0</v>
      </c>
      <c r="E23" s="284">
        <f>SUM(E20:E22)</f>
        <v>9936485.9230248183</v>
      </c>
      <c r="F23" s="284">
        <f>SUM(F20:F22)</f>
        <v>9936485.9230248183</v>
      </c>
    </row>
    <row r="24" spans="1:6" ht="15" customHeight="1" thickTop="1">
      <c r="A24" s="65"/>
      <c r="B24" s="72"/>
      <c r="C24" s="70"/>
      <c r="D24" s="71"/>
      <c r="E24" s="71"/>
      <c r="F24" s="71"/>
    </row>
    <row r="25" spans="1:6" ht="15" customHeight="1">
      <c r="A25" s="65"/>
      <c r="B25" s="73"/>
      <c r="C25" s="68"/>
      <c r="D25"/>
      <c r="E25"/>
      <c r="F25"/>
    </row>
    <row r="26" spans="1:6" ht="15" customHeight="1">
      <c r="A26" s="65"/>
      <c r="D26"/>
      <c r="E26"/>
      <c r="F26"/>
    </row>
    <row r="27" spans="1:6" ht="15" customHeight="1">
      <c r="A27" s="65"/>
      <c r="B27" s="157"/>
      <c r="D27"/>
      <c r="E27"/>
      <c r="F27"/>
    </row>
    <row r="28" spans="1:6" ht="15" customHeight="1">
      <c r="A28" s="65"/>
      <c r="B28" s="158"/>
      <c r="D28"/>
      <c r="E28"/>
      <c r="F28"/>
    </row>
    <row r="29" spans="1:6" ht="15" customHeight="1">
      <c r="D29"/>
      <c r="E29"/>
      <c r="F29"/>
    </row>
    <row r="30" spans="1:6" ht="15" customHeight="1">
      <c r="D30"/>
      <c r="E30"/>
      <c r="F30"/>
    </row>
    <row r="31" spans="1:6" ht="15" customHeight="1">
      <c r="D31"/>
      <c r="E31"/>
      <c r="F31"/>
    </row>
    <row r="32" spans="1:6" ht="15" customHeight="1">
      <c r="D32"/>
      <c r="E32"/>
      <c r="F32"/>
    </row>
    <row r="33" spans="4:6" ht="15" customHeight="1">
      <c r="D33"/>
      <c r="E33"/>
      <c r="F33"/>
    </row>
    <row r="34" spans="4:6" ht="15" customHeight="1">
      <c r="D34"/>
      <c r="E34"/>
      <c r="F34"/>
    </row>
    <row r="35" spans="4:6" ht="15" customHeight="1">
      <c r="D35"/>
      <c r="E35"/>
      <c r="F35"/>
    </row>
    <row r="36" spans="4:6" ht="15" customHeight="1">
      <c r="D36"/>
      <c r="E36"/>
      <c r="F36"/>
    </row>
    <row r="37" spans="4:6" ht="15" customHeight="1">
      <c r="D37"/>
      <c r="E37"/>
      <c r="F37"/>
    </row>
    <row r="38" spans="4:6" ht="15" customHeight="1">
      <c r="D38"/>
      <c r="E38"/>
      <c r="F38"/>
    </row>
    <row r="39" spans="4:6" ht="15" customHeight="1">
      <c r="D39"/>
      <c r="E39"/>
      <c r="F39"/>
    </row>
    <row r="40" spans="4:6" ht="15" customHeight="1">
      <c r="D40"/>
      <c r="E40"/>
      <c r="F40"/>
    </row>
    <row r="41" spans="4:6" ht="15" customHeight="1">
      <c r="D41"/>
      <c r="E41"/>
      <c r="F41"/>
    </row>
    <row r="42" spans="4:6" ht="15" customHeight="1">
      <c r="D42"/>
      <c r="E42"/>
      <c r="F42"/>
    </row>
    <row r="43" spans="4:6" ht="15" customHeight="1">
      <c r="D43"/>
      <c r="E43"/>
      <c r="F43"/>
    </row>
    <row r="44" spans="4:6" ht="15" customHeight="1">
      <c r="D44"/>
      <c r="E44"/>
      <c r="F44"/>
    </row>
    <row r="45" spans="4:6" ht="15" customHeight="1">
      <c r="D45"/>
      <c r="E45"/>
      <c r="F45"/>
    </row>
    <row r="46" spans="4:6" ht="15" customHeight="1">
      <c r="D46"/>
      <c r="E46"/>
      <c r="F46"/>
    </row>
    <row r="47" spans="4:6" ht="15" customHeight="1">
      <c r="D47"/>
      <c r="E47"/>
      <c r="F47"/>
    </row>
    <row r="48" spans="4:6" ht="15" customHeight="1">
      <c r="D48"/>
      <c r="E48"/>
      <c r="F48"/>
    </row>
    <row r="49" spans="4:6" ht="15" customHeight="1">
      <c r="D49"/>
      <c r="E49"/>
      <c r="F49"/>
    </row>
    <row r="50" spans="4:6" ht="15" customHeight="1">
      <c r="D50"/>
      <c r="E50"/>
      <c r="F50"/>
    </row>
    <row r="51" spans="4:6" ht="15" customHeight="1">
      <c r="D51"/>
      <c r="E51"/>
      <c r="F51"/>
    </row>
    <row r="52" spans="4:6" ht="15" customHeight="1">
      <c r="D52"/>
      <c r="E52"/>
      <c r="F52"/>
    </row>
    <row r="53" spans="4:6" ht="15" customHeight="1">
      <c r="D53"/>
      <c r="E53"/>
      <c r="F53"/>
    </row>
    <row r="54" spans="4:6" ht="15" customHeight="1">
      <c r="D54"/>
      <c r="E54"/>
      <c r="F54"/>
    </row>
    <row r="55" spans="4:6" ht="15" customHeight="1">
      <c r="D55"/>
      <c r="E55"/>
      <c r="F55"/>
    </row>
    <row r="56" spans="4:6" ht="15" customHeight="1">
      <c r="D56"/>
      <c r="E56"/>
      <c r="F56"/>
    </row>
    <row r="57" spans="4:6" ht="15" customHeight="1">
      <c r="D57"/>
      <c r="E57"/>
      <c r="F57"/>
    </row>
    <row r="58" spans="4:6" ht="15" customHeight="1">
      <c r="D58"/>
      <c r="E58"/>
      <c r="F58"/>
    </row>
    <row r="59" spans="4:6" ht="15" customHeight="1">
      <c r="D59"/>
      <c r="E59"/>
      <c r="F59"/>
    </row>
    <row r="60" spans="4:6" ht="15" customHeight="1">
      <c r="D60"/>
      <c r="E60"/>
      <c r="F60"/>
    </row>
    <row r="61" spans="4:6" ht="15" customHeight="1">
      <c r="D61"/>
      <c r="E61"/>
      <c r="F61"/>
    </row>
    <row r="62" spans="4:6" ht="15" customHeight="1">
      <c r="D62"/>
      <c r="E62"/>
      <c r="F62"/>
    </row>
    <row r="63" spans="4:6" ht="15" customHeight="1">
      <c r="D63"/>
      <c r="E63"/>
      <c r="F63"/>
    </row>
    <row r="64" spans="4:6" ht="15" customHeight="1">
      <c r="D64"/>
      <c r="E64"/>
      <c r="F64"/>
    </row>
    <row r="65" spans="4:6" ht="15" customHeight="1">
      <c r="D65"/>
      <c r="E65"/>
      <c r="F65"/>
    </row>
    <row r="66" spans="4:6" ht="15" customHeight="1">
      <c r="D66"/>
      <c r="E66"/>
      <c r="F66"/>
    </row>
    <row r="67" spans="4:6" ht="15" customHeight="1">
      <c r="D67"/>
      <c r="E67"/>
      <c r="F67"/>
    </row>
    <row r="68" spans="4:6" ht="15" customHeight="1">
      <c r="D68"/>
      <c r="E68"/>
      <c r="F68"/>
    </row>
    <row r="69" spans="4:6" ht="15" customHeight="1">
      <c r="D69"/>
      <c r="E69"/>
      <c r="F69"/>
    </row>
    <row r="70" spans="4:6" ht="15" customHeight="1">
      <c r="D70"/>
      <c r="E70"/>
      <c r="F70"/>
    </row>
    <row r="71" spans="4:6" ht="15" customHeight="1">
      <c r="D71"/>
      <c r="E71"/>
      <c r="F71"/>
    </row>
    <row r="72" spans="4:6" ht="15" customHeight="1">
      <c r="D72"/>
      <c r="E72"/>
      <c r="F72"/>
    </row>
    <row r="73" spans="4:6" ht="15" customHeight="1">
      <c r="D73"/>
      <c r="E73"/>
      <c r="F73"/>
    </row>
  </sheetData>
  <mergeCells count="6">
    <mergeCell ref="D6:F6"/>
    <mergeCell ref="A1:F1"/>
    <mergeCell ref="A2:F2"/>
    <mergeCell ref="A3:F3"/>
    <mergeCell ref="A4:F4"/>
    <mergeCell ref="A5:F5"/>
  </mergeCells>
  <phoneticPr fontId="54" type="noConversion"/>
  <pageMargins left="0.25" right="0.25" top="1" bottom="1" header="0.5" footer="0.5"/>
  <pageSetup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97"/>
  <sheetViews>
    <sheetView zoomScaleNormal="100" workbookViewId="0">
      <pane ySplit="3" topLeftCell="A4" activePane="bottomLeft" state="frozen"/>
      <selection activeCell="H62" sqref="H62"/>
      <selection pane="bottomLeft" activeCell="C49" sqref="C49"/>
    </sheetView>
  </sheetViews>
  <sheetFormatPr defaultColWidth="8.88671875" defaultRowHeight="13.2"/>
  <cols>
    <col min="1" max="1" width="25.88671875" style="2" customWidth="1"/>
    <col min="2" max="2" width="16.6640625" style="2" customWidth="1"/>
    <col min="3" max="3" width="19.88671875" style="2" customWidth="1"/>
    <col min="4" max="4" width="18.5546875" style="2" customWidth="1"/>
    <col min="5" max="5" width="22.5546875" style="2" customWidth="1"/>
    <col min="6" max="6" width="3" style="2" customWidth="1"/>
    <col min="7" max="7" width="11.6640625" style="202" customWidth="1"/>
    <col min="8" max="8" width="10.88671875" style="2" bestFit="1" customWidth="1"/>
    <col min="9" max="16384" width="8.88671875" style="2"/>
  </cols>
  <sheetData>
    <row r="1" spans="1:19" s="118" customFormat="1">
      <c r="A1" s="6" t="s">
        <v>238</v>
      </c>
      <c r="B1" s="7"/>
      <c r="C1" s="7"/>
      <c r="E1" s="9"/>
      <c r="F1" s="7"/>
      <c r="G1" s="34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9"/>
    </row>
    <row r="2" spans="1:19" s="118" customFormat="1">
      <c r="A2" s="250" t="s">
        <v>131</v>
      </c>
      <c r="B2" s="7"/>
      <c r="C2" s="7"/>
      <c r="D2" s="7"/>
      <c r="E2" s="251"/>
      <c r="G2" s="345"/>
      <c r="H2" s="7"/>
      <c r="I2" s="7"/>
      <c r="O2" s="7"/>
      <c r="R2" s="7"/>
      <c r="S2" s="7"/>
    </row>
    <row r="3" spans="1:19" s="118" customFormat="1">
      <c r="A3" s="6"/>
      <c r="B3" s="7"/>
      <c r="C3" s="7"/>
      <c r="D3" s="7"/>
      <c r="E3" s="251" t="s">
        <v>107</v>
      </c>
      <c r="G3" s="345"/>
      <c r="H3" s="7"/>
      <c r="I3" s="7"/>
      <c r="O3" s="7"/>
      <c r="R3" s="7"/>
      <c r="S3" s="7"/>
    </row>
    <row r="4" spans="1:19" s="118" customFormat="1">
      <c r="A4" s="324" t="s">
        <v>113</v>
      </c>
      <c r="B4" s="7"/>
      <c r="C4" s="7"/>
      <c r="D4" s="7"/>
      <c r="G4" s="345"/>
      <c r="H4" s="7"/>
      <c r="I4" s="7"/>
      <c r="O4" s="7"/>
      <c r="R4" s="7"/>
      <c r="S4" s="7"/>
    </row>
    <row r="5" spans="1:19" s="118" customFormat="1" ht="13.8" thickBot="1">
      <c r="A5" s="324" t="s">
        <v>137</v>
      </c>
      <c r="B5" s="7"/>
      <c r="C5" s="7"/>
      <c r="D5" s="7"/>
      <c r="E5" s="92"/>
      <c r="G5" s="346"/>
      <c r="H5" s="11"/>
      <c r="I5" s="11"/>
      <c r="J5" s="11"/>
      <c r="K5" s="11"/>
      <c r="O5" s="7"/>
      <c r="R5" s="7"/>
      <c r="S5" s="7"/>
    </row>
    <row r="6" spans="1:19" s="120" customFormat="1">
      <c r="A6" s="119" t="s">
        <v>0</v>
      </c>
      <c r="B6" s="119" t="s">
        <v>97</v>
      </c>
      <c r="C6" s="119" t="s">
        <v>21</v>
      </c>
      <c r="D6" s="119" t="s">
        <v>22</v>
      </c>
      <c r="E6" s="119" t="s">
        <v>8</v>
      </c>
      <c r="G6" s="347"/>
    </row>
    <row r="7" spans="1:19" s="120" customFormat="1">
      <c r="A7" s="121"/>
      <c r="B7" s="122" t="s">
        <v>43</v>
      </c>
      <c r="C7" s="122" t="s">
        <v>23</v>
      </c>
      <c r="D7" s="122" t="s">
        <v>24</v>
      </c>
      <c r="E7" s="122" t="s">
        <v>2</v>
      </c>
      <c r="G7" s="347"/>
    </row>
    <row r="8" spans="1:19" s="120" customFormat="1">
      <c r="A8" s="121"/>
      <c r="B8" s="122"/>
      <c r="C8" s="122" t="s">
        <v>26</v>
      </c>
      <c r="D8" s="368">
        <f>'Dep Rate'!F24</f>
        <v>3.1947033333333333E-2</v>
      </c>
      <c r="E8" s="122"/>
      <c r="G8" s="347"/>
    </row>
    <row r="9" spans="1:19" s="120" customFormat="1" ht="13.8" thickBot="1">
      <c r="A9" s="123"/>
      <c r="B9" s="123" t="s">
        <v>25</v>
      </c>
      <c r="C9" s="123" t="s">
        <v>27</v>
      </c>
      <c r="D9" s="124"/>
      <c r="E9" s="123" t="s">
        <v>29</v>
      </c>
      <c r="G9" s="347"/>
    </row>
    <row r="10" spans="1:19" s="120" customFormat="1" ht="14.25" customHeight="1" thickTop="1">
      <c r="A10" s="369">
        <v>41518</v>
      </c>
      <c r="B10" s="370">
        <f>'#1 DFIT- Div Dam'!C45</f>
        <v>6945417.5499999998</v>
      </c>
      <c r="C10" s="371">
        <f>'#1 DFIT- Div Dam'!C45</f>
        <v>6945417.5499999998</v>
      </c>
      <c r="D10" s="372"/>
      <c r="E10" s="373">
        <f>'#1 DFIT- Div Dam'!J45</f>
        <v>-203991.49517862574</v>
      </c>
      <c r="G10" s="347"/>
    </row>
    <row r="11" spans="1:19" s="120" customFormat="1" ht="12.75" customHeight="1">
      <c r="A11" s="369">
        <v>41548</v>
      </c>
      <c r="B11" s="370">
        <f>'#1 DFIT- Div Dam'!C46</f>
        <v>6945417.5499999998</v>
      </c>
      <c r="C11" s="370">
        <f>'#1 DFIT- Div Dam'!C46</f>
        <v>6945417.5499999998</v>
      </c>
      <c r="D11" s="374">
        <f>(C11*$D$8/12)</f>
        <v>18490.457165314026</v>
      </c>
      <c r="E11" s="375">
        <f>E10-D11</f>
        <v>-222481.95234393977</v>
      </c>
      <c r="G11" s="347"/>
    </row>
    <row r="12" spans="1:19" s="120" customFormat="1">
      <c r="A12" s="369">
        <v>41579</v>
      </c>
      <c r="B12" s="370">
        <f>'#1 DFIT- Div Dam'!C47</f>
        <v>6945417.5499999998</v>
      </c>
      <c r="C12" s="370">
        <f>'#1 DFIT- Div Dam'!C47</f>
        <v>6945417.5499999998</v>
      </c>
      <c r="D12" s="374">
        <f t="shared" ref="D12:D22" si="0">(C12*$D$8/12)</f>
        <v>18490.457165314026</v>
      </c>
      <c r="E12" s="375">
        <f t="shared" ref="E12:E23" si="1">E11-D12</f>
        <v>-240972.4095092538</v>
      </c>
      <c r="F12" s="126"/>
      <c r="G12" s="347"/>
    </row>
    <row r="13" spans="1:19" s="120" customFormat="1">
      <c r="A13" s="369">
        <v>41609</v>
      </c>
      <c r="B13" s="370">
        <f>'#1 DFIT- Div Dam'!C48</f>
        <v>6945417.5499999998</v>
      </c>
      <c r="C13" s="370">
        <f>'#1 DFIT- Div Dam'!C48</f>
        <v>6945417.5499999998</v>
      </c>
      <c r="D13" s="374">
        <f t="shared" si="0"/>
        <v>18490.457165314026</v>
      </c>
      <c r="E13" s="375">
        <f t="shared" si="1"/>
        <v>-259462.86667456783</v>
      </c>
      <c r="F13" s="126"/>
      <c r="G13" s="348"/>
    </row>
    <row r="14" spans="1:19" s="120" customFormat="1">
      <c r="A14" s="369">
        <v>41640</v>
      </c>
      <c r="B14" s="370">
        <f>'#1 DFIT- Div Dam'!C49</f>
        <v>6945417.5499999998</v>
      </c>
      <c r="C14" s="370">
        <f>'#1 DFIT- Div Dam'!C49</f>
        <v>6945417.5499999998</v>
      </c>
      <c r="D14" s="374">
        <f t="shared" si="0"/>
        <v>18490.457165314026</v>
      </c>
      <c r="E14" s="375">
        <f t="shared" si="1"/>
        <v>-277953.32383988186</v>
      </c>
      <c r="F14" s="126"/>
      <c r="G14" s="347"/>
    </row>
    <row r="15" spans="1:19" s="120" customFormat="1">
      <c r="A15" s="369">
        <v>41671</v>
      </c>
      <c r="B15" s="370">
        <f>'#1 DFIT- Div Dam'!C50</f>
        <v>6945417.5499999998</v>
      </c>
      <c r="C15" s="370">
        <f>'#1 DFIT- Div Dam'!C50</f>
        <v>6945417.5499999998</v>
      </c>
      <c r="D15" s="374">
        <f t="shared" si="0"/>
        <v>18490.457165314026</v>
      </c>
      <c r="E15" s="375">
        <f t="shared" si="1"/>
        <v>-296443.78100519587</v>
      </c>
      <c r="F15" s="126"/>
      <c r="G15" s="347"/>
    </row>
    <row r="16" spans="1:19" s="120" customFormat="1">
      <c r="A16" s="369">
        <v>41699</v>
      </c>
      <c r="B16" s="370">
        <f>'#1 DFIT- Div Dam'!C51</f>
        <v>6945417.5499999998</v>
      </c>
      <c r="C16" s="370">
        <f>'#1 DFIT- Div Dam'!C51</f>
        <v>6945417.5499999998</v>
      </c>
      <c r="D16" s="374">
        <f t="shared" si="0"/>
        <v>18490.457165314026</v>
      </c>
      <c r="E16" s="375">
        <f t="shared" si="1"/>
        <v>-314934.23817050987</v>
      </c>
      <c r="F16" s="126"/>
      <c r="G16" s="347"/>
    </row>
    <row r="17" spans="1:19" s="120" customFormat="1">
      <c r="A17" s="369">
        <v>41730</v>
      </c>
      <c r="B17" s="370">
        <f>'#1 DFIT- Div Dam'!C52</f>
        <v>6945417.5499999998</v>
      </c>
      <c r="C17" s="370">
        <f>'#1 DFIT- Div Dam'!C52</f>
        <v>6945417.5499999998</v>
      </c>
      <c r="D17" s="374">
        <f t="shared" si="0"/>
        <v>18490.457165314026</v>
      </c>
      <c r="E17" s="375">
        <f t="shared" si="1"/>
        <v>-333424.69533582387</v>
      </c>
      <c r="G17" s="349"/>
    </row>
    <row r="18" spans="1:19" s="120" customFormat="1">
      <c r="A18" s="369">
        <v>41760</v>
      </c>
      <c r="B18" s="370">
        <f>'#1 DFIT- Div Dam'!C53</f>
        <v>6945417.5499999998</v>
      </c>
      <c r="C18" s="370">
        <f>'#1 DFIT- Div Dam'!C53</f>
        <v>6945417.5499999998</v>
      </c>
      <c r="D18" s="374">
        <f t="shared" si="0"/>
        <v>18490.457165314026</v>
      </c>
      <c r="E18" s="375">
        <f t="shared" si="1"/>
        <v>-351915.15250113787</v>
      </c>
      <c r="F18" s="126"/>
      <c r="G18" s="347"/>
    </row>
    <row r="19" spans="1:19" s="120" customFormat="1">
      <c r="A19" s="369">
        <v>41791</v>
      </c>
      <c r="B19" s="370">
        <f>'#1 DFIT- Div Dam'!C54</f>
        <v>6945417.5499999998</v>
      </c>
      <c r="C19" s="370">
        <f>'#1 DFIT- Div Dam'!C54</f>
        <v>6945417.5499999998</v>
      </c>
      <c r="D19" s="374">
        <f t="shared" si="0"/>
        <v>18490.457165314026</v>
      </c>
      <c r="E19" s="375">
        <f t="shared" si="1"/>
        <v>-370405.60966645187</v>
      </c>
      <c r="F19" s="126"/>
      <c r="G19" s="347"/>
    </row>
    <row r="20" spans="1:19" s="120" customFormat="1">
      <c r="A20" s="369">
        <v>41821</v>
      </c>
      <c r="B20" s="370">
        <f>'#1 DFIT- Div Dam'!C55</f>
        <v>6945417.5499999998</v>
      </c>
      <c r="C20" s="370">
        <f>'#1 DFIT- Div Dam'!C55</f>
        <v>6945417.5499999998</v>
      </c>
      <c r="D20" s="374">
        <f t="shared" si="0"/>
        <v>18490.457165314026</v>
      </c>
      <c r="E20" s="375">
        <f t="shared" si="1"/>
        <v>-388896.06683176587</v>
      </c>
      <c r="F20" s="126"/>
      <c r="G20" s="347"/>
    </row>
    <row r="21" spans="1:19" s="120" customFormat="1">
      <c r="A21" s="369">
        <v>41852</v>
      </c>
      <c r="B21" s="370">
        <f>'#1 DFIT- Div Dam'!C56</f>
        <v>6945417.5499999998</v>
      </c>
      <c r="C21" s="370">
        <f>'#1 DFIT- Div Dam'!C56</f>
        <v>6945417.5499999998</v>
      </c>
      <c r="D21" s="374">
        <f t="shared" si="0"/>
        <v>18490.457165314026</v>
      </c>
      <c r="E21" s="375">
        <f t="shared" si="1"/>
        <v>-407386.52399707987</v>
      </c>
      <c r="F21" s="126"/>
      <c r="G21" s="347"/>
    </row>
    <row r="22" spans="1:19" s="120" customFormat="1">
      <c r="A22" s="369">
        <v>41883</v>
      </c>
      <c r="B22" s="370">
        <f>'#1 DFIT- Div Dam'!C57</f>
        <v>6945417.5499999998</v>
      </c>
      <c r="C22" s="370">
        <f>'#1 DFIT- Div Dam'!C57</f>
        <v>6945417.5499999998</v>
      </c>
      <c r="D22" s="374">
        <f t="shared" si="0"/>
        <v>18490.457165314026</v>
      </c>
      <c r="E22" s="375">
        <f t="shared" si="1"/>
        <v>-425876.98116239387</v>
      </c>
      <c r="F22" s="126"/>
      <c r="G22" s="350"/>
    </row>
    <row r="23" spans="1:19" s="120" customFormat="1">
      <c r="A23" s="369">
        <v>41913</v>
      </c>
      <c r="B23" s="370">
        <f>'#1 DFIT- Div Dam'!C58</f>
        <v>6945417.5499999998</v>
      </c>
      <c r="C23" s="370">
        <f>'#1 DFIT- Div Dam'!C58</f>
        <v>6945417.5499999998</v>
      </c>
      <c r="D23" s="374">
        <f>(C23*$D$8/12)</f>
        <v>18490.457165314026</v>
      </c>
      <c r="E23" s="375">
        <f t="shared" si="1"/>
        <v>-444367.43832770787</v>
      </c>
      <c r="F23" s="126"/>
      <c r="G23" s="351"/>
      <c r="H23" s="126"/>
    </row>
    <row r="24" spans="1:19" ht="13.8" thickBot="1">
      <c r="A24" s="369">
        <v>41973</v>
      </c>
      <c r="B24" s="370">
        <f>'#1 DFIT- Div Dam'!C59</f>
        <v>6945417.5499999998</v>
      </c>
      <c r="C24" s="370">
        <f>'#1 DFIT- Div Dam'!C59</f>
        <v>6945417.5499999998</v>
      </c>
      <c r="D24" s="374">
        <f>(C24*$D$8/12)</f>
        <v>18490.457165314026</v>
      </c>
      <c r="E24" s="375">
        <f t="shared" ref="E24" si="2">E23-D24</f>
        <v>-462857.89549302188</v>
      </c>
      <c r="G24" s="207"/>
      <c r="H24" s="120"/>
    </row>
    <row r="25" spans="1:19">
      <c r="A25" s="376" t="s">
        <v>236</v>
      </c>
      <c r="B25" s="568"/>
      <c r="C25" s="568"/>
      <c r="D25" s="253">
        <f>SUM(D13:D24)</f>
        <v>221885.48598376833</v>
      </c>
      <c r="E25" s="569"/>
      <c r="G25" s="207"/>
      <c r="H25" s="120"/>
    </row>
    <row r="26" spans="1:19" ht="13.8" thickBot="1">
      <c r="A26" s="377" t="s">
        <v>237</v>
      </c>
      <c r="B26" s="252">
        <f>(+B12+B24+SUM(B13:B23)*2)/24</f>
        <v>6945417.549999998</v>
      </c>
      <c r="C26" s="252">
        <f>(+C12+C24+SUM(C13:C23)*2)/24</f>
        <v>6945417.549999998</v>
      </c>
      <c r="D26" s="570"/>
      <c r="E26" s="252">
        <f>(+E12+E24+SUM(E13:E23)*2)/24</f>
        <v>-351915.15250113787</v>
      </c>
      <c r="G26" s="207"/>
    </row>
    <row r="27" spans="1:19" s="118" customFormat="1" ht="13.8" thickTop="1">
      <c r="A27" s="324" t="s">
        <v>136</v>
      </c>
      <c r="B27" s="7"/>
      <c r="C27" s="7"/>
      <c r="D27" s="7"/>
      <c r="G27" s="352"/>
      <c r="H27" s="7"/>
      <c r="I27" s="7"/>
      <c r="O27" s="7"/>
      <c r="R27" s="7"/>
      <c r="S27" s="7"/>
    </row>
    <row r="28" spans="1:19" s="118" customFormat="1" ht="13.8" thickBot="1">
      <c r="A28" s="324" t="s">
        <v>188</v>
      </c>
      <c r="B28" s="7"/>
      <c r="C28" s="7"/>
      <c r="D28" s="7"/>
      <c r="E28" s="92"/>
      <c r="G28" s="353"/>
      <c r="H28" s="11"/>
      <c r="I28" s="11"/>
      <c r="J28" s="11"/>
      <c r="K28" s="11"/>
      <c r="O28" s="7"/>
      <c r="R28" s="7"/>
      <c r="S28" s="7"/>
    </row>
    <row r="29" spans="1:19" s="120" customFormat="1">
      <c r="A29" s="119" t="s">
        <v>0</v>
      </c>
      <c r="B29" s="119" t="s">
        <v>97</v>
      </c>
      <c r="C29" s="119" t="s">
        <v>21</v>
      </c>
      <c r="D29" s="119" t="s">
        <v>22</v>
      </c>
      <c r="E29" s="119" t="s">
        <v>8</v>
      </c>
      <c r="G29" s="209"/>
    </row>
    <row r="30" spans="1:19" s="120" customFormat="1">
      <c r="A30" s="121"/>
      <c r="B30" s="122" t="s">
        <v>43</v>
      </c>
      <c r="C30" s="122" t="s">
        <v>23</v>
      </c>
      <c r="D30" s="122" t="s">
        <v>24</v>
      </c>
      <c r="E30" s="122" t="s">
        <v>2</v>
      </c>
      <c r="G30" s="209"/>
    </row>
    <row r="31" spans="1:19" s="120" customFormat="1">
      <c r="A31" s="121"/>
      <c r="B31" s="122"/>
      <c r="C31" s="122" t="s">
        <v>26</v>
      </c>
      <c r="D31" s="368">
        <f>+'Dep Rate'!F24</f>
        <v>3.1947033333333333E-2</v>
      </c>
      <c r="E31" s="122"/>
      <c r="G31" s="209"/>
    </row>
    <row r="32" spans="1:19" s="120" customFormat="1" ht="13.8" thickBot="1">
      <c r="A32" s="123"/>
      <c r="B32" s="123" t="s">
        <v>25</v>
      </c>
      <c r="C32" s="123" t="s">
        <v>27</v>
      </c>
      <c r="D32" s="124"/>
      <c r="E32" s="123" t="s">
        <v>29</v>
      </c>
      <c r="G32" s="209"/>
    </row>
    <row r="33" spans="1:8" s="120" customFormat="1" ht="14.25" customHeight="1" thickTop="1">
      <c r="A33" s="369">
        <v>41518</v>
      </c>
      <c r="B33" s="370">
        <f>'#2 DFIT- Plant 2'!C40</f>
        <v>147002266.97</v>
      </c>
      <c r="C33" s="378">
        <f>B33</f>
        <v>147002266.97</v>
      </c>
      <c r="D33" s="379"/>
      <c r="E33" s="380">
        <f>'#2 DFIT- Plant 2'!J40</f>
        <v>-2139419.3249068041</v>
      </c>
      <c r="G33" s="209"/>
    </row>
    <row r="34" spans="1:8" s="120" customFormat="1" ht="12.75" customHeight="1">
      <c r="A34" s="369">
        <v>41548</v>
      </c>
      <c r="B34" s="370">
        <f>'#2 DFIT- Plant 2'!C41</f>
        <v>147002266.97</v>
      </c>
      <c r="C34" s="370">
        <f>B34</f>
        <v>147002266.97</v>
      </c>
      <c r="D34" s="374">
        <f>(C34*$D$31/12)</f>
        <v>391357.19358051295</v>
      </c>
      <c r="E34" s="375">
        <f t="shared" ref="E34:E39" si="3">E33-D34</f>
        <v>-2530776.518487317</v>
      </c>
      <c r="G34" s="209"/>
    </row>
    <row r="35" spans="1:8" s="120" customFormat="1">
      <c r="A35" s="369">
        <v>41579</v>
      </c>
      <c r="B35" s="370">
        <f>'#2 DFIT- Plant 2'!C42</f>
        <v>147002266.97</v>
      </c>
      <c r="C35" s="370">
        <f>B35</f>
        <v>147002266.97</v>
      </c>
      <c r="D35" s="374">
        <f t="shared" ref="D35:D38" si="4">(C35*$D$31/12)</f>
        <v>391357.19358051295</v>
      </c>
      <c r="E35" s="375">
        <f t="shared" si="3"/>
        <v>-2922133.7120678299</v>
      </c>
      <c r="F35" s="126"/>
      <c r="G35" s="209"/>
    </row>
    <row r="36" spans="1:8" s="120" customFormat="1">
      <c r="A36" s="369">
        <v>41609</v>
      </c>
      <c r="B36" s="370">
        <f>'#2 DFIT- Plant 2'!C43</f>
        <v>147002266.97</v>
      </c>
      <c r="C36" s="370">
        <f t="shared" ref="C36:C47" si="5">B36</f>
        <v>147002266.97</v>
      </c>
      <c r="D36" s="374">
        <f t="shared" si="4"/>
        <v>391357.19358051295</v>
      </c>
      <c r="E36" s="375">
        <f t="shared" si="3"/>
        <v>-3313490.9056483428</v>
      </c>
      <c r="F36" s="126"/>
      <c r="G36" s="354"/>
    </row>
    <row r="37" spans="1:8" s="120" customFormat="1">
      <c r="A37" s="369">
        <v>41640</v>
      </c>
      <c r="B37" s="370">
        <f>'#2 DFIT- Plant 2'!C44</f>
        <v>147002266.97</v>
      </c>
      <c r="C37" s="370">
        <f t="shared" si="5"/>
        <v>147002266.97</v>
      </c>
      <c r="D37" s="374">
        <f t="shared" si="4"/>
        <v>391357.19358051295</v>
      </c>
      <c r="E37" s="375">
        <f t="shared" si="3"/>
        <v>-3704848.0992288557</v>
      </c>
      <c r="F37" s="126"/>
      <c r="G37" s="209"/>
    </row>
    <row r="38" spans="1:8" s="120" customFormat="1">
      <c r="A38" s="369">
        <v>41671</v>
      </c>
      <c r="B38" s="370">
        <f>'#2 DFIT- Plant 2'!C45</f>
        <v>147002266.97</v>
      </c>
      <c r="C38" s="370">
        <f t="shared" si="5"/>
        <v>147002266.97</v>
      </c>
      <c r="D38" s="374">
        <f t="shared" si="4"/>
        <v>391357.19358051295</v>
      </c>
      <c r="E38" s="375">
        <f t="shared" si="3"/>
        <v>-4096205.2928093686</v>
      </c>
      <c r="F38" s="126"/>
      <c r="G38" s="209"/>
    </row>
    <row r="39" spans="1:8" s="120" customFormat="1">
      <c r="A39" s="369">
        <v>41699</v>
      </c>
      <c r="B39" s="370">
        <f>'#2 DFIT- Plant 2'!C46</f>
        <v>147002266.97</v>
      </c>
      <c r="C39" s="370">
        <f t="shared" si="5"/>
        <v>147002266.97</v>
      </c>
      <c r="D39" s="374">
        <f t="shared" ref="D39:D47" si="6">(C39*$D$31/12)</f>
        <v>391357.19358051295</v>
      </c>
      <c r="E39" s="375">
        <f t="shared" si="3"/>
        <v>-4487562.4863898819</v>
      </c>
      <c r="F39" s="126"/>
      <c r="G39" s="209"/>
    </row>
    <row r="40" spans="1:8" s="120" customFormat="1">
      <c r="A40" s="369">
        <v>41730</v>
      </c>
      <c r="B40" s="370">
        <f>'#2 DFIT- Plant 2'!C47</f>
        <v>147002266.97</v>
      </c>
      <c r="C40" s="370">
        <f t="shared" si="5"/>
        <v>147002266.97</v>
      </c>
      <c r="D40" s="374">
        <f t="shared" si="6"/>
        <v>391357.19358051295</v>
      </c>
      <c r="E40" s="375">
        <f t="shared" ref="E40:E45" si="7">E39-D40</f>
        <v>-4878919.6799703948</v>
      </c>
      <c r="G40" s="355"/>
    </row>
    <row r="41" spans="1:8" s="120" customFormat="1">
      <c r="A41" s="369">
        <v>41760</v>
      </c>
      <c r="B41" s="370">
        <f>'#2 DFIT- Plant 2'!C48</f>
        <v>147002266.97</v>
      </c>
      <c r="C41" s="370">
        <f t="shared" si="5"/>
        <v>147002266.97</v>
      </c>
      <c r="D41" s="374">
        <f t="shared" si="6"/>
        <v>391357.19358051295</v>
      </c>
      <c r="E41" s="375">
        <f t="shared" si="7"/>
        <v>-5270276.8735509077</v>
      </c>
      <c r="F41" s="126"/>
      <c r="G41" s="209"/>
    </row>
    <row r="42" spans="1:8" s="120" customFormat="1">
      <c r="A42" s="369">
        <v>41791</v>
      </c>
      <c r="B42" s="370">
        <f>'#2 DFIT- Plant 2'!C49</f>
        <v>147002266.97</v>
      </c>
      <c r="C42" s="370">
        <f t="shared" si="5"/>
        <v>147002266.97</v>
      </c>
      <c r="D42" s="374">
        <f t="shared" si="6"/>
        <v>391357.19358051295</v>
      </c>
      <c r="E42" s="375">
        <f t="shared" si="7"/>
        <v>-5661634.0671314206</v>
      </c>
      <c r="F42" s="126"/>
      <c r="G42" s="209"/>
    </row>
    <row r="43" spans="1:8" s="120" customFormat="1">
      <c r="A43" s="369">
        <v>41821</v>
      </c>
      <c r="B43" s="370">
        <f>'#2 DFIT- Plant 2'!C50</f>
        <v>147002266.97</v>
      </c>
      <c r="C43" s="370">
        <f t="shared" si="5"/>
        <v>147002266.97</v>
      </c>
      <c r="D43" s="374">
        <f t="shared" si="6"/>
        <v>391357.19358051295</v>
      </c>
      <c r="E43" s="375">
        <f t="shared" si="7"/>
        <v>-6052991.2607119335</v>
      </c>
      <c r="F43" s="126"/>
      <c r="G43" s="209"/>
    </row>
    <row r="44" spans="1:8" s="120" customFormat="1">
      <c r="A44" s="369">
        <v>41852</v>
      </c>
      <c r="B44" s="370">
        <f>'#2 DFIT- Plant 2'!C51</f>
        <v>147002266.97</v>
      </c>
      <c r="C44" s="370">
        <f t="shared" si="5"/>
        <v>147002266.97</v>
      </c>
      <c r="D44" s="374">
        <f t="shared" si="6"/>
        <v>391357.19358051295</v>
      </c>
      <c r="E44" s="375">
        <f t="shared" si="7"/>
        <v>-6444348.4542924464</v>
      </c>
      <c r="F44" s="126"/>
      <c r="G44" s="209"/>
    </row>
    <row r="45" spans="1:8" s="120" customFormat="1">
      <c r="A45" s="369">
        <v>41883</v>
      </c>
      <c r="B45" s="370">
        <f>'#2 DFIT- Plant 2'!C52</f>
        <v>147002266.97</v>
      </c>
      <c r="C45" s="370">
        <f t="shared" si="5"/>
        <v>147002266.97</v>
      </c>
      <c r="D45" s="374">
        <f t="shared" si="6"/>
        <v>391357.19358051295</v>
      </c>
      <c r="E45" s="375">
        <f t="shared" si="7"/>
        <v>-6835705.6478729593</v>
      </c>
      <c r="F45" s="126"/>
      <c r="G45" s="350"/>
    </row>
    <row r="46" spans="1:8" s="120" customFormat="1">
      <c r="A46" s="369">
        <v>41913</v>
      </c>
      <c r="B46" s="370">
        <f>'#2 DFIT- Plant 2'!C53</f>
        <v>147002266.97</v>
      </c>
      <c r="C46" s="370">
        <f t="shared" si="5"/>
        <v>147002266.97</v>
      </c>
      <c r="D46" s="374">
        <f t="shared" si="6"/>
        <v>391357.19358051295</v>
      </c>
      <c r="E46" s="375">
        <f>E45-D46</f>
        <v>-7227062.8414534722</v>
      </c>
      <c r="F46" s="126"/>
      <c r="G46" s="351"/>
      <c r="H46" s="126"/>
    </row>
    <row r="47" spans="1:8" ht="13.8" thickBot="1">
      <c r="A47" s="369">
        <v>41944</v>
      </c>
      <c r="B47" s="370">
        <f>'#2 DFIT- Plant 2'!C54</f>
        <v>147002266.97</v>
      </c>
      <c r="C47" s="565">
        <f t="shared" si="5"/>
        <v>147002266.97</v>
      </c>
      <c r="D47" s="566">
        <f t="shared" si="6"/>
        <v>391357.19358051295</v>
      </c>
      <c r="E47" s="567">
        <f>E46-D47</f>
        <v>-7618420.035033985</v>
      </c>
      <c r="G47" s="207"/>
      <c r="H47" s="120"/>
    </row>
    <row r="48" spans="1:8">
      <c r="A48" s="376" t="s">
        <v>236</v>
      </c>
      <c r="B48" s="568"/>
      <c r="C48" s="568"/>
      <c r="D48" s="253">
        <f>SUM(D36:D47)</f>
        <v>4696286.3229661556</v>
      </c>
      <c r="E48" s="569"/>
      <c r="G48" s="207"/>
      <c r="H48" s="120"/>
    </row>
    <row r="49" spans="1:7" ht="13.8" thickBot="1">
      <c r="A49" s="377" t="s">
        <v>237</v>
      </c>
      <c r="B49" s="252">
        <f>(+B35+B47+SUM(B36:B46)*2)/24</f>
        <v>147002266.97</v>
      </c>
      <c r="C49" s="252">
        <f>(+C35+C47+SUM(C36:C46)*2)/24</f>
        <v>147002266.97</v>
      </c>
      <c r="D49" s="570"/>
      <c r="E49" s="252">
        <f>(+E35+E47+SUM(E36:E46)*2)/24</f>
        <v>-5270276.8735509077</v>
      </c>
      <c r="G49" s="207"/>
    </row>
    <row r="50" spans="1:7" ht="13.8" thickTop="1">
      <c r="A50" s="324" t="s">
        <v>109</v>
      </c>
      <c r="B50" s="120"/>
      <c r="C50" s="120"/>
      <c r="D50" s="120"/>
      <c r="E50" s="120"/>
      <c r="G50" s="207"/>
    </row>
    <row r="51" spans="1:7" ht="13.8" thickBot="1">
      <c r="A51" s="324" t="s">
        <v>241</v>
      </c>
      <c r="B51" s="120"/>
      <c r="C51" s="120" t="s">
        <v>84</v>
      </c>
      <c r="D51" s="120"/>
      <c r="E51" s="92"/>
      <c r="G51" s="207"/>
    </row>
    <row r="52" spans="1:7">
      <c r="A52" s="119" t="s">
        <v>0</v>
      </c>
      <c r="B52" s="119" t="s">
        <v>97</v>
      </c>
      <c r="C52" s="119" t="s">
        <v>21</v>
      </c>
      <c r="D52" s="119" t="s">
        <v>22</v>
      </c>
      <c r="E52" s="119" t="s">
        <v>8</v>
      </c>
      <c r="G52" s="207"/>
    </row>
    <row r="53" spans="1:7">
      <c r="A53" s="121"/>
      <c r="B53" s="122" t="s">
        <v>43</v>
      </c>
      <c r="C53" s="122" t="s">
        <v>23</v>
      </c>
      <c r="D53" s="122" t="s">
        <v>144</v>
      </c>
      <c r="E53" s="122" t="s">
        <v>2</v>
      </c>
      <c r="G53" s="207"/>
    </row>
    <row r="54" spans="1:7">
      <c r="A54" s="121"/>
      <c r="B54" s="122"/>
      <c r="C54" s="122" t="s">
        <v>26</v>
      </c>
      <c r="D54" s="368">
        <f>+D31</f>
        <v>3.1947033333333333E-2</v>
      </c>
      <c r="E54" s="122"/>
      <c r="G54" s="207"/>
    </row>
    <row r="55" spans="1:7" ht="13.8" thickBot="1">
      <c r="A55" s="123"/>
      <c r="B55" s="123" t="s">
        <v>25</v>
      </c>
      <c r="C55" s="123" t="s">
        <v>27</v>
      </c>
      <c r="D55" s="124"/>
      <c r="E55" s="123" t="s">
        <v>29</v>
      </c>
      <c r="G55" s="207"/>
    </row>
    <row r="56" spans="1:7" ht="13.8" thickTop="1">
      <c r="A56" s="369">
        <v>41518</v>
      </c>
      <c r="B56" s="381">
        <f>'#3 DFIT- Plant 1&amp; Parks'!C38</f>
        <v>133837053.71999998</v>
      </c>
      <c r="C56" s="370">
        <f>B56</f>
        <v>133837053.71999998</v>
      </c>
      <c r="D56" s="379"/>
      <c r="E56" s="382">
        <f>'#3 DFIT- Plant 1&amp; Parks'!J38</f>
        <v>-540209.00637665135</v>
      </c>
      <c r="G56" s="207"/>
    </row>
    <row r="57" spans="1:7">
      <c r="A57" s="369">
        <v>41548</v>
      </c>
      <c r="B57" s="381">
        <f>'#3 DFIT- Plant 1&amp; Parks'!C39</f>
        <v>133837053.71999998</v>
      </c>
      <c r="C57" s="370">
        <f>B57</f>
        <v>133837053.71999998</v>
      </c>
      <c r="D57" s="374">
        <f>(C57*$D$54/12)</f>
        <v>356308.06803566363</v>
      </c>
      <c r="E57" s="375">
        <f t="shared" ref="E57:E62" si="8">E56-D57</f>
        <v>-896517.07441231492</v>
      </c>
      <c r="G57" s="207"/>
    </row>
    <row r="58" spans="1:7">
      <c r="A58" s="369">
        <v>41579</v>
      </c>
      <c r="B58" s="381">
        <f>'#3 DFIT- Plant 1&amp; Parks'!C40</f>
        <v>133837053.71999998</v>
      </c>
      <c r="C58" s="370">
        <f>B58</f>
        <v>133837053.71999998</v>
      </c>
      <c r="D58" s="374">
        <f t="shared" ref="D58:D61" si="9">(C58*$D$54/12)</f>
        <v>356308.06803566363</v>
      </c>
      <c r="E58" s="375">
        <f t="shared" si="8"/>
        <v>-1252825.1424479785</v>
      </c>
      <c r="G58" s="207"/>
    </row>
    <row r="59" spans="1:7">
      <c r="A59" s="369">
        <v>41609</v>
      </c>
      <c r="B59" s="381">
        <f>'#3 DFIT- Plant 1&amp; Parks'!C41</f>
        <v>133837053.71999998</v>
      </c>
      <c r="C59" s="370">
        <f t="shared" ref="C59:C68" si="10">B59</f>
        <v>133837053.71999998</v>
      </c>
      <c r="D59" s="374">
        <f t="shared" si="9"/>
        <v>356308.06803566363</v>
      </c>
      <c r="E59" s="375">
        <f t="shared" si="8"/>
        <v>-1609133.2104836421</v>
      </c>
      <c r="G59" s="207"/>
    </row>
    <row r="60" spans="1:7">
      <c r="A60" s="369">
        <v>41640</v>
      </c>
      <c r="B60" s="381">
        <f>'#3 DFIT- Plant 1&amp; Parks'!C42</f>
        <v>133837053.71999998</v>
      </c>
      <c r="C60" s="370">
        <f t="shared" si="10"/>
        <v>133837053.71999998</v>
      </c>
      <c r="D60" s="374">
        <f t="shared" si="9"/>
        <v>356308.06803566363</v>
      </c>
      <c r="E60" s="375">
        <f t="shared" si="8"/>
        <v>-1965441.2785193056</v>
      </c>
      <c r="G60" s="207"/>
    </row>
    <row r="61" spans="1:7">
      <c r="A61" s="369">
        <v>41671</v>
      </c>
      <c r="B61" s="381">
        <f>'#3 DFIT- Plant 1&amp; Parks'!C43</f>
        <v>133837053.71999998</v>
      </c>
      <c r="C61" s="370">
        <f t="shared" si="10"/>
        <v>133837053.71999998</v>
      </c>
      <c r="D61" s="374">
        <f t="shared" si="9"/>
        <v>356308.06803566363</v>
      </c>
      <c r="E61" s="375">
        <f t="shared" si="8"/>
        <v>-2321749.3465549694</v>
      </c>
      <c r="G61" s="207"/>
    </row>
    <row r="62" spans="1:7">
      <c r="A62" s="369">
        <v>41699</v>
      </c>
      <c r="B62" s="381">
        <f>'#3 DFIT- Plant 1&amp; Parks'!C44</f>
        <v>133837053.71999998</v>
      </c>
      <c r="C62" s="370">
        <f t="shared" si="10"/>
        <v>133837053.71999998</v>
      </c>
      <c r="D62" s="374">
        <f t="shared" ref="D62:D68" si="11">(C62*$D$54/12)</f>
        <v>356308.06803566363</v>
      </c>
      <c r="E62" s="375">
        <f t="shared" si="8"/>
        <v>-2678057.414590633</v>
      </c>
      <c r="G62" s="207"/>
    </row>
    <row r="63" spans="1:7">
      <c r="A63" s="369">
        <v>41730</v>
      </c>
      <c r="B63" s="381">
        <f>'#3 DFIT- Plant 1&amp; Parks'!C45</f>
        <v>133837053.71999998</v>
      </c>
      <c r="C63" s="370">
        <f t="shared" si="10"/>
        <v>133837053.71999998</v>
      </c>
      <c r="D63" s="374">
        <f t="shared" si="11"/>
        <v>356308.06803566363</v>
      </c>
      <c r="E63" s="375">
        <f t="shared" ref="E63:E68" si="12">E62-D63</f>
        <v>-3034365.4826262966</v>
      </c>
      <c r="G63" s="356"/>
    </row>
    <row r="64" spans="1:7">
      <c r="A64" s="369">
        <v>41760</v>
      </c>
      <c r="B64" s="381">
        <f>'#3 DFIT- Plant 1&amp; Parks'!C46</f>
        <v>133837053.71999998</v>
      </c>
      <c r="C64" s="370">
        <f t="shared" si="10"/>
        <v>133837053.71999998</v>
      </c>
      <c r="D64" s="374">
        <f t="shared" si="11"/>
        <v>356308.06803566363</v>
      </c>
      <c r="E64" s="375">
        <f t="shared" si="12"/>
        <v>-3390673.5506619602</v>
      </c>
      <c r="G64" s="207"/>
    </row>
    <row r="65" spans="1:11">
      <c r="A65" s="369">
        <v>41791</v>
      </c>
      <c r="B65" s="381">
        <f>'#3 DFIT- Plant 1&amp; Parks'!C47</f>
        <v>133837053.71999998</v>
      </c>
      <c r="C65" s="370">
        <f t="shared" si="10"/>
        <v>133837053.71999998</v>
      </c>
      <c r="D65" s="374">
        <f t="shared" si="11"/>
        <v>356308.06803566363</v>
      </c>
      <c r="E65" s="375">
        <f t="shared" si="12"/>
        <v>-3746981.6186976237</v>
      </c>
      <c r="G65" s="207"/>
    </row>
    <row r="66" spans="1:11">
      <c r="A66" s="369">
        <v>41821</v>
      </c>
      <c r="B66" s="381">
        <f>'#3 DFIT- Plant 1&amp; Parks'!C48</f>
        <v>133837053.71999998</v>
      </c>
      <c r="C66" s="370">
        <f t="shared" si="10"/>
        <v>133837053.71999998</v>
      </c>
      <c r="D66" s="374">
        <f t="shared" si="11"/>
        <v>356308.06803566363</v>
      </c>
      <c r="E66" s="375">
        <f t="shared" si="12"/>
        <v>-4103289.6867332873</v>
      </c>
      <c r="G66" s="207"/>
    </row>
    <row r="67" spans="1:11">
      <c r="A67" s="369">
        <v>41852</v>
      </c>
      <c r="B67" s="381">
        <f>'#3 DFIT- Plant 1&amp; Parks'!C49</f>
        <v>133837053.71999998</v>
      </c>
      <c r="C67" s="370">
        <f t="shared" si="10"/>
        <v>133837053.71999998</v>
      </c>
      <c r="D67" s="374">
        <f t="shared" si="11"/>
        <v>356308.06803566363</v>
      </c>
      <c r="E67" s="375">
        <f t="shared" si="12"/>
        <v>-4459597.7547689509</v>
      </c>
      <c r="G67" s="207"/>
    </row>
    <row r="68" spans="1:11">
      <c r="A68" s="369">
        <v>41883</v>
      </c>
      <c r="B68" s="381">
        <f>'#3 DFIT- Plant 1&amp; Parks'!C50</f>
        <v>133837053.71999998</v>
      </c>
      <c r="C68" s="370">
        <f t="shared" si="10"/>
        <v>133837053.71999998</v>
      </c>
      <c r="D68" s="374">
        <f t="shared" si="11"/>
        <v>356308.06803566363</v>
      </c>
      <c r="E68" s="375">
        <f t="shared" si="12"/>
        <v>-4815905.8228046149</v>
      </c>
      <c r="G68" s="350"/>
    </row>
    <row r="69" spans="1:11">
      <c r="A69" s="369">
        <v>41913</v>
      </c>
      <c r="B69" s="381">
        <f>'#3 DFIT- Plant 1&amp; Parks'!C51</f>
        <v>133837053.71999998</v>
      </c>
      <c r="C69" s="370">
        <f t="shared" ref="C69:C70" si="13">B69</f>
        <v>133837053.71999998</v>
      </c>
      <c r="D69" s="374">
        <f t="shared" ref="D69:D70" si="14">(C69*$D$54/12)</f>
        <v>356308.06803566363</v>
      </c>
      <c r="E69" s="375">
        <f t="shared" ref="E69:E70" si="15">E68-D69</f>
        <v>-5172213.8908402789</v>
      </c>
      <c r="G69" s="204"/>
      <c r="H69" s="126"/>
    </row>
    <row r="70" spans="1:11" ht="13.8" thickBot="1">
      <c r="A70" s="369">
        <v>41944</v>
      </c>
      <c r="B70" s="381">
        <f>'#3 DFIT- Plant 1&amp; Parks'!C52</f>
        <v>133837053.71999998</v>
      </c>
      <c r="C70" s="370">
        <f t="shared" si="13"/>
        <v>133837053.71999998</v>
      </c>
      <c r="D70" s="374">
        <f t="shared" si="14"/>
        <v>356308.06803566363</v>
      </c>
      <c r="E70" s="375">
        <f t="shared" si="15"/>
        <v>-5528521.958875943</v>
      </c>
      <c r="G70" s="204"/>
      <c r="H70" s="126"/>
    </row>
    <row r="71" spans="1:11">
      <c r="A71" s="376" t="s">
        <v>236</v>
      </c>
      <c r="B71" s="569"/>
      <c r="C71" s="569"/>
      <c r="D71" s="253">
        <f>SUM(D59:D70)</f>
        <v>4275696.8164279638</v>
      </c>
      <c r="E71" s="569"/>
    </row>
    <row r="72" spans="1:11" ht="13.8" thickBot="1">
      <c r="A72" s="377" t="s">
        <v>237</v>
      </c>
      <c r="B72" s="252">
        <f>(+B58+B70+SUM(B59:B69)*2)/24</f>
        <v>133837053.72000001</v>
      </c>
      <c r="C72" s="252">
        <f>(+C58+C70+SUM(C59:C69)*2)/24</f>
        <v>133837053.72000001</v>
      </c>
      <c r="D72" s="570"/>
      <c r="E72" s="252">
        <f>(+E58+E70+SUM(E59:E69)*2)/24</f>
        <v>-3390673.5506619602</v>
      </c>
    </row>
    <row r="73" spans="1:11" ht="14.4" thickTop="1" thickBot="1">
      <c r="A73" s="324" t="s">
        <v>110</v>
      </c>
      <c r="B73" s="120"/>
      <c r="C73" s="120"/>
      <c r="D73" s="125"/>
      <c r="E73" s="120"/>
    </row>
    <row r="74" spans="1:11">
      <c r="A74" s="119" t="s">
        <v>0</v>
      </c>
      <c r="B74" s="119" t="s">
        <v>97</v>
      </c>
      <c r="C74" s="119" t="s">
        <v>21</v>
      </c>
      <c r="D74" s="119" t="s">
        <v>22</v>
      </c>
      <c r="E74" s="119" t="s">
        <v>8</v>
      </c>
    </row>
    <row r="75" spans="1:11">
      <c r="A75" s="121"/>
      <c r="B75" s="122" t="s">
        <v>43</v>
      </c>
      <c r="C75" s="122" t="s">
        <v>23</v>
      </c>
      <c r="D75" s="122" t="s">
        <v>24</v>
      </c>
      <c r="E75" s="122" t="s">
        <v>2</v>
      </c>
    </row>
    <row r="76" spans="1:11">
      <c r="A76" s="121"/>
      <c r="B76" s="122"/>
      <c r="C76" s="122" t="s">
        <v>26</v>
      </c>
      <c r="D76" s="368">
        <f>D54</f>
        <v>3.1947033333333333E-2</v>
      </c>
      <c r="E76" s="122"/>
    </row>
    <row r="77" spans="1:11" ht="13.8" thickBot="1">
      <c r="A77" s="123"/>
      <c r="B77" s="123"/>
      <c r="C77" s="123" t="s">
        <v>27</v>
      </c>
      <c r="D77" s="124"/>
      <c r="E77" s="123" t="s">
        <v>29</v>
      </c>
    </row>
    <row r="78" spans="1:11" ht="13.8" thickTop="1">
      <c r="A78" s="369">
        <v>41518</v>
      </c>
      <c r="B78" s="370">
        <f t="shared" ref="B78:C90" si="16">+B10+B33+B56</f>
        <v>287784738.24000001</v>
      </c>
      <c r="C78" s="370">
        <f t="shared" si="16"/>
        <v>287784738.24000001</v>
      </c>
      <c r="D78" s="379"/>
      <c r="E78" s="382">
        <f>E10+E33+E56</f>
        <v>-2883619.8264620816</v>
      </c>
    </row>
    <row r="79" spans="1:11">
      <c r="A79" s="369">
        <v>41548</v>
      </c>
      <c r="B79" s="370">
        <f t="shared" si="16"/>
        <v>287784738.24000001</v>
      </c>
      <c r="C79" s="370">
        <f t="shared" si="16"/>
        <v>287784738.24000001</v>
      </c>
      <c r="D79" s="383">
        <f t="shared" ref="D79:D90" si="17">+D11+D34+D57</f>
        <v>766155.71878149058</v>
      </c>
      <c r="E79" s="375">
        <f t="shared" ref="E79:E84" si="18">E78-D79</f>
        <v>-3649775.5452435724</v>
      </c>
    </row>
    <row r="80" spans="1:11">
      <c r="A80" s="369">
        <v>41579</v>
      </c>
      <c r="B80" s="370">
        <f t="shared" si="16"/>
        <v>287784738.24000001</v>
      </c>
      <c r="C80" s="370">
        <f t="shared" si="16"/>
        <v>287784738.24000001</v>
      </c>
      <c r="D80" s="383">
        <f t="shared" si="17"/>
        <v>766155.71878149058</v>
      </c>
      <c r="E80" s="375">
        <f t="shared" si="18"/>
        <v>-4415931.2640250633</v>
      </c>
      <c r="F80" s="4"/>
      <c r="G80" s="203"/>
      <c r="I80" s="4"/>
      <c r="J80" s="4"/>
      <c r="K80" s="4"/>
    </row>
    <row r="81" spans="1:11">
      <c r="A81" s="369">
        <v>41609</v>
      </c>
      <c r="B81" s="370">
        <f t="shared" si="16"/>
        <v>287784738.24000001</v>
      </c>
      <c r="C81" s="370">
        <f t="shared" si="16"/>
        <v>287784738.24000001</v>
      </c>
      <c r="D81" s="383">
        <f t="shared" si="17"/>
        <v>766155.71878149058</v>
      </c>
      <c r="E81" s="375">
        <f t="shared" si="18"/>
        <v>-5182086.9828065541</v>
      </c>
      <c r="F81" s="4"/>
      <c r="G81" s="203"/>
      <c r="I81" s="4"/>
      <c r="J81" s="4"/>
      <c r="K81" s="4"/>
    </row>
    <row r="82" spans="1:11">
      <c r="A82" s="369">
        <v>41640</v>
      </c>
      <c r="B82" s="370">
        <f t="shared" si="16"/>
        <v>287784738.24000001</v>
      </c>
      <c r="C82" s="370">
        <f t="shared" si="16"/>
        <v>287784738.24000001</v>
      </c>
      <c r="D82" s="383">
        <f t="shared" si="17"/>
        <v>766155.71878149058</v>
      </c>
      <c r="E82" s="375">
        <f t="shared" si="18"/>
        <v>-5948242.7015880449</v>
      </c>
      <c r="F82" s="4"/>
      <c r="G82" s="203"/>
      <c r="H82" s="4"/>
      <c r="I82" s="4"/>
      <c r="J82" s="4"/>
      <c r="K82" s="4"/>
    </row>
    <row r="83" spans="1:11">
      <c r="A83" s="369">
        <v>41671</v>
      </c>
      <c r="B83" s="370">
        <f t="shared" si="16"/>
        <v>287784738.24000001</v>
      </c>
      <c r="C83" s="370">
        <f t="shared" si="16"/>
        <v>287784738.24000001</v>
      </c>
      <c r="D83" s="383">
        <f t="shared" si="17"/>
        <v>766155.71878149058</v>
      </c>
      <c r="E83" s="375">
        <f t="shared" si="18"/>
        <v>-6714398.4203695357</v>
      </c>
      <c r="F83" s="4"/>
      <c r="G83" s="203"/>
      <c r="H83" s="4"/>
      <c r="I83" s="4"/>
      <c r="J83" s="4"/>
      <c r="K83" s="4"/>
    </row>
    <row r="84" spans="1:11">
      <c r="A84" s="369">
        <v>41699</v>
      </c>
      <c r="B84" s="370">
        <f t="shared" si="16"/>
        <v>287784738.24000001</v>
      </c>
      <c r="C84" s="370">
        <f t="shared" si="16"/>
        <v>287784738.24000001</v>
      </c>
      <c r="D84" s="383">
        <f t="shared" si="17"/>
        <v>766155.71878149058</v>
      </c>
      <c r="E84" s="375">
        <f t="shared" si="18"/>
        <v>-7480554.1391510265</v>
      </c>
      <c r="F84" s="4"/>
      <c r="G84" s="203"/>
      <c r="H84" s="4"/>
      <c r="I84" s="4"/>
      <c r="J84" s="4"/>
      <c r="K84" s="4"/>
    </row>
    <row r="85" spans="1:11">
      <c r="A85" s="369">
        <v>41730</v>
      </c>
      <c r="B85" s="370">
        <f t="shared" si="16"/>
        <v>287784738.24000001</v>
      </c>
      <c r="C85" s="370">
        <f t="shared" si="16"/>
        <v>287784738.24000001</v>
      </c>
      <c r="D85" s="383">
        <f t="shared" si="17"/>
        <v>766155.71878149058</v>
      </c>
      <c r="E85" s="375">
        <f t="shared" ref="E85:E90" si="19">E84-D85</f>
        <v>-8246709.8579325173</v>
      </c>
      <c r="F85" s="4"/>
      <c r="G85" s="357"/>
      <c r="H85" s="4"/>
      <c r="I85" s="4"/>
      <c r="J85" s="4"/>
      <c r="K85" s="4"/>
    </row>
    <row r="86" spans="1:11">
      <c r="A86" s="369">
        <v>41760</v>
      </c>
      <c r="B86" s="370">
        <f t="shared" si="16"/>
        <v>287784738.24000001</v>
      </c>
      <c r="C86" s="370">
        <f t="shared" si="16"/>
        <v>287784738.24000001</v>
      </c>
      <c r="D86" s="383">
        <f t="shared" si="17"/>
        <v>766155.71878149058</v>
      </c>
      <c r="E86" s="375">
        <f t="shared" si="19"/>
        <v>-9012865.5767140072</v>
      </c>
      <c r="F86" s="4"/>
      <c r="G86" s="203"/>
      <c r="H86" s="4"/>
      <c r="I86" s="4"/>
      <c r="J86" s="4"/>
      <c r="K86" s="4"/>
    </row>
    <row r="87" spans="1:11">
      <c r="A87" s="369">
        <v>41791</v>
      </c>
      <c r="B87" s="370">
        <f t="shared" si="16"/>
        <v>287784738.24000001</v>
      </c>
      <c r="C87" s="370">
        <f t="shared" si="16"/>
        <v>287784738.24000001</v>
      </c>
      <c r="D87" s="383">
        <f t="shared" si="17"/>
        <v>766155.71878149058</v>
      </c>
      <c r="E87" s="375">
        <f t="shared" si="19"/>
        <v>-9779021.2954954971</v>
      </c>
      <c r="F87" s="4"/>
      <c r="G87" s="203"/>
      <c r="H87" s="4"/>
      <c r="I87" s="4"/>
      <c r="J87" s="4"/>
      <c r="K87" s="4"/>
    </row>
    <row r="88" spans="1:11">
      <c r="A88" s="369">
        <v>41821</v>
      </c>
      <c r="B88" s="370">
        <f t="shared" si="16"/>
        <v>287784738.24000001</v>
      </c>
      <c r="C88" s="370">
        <f t="shared" si="16"/>
        <v>287784738.24000001</v>
      </c>
      <c r="D88" s="383">
        <f t="shared" si="17"/>
        <v>766155.71878149058</v>
      </c>
      <c r="E88" s="375">
        <f t="shared" si="19"/>
        <v>-10545177.014276987</v>
      </c>
      <c r="F88" s="4"/>
      <c r="G88" s="203"/>
      <c r="H88" s="4"/>
      <c r="I88" s="4"/>
      <c r="J88" s="4"/>
      <c r="K88" s="4"/>
    </row>
    <row r="89" spans="1:11">
      <c r="A89" s="369">
        <v>41852</v>
      </c>
      <c r="B89" s="370">
        <f t="shared" si="16"/>
        <v>287784738.24000001</v>
      </c>
      <c r="C89" s="370">
        <f t="shared" si="16"/>
        <v>287784738.24000001</v>
      </c>
      <c r="D89" s="383">
        <f t="shared" si="17"/>
        <v>766155.71878149058</v>
      </c>
      <c r="E89" s="375">
        <f t="shared" si="19"/>
        <v>-11311332.733058477</v>
      </c>
      <c r="F89" s="4"/>
      <c r="G89" s="203"/>
      <c r="H89" s="4"/>
      <c r="I89" s="4"/>
      <c r="J89" s="4"/>
      <c r="K89" s="4"/>
    </row>
    <row r="90" spans="1:11">
      <c r="A90" s="369">
        <v>41883</v>
      </c>
      <c r="B90" s="370">
        <f t="shared" si="16"/>
        <v>287784738.24000001</v>
      </c>
      <c r="C90" s="370">
        <f t="shared" si="16"/>
        <v>287784738.24000001</v>
      </c>
      <c r="D90" s="383">
        <f t="shared" si="17"/>
        <v>766155.71878149058</v>
      </c>
      <c r="E90" s="375">
        <f t="shared" si="19"/>
        <v>-12077488.451839967</v>
      </c>
      <c r="F90" s="4"/>
      <c r="G90" s="350"/>
      <c r="H90" s="4"/>
      <c r="I90" s="4"/>
      <c r="J90" s="4"/>
      <c r="K90" s="4"/>
    </row>
    <row r="91" spans="1:11">
      <c r="A91" s="369">
        <v>41943</v>
      </c>
      <c r="B91" s="370">
        <f t="shared" ref="B91:D91" si="20">+B23+B46+B69</f>
        <v>287784738.24000001</v>
      </c>
      <c r="C91" s="370">
        <f t="shared" si="20"/>
        <v>287784738.24000001</v>
      </c>
      <c r="D91" s="383">
        <f t="shared" si="20"/>
        <v>766155.71878149058</v>
      </c>
      <c r="E91" s="375">
        <f t="shared" ref="E91:E92" si="21">E90-D91</f>
        <v>-12843644.170621457</v>
      </c>
      <c r="F91" s="4"/>
      <c r="G91" s="204"/>
      <c r="H91" s="126"/>
      <c r="I91" s="4"/>
      <c r="J91" s="4"/>
      <c r="K91" s="4"/>
    </row>
    <row r="92" spans="1:11" ht="13.8" thickBot="1">
      <c r="A92" s="369">
        <v>41973</v>
      </c>
      <c r="B92" s="370">
        <f t="shared" ref="B92:D92" si="22">+B24+B47+B70</f>
        <v>287784738.24000001</v>
      </c>
      <c r="C92" s="370">
        <f t="shared" si="22"/>
        <v>287784738.24000001</v>
      </c>
      <c r="D92" s="383">
        <f t="shared" si="22"/>
        <v>766155.71878149058</v>
      </c>
      <c r="E92" s="375">
        <f t="shared" si="21"/>
        <v>-13609799.889402946</v>
      </c>
      <c r="F92" s="4"/>
      <c r="G92" s="204"/>
      <c r="H92" s="126"/>
      <c r="I92" s="4"/>
      <c r="J92" s="4"/>
      <c r="K92" s="4"/>
    </row>
    <row r="93" spans="1:11">
      <c r="A93" s="376" t="s">
        <v>236</v>
      </c>
      <c r="B93" s="569"/>
      <c r="C93" s="569"/>
      <c r="D93" s="253">
        <f>SUM(D81:D92)</f>
        <v>9193868.6253778879</v>
      </c>
      <c r="E93" s="569"/>
      <c r="H93" s="4"/>
    </row>
    <row r="94" spans="1:11" ht="13.8" thickBot="1">
      <c r="A94" s="377" t="s">
        <v>237</v>
      </c>
      <c r="B94" s="252">
        <f>(+B80+B92+SUM(B81:B91)*2)/24</f>
        <v>287784738.23999995</v>
      </c>
      <c r="C94" s="252">
        <f>(+C80+C92+SUM(C81:C91)*2)/24</f>
        <v>287784738.23999995</v>
      </c>
      <c r="D94" s="570"/>
      <c r="E94" s="252">
        <f>(+E80+E92+SUM(E81:E91)*2)/24</f>
        <v>-9012865.5767140072</v>
      </c>
      <c r="H94" s="4"/>
    </row>
    <row r="95" spans="1:11" ht="13.8" thickTop="1">
      <c r="A95" s="120"/>
    </row>
    <row r="96" spans="1:11">
      <c r="A96" s="120"/>
    </row>
    <row r="97" spans="1:1">
      <c r="A97" s="120"/>
    </row>
  </sheetData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H68"/>
  <sheetViews>
    <sheetView topLeftCell="A7" zoomScaleNormal="100" workbookViewId="0">
      <selection activeCell="A19" sqref="A19"/>
    </sheetView>
  </sheetViews>
  <sheetFormatPr defaultRowHeight="13.2"/>
  <cols>
    <col min="1" max="1" width="48.109375" style="100" customWidth="1"/>
    <col min="2" max="2" width="20.88671875" style="100" bestFit="1" customWidth="1"/>
    <col min="3" max="4" width="13.88671875" style="101" customWidth="1"/>
    <col min="5" max="5" width="14.109375" style="100" bestFit="1" customWidth="1"/>
    <col min="6" max="6" width="13.33203125" style="100" customWidth="1"/>
    <col min="7" max="249" width="9.109375" style="100"/>
    <col min="250" max="250" width="31.109375" style="100" customWidth="1"/>
    <col min="251" max="251" width="9.109375" style="100"/>
    <col min="252" max="252" width="8.6640625" style="100" customWidth="1"/>
    <col min="253" max="253" width="13.6640625" style="100" customWidth="1"/>
    <col min="254" max="254" width="15" style="100" bestFit="1" customWidth="1"/>
    <col min="255" max="255" width="9.109375" style="100"/>
    <col min="256" max="256" width="13.6640625" style="100" customWidth="1"/>
    <col min="257" max="257" width="3" style="100" customWidth="1"/>
    <col min="258" max="258" width="21.5546875" style="100" bestFit="1" customWidth="1"/>
    <col min="259" max="259" width="16.33203125" style="100" bestFit="1" customWidth="1"/>
    <col min="260" max="260" width="13.109375" style="100" customWidth="1"/>
    <col min="261" max="505" width="9.109375" style="100"/>
    <col min="506" max="506" width="31.109375" style="100" customWidth="1"/>
    <col min="507" max="507" width="9.109375" style="100"/>
    <col min="508" max="508" width="8.6640625" style="100" customWidth="1"/>
    <col min="509" max="509" width="13.6640625" style="100" customWidth="1"/>
    <col min="510" max="510" width="15" style="100" bestFit="1" customWidth="1"/>
    <col min="511" max="511" width="9.109375" style="100"/>
    <col min="512" max="512" width="13.6640625" style="100" customWidth="1"/>
    <col min="513" max="513" width="3" style="100" customWidth="1"/>
    <col min="514" max="514" width="21.5546875" style="100" bestFit="1" customWidth="1"/>
    <col min="515" max="515" width="16.33203125" style="100" bestFit="1" customWidth="1"/>
    <col min="516" max="516" width="13.109375" style="100" customWidth="1"/>
    <col min="517" max="761" width="9.109375" style="100"/>
    <col min="762" max="762" width="31.109375" style="100" customWidth="1"/>
    <col min="763" max="763" width="9.109375" style="100"/>
    <col min="764" max="764" width="8.6640625" style="100" customWidth="1"/>
    <col min="765" max="765" width="13.6640625" style="100" customWidth="1"/>
    <col min="766" max="766" width="15" style="100" bestFit="1" customWidth="1"/>
    <col min="767" max="767" width="9.109375" style="100"/>
    <col min="768" max="768" width="13.6640625" style="100" customWidth="1"/>
    <col min="769" max="769" width="3" style="100" customWidth="1"/>
    <col min="770" max="770" width="21.5546875" style="100" bestFit="1" customWidth="1"/>
    <col min="771" max="771" width="16.33203125" style="100" bestFit="1" customWidth="1"/>
    <col min="772" max="772" width="13.109375" style="100" customWidth="1"/>
    <col min="773" max="1017" width="9.109375" style="100"/>
    <col min="1018" max="1018" width="31.109375" style="100" customWidth="1"/>
    <col min="1019" max="1019" width="9.109375" style="100"/>
    <col min="1020" max="1020" width="8.6640625" style="100" customWidth="1"/>
    <col min="1021" max="1021" width="13.6640625" style="100" customWidth="1"/>
    <col min="1022" max="1022" width="15" style="100" bestFit="1" customWidth="1"/>
    <col min="1023" max="1023" width="9.109375" style="100"/>
    <col min="1024" max="1024" width="13.6640625" style="100" customWidth="1"/>
    <col min="1025" max="1025" width="3" style="100" customWidth="1"/>
    <col min="1026" max="1026" width="21.5546875" style="100" bestFit="1" customWidth="1"/>
    <col min="1027" max="1027" width="16.33203125" style="100" bestFit="1" customWidth="1"/>
    <col min="1028" max="1028" width="13.109375" style="100" customWidth="1"/>
    <col min="1029" max="1273" width="9.109375" style="100"/>
    <col min="1274" max="1274" width="31.109375" style="100" customWidth="1"/>
    <col min="1275" max="1275" width="9.109375" style="100"/>
    <col min="1276" max="1276" width="8.6640625" style="100" customWidth="1"/>
    <col min="1277" max="1277" width="13.6640625" style="100" customWidth="1"/>
    <col min="1278" max="1278" width="15" style="100" bestFit="1" customWidth="1"/>
    <col min="1279" max="1279" width="9.109375" style="100"/>
    <col min="1280" max="1280" width="13.6640625" style="100" customWidth="1"/>
    <col min="1281" max="1281" width="3" style="100" customWidth="1"/>
    <col min="1282" max="1282" width="21.5546875" style="100" bestFit="1" customWidth="1"/>
    <col min="1283" max="1283" width="16.33203125" style="100" bestFit="1" customWidth="1"/>
    <col min="1284" max="1284" width="13.109375" style="100" customWidth="1"/>
    <col min="1285" max="1529" width="9.109375" style="100"/>
    <col min="1530" max="1530" width="31.109375" style="100" customWidth="1"/>
    <col min="1531" max="1531" width="9.109375" style="100"/>
    <col min="1532" max="1532" width="8.6640625" style="100" customWidth="1"/>
    <col min="1533" max="1533" width="13.6640625" style="100" customWidth="1"/>
    <col min="1534" max="1534" width="15" style="100" bestFit="1" customWidth="1"/>
    <col min="1535" max="1535" width="9.109375" style="100"/>
    <col min="1536" max="1536" width="13.6640625" style="100" customWidth="1"/>
    <col min="1537" max="1537" width="3" style="100" customWidth="1"/>
    <col min="1538" max="1538" width="21.5546875" style="100" bestFit="1" customWidth="1"/>
    <col min="1539" max="1539" width="16.33203125" style="100" bestFit="1" customWidth="1"/>
    <col min="1540" max="1540" width="13.109375" style="100" customWidth="1"/>
    <col min="1541" max="1785" width="9.109375" style="100"/>
    <col min="1786" max="1786" width="31.109375" style="100" customWidth="1"/>
    <col min="1787" max="1787" width="9.109375" style="100"/>
    <col min="1788" max="1788" width="8.6640625" style="100" customWidth="1"/>
    <col min="1789" max="1789" width="13.6640625" style="100" customWidth="1"/>
    <col min="1790" max="1790" width="15" style="100" bestFit="1" customWidth="1"/>
    <col min="1791" max="1791" width="9.109375" style="100"/>
    <col min="1792" max="1792" width="13.6640625" style="100" customWidth="1"/>
    <col min="1793" max="1793" width="3" style="100" customWidth="1"/>
    <col min="1794" max="1794" width="21.5546875" style="100" bestFit="1" customWidth="1"/>
    <col min="1795" max="1795" width="16.33203125" style="100" bestFit="1" customWidth="1"/>
    <col min="1796" max="1796" width="13.109375" style="100" customWidth="1"/>
    <col min="1797" max="2041" width="9.109375" style="100"/>
    <col min="2042" max="2042" width="31.109375" style="100" customWidth="1"/>
    <col min="2043" max="2043" width="9.109375" style="100"/>
    <col min="2044" max="2044" width="8.6640625" style="100" customWidth="1"/>
    <col min="2045" max="2045" width="13.6640625" style="100" customWidth="1"/>
    <col min="2046" max="2046" width="15" style="100" bestFit="1" customWidth="1"/>
    <col min="2047" max="2047" width="9.109375" style="100"/>
    <col min="2048" max="2048" width="13.6640625" style="100" customWidth="1"/>
    <col min="2049" max="2049" width="3" style="100" customWidth="1"/>
    <col min="2050" max="2050" width="21.5546875" style="100" bestFit="1" customWidth="1"/>
    <col min="2051" max="2051" width="16.33203125" style="100" bestFit="1" customWidth="1"/>
    <col min="2052" max="2052" width="13.109375" style="100" customWidth="1"/>
    <col min="2053" max="2297" width="9.109375" style="100"/>
    <col min="2298" max="2298" width="31.109375" style="100" customWidth="1"/>
    <col min="2299" max="2299" width="9.109375" style="100"/>
    <col min="2300" max="2300" width="8.6640625" style="100" customWidth="1"/>
    <col min="2301" max="2301" width="13.6640625" style="100" customWidth="1"/>
    <col min="2302" max="2302" width="15" style="100" bestFit="1" customWidth="1"/>
    <col min="2303" max="2303" width="9.109375" style="100"/>
    <col min="2304" max="2304" width="13.6640625" style="100" customWidth="1"/>
    <col min="2305" max="2305" width="3" style="100" customWidth="1"/>
    <col min="2306" max="2306" width="21.5546875" style="100" bestFit="1" customWidth="1"/>
    <col min="2307" max="2307" width="16.33203125" style="100" bestFit="1" customWidth="1"/>
    <col min="2308" max="2308" width="13.109375" style="100" customWidth="1"/>
    <col min="2309" max="2553" width="9.109375" style="100"/>
    <col min="2554" max="2554" width="31.109375" style="100" customWidth="1"/>
    <col min="2555" max="2555" width="9.109375" style="100"/>
    <col min="2556" max="2556" width="8.6640625" style="100" customWidth="1"/>
    <col min="2557" max="2557" width="13.6640625" style="100" customWidth="1"/>
    <col min="2558" max="2558" width="15" style="100" bestFit="1" customWidth="1"/>
    <col min="2559" max="2559" width="9.109375" style="100"/>
    <col min="2560" max="2560" width="13.6640625" style="100" customWidth="1"/>
    <col min="2561" max="2561" width="3" style="100" customWidth="1"/>
    <col min="2562" max="2562" width="21.5546875" style="100" bestFit="1" customWidth="1"/>
    <col min="2563" max="2563" width="16.33203125" style="100" bestFit="1" customWidth="1"/>
    <col min="2564" max="2564" width="13.109375" style="100" customWidth="1"/>
    <col min="2565" max="2809" width="9.109375" style="100"/>
    <col min="2810" max="2810" width="31.109375" style="100" customWidth="1"/>
    <col min="2811" max="2811" width="9.109375" style="100"/>
    <col min="2812" max="2812" width="8.6640625" style="100" customWidth="1"/>
    <col min="2813" max="2813" width="13.6640625" style="100" customWidth="1"/>
    <col min="2814" max="2814" width="15" style="100" bestFit="1" customWidth="1"/>
    <col min="2815" max="2815" width="9.109375" style="100"/>
    <col min="2816" max="2816" width="13.6640625" style="100" customWidth="1"/>
    <col min="2817" max="2817" width="3" style="100" customWidth="1"/>
    <col min="2818" max="2818" width="21.5546875" style="100" bestFit="1" customWidth="1"/>
    <col min="2819" max="2819" width="16.33203125" style="100" bestFit="1" customWidth="1"/>
    <col min="2820" max="2820" width="13.109375" style="100" customWidth="1"/>
    <col min="2821" max="3065" width="9.109375" style="100"/>
    <col min="3066" max="3066" width="31.109375" style="100" customWidth="1"/>
    <col min="3067" max="3067" width="9.109375" style="100"/>
    <col min="3068" max="3068" width="8.6640625" style="100" customWidth="1"/>
    <col min="3069" max="3069" width="13.6640625" style="100" customWidth="1"/>
    <col min="3070" max="3070" width="15" style="100" bestFit="1" customWidth="1"/>
    <col min="3071" max="3071" width="9.109375" style="100"/>
    <col min="3072" max="3072" width="13.6640625" style="100" customWidth="1"/>
    <col min="3073" max="3073" width="3" style="100" customWidth="1"/>
    <col min="3074" max="3074" width="21.5546875" style="100" bestFit="1" customWidth="1"/>
    <col min="3075" max="3075" width="16.33203125" style="100" bestFit="1" customWidth="1"/>
    <col min="3076" max="3076" width="13.109375" style="100" customWidth="1"/>
    <col min="3077" max="3321" width="9.109375" style="100"/>
    <col min="3322" max="3322" width="31.109375" style="100" customWidth="1"/>
    <col min="3323" max="3323" width="9.109375" style="100"/>
    <col min="3324" max="3324" width="8.6640625" style="100" customWidth="1"/>
    <col min="3325" max="3325" width="13.6640625" style="100" customWidth="1"/>
    <col min="3326" max="3326" width="15" style="100" bestFit="1" customWidth="1"/>
    <col min="3327" max="3327" width="9.109375" style="100"/>
    <col min="3328" max="3328" width="13.6640625" style="100" customWidth="1"/>
    <col min="3329" max="3329" width="3" style="100" customWidth="1"/>
    <col min="3330" max="3330" width="21.5546875" style="100" bestFit="1" customWidth="1"/>
    <col min="3331" max="3331" width="16.33203125" style="100" bestFit="1" customWidth="1"/>
    <col min="3332" max="3332" width="13.109375" style="100" customWidth="1"/>
    <col min="3333" max="3577" width="9.109375" style="100"/>
    <col min="3578" max="3578" width="31.109375" style="100" customWidth="1"/>
    <col min="3579" max="3579" width="9.109375" style="100"/>
    <col min="3580" max="3580" width="8.6640625" style="100" customWidth="1"/>
    <col min="3581" max="3581" width="13.6640625" style="100" customWidth="1"/>
    <col min="3582" max="3582" width="15" style="100" bestFit="1" customWidth="1"/>
    <col min="3583" max="3583" width="9.109375" style="100"/>
    <col min="3584" max="3584" width="13.6640625" style="100" customWidth="1"/>
    <col min="3585" max="3585" width="3" style="100" customWidth="1"/>
    <col min="3586" max="3586" width="21.5546875" style="100" bestFit="1" customWidth="1"/>
    <col min="3587" max="3587" width="16.33203125" style="100" bestFit="1" customWidth="1"/>
    <col min="3588" max="3588" width="13.109375" style="100" customWidth="1"/>
    <col min="3589" max="3833" width="9.109375" style="100"/>
    <col min="3834" max="3834" width="31.109375" style="100" customWidth="1"/>
    <col min="3835" max="3835" width="9.109375" style="100"/>
    <col min="3836" max="3836" width="8.6640625" style="100" customWidth="1"/>
    <col min="3837" max="3837" width="13.6640625" style="100" customWidth="1"/>
    <col min="3838" max="3838" width="15" style="100" bestFit="1" customWidth="1"/>
    <col min="3839" max="3839" width="9.109375" style="100"/>
    <col min="3840" max="3840" width="13.6640625" style="100" customWidth="1"/>
    <col min="3841" max="3841" width="3" style="100" customWidth="1"/>
    <col min="3842" max="3842" width="21.5546875" style="100" bestFit="1" customWidth="1"/>
    <col min="3843" max="3843" width="16.33203125" style="100" bestFit="1" customWidth="1"/>
    <col min="3844" max="3844" width="13.109375" style="100" customWidth="1"/>
    <col min="3845" max="4089" width="9.109375" style="100"/>
    <col min="4090" max="4090" width="31.109375" style="100" customWidth="1"/>
    <col min="4091" max="4091" width="9.109375" style="100"/>
    <col min="4092" max="4092" width="8.6640625" style="100" customWidth="1"/>
    <col min="4093" max="4093" width="13.6640625" style="100" customWidth="1"/>
    <col min="4094" max="4094" width="15" style="100" bestFit="1" customWidth="1"/>
    <col min="4095" max="4095" width="9.109375" style="100"/>
    <col min="4096" max="4096" width="13.6640625" style="100" customWidth="1"/>
    <col min="4097" max="4097" width="3" style="100" customWidth="1"/>
    <col min="4098" max="4098" width="21.5546875" style="100" bestFit="1" customWidth="1"/>
    <col min="4099" max="4099" width="16.33203125" style="100" bestFit="1" customWidth="1"/>
    <col min="4100" max="4100" width="13.109375" style="100" customWidth="1"/>
    <col min="4101" max="4345" width="9.109375" style="100"/>
    <col min="4346" max="4346" width="31.109375" style="100" customWidth="1"/>
    <col min="4347" max="4347" width="9.109375" style="100"/>
    <col min="4348" max="4348" width="8.6640625" style="100" customWidth="1"/>
    <col min="4349" max="4349" width="13.6640625" style="100" customWidth="1"/>
    <col min="4350" max="4350" width="15" style="100" bestFit="1" customWidth="1"/>
    <col min="4351" max="4351" width="9.109375" style="100"/>
    <col min="4352" max="4352" width="13.6640625" style="100" customWidth="1"/>
    <col min="4353" max="4353" width="3" style="100" customWidth="1"/>
    <col min="4354" max="4354" width="21.5546875" style="100" bestFit="1" customWidth="1"/>
    <col min="4355" max="4355" width="16.33203125" style="100" bestFit="1" customWidth="1"/>
    <col min="4356" max="4356" width="13.109375" style="100" customWidth="1"/>
    <col min="4357" max="4601" width="9.109375" style="100"/>
    <col min="4602" max="4602" width="31.109375" style="100" customWidth="1"/>
    <col min="4603" max="4603" width="9.109375" style="100"/>
    <col min="4604" max="4604" width="8.6640625" style="100" customWidth="1"/>
    <col min="4605" max="4605" width="13.6640625" style="100" customWidth="1"/>
    <col min="4606" max="4606" width="15" style="100" bestFit="1" customWidth="1"/>
    <col min="4607" max="4607" width="9.109375" style="100"/>
    <col min="4608" max="4608" width="13.6640625" style="100" customWidth="1"/>
    <col min="4609" max="4609" width="3" style="100" customWidth="1"/>
    <col min="4610" max="4610" width="21.5546875" style="100" bestFit="1" customWidth="1"/>
    <col min="4611" max="4611" width="16.33203125" style="100" bestFit="1" customWidth="1"/>
    <col min="4612" max="4612" width="13.109375" style="100" customWidth="1"/>
    <col min="4613" max="4857" width="9.109375" style="100"/>
    <col min="4858" max="4858" width="31.109375" style="100" customWidth="1"/>
    <col min="4859" max="4859" width="9.109375" style="100"/>
    <col min="4860" max="4860" width="8.6640625" style="100" customWidth="1"/>
    <col min="4861" max="4861" width="13.6640625" style="100" customWidth="1"/>
    <col min="4862" max="4862" width="15" style="100" bestFit="1" customWidth="1"/>
    <col min="4863" max="4863" width="9.109375" style="100"/>
    <col min="4864" max="4864" width="13.6640625" style="100" customWidth="1"/>
    <col min="4865" max="4865" width="3" style="100" customWidth="1"/>
    <col min="4866" max="4866" width="21.5546875" style="100" bestFit="1" customWidth="1"/>
    <col min="4867" max="4867" width="16.33203125" style="100" bestFit="1" customWidth="1"/>
    <col min="4868" max="4868" width="13.109375" style="100" customWidth="1"/>
    <col min="4869" max="5113" width="9.109375" style="100"/>
    <col min="5114" max="5114" width="31.109375" style="100" customWidth="1"/>
    <col min="5115" max="5115" width="9.109375" style="100"/>
    <col min="5116" max="5116" width="8.6640625" style="100" customWidth="1"/>
    <col min="5117" max="5117" width="13.6640625" style="100" customWidth="1"/>
    <col min="5118" max="5118" width="15" style="100" bestFit="1" customWidth="1"/>
    <col min="5119" max="5119" width="9.109375" style="100"/>
    <col min="5120" max="5120" width="13.6640625" style="100" customWidth="1"/>
    <col min="5121" max="5121" width="3" style="100" customWidth="1"/>
    <col min="5122" max="5122" width="21.5546875" style="100" bestFit="1" customWidth="1"/>
    <col min="5123" max="5123" width="16.33203125" style="100" bestFit="1" customWidth="1"/>
    <col min="5124" max="5124" width="13.109375" style="100" customWidth="1"/>
    <col min="5125" max="5369" width="9.109375" style="100"/>
    <col min="5370" max="5370" width="31.109375" style="100" customWidth="1"/>
    <col min="5371" max="5371" width="9.109375" style="100"/>
    <col min="5372" max="5372" width="8.6640625" style="100" customWidth="1"/>
    <col min="5373" max="5373" width="13.6640625" style="100" customWidth="1"/>
    <col min="5374" max="5374" width="15" style="100" bestFit="1" customWidth="1"/>
    <col min="5375" max="5375" width="9.109375" style="100"/>
    <col min="5376" max="5376" width="13.6640625" style="100" customWidth="1"/>
    <col min="5377" max="5377" width="3" style="100" customWidth="1"/>
    <col min="5378" max="5378" width="21.5546875" style="100" bestFit="1" customWidth="1"/>
    <col min="5379" max="5379" width="16.33203125" style="100" bestFit="1" customWidth="1"/>
    <col min="5380" max="5380" width="13.109375" style="100" customWidth="1"/>
    <col min="5381" max="5625" width="9.109375" style="100"/>
    <col min="5626" max="5626" width="31.109375" style="100" customWidth="1"/>
    <col min="5627" max="5627" width="9.109375" style="100"/>
    <col min="5628" max="5628" width="8.6640625" style="100" customWidth="1"/>
    <col min="5629" max="5629" width="13.6640625" style="100" customWidth="1"/>
    <col min="5630" max="5630" width="15" style="100" bestFit="1" customWidth="1"/>
    <col min="5631" max="5631" width="9.109375" style="100"/>
    <col min="5632" max="5632" width="13.6640625" style="100" customWidth="1"/>
    <col min="5633" max="5633" width="3" style="100" customWidth="1"/>
    <col min="5634" max="5634" width="21.5546875" style="100" bestFit="1" customWidth="1"/>
    <col min="5635" max="5635" width="16.33203125" style="100" bestFit="1" customWidth="1"/>
    <col min="5636" max="5636" width="13.109375" style="100" customWidth="1"/>
    <col min="5637" max="5881" width="9.109375" style="100"/>
    <col min="5882" max="5882" width="31.109375" style="100" customWidth="1"/>
    <col min="5883" max="5883" width="9.109375" style="100"/>
    <col min="5884" max="5884" width="8.6640625" style="100" customWidth="1"/>
    <col min="5885" max="5885" width="13.6640625" style="100" customWidth="1"/>
    <col min="5886" max="5886" width="15" style="100" bestFit="1" customWidth="1"/>
    <col min="5887" max="5887" width="9.109375" style="100"/>
    <col min="5888" max="5888" width="13.6640625" style="100" customWidth="1"/>
    <col min="5889" max="5889" width="3" style="100" customWidth="1"/>
    <col min="5890" max="5890" width="21.5546875" style="100" bestFit="1" customWidth="1"/>
    <col min="5891" max="5891" width="16.33203125" style="100" bestFit="1" customWidth="1"/>
    <col min="5892" max="5892" width="13.109375" style="100" customWidth="1"/>
    <col min="5893" max="6137" width="9.109375" style="100"/>
    <col min="6138" max="6138" width="31.109375" style="100" customWidth="1"/>
    <col min="6139" max="6139" width="9.109375" style="100"/>
    <col min="6140" max="6140" width="8.6640625" style="100" customWidth="1"/>
    <col min="6141" max="6141" width="13.6640625" style="100" customWidth="1"/>
    <col min="6142" max="6142" width="15" style="100" bestFit="1" customWidth="1"/>
    <col min="6143" max="6143" width="9.109375" style="100"/>
    <col min="6144" max="6144" width="13.6640625" style="100" customWidth="1"/>
    <col min="6145" max="6145" width="3" style="100" customWidth="1"/>
    <col min="6146" max="6146" width="21.5546875" style="100" bestFit="1" customWidth="1"/>
    <col min="6147" max="6147" width="16.33203125" style="100" bestFit="1" customWidth="1"/>
    <col min="6148" max="6148" width="13.109375" style="100" customWidth="1"/>
    <col min="6149" max="6393" width="9.109375" style="100"/>
    <col min="6394" max="6394" width="31.109375" style="100" customWidth="1"/>
    <col min="6395" max="6395" width="9.109375" style="100"/>
    <col min="6396" max="6396" width="8.6640625" style="100" customWidth="1"/>
    <col min="6397" max="6397" width="13.6640625" style="100" customWidth="1"/>
    <col min="6398" max="6398" width="15" style="100" bestFit="1" customWidth="1"/>
    <col min="6399" max="6399" width="9.109375" style="100"/>
    <col min="6400" max="6400" width="13.6640625" style="100" customWidth="1"/>
    <col min="6401" max="6401" width="3" style="100" customWidth="1"/>
    <col min="6402" max="6402" width="21.5546875" style="100" bestFit="1" customWidth="1"/>
    <col min="6403" max="6403" width="16.33203125" style="100" bestFit="1" customWidth="1"/>
    <col min="6404" max="6404" width="13.109375" style="100" customWidth="1"/>
    <col min="6405" max="6649" width="9.109375" style="100"/>
    <col min="6650" max="6650" width="31.109375" style="100" customWidth="1"/>
    <col min="6651" max="6651" width="9.109375" style="100"/>
    <col min="6652" max="6652" width="8.6640625" style="100" customWidth="1"/>
    <col min="6653" max="6653" width="13.6640625" style="100" customWidth="1"/>
    <col min="6654" max="6654" width="15" style="100" bestFit="1" customWidth="1"/>
    <col min="6655" max="6655" width="9.109375" style="100"/>
    <col min="6656" max="6656" width="13.6640625" style="100" customWidth="1"/>
    <col min="6657" max="6657" width="3" style="100" customWidth="1"/>
    <col min="6658" max="6658" width="21.5546875" style="100" bestFit="1" customWidth="1"/>
    <col min="6659" max="6659" width="16.33203125" style="100" bestFit="1" customWidth="1"/>
    <col min="6660" max="6660" width="13.109375" style="100" customWidth="1"/>
    <col min="6661" max="6905" width="9.109375" style="100"/>
    <col min="6906" max="6906" width="31.109375" style="100" customWidth="1"/>
    <col min="6907" max="6907" width="9.109375" style="100"/>
    <col min="6908" max="6908" width="8.6640625" style="100" customWidth="1"/>
    <col min="6909" max="6909" width="13.6640625" style="100" customWidth="1"/>
    <col min="6910" max="6910" width="15" style="100" bestFit="1" customWidth="1"/>
    <col min="6911" max="6911" width="9.109375" style="100"/>
    <col min="6912" max="6912" width="13.6640625" style="100" customWidth="1"/>
    <col min="6913" max="6913" width="3" style="100" customWidth="1"/>
    <col min="6914" max="6914" width="21.5546875" style="100" bestFit="1" customWidth="1"/>
    <col min="6915" max="6915" width="16.33203125" style="100" bestFit="1" customWidth="1"/>
    <col min="6916" max="6916" width="13.109375" style="100" customWidth="1"/>
    <col min="6917" max="7161" width="9.109375" style="100"/>
    <col min="7162" max="7162" width="31.109375" style="100" customWidth="1"/>
    <col min="7163" max="7163" width="9.109375" style="100"/>
    <col min="7164" max="7164" width="8.6640625" style="100" customWidth="1"/>
    <col min="7165" max="7165" width="13.6640625" style="100" customWidth="1"/>
    <col min="7166" max="7166" width="15" style="100" bestFit="1" customWidth="1"/>
    <col min="7167" max="7167" width="9.109375" style="100"/>
    <col min="7168" max="7168" width="13.6640625" style="100" customWidth="1"/>
    <col min="7169" max="7169" width="3" style="100" customWidth="1"/>
    <col min="7170" max="7170" width="21.5546875" style="100" bestFit="1" customWidth="1"/>
    <col min="7171" max="7171" width="16.33203125" style="100" bestFit="1" customWidth="1"/>
    <col min="7172" max="7172" width="13.109375" style="100" customWidth="1"/>
    <col min="7173" max="7417" width="9.109375" style="100"/>
    <col min="7418" max="7418" width="31.109375" style="100" customWidth="1"/>
    <col min="7419" max="7419" width="9.109375" style="100"/>
    <col min="7420" max="7420" width="8.6640625" style="100" customWidth="1"/>
    <col min="7421" max="7421" width="13.6640625" style="100" customWidth="1"/>
    <col min="7422" max="7422" width="15" style="100" bestFit="1" customWidth="1"/>
    <col min="7423" max="7423" width="9.109375" style="100"/>
    <col min="7424" max="7424" width="13.6640625" style="100" customWidth="1"/>
    <col min="7425" max="7425" width="3" style="100" customWidth="1"/>
    <col min="7426" max="7426" width="21.5546875" style="100" bestFit="1" customWidth="1"/>
    <col min="7427" max="7427" width="16.33203125" style="100" bestFit="1" customWidth="1"/>
    <col min="7428" max="7428" width="13.109375" style="100" customWidth="1"/>
    <col min="7429" max="7673" width="9.109375" style="100"/>
    <col min="7674" max="7674" width="31.109375" style="100" customWidth="1"/>
    <col min="7675" max="7675" width="9.109375" style="100"/>
    <col min="7676" max="7676" width="8.6640625" style="100" customWidth="1"/>
    <col min="7677" max="7677" width="13.6640625" style="100" customWidth="1"/>
    <col min="7678" max="7678" width="15" style="100" bestFit="1" customWidth="1"/>
    <col min="7679" max="7679" width="9.109375" style="100"/>
    <col min="7680" max="7680" width="13.6640625" style="100" customWidth="1"/>
    <col min="7681" max="7681" width="3" style="100" customWidth="1"/>
    <col min="7682" max="7682" width="21.5546875" style="100" bestFit="1" customWidth="1"/>
    <col min="7683" max="7683" width="16.33203125" style="100" bestFit="1" customWidth="1"/>
    <col min="7684" max="7684" width="13.109375" style="100" customWidth="1"/>
    <col min="7685" max="7929" width="9.109375" style="100"/>
    <col min="7930" max="7930" width="31.109375" style="100" customWidth="1"/>
    <col min="7931" max="7931" width="9.109375" style="100"/>
    <col min="7932" max="7932" width="8.6640625" style="100" customWidth="1"/>
    <col min="7933" max="7933" width="13.6640625" style="100" customWidth="1"/>
    <col min="7934" max="7934" width="15" style="100" bestFit="1" customWidth="1"/>
    <col min="7935" max="7935" width="9.109375" style="100"/>
    <col min="7936" max="7936" width="13.6640625" style="100" customWidth="1"/>
    <col min="7937" max="7937" width="3" style="100" customWidth="1"/>
    <col min="7938" max="7938" width="21.5546875" style="100" bestFit="1" customWidth="1"/>
    <col min="7939" max="7939" width="16.33203125" style="100" bestFit="1" customWidth="1"/>
    <col min="7940" max="7940" width="13.109375" style="100" customWidth="1"/>
    <col min="7941" max="8185" width="9.109375" style="100"/>
    <col min="8186" max="8186" width="31.109375" style="100" customWidth="1"/>
    <col min="8187" max="8187" width="9.109375" style="100"/>
    <col min="8188" max="8188" width="8.6640625" style="100" customWidth="1"/>
    <col min="8189" max="8189" width="13.6640625" style="100" customWidth="1"/>
    <col min="8190" max="8190" width="15" style="100" bestFit="1" customWidth="1"/>
    <col min="8191" max="8191" width="9.109375" style="100"/>
    <col min="8192" max="8192" width="13.6640625" style="100" customWidth="1"/>
    <col min="8193" max="8193" width="3" style="100" customWidth="1"/>
    <col min="8194" max="8194" width="21.5546875" style="100" bestFit="1" customWidth="1"/>
    <col min="8195" max="8195" width="16.33203125" style="100" bestFit="1" customWidth="1"/>
    <col min="8196" max="8196" width="13.109375" style="100" customWidth="1"/>
    <col min="8197" max="8441" width="9.109375" style="100"/>
    <col min="8442" max="8442" width="31.109375" style="100" customWidth="1"/>
    <col min="8443" max="8443" width="9.109375" style="100"/>
    <col min="8444" max="8444" width="8.6640625" style="100" customWidth="1"/>
    <col min="8445" max="8445" width="13.6640625" style="100" customWidth="1"/>
    <col min="8446" max="8446" width="15" style="100" bestFit="1" customWidth="1"/>
    <col min="8447" max="8447" width="9.109375" style="100"/>
    <col min="8448" max="8448" width="13.6640625" style="100" customWidth="1"/>
    <col min="8449" max="8449" width="3" style="100" customWidth="1"/>
    <col min="8450" max="8450" width="21.5546875" style="100" bestFit="1" customWidth="1"/>
    <col min="8451" max="8451" width="16.33203125" style="100" bestFit="1" customWidth="1"/>
    <col min="8452" max="8452" width="13.109375" style="100" customWidth="1"/>
    <col min="8453" max="8697" width="9.109375" style="100"/>
    <col min="8698" max="8698" width="31.109375" style="100" customWidth="1"/>
    <col min="8699" max="8699" width="9.109375" style="100"/>
    <col min="8700" max="8700" width="8.6640625" style="100" customWidth="1"/>
    <col min="8701" max="8701" width="13.6640625" style="100" customWidth="1"/>
    <col min="8702" max="8702" width="15" style="100" bestFit="1" customWidth="1"/>
    <col min="8703" max="8703" width="9.109375" style="100"/>
    <col min="8704" max="8704" width="13.6640625" style="100" customWidth="1"/>
    <col min="8705" max="8705" width="3" style="100" customWidth="1"/>
    <col min="8706" max="8706" width="21.5546875" style="100" bestFit="1" customWidth="1"/>
    <col min="8707" max="8707" width="16.33203125" style="100" bestFit="1" customWidth="1"/>
    <col min="8708" max="8708" width="13.109375" style="100" customWidth="1"/>
    <col min="8709" max="8953" width="9.109375" style="100"/>
    <col min="8954" max="8954" width="31.109375" style="100" customWidth="1"/>
    <col min="8955" max="8955" width="9.109375" style="100"/>
    <col min="8956" max="8956" width="8.6640625" style="100" customWidth="1"/>
    <col min="8957" max="8957" width="13.6640625" style="100" customWidth="1"/>
    <col min="8958" max="8958" width="15" style="100" bestFit="1" customWidth="1"/>
    <col min="8959" max="8959" width="9.109375" style="100"/>
    <col min="8960" max="8960" width="13.6640625" style="100" customWidth="1"/>
    <col min="8961" max="8961" width="3" style="100" customWidth="1"/>
    <col min="8962" max="8962" width="21.5546875" style="100" bestFit="1" customWidth="1"/>
    <col min="8963" max="8963" width="16.33203125" style="100" bestFit="1" customWidth="1"/>
    <col min="8964" max="8964" width="13.109375" style="100" customWidth="1"/>
    <col min="8965" max="9209" width="9.109375" style="100"/>
    <col min="9210" max="9210" width="31.109375" style="100" customWidth="1"/>
    <col min="9211" max="9211" width="9.109375" style="100"/>
    <col min="9212" max="9212" width="8.6640625" style="100" customWidth="1"/>
    <col min="9213" max="9213" width="13.6640625" style="100" customWidth="1"/>
    <col min="9214" max="9214" width="15" style="100" bestFit="1" customWidth="1"/>
    <col min="9215" max="9215" width="9.109375" style="100"/>
    <col min="9216" max="9216" width="13.6640625" style="100" customWidth="1"/>
    <col min="9217" max="9217" width="3" style="100" customWidth="1"/>
    <col min="9218" max="9218" width="21.5546875" style="100" bestFit="1" customWidth="1"/>
    <col min="9219" max="9219" width="16.33203125" style="100" bestFit="1" customWidth="1"/>
    <col min="9220" max="9220" width="13.109375" style="100" customWidth="1"/>
    <col min="9221" max="9465" width="9.109375" style="100"/>
    <col min="9466" max="9466" width="31.109375" style="100" customWidth="1"/>
    <col min="9467" max="9467" width="9.109375" style="100"/>
    <col min="9468" max="9468" width="8.6640625" style="100" customWidth="1"/>
    <col min="9469" max="9469" width="13.6640625" style="100" customWidth="1"/>
    <col min="9470" max="9470" width="15" style="100" bestFit="1" customWidth="1"/>
    <col min="9471" max="9471" width="9.109375" style="100"/>
    <col min="9472" max="9472" width="13.6640625" style="100" customWidth="1"/>
    <col min="9473" max="9473" width="3" style="100" customWidth="1"/>
    <col min="9474" max="9474" width="21.5546875" style="100" bestFit="1" customWidth="1"/>
    <col min="9475" max="9475" width="16.33203125" style="100" bestFit="1" customWidth="1"/>
    <col min="9476" max="9476" width="13.109375" style="100" customWidth="1"/>
    <col min="9477" max="9721" width="9.109375" style="100"/>
    <col min="9722" max="9722" width="31.109375" style="100" customWidth="1"/>
    <col min="9723" max="9723" width="9.109375" style="100"/>
    <col min="9724" max="9724" width="8.6640625" style="100" customWidth="1"/>
    <col min="9725" max="9725" width="13.6640625" style="100" customWidth="1"/>
    <col min="9726" max="9726" width="15" style="100" bestFit="1" customWidth="1"/>
    <col min="9727" max="9727" width="9.109375" style="100"/>
    <col min="9728" max="9728" width="13.6640625" style="100" customWidth="1"/>
    <col min="9729" max="9729" width="3" style="100" customWidth="1"/>
    <col min="9730" max="9730" width="21.5546875" style="100" bestFit="1" customWidth="1"/>
    <col min="9731" max="9731" width="16.33203125" style="100" bestFit="1" customWidth="1"/>
    <col min="9732" max="9732" width="13.109375" style="100" customWidth="1"/>
    <col min="9733" max="9977" width="9.109375" style="100"/>
    <col min="9978" max="9978" width="31.109375" style="100" customWidth="1"/>
    <col min="9979" max="9979" width="9.109375" style="100"/>
    <col min="9980" max="9980" width="8.6640625" style="100" customWidth="1"/>
    <col min="9981" max="9981" width="13.6640625" style="100" customWidth="1"/>
    <col min="9982" max="9982" width="15" style="100" bestFit="1" customWidth="1"/>
    <col min="9983" max="9983" width="9.109375" style="100"/>
    <col min="9984" max="9984" width="13.6640625" style="100" customWidth="1"/>
    <col min="9985" max="9985" width="3" style="100" customWidth="1"/>
    <col min="9986" max="9986" width="21.5546875" style="100" bestFit="1" customWidth="1"/>
    <col min="9987" max="9987" width="16.33203125" style="100" bestFit="1" customWidth="1"/>
    <col min="9988" max="9988" width="13.109375" style="100" customWidth="1"/>
    <col min="9989" max="10233" width="9.109375" style="100"/>
    <col min="10234" max="10234" width="31.109375" style="100" customWidth="1"/>
    <col min="10235" max="10235" width="9.109375" style="100"/>
    <col min="10236" max="10236" width="8.6640625" style="100" customWidth="1"/>
    <col min="10237" max="10237" width="13.6640625" style="100" customWidth="1"/>
    <col min="10238" max="10238" width="15" style="100" bestFit="1" customWidth="1"/>
    <col min="10239" max="10239" width="9.109375" style="100"/>
    <col min="10240" max="10240" width="13.6640625" style="100" customWidth="1"/>
    <col min="10241" max="10241" width="3" style="100" customWidth="1"/>
    <col min="10242" max="10242" width="21.5546875" style="100" bestFit="1" customWidth="1"/>
    <col min="10243" max="10243" width="16.33203125" style="100" bestFit="1" customWidth="1"/>
    <col min="10244" max="10244" width="13.109375" style="100" customWidth="1"/>
    <col min="10245" max="10489" width="9.109375" style="100"/>
    <col min="10490" max="10490" width="31.109375" style="100" customWidth="1"/>
    <col min="10491" max="10491" width="9.109375" style="100"/>
    <col min="10492" max="10492" width="8.6640625" style="100" customWidth="1"/>
    <col min="10493" max="10493" width="13.6640625" style="100" customWidth="1"/>
    <col min="10494" max="10494" width="15" style="100" bestFit="1" customWidth="1"/>
    <col min="10495" max="10495" width="9.109375" style="100"/>
    <col min="10496" max="10496" width="13.6640625" style="100" customWidth="1"/>
    <col min="10497" max="10497" width="3" style="100" customWidth="1"/>
    <col min="10498" max="10498" width="21.5546875" style="100" bestFit="1" customWidth="1"/>
    <col min="10499" max="10499" width="16.33203125" style="100" bestFit="1" customWidth="1"/>
    <col min="10500" max="10500" width="13.109375" style="100" customWidth="1"/>
    <col min="10501" max="10745" width="9.109375" style="100"/>
    <col min="10746" max="10746" width="31.109375" style="100" customWidth="1"/>
    <col min="10747" max="10747" width="9.109375" style="100"/>
    <col min="10748" max="10748" width="8.6640625" style="100" customWidth="1"/>
    <col min="10749" max="10749" width="13.6640625" style="100" customWidth="1"/>
    <col min="10750" max="10750" width="15" style="100" bestFit="1" customWidth="1"/>
    <col min="10751" max="10751" width="9.109375" style="100"/>
    <col min="10752" max="10752" width="13.6640625" style="100" customWidth="1"/>
    <col min="10753" max="10753" width="3" style="100" customWidth="1"/>
    <col min="10754" max="10754" width="21.5546875" style="100" bestFit="1" customWidth="1"/>
    <col min="10755" max="10755" width="16.33203125" style="100" bestFit="1" customWidth="1"/>
    <col min="10756" max="10756" width="13.109375" style="100" customWidth="1"/>
    <col min="10757" max="11001" width="9.109375" style="100"/>
    <col min="11002" max="11002" width="31.109375" style="100" customWidth="1"/>
    <col min="11003" max="11003" width="9.109375" style="100"/>
    <col min="11004" max="11004" width="8.6640625" style="100" customWidth="1"/>
    <col min="11005" max="11005" width="13.6640625" style="100" customWidth="1"/>
    <col min="11006" max="11006" width="15" style="100" bestFit="1" customWidth="1"/>
    <col min="11007" max="11007" width="9.109375" style="100"/>
    <col min="11008" max="11008" width="13.6640625" style="100" customWidth="1"/>
    <col min="11009" max="11009" width="3" style="100" customWidth="1"/>
    <col min="11010" max="11010" width="21.5546875" style="100" bestFit="1" customWidth="1"/>
    <col min="11011" max="11011" width="16.33203125" style="100" bestFit="1" customWidth="1"/>
    <col min="11012" max="11012" width="13.109375" style="100" customWidth="1"/>
    <col min="11013" max="11257" width="9.109375" style="100"/>
    <col min="11258" max="11258" width="31.109375" style="100" customWidth="1"/>
    <col min="11259" max="11259" width="9.109375" style="100"/>
    <col min="11260" max="11260" width="8.6640625" style="100" customWidth="1"/>
    <col min="11261" max="11261" width="13.6640625" style="100" customWidth="1"/>
    <col min="11262" max="11262" width="15" style="100" bestFit="1" customWidth="1"/>
    <col min="11263" max="11263" width="9.109375" style="100"/>
    <col min="11264" max="11264" width="13.6640625" style="100" customWidth="1"/>
    <col min="11265" max="11265" width="3" style="100" customWidth="1"/>
    <col min="11266" max="11266" width="21.5546875" style="100" bestFit="1" customWidth="1"/>
    <col min="11267" max="11267" width="16.33203125" style="100" bestFit="1" customWidth="1"/>
    <col min="11268" max="11268" width="13.109375" style="100" customWidth="1"/>
    <col min="11269" max="11513" width="9.109375" style="100"/>
    <col min="11514" max="11514" width="31.109375" style="100" customWidth="1"/>
    <col min="11515" max="11515" width="9.109375" style="100"/>
    <col min="11516" max="11516" width="8.6640625" style="100" customWidth="1"/>
    <col min="11517" max="11517" width="13.6640625" style="100" customWidth="1"/>
    <col min="11518" max="11518" width="15" style="100" bestFit="1" customWidth="1"/>
    <col min="11519" max="11519" width="9.109375" style="100"/>
    <col min="11520" max="11520" width="13.6640625" style="100" customWidth="1"/>
    <col min="11521" max="11521" width="3" style="100" customWidth="1"/>
    <col min="11522" max="11522" width="21.5546875" style="100" bestFit="1" customWidth="1"/>
    <col min="11523" max="11523" width="16.33203125" style="100" bestFit="1" customWidth="1"/>
    <col min="11524" max="11524" width="13.109375" style="100" customWidth="1"/>
    <col min="11525" max="11769" width="9.109375" style="100"/>
    <col min="11770" max="11770" width="31.109375" style="100" customWidth="1"/>
    <col min="11771" max="11771" width="9.109375" style="100"/>
    <col min="11772" max="11772" width="8.6640625" style="100" customWidth="1"/>
    <col min="11773" max="11773" width="13.6640625" style="100" customWidth="1"/>
    <col min="11774" max="11774" width="15" style="100" bestFit="1" customWidth="1"/>
    <col min="11775" max="11775" width="9.109375" style="100"/>
    <col min="11776" max="11776" width="13.6640625" style="100" customWidth="1"/>
    <col min="11777" max="11777" width="3" style="100" customWidth="1"/>
    <col min="11778" max="11778" width="21.5546875" style="100" bestFit="1" customWidth="1"/>
    <col min="11779" max="11779" width="16.33203125" style="100" bestFit="1" customWidth="1"/>
    <col min="11780" max="11780" width="13.109375" style="100" customWidth="1"/>
    <col min="11781" max="12025" width="9.109375" style="100"/>
    <col min="12026" max="12026" width="31.109375" style="100" customWidth="1"/>
    <col min="12027" max="12027" width="9.109375" style="100"/>
    <col min="12028" max="12028" width="8.6640625" style="100" customWidth="1"/>
    <col min="12029" max="12029" width="13.6640625" style="100" customWidth="1"/>
    <col min="12030" max="12030" width="15" style="100" bestFit="1" customWidth="1"/>
    <col min="12031" max="12031" width="9.109375" style="100"/>
    <col min="12032" max="12032" width="13.6640625" style="100" customWidth="1"/>
    <col min="12033" max="12033" width="3" style="100" customWidth="1"/>
    <col min="12034" max="12034" width="21.5546875" style="100" bestFit="1" customWidth="1"/>
    <col min="12035" max="12035" width="16.33203125" style="100" bestFit="1" customWidth="1"/>
    <col min="12036" max="12036" width="13.109375" style="100" customWidth="1"/>
    <col min="12037" max="12281" width="9.109375" style="100"/>
    <col min="12282" max="12282" width="31.109375" style="100" customWidth="1"/>
    <col min="12283" max="12283" width="9.109375" style="100"/>
    <col min="12284" max="12284" width="8.6640625" style="100" customWidth="1"/>
    <col min="12285" max="12285" width="13.6640625" style="100" customWidth="1"/>
    <col min="12286" max="12286" width="15" style="100" bestFit="1" customWidth="1"/>
    <col min="12287" max="12287" width="9.109375" style="100"/>
    <col min="12288" max="12288" width="13.6640625" style="100" customWidth="1"/>
    <col min="12289" max="12289" width="3" style="100" customWidth="1"/>
    <col min="12290" max="12290" width="21.5546875" style="100" bestFit="1" customWidth="1"/>
    <col min="12291" max="12291" width="16.33203125" style="100" bestFit="1" customWidth="1"/>
    <col min="12292" max="12292" width="13.109375" style="100" customWidth="1"/>
    <col min="12293" max="12537" width="9.109375" style="100"/>
    <col min="12538" max="12538" width="31.109375" style="100" customWidth="1"/>
    <col min="12539" max="12539" width="9.109375" style="100"/>
    <col min="12540" max="12540" width="8.6640625" style="100" customWidth="1"/>
    <col min="12541" max="12541" width="13.6640625" style="100" customWidth="1"/>
    <col min="12542" max="12542" width="15" style="100" bestFit="1" customWidth="1"/>
    <col min="12543" max="12543" width="9.109375" style="100"/>
    <col min="12544" max="12544" width="13.6640625" style="100" customWidth="1"/>
    <col min="12545" max="12545" width="3" style="100" customWidth="1"/>
    <col min="12546" max="12546" width="21.5546875" style="100" bestFit="1" customWidth="1"/>
    <col min="12547" max="12547" width="16.33203125" style="100" bestFit="1" customWidth="1"/>
    <col min="12548" max="12548" width="13.109375" style="100" customWidth="1"/>
    <col min="12549" max="12793" width="9.109375" style="100"/>
    <col min="12794" max="12794" width="31.109375" style="100" customWidth="1"/>
    <col min="12795" max="12795" width="9.109375" style="100"/>
    <col min="12796" max="12796" width="8.6640625" style="100" customWidth="1"/>
    <col min="12797" max="12797" width="13.6640625" style="100" customWidth="1"/>
    <col min="12798" max="12798" width="15" style="100" bestFit="1" customWidth="1"/>
    <col min="12799" max="12799" width="9.109375" style="100"/>
    <col min="12800" max="12800" width="13.6640625" style="100" customWidth="1"/>
    <col min="12801" max="12801" width="3" style="100" customWidth="1"/>
    <col min="12802" max="12802" width="21.5546875" style="100" bestFit="1" customWidth="1"/>
    <col min="12803" max="12803" width="16.33203125" style="100" bestFit="1" customWidth="1"/>
    <col min="12804" max="12804" width="13.109375" style="100" customWidth="1"/>
    <col min="12805" max="13049" width="9.109375" style="100"/>
    <col min="13050" max="13050" width="31.109375" style="100" customWidth="1"/>
    <col min="13051" max="13051" width="9.109375" style="100"/>
    <col min="13052" max="13052" width="8.6640625" style="100" customWidth="1"/>
    <col min="13053" max="13053" width="13.6640625" style="100" customWidth="1"/>
    <col min="13054" max="13054" width="15" style="100" bestFit="1" customWidth="1"/>
    <col min="13055" max="13055" width="9.109375" style="100"/>
    <col min="13056" max="13056" width="13.6640625" style="100" customWidth="1"/>
    <col min="13057" max="13057" width="3" style="100" customWidth="1"/>
    <col min="13058" max="13058" width="21.5546875" style="100" bestFit="1" customWidth="1"/>
    <col min="13059" max="13059" width="16.33203125" style="100" bestFit="1" customWidth="1"/>
    <col min="13060" max="13060" width="13.109375" style="100" customWidth="1"/>
    <col min="13061" max="13305" width="9.109375" style="100"/>
    <col min="13306" max="13306" width="31.109375" style="100" customWidth="1"/>
    <col min="13307" max="13307" width="9.109375" style="100"/>
    <col min="13308" max="13308" width="8.6640625" style="100" customWidth="1"/>
    <col min="13309" max="13309" width="13.6640625" style="100" customWidth="1"/>
    <col min="13310" max="13310" width="15" style="100" bestFit="1" customWidth="1"/>
    <col min="13311" max="13311" width="9.109375" style="100"/>
    <col min="13312" max="13312" width="13.6640625" style="100" customWidth="1"/>
    <col min="13313" max="13313" width="3" style="100" customWidth="1"/>
    <col min="13314" max="13314" width="21.5546875" style="100" bestFit="1" customWidth="1"/>
    <col min="13315" max="13315" width="16.33203125" style="100" bestFit="1" customWidth="1"/>
    <col min="13316" max="13316" width="13.109375" style="100" customWidth="1"/>
    <col min="13317" max="13561" width="9.109375" style="100"/>
    <col min="13562" max="13562" width="31.109375" style="100" customWidth="1"/>
    <col min="13563" max="13563" width="9.109375" style="100"/>
    <col min="13564" max="13564" width="8.6640625" style="100" customWidth="1"/>
    <col min="13565" max="13565" width="13.6640625" style="100" customWidth="1"/>
    <col min="13566" max="13566" width="15" style="100" bestFit="1" customWidth="1"/>
    <col min="13567" max="13567" width="9.109375" style="100"/>
    <col min="13568" max="13568" width="13.6640625" style="100" customWidth="1"/>
    <col min="13569" max="13569" width="3" style="100" customWidth="1"/>
    <col min="13570" max="13570" width="21.5546875" style="100" bestFit="1" customWidth="1"/>
    <col min="13571" max="13571" width="16.33203125" style="100" bestFit="1" customWidth="1"/>
    <col min="13572" max="13572" width="13.109375" style="100" customWidth="1"/>
    <col min="13573" max="13817" width="9.109375" style="100"/>
    <col min="13818" max="13818" width="31.109375" style="100" customWidth="1"/>
    <col min="13819" max="13819" width="9.109375" style="100"/>
    <col min="13820" max="13820" width="8.6640625" style="100" customWidth="1"/>
    <col min="13821" max="13821" width="13.6640625" style="100" customWidth="1"/>
    <col min="13822" max="13822" width="15" style="100" bestFit="1" customWidth="1"/>
    <col min="13823" max="13823" width="9.109375" style="100"/>
    <col min="13824" max="13824" width="13.6640625" style="100" customWidth="1"/>
    <col min="13825" max="13825" width="3" style="100" customWidth="1"/>
    <col min="13826" max="13826" width="21.5546875" style="100" bestFit="1" customWidth="1"/>
    <col min="13827" max="13827" width="16.33203125" style="100" bestFit="1" customWidth="1"/>
    <col min="13828" max="13828" width="13.109375" style="100" customWidth="1"/>
    <col min="13829" max="14073" width="9.109375" style="100"/>
    <col min="14074" max="14074" width="31.109375" style="100" customWidth="1"/>
    <col min="14075" max="14075" width="9.109375" style="100"/>
    <col min="14076" max="14076" width="8.6640625" style="100" customWidth="1"/>
    <col min="14077" max="14077" width="13.6640625" style="100" customWidth="1"/>
    <col min="14078" max="14078" width="15" style="100" bestFit="1" customWidth="1"/>
    <col min="14079" max="14079" width="9.109375" style="100"/>
    <col min="14080" max="14080" width="13.6640625" style="100" customWidth="1"/>
    <col min="14081" max="14081" width="3" style="100" customWidth="1"/>
    <col min="14082" max="14082" width="21.5546875" style="100" bestFit="1" customWidth="1"/>
    <col min="14083" max="14083" width="16.33203125" style="100" bestFit="1" customWidth="1"/>
    <col min="14084" max="14084" width="13.109375" style="100" customWidth="1"/>
    <col min="14085" max="14329" width="9.109375" style="100"/>
    <col min="14330" max="14330" width="31.109375" style="100" customWidth="1"/>
    <col min="14331" max="14331" width="9.109375" style="100"/>
    <col min="14332" max="14332" width="8.6640625" style="100" customWidth="1"/>
    <col min="14333" max="14333" width="13.6640625" style="100" customWidth="1"/>
    <col min="14334" max="14334" width="15" style="100" bestFit="1" customWidth="1"/>
    <col min="14335" max="14335" width="9.109375" style="100"/>
    <col min="14336" max="14336" width="13.6640625" style="100" customWidth="1"/>
    <col min="14337" max="14337" width="3" style="100" customWidth="1"/>
    <col min="14338" max="14338" width="21.5546875" style="100" bestFit="1" customWidth="1"/>
    <col min="14339" max="14339" width="16.33203125" style="100" bestFit="1" customWidth="1"/>
    <col min="14340" max="14340" width="13.109375" style="100" customWidth="1"/>
    <col min="14341" max="14585" width="9.109375" style="100"/>
    <col min="14586" max="14586" width="31.109375" style="100" customWidth="1"/>
    <col min="14587" max="14587" width="9.109375" style="100"/>
    <col min="14588" max="14588" width="8.6640625" style="100" customWidth="1"/>
    <col min="14589" max="14589" width="13.6640625" style="100" customWidth="1"/>
    <col min="14590" max="14590" width="15" style="100" bestFit="1" customWidth="1"/>
    <col min="14591" max="14591" width="9.109375" style="100"/>
    <col min="14592" max="14592" width="13.6640625" style="100" customWidth="1"/>
    <col min="14593" max="14593" width="3" style="100" customWidth="1"/>
    <col min="14594" max="14594" width="21.5546875" style="100" bestFit="1" customWidth="1"/>
    <col min="14595" max="14595" width="16.33203125" style="100" bestFit="1" customWidth="1"/>
    <col min="14596" max="14596" width="13.109375" style="100" customWidth="1"/>
    <col min="14597" max="14841" width="9.109375" style="100"/>
    <col min="14842" max="14842" width="31.109375" style="100" customWidth="1"/>
    <col min="14843" max="14843" width="9.109375" style="100"/>
    <col min="14844" max="14844" width="8.6640625" style="100" customWidth="1"/>
    <col min="14845" max="14845" width="13.6640625" style="100" customWidth="1"/>
    <col min="14846" max="14846" width="15" style="100" bestFit="1" customWidth="1"/>
    <col min="14847" max="14847" width="9.109375" style="100"/>
    <col min="14848" max="14848" width="13.6640625" style="100" customWidth="1"/>
    <col min="14849" max="14849" width="3" style="100" customWidth="1"/>
    <col min="14850" max="14850" width="21.5546875" style="100" bestFit="1" customWidth="1"/>
    <col min="14851" max="14851" width="16.33203125" style="100" bestFit="1" customWidth="1"/>
    <col min="14852" max="14852" width="13.109375" style="100" customWidth="1"/>
    <col min="14853" max="15097" width="9.109375" style="100"/>
    <col min="15098" max="15098" width="31.109375" style="100" customWidth="1"/>
    <col min="15099" max="15099" width="9.109375" style="100"/>
    <col min="15100" max="15100" width="8.6640625" style="100" customWidth="1"/>
    <col min="15101" max="15101" width="13.6640625" style="100" customWidth="1"/>
    <col min="15102" max="15102" width="15" style="100" bestFit="1" customWidth="1"/>
    <col min="15103" max="15103" width="9.109375" style="100"/>
    <col min="15104" max="15104" width="13.6640625" style="100" customWidth="1"/>
    <col min="15105" max="15105" width="3" style="100" customWidth="1"/>
    <col min="15106" max="15106" width="21.5546875" style="100" bestFit="1" customWidth="1"/>
    <col min="15107" max="15107" width="16.33203125" style="100" bestFit="1" customWidth="1"/>
    <col min="15108" max="15108" width="13.109375" style="100" customWidth="1"/>
    <col min="15109" max="15353" width="9.109375" style="100"/>
    <col min="15354" max="15354" width="31.109375" style="100" customWidth="1"/>
    <col min="15355" max="15355" width="9.109375" style="100"/>
    <col min="15356" max="15356" width="8.6640625" style="100" customWidth="1"/>
    <col min="15357" max="15357" width="13.6640625" style="100" customWidth="1"/>
    <col min="15358" max="15358" width="15" style="100" bestFit="1" customWidth="1"/>
    <col min="15359" max="15359" width="9.109375" style="100"/>
    <col min="15360" max="15360" width="13.6640625" style="100" customWidth="1"/>
    <col min="15361" max="15361" width="3" style="100" customWidth="1"/>
    <col min="15362" max="15362" width="21.5546875" style="100" bestFit="1" customWidth="1"/>
    <col min="15363" max="15363" width="16.33203125" style="100" bestFit="1" customWidth="1"/>
    <col min="15364" max="15364" width="13.109375" style="100" customWidth="1"/>
    <col min="15365" max="15609" width="9.109375" style="100"/>
    <col min="15610" max="15610" width="31.109375" style="100" customWidth="1"/>
    <col min="15611" max="15611" width="9.109375" style="100"/>
    <col min="15612" max="15612" width="8.6640625" style="100" customWidth="1"/>
    <col min="15613" max="15613" width="13.6640625" style="100" customWidth="1"/>
    <col min="15614" max="15614" width="15" style="100" bestFit="1" customWidth="1"/>
    <col min="15615" max="15615" width="9.109375" style="100"/>
    <col min="15616" max="15616" width="13.6640625" style="100" customWidth="1"/>
    <col min="15617" max="15617" width="3" style="100" customWidth="1"/>
    <col min="15618" max="15618" width="21.5546875" style="100" bestFit="1" customWidth="1"/>
    <col min="15619" max="15619" width="16.33203125" style="100" bestFit="1" customWidth="1"/>
    <col min="15620" max="15620" width="13.109375" style="100" customWidth="1"/>
    <col min="15621" max="15865" width="9.109375" style="100"/>
    <col min="15866" max="15866" width="31.109375" style="100" customWidth="1"/>
    <col min="15867" max="15867" width="9.109375" style="100"/>
    <col min="15868" max="15868" width="8.6640625" style="100" customWidth="1"/>
    <col min="15869" max="15869" width="13.6640625" style="100" customWidth="1"/>
    <col min="15870" max="15870" width="15" style="100" bestFit="1" customWidth="1"/>
    <col min="15871" max="15871" width="9.109375" style="100"/>
    <col min="15872" max="15872" width="13.6640625" style="100" customWidth="1"/>
    <col min="15873" max="15873" width="3" style="100" customWidth="1"/>
    <col min="15874" max="15874" width="21.5546875" style="100" bestFit="1" customWidth="1"/>
    <col min="15875" max="15875" width="16.33203125" style="100" bestFit="1" customWidth="1"/>
    <col min="15876" max="15876" width="13.109375" style="100" customWidth="1"/>
    <col min="15877" max="16121" width="9.109375" style="100"/>
    <col min="16122" max="16122" width="31.109375" style="100" customWidth="1"/>
    <col min="16123" max="16123" width="9.109375" style="100"/>
    <col min="16124" max="16124" width="8.6640625" style="100" customWidth="1"/>
    <col min="16125" max="16125" width="13.6640625" style="100" customWidth="1"/>
    <col min="16126" max="16126" width="15" style="100" bestFit="1" customWidth="1"/>
    <col min="16127" max="16127" width="9.109375" style="100"/>
    <col min="16128" max="16128" width="13.6640625" style="100" customWidth="1"/>
    <col min="16129" max="16129" width="3" style="100" customWidth="1"/>
    <col min="16130" max="16130" width="21.5546875" style="100" bestFit="1" customWidth="1"/>
    <col min="16131" max="16131" width="16.33203125" style="100" bestFit="1" customWidth="1"/>
    <col min="16132" max="16132" width="13.109375" style="100" customWidth="1"/>
    <col min="16133" max="16384" width="9.109375" style="100"/>
  </cols>
  <sheetData>
    <row r="3" spans="1:7" ht="15.6">
      <c r="A3" s="588" t="s">
        <v>122</v>
      </c>
      <c r="B3" s="588"/>
      <c r="C3" s="588"/>
      <c r="D3" s="588"/>
      <c r="E3" s="588"/>
      <c r="F3" s="588"/>
      <c r="G3" s="588"/>
    </row>
    <row r="4" spans="1:7" ht="15.6">
      <c r="A4" s="588" t="s">
        <v>148</v>
      </c>
      <c r="B4" s="588"/>
      <c r="C4" s="588"/>
      <c r="D4" s="588"/>
      <c r="E4" s="588"/>
      <c r="F4" s="588"/>
      <c r="G4" s="588"/>
    </row>
    <row r="5" spans="1:7" ht="15.6">
      <c r="A5" s="102"/>
      <c r="B5" s="102"/>
      <c r="C5" s="102"/>
      <c r="D5" s="102"/>
      <c r="E5" s="102"/>
      <c r="F5" s="102"/>
      <c r="G5" s="102"/>
    </row>
    <row r="6" spans="1:7">
      <c r="A6" s="111" t="s">
        <v>129</v>
      </c>
    </row>
    <row r="7" spans="1:7">
      <c r="A7" s="115" t="s">
        <v>242</v>
      </c>
    </row>
    <row r="8" spans="1:7">
      <c r="A8" s="115" t="s">
        <v>194</v>
      </c>
    </row>
    <row r="9" spans="1:7">
      <c r="A9" s="115" t="s">
        <v>155</v>
      </c>
    </row>
    <row r="10" spans="1:7">
      <c r="B10"/>
      <c r="C10"/>
      <c r="D10"/>
      <c r="E10"/>
    </row>
    <row r="11" spans="1:7">
      <c r="B11" s="112" t="s">
        <v>233</v>
      </c>
      <c r="C11" s="112" t="s">
        <v>112</v>
      </c>
      <c r="D11" s="112" t="s">
        <v>113</v>
      </c>
    </row>
    <row r="12" spans="1:7">
      <c r="B12" s="104" t="s">
        <v>123</v>
      </c>
      <c r="C12" s="104" t="s">
        <v>123</v>
      </c>
      <c r="D12" s="104" t="s">
        <v>123</v>
      </c>
      <c r="E12" s="103" t="s">
        <v>1</v>
      </c>
    </row>
    <row r="13" spans="1:7">
      <c r="A13" s="100" t="s">
        <v>133</v>
      </c>
      <c r="B13" s="358">
        <v>41487</v>
      </c>
      <c r="C13" s="358">
        <v>41365</v>
      </c>
      <c r="D13" s="358">
        <v>41183</v>
      </c>
    </row>
    <row r="14" spans="1:7">
      <c r="B14" s="105"/>
      <c r="C14" s="100"/>
      <c r="D14" s="100"/>
      <c r="G14" s="105"/>
    </row>
    <row r="15" spans="1:7">
      <c r="A15" s="100" t="s">
        <v>243</v>
      </c>
      <c r="B15" s="390">
        <f>'Summary Table'!H6+'Summary Table'!H9</f>
        <v>133837053.71999998</v>
      </c>
      <c r="C15" s="390">
        <f>'Summary Table'!H7</f>
        <v>147002266.97</v>
      </c>
      <c r="D15" s="390">
        <f>'Summary Table'!H8</f>
        <v>6945417.5499999998</v>
      </c>
      <c r="E15" s="389">
        <f>SUM(B15:D15)</f>
        <v>287784738.24000001</v>
      </c>
      <c r="G15" s="105"/>
    </row>
    <row r="16" spans="1:7">
      <c r="B16" s="106"/>
      <c r="C16" s="113"/>
      <c r="D16" s="113"/>
      <c r="E16" s="114"/>
      <c r="G16" s="105"/>
    </row>
    <row r="17" spans="1:8">
      <c r="A17" s="100" t="s">
        <v>128</v>
      </c>
      <c r="B17" s="105">
        <f t="shared" ref="B17:D17" si="0">B67</f>
        <v>371</v>
      </c>
      <c r="C17" s="105">
        <f t="shared" si="0"/>
        <v>375</v>
      </c>
      <c r="D17" s="105">
        <f t="shared" si="0"/>
        <v>381</v>
      </c>
      <c r="F17" s="388"/>
      <c r="G17" s="386"/>
      <c r="H17" s="387"/>
    </row>
    <row r="18" spans="1:8">
      <c r="A18" s="115" t="s">
        <v>157</v>
      </c>
      <c r="B18" s="105"/>
      <c r="C18" s="105"/>
      <c r="D18" s="105"/>
      <c r="F18" s="325"/>
      <c r="G18" s="105"/>
    </row>
    <row r="19" spans="1:8">
      <c r="B19" s="105"/>
      <c r="C19" s="105"/>
      <c r="D19" s="105"/>
      <c r="F19" s="325"/>
      <c r="G19" s="105"/>
    </row>
    <row r="20" spans="1:8" ht="13.8" thickBot="1">
      <c r="A20" s="100" t="s">
        <v>124</v>
      </c>
      <c r="B20" s="107">
        <f>(B15/B17)</f>
        <v>360746.77552560641</v>
      </c>
      <c r="C20" s="107">
        <f>(C15/C17)</f>
        <v>392006.04525333334</v>
      </c>
      <c r="D20" s="107">
        <f>(D15/D17)</f>
        <v>18229.442388451444</v>
      </c>
      <c r="E20" s="107">
        <f>SUM(B20:D20)</f>
        <v>770982.26316739118</v>
      </c>
      <c r="G20" s="105"/>
    </row>
    <row r="21" spans="1:8" ht="13.8" thickTop="1">
      <c r="B21" s="105"/>
      <c r="C21" s="105"/>
      <c r="D21" s="105"/>
      <c r="G21" s="105"/>
    </row>
    <row r="22" spans="1:8" ht="13.8" thickBot="1">
      <c r="A22" s="100" t="s">
        <v>125</v>
      </c>
      <c r="B22" s="107">
        <f>(B20*12)</f>
        <v>4328961.3063072767</v>
      </c>
      <c r="C22" s="107">
        <f>(C20*12)</f>
        <v>4704072.5430399999</v>
      </c>
      <c r="D22" s="107">
        <f>(D20*12)</f>
        <v>218753.30866141734</v>
      </c>
      <c r="E22" s="107">
        <f>SUM(B22:D22)</f>
        <v>9251787.1580086946</v>
      </c>
      <c r="G22" s="105"/>
    </row>
    <row r="23" spans="1:8" ht="14.4" thickTop="1" thickBot="1">
      <c r="B23" s="105"/>
      <c r="C23" s="105"/>
      <c r="D23" s="105"/>
      <c r="G23" s="105"/>
    </row>
    <row r="24" spans="1:8" ht="13.8" thickBot="1">
      <c r="A24" s="100" t="s">
        <v>126</v>
      </c>
      <c r="B24" s="116">
        <f>ROUND(B22/B15,7)</f>
        <v>3.2344999999999999E-2</v>
      </c>
      <c r="C24" s="116">
        <f>ROUND(C22/C15,7)</f>
        <v>3.2000000000000001E-2</v>
      </c>
      <c r="D24" s="116">
        <f>ROUND(D22/D15,7)</f>
        <v>3.1496099999999999E-2</v>
      </c>
      <c r="F24" s="359">
        <f>AVERAGE(B24:D24)</f>
        <v>3.1947033333333333E-2</v>
      </c>
      <c r="G24" s="100" t="s">
        <v>130</v>
      </c>
    </row>
    <row r="25" spans="1:8">
      <c r="B25" s="108"/>
      <c r="C25" s="108"/>
      <c r="D25" s="108"/>
      <c r="F25"/>
      <c r="G25" s="108"/>
    </row>
    <row r="26" spans="1:8" ht="13.8" thickBot="1">
      <c r="A26" s="100" t="s">
        <v>127</v>
      </c>
      <c r="B26" s="107">
        <f>B15*ROUND(B22/B15,4)</f>
        <v>4322936.8351560002</v>
      </c>
      <c r="C26" s="107">
        <f>C15*ROUND(C22/C15,4)</f>
        <v>4704072.5430399999</v>
      </c>
      <c r="D26" s="107">
        <f>D15*ROUND(D22/D15,4)</f>
        <v>218780.652825</v>
      </c>
      <c r="E26" s="107">
        <f>SUM(B26:D26)</f>
        <v>9245790.0310210008</v>
      </c>
      <c r="G26" s="108"/>
    </row>
    <row r="27" spans="1:8" ht="13.8" thickTop="1">
      <c r="B27" s="110"/>
      <c r="C27" s="108"/>
      <c r="D27" s="108"/>
      <c r="G27" s="108"/>
    </row>
    <row r="28" spans="1:8">
      <c r="A28" s="189" t="s">
        <v>156</v>
      </c>
    </row>
    <row r="29" spans="1:8">
      <c r="A29" s="190" t="s">
        <v>191</v>
      </c>
    </row>
    <row r="30" spans="1:8">
      <c r="A30" s="190" t="s">
        <v>190</v>
      </c>
    </row>
    <row r="31" spans="1:8">
      <c r="A31" s="190"/>
      <c r="D31" s="129"/>
    </row>
    <row r="32" spans="1:8">
      <c r="A32" s="109"/>
      <c r="B32" s="192" t="s">
        <v>109</v>
      </c>
      <c r="C32" s="192" t="s">
        <v>112</v>
      </c>
      <c r="D32" s="112" t="s">
        <v>113</v>
      </c>
    </row>
    <row r="33" spans="1:7">
      <c r="A33" s="130" t="s">
        <v>134</v>
      </c>
      <c r="B33" s="133" t="s">
        <v>135</v>
      </c>
      <c r="C33" s="133" t="s">
        <v>135</v>
      </c>
      <c r="D33" s="191" t="s">
        <v>135</v>
      </c>
    </row>
    <row r="34" spans="1:7">
      <c r="A34" s="131">
        <v>2012</v>
      </c>
      <c r="B34" s="177">
        <v>0</v>
      </c>
      <c r="C34" s="193">
        <v>0</v>
      </c>
      <c r="D34" s="132">
        <v>3</v>
      </c>
    </row>
    <row r="35" spans="1:7">
      <c r="A35" s="129">
        <f>A34+1</f>
        <v>2013</v>
      </c>
      <c r="B35" s="581">
        <v>5</v>
      </c>
      <c r="C35" s="129">
        <v>9</v>
      </c>
      <c r="D35" s="129">
        <v>12</v>
      </c>
      <c r="G35" s="129"/>
    </row>
    <row r="36" spans="1:7">
      <c r="A36" s="100">
        <f>A35+1</f>
        <v>2014</v>
      </c>
      <c r="B36" s="129">
        <v>12</v>
      </c>
      <c r="C36" s="129">
        <v>12</v>
      </c>
      <c r="D36" s="129">
        <v>12</v>
      </c>
    </row>
    <row r="37" spans="1:7">
      <c r="A37" s="100">
        <f t="shared" ref="A37:A66" si="1">A36+1</f>
        <v>2015</v>
      </c>
      <c r="B37" s="129">
        <v>12</v>
      </c>
      <c r="C37" s="129">
        <v>12</v>
      </c>
      <c r="D37" s="129">
        <v>12</v>
      </c>
    </row>
    <row r="38" spans="1:7">
      <c r="A38" s="100">
        <f t="shared" si="1"/>
        <v>2016</v>
      </c>
      <c r="B38" s="129">
        <v>12</v>
      </c>
      <c r="C38" s="129">
        <v>12</v>
      </c>
      <c r="D38" s="129">
        <v>12</v>
      </c>
    </row>
    <row r="39" spans="1:7">
      <c r="A39" s="100">
        <f t="shared" si="1"/>
        <v>2017</v>
      </c>
      <c r="B39" s="129">
        <v>12</v>
      </c>
      <c r="C39" s="129">
        <v>12</v>
      </c>
      <c r="D39" s="129">
        <v>12</v>
      </c>
    </row>
    <row r="40" spans="1:7">
      <c r="A40" s="100">
        <f t="shared" si="1"/>
        <v>2018</v>
      </c>
      <c r="B40" s="129">
        <v>12</v>
      </c>
      <c r="C40" s="129">
        <v>12</v>
      </c>
      <c r="D40" s="129">
        <v>12</v>
      </c>
    </row>
    <row r="41" spans="1:7">
      <c r="A41" s="100">
        <f t="shared" si="1"/>
        <v>2019</v>
      </c>
      <c r="B41" s="129">
        <v>12</v>
      </c>
      <c r="C41" s="129">
        <v>12</v>
      </c>
      <c r="D41" s="129">
        <v>12</v>
      </c>
    </row>
    <row r="42" spans="1:7">
      <c r="A42" s="100">
        <f t="shared" si="1"/>
        <v>2020</v>
      </c>
      <c r="B42" s="129">
        <v>12</v>
      </c>
      <c r="C42" s="129">
        <v>12</v>
      </c>
      <c r="D42" s="129">
        <v>12</v>
      </c>
    </row>
    <row r="43" spans="1:7">
      <c r="A43" s="100">
        <f t="shared" si="1"/>
        <v>2021</v>
      </c>
      <c r="B43" s="129">
        <v>12</v>
      </c>
      <c r="C43" s="129">
        <v>12</v>
      </c>
      <c r="D43" s="129">
        <v>12</v>
      </c>
    </row>
    <row r="44" spans="1:7">
      <c r="A44" s="100">
        <f t="shared" si="1"/>
        <v>2022</v>
      </c>
      <c r="B44" s="129">
        <v>12</v>
      </c>
      <c r="C44" s="129">
        <v>12</v>
      </c>
      <c r="D44" s="129">
        <v>12</v>
      </c>
    </row>
    <row r="45" spans="1:7">
      <c r="A45" s="100">
        <f t="shared" si="1"/>
        <v>2023</v>
      </c>
      <c r="B45" s="129">
        <v>12</v>
      </c>
      <c r="C45" s="129">
        <v>12</v>
      </c>
      <c r="D45" s="129">
        <v>12</v>
      </c>
    </row>
    <row r="46" spans="1:7">
      <c r="A46" s="100">
        <f t="shared" si="1"/>
        <v>2024</v>
      </c>
      <c r="B46" s="129">
        <v>12</v>
      </c>
      <c r="C46" s="129">
        <v>12</v>
      </c>
      <c r="D46" s="129">
        <v>12</v>
      </c>
    </row>
    <row r="47" spans="1:7">
      <c r="A47" s="100">
        <f t="shared" si="1"/>
        <v>2025</v>
      </c>
      <c r="B47" s="129">
        <v>12</v>
      </c>
      <c r="C47" s="129">
        <v>12</v>
      </c>
      <c r="D47" s="129">
        <v>12</v>
      </c>
    </row>
    <row r="48" spans="1:7">
      <c r="A48" s="100">
        <f t="shared" si="1"/>
        <v>2026</v>
      </c>
      <c r="B48" s="129">
        <v>12</v>
      </c>
      <c r="C48" s="129">
        <v>12</v>
      </c>
      <c r="D48" s="129">
        <v>12</v>
      </c>
    </row>
    <row r="49" spans="1:4">
      <c r="A49" s="100">
        <f t="shared" si="1"/>
        <v>2027</v>
      </c>
      <c r="B49" s="129">
        <v>12</v>
      </c>
      <c r="C49" s="129">
        <v>12</v>
      </c>
      <c r="D49" s="129">
        <v>12</v>
      </c>
    </row>
    <row r="50" spans="1:4">
      <c r="A50" s="100">
        <f t="shared" si="1"/>
        <v>2028</v>
      </c>
      <c r="B50" s="129">
        <v>12</v>
      </c>
      <c r="C50" s="129">
        <v>12</v>
      </c>
      <c r="D50" s="129">
        <v>12</v>
      </c>
    </row>
    <row r="51" spans="1:4">
      <c r="A51" s="100">
        <f t="shared" si="1"/>
        <v>2029</v>
      </c>
      <c r="B51" s="129">
        <v>12</v>
      </c>
      <c r="C51" s="129">
        <v>12</v>
      </c>
      <c r="D51" s="129">
        <v>12</v>
      </c>
    </row>
    <row r="52" spans="1:4">
      <c r="A52" s="100">
        <f t="shared" si="1"/>
        <v>2030</v>
      </c>
      <c r="B52" s="129">
        <v>12</v>
      </c>
      <c r="C52" s="129">
        <v>12</v>
      </c>
      <c r="D52" s="129">
        <v>12</v>
      </c>
    </row>
    <row r="53" spans="1:4">
      <c r="A53" s="100">
        <f t="shared" si="1"/>
        <v>2031</v>
      </c>
      <c r="B53" s="129">
        <v>12</v>
      </c>
      <c r="C53" s="129">
        <v>12</v>
      </c>
      <c r="D53" s="129">
        <v>12</v>
      </c>
    </row>
    <row r="54" spans="1:4">
      <c r="A54" s="100">
        <f t="shared" si="1"/>
        <v>2032</v>
      </c>
      <c r="B54" s="129">
        <v>12</v>
      </c>
      <c r="C54" s="129">
        <v>12</v>
      </c>
      <c r="D54" s="129">
        <v>12</v>
      </c>
    </row>
    <row r="55" spans="1:4">
      <c r="A55" s="100">
        <f t="shared" si="1"/>
        <v>2033</v>
      </c>
      <c r="B55" s="129">
        <v>12</v>
      </c>
      <c r="C55" s="129">
        <v>12</v>
      </c>
      <c r="D55" s="129">
        <v>12</v>
      </c>
    </row>
    <row r="56" spans="1:4">
      <c r="A56" s="100">
        <f t="shared" si="1"/>
        <v>2034</v>
      </c>
      <c r="B56" s="129">
        <v>12</v>
      </c>
      <c r="C56" s="129">
        <v>12</v>
      </c>
      <c r="D56" s="129">
        <v>12</v>
      </c>
    </row>
    <row r="57" spans="1:4">
      <c r="A57" s="100">
        <f t="shared" si="1"/>
        <v>2035</v>
      </c>
      <c r="B57" s="129">
        <v>12</v>
      </c>
      <c r="C57" s="129">
        <v>12</v>
      </c>
      <c r="D57" s="129">
        <v>12</v>
      </c>
    </row>
    <row r="58" spans="1:4">
      <c r="A58" s="100">
        <f t="shared" si="1"/>
        <v>2036</v>
      </c>
      <c r="B58" s="129">
        <v>12</v>
      </c>
      <c r="C58" s="129">
        <v>12</v>
      </c>
      <c r="D58" s="129">
        <v>12</v>
      </c>
    </row>
    <row r="59" spans="1:4">
      <c r="A59" s="100">
        <f t="shared" si="1"/>
        <v>2037</v>
      </c>
      <c r="B59" s="129">
        <v>12</v>
      </c>
      <c r="C59" s="129">
        <v>12</v>
      </c>
      <c r="D59" s="129">
        <v>12</v>
      </c>
    </row>
    <row r="60" spans="1:4">
      <c r="A60" s="100">
        <f t="shared" si="1"/>
        <v>2038</v>
      </c>
      <c r="B60" s="129">
        <v>12</v>
      </c>
      <c r="C60" s="129">
        <v>12</v>
      </c>
      <c r="D60" s="129">
        <v>12</v>
      </c>
    </row>
    <row r="61" spans="1:4">
      <c r="A61" s="100">
        <f t="shared" si="1"/>
        <v>2039</v>
      </c>
      <c r="B61" s="129">
        <v>12</v>
      </c>
      <c r="C61" s="129">
        <v>12</v>
      </c>
      <c r="D61" s="129">
        <v>12</v>
      </c>
    </row>
    <row r="62" spans="1:4">
      <c r="A62" s="100">
        <f t="shared" si="1"/>
        <v>2040</v>
      </c>
      <c r="B62" s="129">
        <v>12</v>
      </c>
      <c r="C62" s="129">
        <v>12</v>
      </c>
      <c r="D62" s="129">
        <v>12</v>
      </c>
    </row>
    <row r="63" spans="1:4">
      <c r="A63" s="100">
        <f t="shared" si="1"/>
        <v>2041</v>
      </c>
      <c r="B63" s="129">
        <v>12</v>
      </c>
      <c r="C63" s="129">
        <v>12</v>
      </c>
      <c r="D63" s="129">
        <v>12</v>
      </c>
    </row>
    <row r="64" spans="1:4">
      <c r="A64" s="100">
        <f t="shared" si="1"/>
        <v>2042</v>
      </c>
      <c r="B64" s="129">
        <v>12</v>
      </c>
      <c r="C64" s="129">
        <v>12</v>
      </c>
      <c r="D64" s="129">
        <v>12</v>
      </c>
    </row>
    <row r="65" spans="1:4">
      <c r="A65" s="100">
        <f t="shared" si="1"/>
        <v>2043</v>
      </c>
      <c r="B65" s="129">
        <v>12</v>
      </c>
      <c r="C65" s="129">
        <v>12</v>
      </c>
      <c r="D65" s="129">
        <v>12</v>
      </c>
    </row>
    <row r="66" spans="1:4">
      <c r="A66" s="100">
        <f t="shared" si="1"/>
        <v>2044</v>
      </c>
      <c r="B66" s="134">
        <v>6</v>
      </c>
      <c r="C66" s="134">
        <v>6</v>
      </c>
      <c r="D66" s="134">
        <v>6</v>
      </c>
    </row>
    <row r="67" spans="1:4">
      <c r="A67" s="177" t="s">
        <v>142</v>
      </c>
      <c r="B67" s="325">
        <f>SUM(B34:B66)</f>
        <v>371</v>
      </c>
      <c r="C67" s="325">
        <f>SUM(C34:C66)</f>
        <v>375</v>
      </c>
      <c r="D67" s="325">
        <f>SUM(D34:D66)</f>
        <v>381</v>
      </c>
    </row>
    <row r="68" spans="1:4">
      <c r="B68" s="325">
        <f>B67/12</f>
        <v>30.916666666666668</v>
      </c>
      <c r="C68" s="325">
        <f>C67/12</f>
        <v>31.25</v>
      </c>
      <c r="D68" s="325">
        <f>D67/12</f>
        <v>31.75</v>
      </c>
    </row>
  </sheetData>
  <mergeCells count="2">
    <mergeCell ref="A3:G3"/>
    <mergeCell ref="A4:G4"/>
  </mergeCells>
  <pageMargins left="0.75" right="0.75" top="1" bottom="1" header="0.5" footer="0.5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46"/>
  <sheetViews>
    <sheetView showGridLines="0" workbookViewId="0">
      <selection activeCell="E33" sqref="E33"/>
    </sheetView>
  </sheetViews>
  <sheetFormatPr defaultColWidth="9.109375" defaultRowHeight="13.8"/>
  <cols>
    <col min="1" max="1" width="1.88671875" style="219" customWidth="1"/>
    <col min="2" max="2" width="29.44140625" style="219" bestFit="1" customWidth="1"/>
    <col min="3" max="3" width="1.44140625" style="219" customWidth="1"/>
    <col min="4" max="4" width="1.88671875" style="219" customWidth="1"/>
    <col min="5" max="5" width="39.5546875" style="220" bestFit="1" customWidth="1"/>
    <col min="6" max="6" width="20.6640625" style="219" customWidth="1"/>
    <col min="7" max="7" width="1.44140625" style="219" customWidth="1"/>
    <col min="8" max="8" width="19.44140625" style="219" bestFit="1" customWidth="1"/>
    <col min="9" max="9" width="10.109375" customWidth="1"/>
    <col min="10" max="10" width="9.109375" style="219"/>
    <col min="11" max="11" width="14" style="219" bestFit="1" customWidth="1"/>
    <col min="12" max="12" width="11.5546875" style="219" bestFit="1" customWidth="1"/>
    <col min="13" max="13" width="14.33203125" style="219" bestFit="1" customWidth="1"/>
    <col min="14" max="16384" width="9.109375" style="219"/>
  </cols>
  <sheetData>
    <row r="1" spans="2:13" ht="14.4" thickBot="1">
      <c r="B1" s="589"/>
      <c r="C1" s="590"/>
      <c r="D1" s="590"/>
      <c r="E1" s="591"/>
    </row>
    <row r="2" spans="2:13">
      <c r="B2" s="221" t="s">
        <v>115</v>
      </c>
      <c r="C2" s="222"/>
      <c r="D2" s="223"/>
      <c r="E2" s="332" t="s">
        <v>187</v>
      </c>
      <c r="F2" s="322"/>
      <c r="G2" s="323"/>
      <c r="H2" s="554"/>
    </row>
    <row r="3" spans="2:13">
      <c r="B3" s="224" t="s">
        <v>116</v>
      </c>
      <c r="C3" s="225"/>
      <c r="D3" s="225"/>
      <c r="E3" s="226" t="s">
        <v>117</v>
      </c>
      <c r="F3" s="226" t="s">
        <v>198</v>
      </c>
      <c r="G3" s="242"/>
      <c r="H3" s="555"/>
    </row>
    <row r="4" spans="2:13">
      <c r="B4" s="227"/>
      <c r="C4" s="225"/>
      <c r="D4" s="225"/>
      <c r="E4" s="226" t="s">
        <v>0</v>
      </c>
      <c r="F4" s="226" t="s">
        <v>118</v>
      </c>
      <c r="G4" s="242"/>
      <c r="H4" s="556" t="s">
        <v>1</v>
      </c>
    </row>
    <row r="5" spans="2:13">
      <c r="B5" s="228" t="s">
        <v>108</v>
      </c>
      <c r="C5" s="229"/>
      <c r="D5" s="230"/>
      <c r="E5" s="231"/>
      <c r="F5" s="393"/>
      <c r="G5" s="232"/>
      <c r="H5" s="555"/>
    </row>
    <row r="6" spans="2:13">
      <c r="B6" s="227" t="s">
        <v>109</v>
      </c>
      <c r="C6" s="225"/>
      <c r="D6" s="225"/>
      <c r="E6" s="233">
        <v>41501</v>
      </c>
      <c r="F6" s="234">
        <v>120038964.75</v>
      </c>
      <c r="G6" s="242"/>
      <c r="H6" s="555"/>
    </row>
    <row r="7" spans="2:13">
      <c r="B7" s="227" t="s">
        <v>145</v>
      </c>
      <c r="C7" s="225"/>
      <c r="D7" s="225"/>
      <c r="E7" s="233"/>
      <c r="F7" s="234">
        <v>15873838.700000001</v>
      </c>
      <c r="G7" s="242"/>
      <c r="H7" s="557">
        <f>SUM(F6:F7)</f>
        <v>135912803.44999999</v>
      </c>
      <c r="K7" s="391"/>
    </row>
    <row r="8" spans="2:13">
      <c r="B8" s="227" t="s">
        <v>112</v>
      </c>
      <c r="C8" s="225"/>
      <c r="D8" s="225"/>
      <c r="E8" s="236">
        <v>41381</v>
      </c>
      <c r="F8" s="234">
        <v>134333992.5</v>
      </c>
      <c r="G8" s="242"/>
      <c r="H8" s="555"/>
      <c r="K8" s="391"/>
    </row>
    <row r="9" spans="2:13">
      <c r="B9" s="227" t="s">
        <v>146</v>
      </c>
      <c r="C9" s="225"/>
      <c r="D9" s="225"/>
      <c r="E9" s="233"/>
      <c r="F9" s="234">
        <v>15410878.5</v>
      </c>
      <c r="G9" s="242"/>
      <c r="H9" s="557">
        <f>SUM(F8:F9)</f>
        <v>149744871</v>
      </c>
      <c r="K9" s="391"/>
      <c r="L9" s="235"/>
    </row>
    <row r="10" spans="2:13">
      <c r="B10" s="227" t="s">
        <v>113</v>
      </c>
      <c r="C10" s="225"/>
      <c r="D10" s="225"/>
      <c r="E10" s="233">
        <v>41213</v>
      </c>
      <c r="F10" s="234">
        <v>6050779.7999999998</v>
      </c>
      <c r="G10" s="242"/>
      <c r="H10" s="555"/>
      <c r="K10" s="391"/>
    </row>
    <row r="11" spans="2:13">
      <c r="B11" s="227" t="s">
        <v>147</v>
      </c>
      <c r="C11" s="225"/>
      <c r="D11" s="225"/>
      <c r="E11" s="233"/>
      <c r="F11" s="234">
        <v>894637.75</v>
      </c>
      <c r="G11" s="242"/>
      <c r="H11" s="557">
        <f>SUM(F10:F11)</f>
        <v>6945417.5499999998</v>
      </c>
      <c r="J11" s="237"/>
      <c r="K11" s="391"/>
      <c r="L11" s="238"/>
      <c r="M11" s="237"/>
    </row>
    <row r="12" spans="2:13">
      <c r="B12" s="227" t="s">
        <v>195</v>
      </c>
      <c r="C12" s="225"/>
      <c r="D12" s="225"/>
      <c r="E12" s="233"/>
      <c r="F12" s="234">
        <v>11576459</v>
      </c>
      <c r="G12" s="242"/>
      <c r="H12" s="555"/>
      <c r="J12" s="237"/>
      <c r="K12" s="391"/>
      <c r="L12" s="238"/>
      <c r="M12" s="237"/>
    </row>
    <row r="13" spans="2:13">
      <c r="B13" s="227" t="s">
        <v>196</v>
      </c>
      <c r="C13" s="225"/>
      <c r="D13" s="225"/>
      <c r="E13" s="233"/>
      <c r="F13" s="234">
        <v>1018224</v>
      </c>
      <c r="G13" s="242"/>
      <c r="H13" s="558">
        <f>SUM(F12:F13)</f>
        <v>12594683</v>
      </c>
      <c r="J13" s="237"/>
      <c r="K13" s="391"/>
      <c r="L13" s="238"/>
      <c r="M13" s="237"/>
    </row>
    <row r="14" spans="2:13">
      <c r="B14" s="239" t="s">
        <v>119</v>
      </c>
      <c r="C14" s="230"/>
      <c r="D14" s="230"/>
      <c r="E14" s="240"/>
      <c r="F14" s="394">
        <f>F6+F8+F10+F12</f>
        <v>272000196.05000001</v>
      </c>
      <c r="G14" s="232"/>
      <c r="H14" s="555"/>
      <c r="J14" s="237"/>
      <c r="K14" s="391"/>
      <c r="L14" s="238"/>
      <c r="M14" s="237"/>
    </row>
    <row r="15" spans="2:13">
      <c r="B15" s="227" t="s">
        <v>120</v>
      </c>
      <c r="C15" s="225"/>
      <c r="D15" s="225"/>
      <c r="E15" s="241"/>
      <c r="F15" s="395">
        <f>F7+F9+F11+F13</f>
        <v>33197578.950000003</v>
      </c>
      <c r="G15" s="242"/>
      <c r="H15" s="559"/>
      <c r="J15" s="237"/>
      <c r="L15" s="238"/>
    </row>
    <row r="16" spans="2:13" ht="14.4" thickBot="1">
      <c r="B16" s="319" t="s">
        <v>121</v>
      </c>
      <c r="C16" s="320"/>
      <c r="D16" s="320"/>
      <c r="E16" s="321"/>
      <c r="F16" s="396">
        <f>SUM(F14:F15)</f>
        <v>305197775</v>
      </c>
      <c r="G16" s="397"/>
      <c r="H16" s="560">
        <f>SUM(H13,H11,H9,H7)</f>
        <v>305197775</v>
      </c>
      <c r="L16" s="235"/>
    </row>
    <row r="17" spans="2:12">
      <c r="B17" s="225"/>
      <c r="C17" s="225"/>
      <c r="D17" s="225"/>
      <c r="E17" s="241"/>
      <c r="F17" s="398"/>
      <c r="G17" s="392"/>
      <c r="H17" s="398"/>
      <c r="L17" s="235"/>
    </row>
    <row r="18" spans="2:12" customFormat="1" ht="16.5" customHeight="1"/>
    <row r="19" spans="2:12" customFormat="1" ht="19.5" customHeight="1"/>
    <row r="20" spans="2:12" customFormat="1" ht="19.5" customHeight="1"/>
    <row r="21" spans="2:12" customFormat="1" ht="13.2"/>
    <row r="22" spans="2:12" customFormat="1" ht="13.2"/>
    <row r="23" spans="2:12" customFormat="1" ht="13.2"/>
    <row r="24" spans="2:12" customFormat="1" ht="13.2"/>
    <row r="25" spans="2:12" customFormat="1" ht="13.2"/>
    <row r="26" spans="2:12" customFormat="1" ht="13.2"/>
    <row r="27" spans="2:12" customFormat="1" ht="13.2"/>
    <row r="28" spans="2:12" customFormat="1" ht="13.2"/>
    <row r="29" spans="2:12" customFormat="1" ht="13.2"/>
    <row r="30" spans="2:12" customFormat="1" ht="13.2"/>
    <row r="31" spans="2:12" customFormat="1" ht="13.2"/>
    <row r="32" spans="2:1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</sheetData>
  <mergeCells count="1">
    <mergeCell ref="B1:E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2" ySplit="5" topLeftCell="G6" activePane="bottomRight" state="frozen"/>
      <selection activeCell="E11" sqref="E11"/>
      <selection pane="topRight" activeCell="E11" sqref="E11"/>
      <selection pane="bottomLeft" activeCell="E11" sqref="E11"/>
      <selection pane="bottomRight" activeCell="B66" sqref="B66"/>
    </sheetView>
  </sheetViews>
  <sheetFormatPr defaultColWidth="9.109375" defaultRowHeight="14.4" outlineLevelRow="1" outlineLevelCol="1"/>
  <cols>
    <col min="1" max="1" width="26.33203125" style="408" customWidth="1"/>
    <col min="2" max="2" width="5.109375" style="408" bestFit="1" customWidth="1"/>
    <col min="3" max="3" width="12.5546875" style="408" hidden="1" customWidth="1" outlineLevel="1"/>
    <col min="4" max="4" width="21" style="408" hidden="1" customWidth="1" outlineLevel="1"/>
    <col min="5" max="5" width="31.5546875" style="408" hidden="1" customWidth="1" outlineLevel="1"/>
    <col min="6" max="6" width="30.88671875" style="408" hidden="1" customWidth="1" outlineLevel="1"/>
    <col min="7" max="7" width="1.88671875" style="428" customWidth="1" collapsed="1"/>
    <col min="8" max="8" width="18.6640625" style="408" customWidth="1"/>
    <col min="9" max="9" width="19.44140625" style="408" customWidth="1"/>
    <col min="10" max="10" width="12.5546875" style="408" bestFit="1" customWidth="1"/>
    <col min="11" max="11" width="15.5546875" style="408" bestFit="1" customWidth="1"/>
    <col min="12" max="16384" width="9.109375" style="408"/>
  </cols>
  <sheetData>
    <row r="1" spans="1:11">
      <c r="A1" s="400"/>
      <c r="B1" s="401"/>
      <c r="C1" s="402" t="s">
        <v>200</v>
      </c>
      <c r="D1" s="403" t="s">
        <v>200</v>
      </c>
      <c r="E1" s="404" t="s">
        <v>200</v>
      </c>
      <c r="F1" s="405" t="s">
        <v>200</v>
      </c>
      <c r="G1" s="406"/>
      <c r="H1" s="407" t="s">
        <v>201</v>
      </c>
    </row>
    <row r="2" spans="1:11">
      <c r="A2" s="409"/>
      <c r="B2" s="410"/>
      <c r="C2" s="411"/>
      <c r="D2" s="412" t="s">
        <v>202</v>
      </c>
      <c r="E2" s="413" t="s">
        <v>203</v>
      </c>
      <c r="F2" s="414" t="s">
        <v>204</v>
      </c>
      <c r="G2" s="415"/>
      <c r="H2" s="416" t="s">
        <v>202</v>
      </c>
    </row>
    <row r="3" spans="1:11">
      <c r="A3" s="409"/>
      <c r="B3" s="410"/>
      <c r="C3" s="417"/>
      <c r="D3" s="412" t="s">
        <v>205</v>
      </c>
      <c r="E3" s="413" t="s">
        <v>206</v>
      </c>
      <c r="F3" s="414" t="s">
        <v>207</v>
      </c>
      <c r="G3" s="415"/>
      <c r="H3" s="416" t="s">
        <v>208</v>
      </c>
    </row>
    <row r="4" spans="1:11" ht="15" thickBot="1">
      <c r="A4" s="409"/>
      <c r="B4" s="418" t="s">
        <v>209</v>
      </c>
      <c r="C4" s="419" t="s">
        <v>197</v>
      </c>
      <c r="D4" s="420" t="s">
        <v>210</v>
      </c>
      <c r="E4" s="421" t="s">
        <v>210</v>
      </c>
      <c r="F4" s="422" t="s">
        <v>210</v>
      </c>
      <c r="G4" s="423"/>
      <c r="H4" s="424"/>
    </row>
    <row r="5" spans="1:11" ht="15" thickBot="1">
      <c r="A5" s="436" t="s">
        <v>211</v>
      </c>
      <c r="B5" s="437"/>
      <c r="C5" s="438">
        <v>305197775.24601245</v>
      </c>
      <c r="D5" s="439">
        <v>169284971.55000001</v>
      </c>
      <c r="E5" s="440">
        <v>164598673.29000002</v>
      </c>
      <c r="F5" s="534">
        <v>168691398.8416748</v>
      </c>
      <c r="G5" s="441"/>
      <c r="H5" s="442">
        <v>287784738.24000001</v>
      </c>
    </row>
    <row r="6" spans="1:11" ht="15" thickTop="1">
      <c r="A6" s="436" t="s">
        <v>109</v>
      </c>
      <c r="B6" s="437"/>
      <c r="C6" s="443">
        <v>135912803.44999999</v>
      </c>
      <c r="D6" s="444">
        <v>0</v>
      </c>
      <c r="E6" s="535">
        <v>0</v>
      </c>
      <c r="F6" s="536">
        <v>0</v>
      </c>
      <c r="G6" s="441"/>
      <c r="H6" s="537">
        <f>H5-SUM(H7:H9)</f>
        <v>123186064.94999999</v>
      </c>
      <c r="I6" s="425"/>
      <c r="J6" s="425"/>
    </row>
    <row r="7" spans="1:11">
      <c r="A7" s="436" t="s">
        <v>112</v>
      </c>
      <c r="B7" s="538"/>
      <c r="C7" s="443">
        <v>149744871</v>
      </c>
      <c r="D7" s="444">
        <f>C7</f>
        <v>149744871</v>
      </c>
      <c r="E7" s="445">
        <f>E5-E8-E9</f>
        <v>147002266.97</v>
      </c>
      <c r="F7" s="491">
        <f>F5-F8-F9</f>
        <v>149587585.24167478</v>
      </c>
      <c r="G7" s="441"/>
      <c r="H7" s="435">
        <f>E7</f>
        <v>147002266.97</v>
      </c>
      <c r="I7" s="425"/>
      <c r="J7" s="425"/>
      <c r="K7" s="426"/>
    </row>
    <row r="8" spans="1:11">
      <c r="A8" s="436" t="s">
        <v>113</v>
      </c>
      <c r="B8" s="538"/>
      <c r="C8" s="443">
        <v>6945417.5499999998</v>
      </c>
      <c r="D8" s="444">
        <f t="shared" ref="D8:D9" si="0">C8</f>
        <v>6945417.5499999998</v>
      </c>
      <c r="E8" s="447">
        <f>C8</f>
        <v>6945417.5499999998</v>
      </c>
      <c r="F8" s="448">
        <f>C8</f>
        <v>6945417.5499999998</v>
      </c>
      <c r="G8" s="441"/>
      <c r="H8" s="435">
        <f>C8</f>
        <v>6945417.5499999998</v>
      </c>
    </row>
    <row r="9" spans="1:11">
      <c r="A9" s="436" t="s">
        <v>212</v>
      </c>
      <c r="B9" s="538"/>
      <c r="C9" s="449">
        <v>12594683</v>
      </c>
      <c r="D9" s="444">
        <f t="shared" si="0"/>
        <v>12594683</v>
      </c>
      <c r="E9" s="450">
        <v>10650988.77</v>
      </c>
      <c r="F9" s="451">
        <v>12158396.050000001</v>
      </c>
      <c r="G9" s="441"/>
      <c r="H9" s="452">
        <v>10650988.77</v>
      </c>
    </row>
    <row r="10" spans="1:11" s="428" customFormat="1" ht="15" thickBot="1">
      <c r="A10" s="453" t="s">
        <v>1</v>
      </c>
      <c r="B10" s="437"/>
      <c r="C10" s="454">
        <f>SUM(C6:C9)</f>
        <v>305197775</v>
      </c>
      <c r="D10" s="455">
        <f>SUM(D6:D9)</f>
        <v>169284971.55000001</v>
      </c>
      <c r="E10" s="456">
        <f>SUM(E6:E9)</f>
        <v>164598673.29000002</v>
      </c>
      <c r="F10" s="457">
        <f>SUM(F6:F9)</f>
        <v>168691398.8416748</v>
      </c>
      <c r="G10" s="441"/>
      <c r="H10" s="458">
        <f>SUM(H6:H9)</f>
        <v>287784738.23999995</v>
      </c>
      <c r="I10" s="427"/>
      <c r="J10" s="427"/>
    </row>
    <row r="11" spans="1:11" ht="15" thickTop="1">
      <c r="A11" s="436"/>
      <c r="B11" s="437"/>
      <c r="C11" s="459"/>
      <c r="D11" s="460"/>
      <c r="E11" s="461"/>
      <c r="F11" s="462"/>
      <c r="G11" s="441"/>
      <c r="H11" s="463"/>
    </row>
    <row r="12" spans="1:11">
      <c r="A12" s="436" t="s">
        <v>213</v>
      </c>
      <c r="B12" s="437"/>
      <c r="C12" s="464">
        <f>SUM(C6:C8)</f>
        <v>292603092</v>
      </c>
      <c r="D12" s="465">
        <f>SUM(D7:D8)</f>
        <v>156690288.55000001</v>
      </c>
      <c r="E12" s="466">
        <f>E5-E9</f>
        <v>153947684.52000001</v>
      </c>
      <c r="F12" s="467">
        <f>F5-F9</f>
        <v>156533002.79167479</v>
      </c>
      <c r="G12" s="468"/>
      <c r="H12" s="435">
        <f>SUM(H7:H8)</f>
        <v>153947684.52000001</v>
      </c>
      <c r="K12" s="429"/>
    </row>
    <row r="13" spans="1:11" ht="15" thickBot="1">
      <c r="A13" s="436"/>
      <c r="B13" s="437"/>
      <c r="C13" s="459"/>
      <c r="D13" s="460"/>
      <c r="E13" s="461"/>
      <c r="F13" s="462"/>
      <c r="G13" s="441"/>
      <c r="H13" s="463"/>
    </row>
    <row r="14" spans="1:11">
      <c r="A14" s="469" t="s">
        <v>214</v>
      </c>
      <c r="B14" s="470"/>
      <c r="C14" s="471">
        <f>C10</f>
        <v>305197775</v>
      </c>
      <c r="D14" s="472">
        <f>D10</f>
        <v>169284971.55000001</v>
      </c>
      <c r="E14" s="473">
        <f t="shared" ref="E14:H14" si="1">E10</f>
        <v>164598673.29000002</v>
      </c>
      <c r="F14" s="474">
        <f t="shared" si="1"/>
        <v>168691398.8416748</v>
      </c>
      <c r="G14" s="475">
        <f t="shared" si="1"/>
        <v>0</v>
      </c>
      <c r="H14" s="476">
        <f t="shared" si="1"/>
        <v>287784738.23999995</v>
      </c>
    </row>
    <row r="15" spans="1:11">
      <c r="A15" s="436" t="s">
        <v>215</v>
      </c>
      <c r="B15" s="437"/>
      <c r="C15" s="449">
        <f>-C9</f>
        <v>-12594683</v>
      </c>
      <c r="D15" s="477">
        <f>-D9</f>
        <v>-12594683</v>
      </c>
      <c r="E15" s="478">
        <f>-E9</f>
        <v>-10650988.77</v>
      </c>
      <c r="F15" s="479">
        <f>-F9</f>
        <v>-12158396.050000001</v>
      </c>
      <c r="G15" s="480">
        <f t="shared" ref="G15" si="2">G9</f>
        <v>0</v>
      </c>
      <c r="H15" s="481">
        <f>-H9</f>
        <v>-10650988.77</v>
      </c>
    </row>
    <row r="16" spans="1:11">
      <c r="A16" s="436" t="s">
        <v>216</v>
      </c>
      <c r="B16" s="437"/>
      <c r="C16" s="443">
        <f>SUM(C14:C15)</f>
        <v>292603092</v>
      </c>
      <c r="D16" s="482">
        <f>D14+D15</f>
        <v>156690288.55000001</v>
      </c>
      <c r="E16" s="483">
        <f>E14+E15</f>
        <v>153947684.52000001</v>
      </c>
      <c r="F16" s="484">
        <f>F14+F15</f>
        <v>156533002.79167479</v>
      </c>
      <c r="G16" s="480"/>
      <c r="H16" s="485">
        <f>H14+H15</f>
        <v>277133749.46999997</v>
      </c>
    </row>
    <row r="17" spans="1:10">
      <c r="A17" s="486" t="s">
        <v>120</v>
      </c>
      <c r="B17" s="487"/>
      <c r="C17" s="488">
        <v>32179354.950000003</v>
      </c>
      <c r="D17" s="489">
        <v>16305516.25</v>
      </c>
      <c r="E17" s="490">
        <v>16140542.95258835</v>
      </c>
      <c r="F17" s="491">
        <v>16680500.917929061</v>
      </c>
      <c r="G17" s="441"/>
      <c r="H17" s="492">
        <v>29055904.289039664</v>
      </c>
      <c r="I17" s="430"/>
      <c r="J17" s="430"/>
    </row>
    <row r="18" spans="1:10">
      <c r="A18" s="436" t="s">
        <v>217</v>
      </c>
      <c r="B18" s="493">
        <v>0.79867165776940596</v>
      </c>
      <c r="C18" s="494">
        <f>C17*$B$18</f>
        <v>25700738.763866641</v>
      </c>
      <c r="D18" s="495">
        <f>D17*$B$18</f>
        <v>13022753.694173487</v>
      </c>
      <c r="E18" s="450">
        <f>E17*$B$18</f>
        <v>12890994.19724204</v>
      </c>
      <c r="F18" s="451">
        <f>F17*$B$18</f>
        <v>13322243.3205465</v>
      </c>
      <c r="G18" s="441"/>
      <c r="H18" s="452">
        <f>H17*$B$18</f>
        <v>23206127.2465165</v>
      </c>
    </row>
    <row r="19" spans="1:10">
      <c r="A19" s="453" t="s">
        <v>218</v>
      </c>
      <c r="B19" s="496"/>
      <c r="C19" s="497">
        <f>C16-C17+C18</f>
        <v>286124475.81386667</v>
      </c>
      <c r="D19" s="498">
        <f>D16-D17+D18</f>
        <v>153407525.9941735</v>
      </c>
      <c r="E19" s="499">
        <f>E16-E17+E18</f>
        <v>150698135.76465371</v>
      </c>
      <c r="F19" s="500">
        <f t="shared" ref="F19" si="3">F16-F17+F18</f>
        <v>153174745.19429225</v>
      </c>
      <c r="G19" s="441"/>
      <c r="H19" s="501">
        <f>H16-H17+H18</f>
        <v>271283972.42747682</v>
      </c>
    </row>
    <row r="20" spans="1:10" ht="15" thickBot="1">
      <c r="A20" s="453"/>
      <c r="B20" s="496"/>
      <c r="C20" s="502"/>
      <c r="D20" s="482"/>
      <c r="E20" s="483"/>
      <c r="F20" s="484"/>
      <c r="G20" s="441"/>
      <c r="H20" s="485"/>
    </row>
    <row r="21" spans="1:10" ht="15" thickBot="1">
      <c r="A21" s="503" t="s">
        <v>219</v>
      </c>
      <c r="B21" s="493">
        <v>0.3</v>
      </c>
      <c r="C21" s="504">
        <f>C19*$B$21</f>
        <v>85837342.744159997</v>
      </c>
      <c r="D21" s="505">
        <f>D19*$B$21</f>
        <v>46022257.798252046</v>
      </c>
      <c r="E21" s="506">
        <f>E19*$B$21</f>
        <v>45209440.729396112</v>
      </c>
      <c r="F21" s="507">
        <f>F19*$B$21</f>
        <v>45952423.558287673</v>
      </c>
      <c r="G21" s="441"/>
      <c r="H21" s="508">
        <f>H19*$B$21</f>
        <v>81385191.728243038</v>
      </c>
    </row>
    <row r="22" spans="1:10" ht="15" thickBot="1">
      <c r="A22" s="509" t="s">
        <v>220</v>
      </c>
      <c r="B22" s="510">
        <v>8.6999999999999994E-2</v>
      </c>
      <c r="C22" s="431">
        <f>+C21*(1-0.087)</f>
        <v>78369493.925418079</v>
      </c>
      <c r="D22" s="431">
        <f>+D21*(1-0.087)</f>
        <v>42018321.369804122</v>
      </c>
      <c r="E22" s="432">
        <f>+E21*(1-0.087)</f>
        <v>41276219.385938652</v>
      </c>
      <c r="F22" s="433">
        <f>+F21*(1-0.087)</f>
        <v>41954562.708716646</v>
      </c>
      <c r="G22" s="511"/>
      <c r="H22" s="434">
        <f>+H21*(1-0.087)</f>
        <v>74304680.047885895</v>
      </c>
    </row>
    <row r="23" spans="1:10" ht="15" thickBot="1">
      <c r="A23" s="512"/>
      <c r="B23" s="513"/>
      <c r="C23" s="513"/>
      <c r="D23" s="514"/>
      <c r="E23" s="514"/>
      <c r="F23" s="514"/>
      <c r="G23" s="514"/>
      <c r="H23" s="514"/>
      <c r="I23" s="515"/>
    </row>
    <row r="24" spans="1:10">
      <c r="A24" s="441"/>
      <c r="B24" s="441"/>
      <c r="C24" s="441"/>
      <c r="D24" s="480"/>
      <c r="E24" s="480"/>
      <c r="F24" s="480"/>
      <c r="G24" s="480"/>
      <c r="H24" s="480"/>
      <c r="I24" s="480"/>
    </row>
    <row r="25" spans="1:10" ht="15" hidden="1" customHeight="1" outlineLevel="1">
      <c r="A25" s="595" t="s">
        <v>221</v>
      </c>
      <c r="B25" s="596"/>
      <c r="C25" s="596"/>
      <c r="D25" s="596"/>
      <c r="E25" s="596"/>
      <c r="F25" s="596"/>
      <c r="G25" s="596"/>
      <c r="H25" s="596"/>
      <c r="I25" s="597"/>
    </row>
    <row r="26" spans="1:10" ht="15" hidden="1" customHeight="1" outlineLevel="1">
      <c r="A26" s="516"/>
      <c r="B26" s="462"/>
      <c r="C26" s="462"/>
      <c r="D26" s="462"/>
      <c r="E26" s="462"/>
      <c r="F26" s="517" t="s">
        <v>222</v>
      </c>
      <c r="G26" s="462"/>
      <c r="H26" s="446">
        <f>D22-H33</f>
        <v>0</v>
      </c>
      <c r="I26" s="460"/>
    </row>
    <row r="27" spans="1:10" ht="15" hidden="1" customHeight="1" outlineLevel="1">
      <c r="A27" s="516"/>
      <c r="B27" s="462"/>
      <c r="C27" s="518" t="s">
        <v>36</v>
      </c>
      <c r="D27" s="519" t="s">
        <v>120</v>
      </c>
      <c r="E27" s="519" t="s">
        <v>217</v>
      </c>
      <c r="F27" s="519" t="s">
        <v>223</v>
      </c>
      <c r="G27" s="518"/>
      <c r="H27" s="519" t="s">
        <v>224</v>
      </c>
      <c r="I27" s="520" t="s">
        <v>141</v>
      </c>
    </row>
    <row r="28" spans="1:10" ht="15" hidden="1" customHeight="1" outlineLevel="1">
      <c r="A28" s="516" t="s">
        <v>185</v>
      </c>
      <c r="B28" s="462"/>
      <c r="C28" s="521">
        <v>0</v>
      </c>
      <c r="D28" s="521">
        <v>0</v>
      </c>
      <c r="E28" s="521">
        <v>0</v>
      </c>
      <c r="F28" s="522">
        <v>0</v>
      </c>
      <c r="G28" s="521"/>
      <c r="H28" s="522">
        <v>0</v>
      </c>
      <c r="I28" s="523">
        <v>0</v>
      </c>
    </row>
    <row r="29" spans="1:10" ht="15" hidden="1" customHeight="1" outlineLevel="1">
      <c r="A29" s="516" t="s">
        <v>225</v>
      </c>
      <c r="B29" s="462"/>
      <c r="C29" s="536">
        <f>D7</f>
        <v>149744871</v>
      </c>
      <c r="D29" s="536">
        <v>15410878.5</v>
      </c>
      <c r="E29" s="536">
        <f>D29*$B$18</f>
        <v>12308231.879277896</v>
      </c>
      <c r="F29" s="536">
        <f>C29-D29+E29</f>
        <v>146642224.37927788</v>
      </c>
      <c r="G29" s="536"/>
      <c r="H29" s="536">
        <f>F29*($B$21-($B$21*$B$22))</f>
        <v>40165305.257484213</v>
      </c>
      <c r="I29" s="539">
        <f>F29-(H31*0.5)</f>
        <v>125633063.69437583</v>
      </c>
    </row>
    <row r="30" spans="1:10" ht="15" hidden="1" customHeight="1" outlineLevel="1">
      <c r="A30" s="516" t="s">
        <v>226</v>
      </c>
      <c r="B30" s="462"/>
      <c r="C30" s="536">
        <f>D8</f>
        <v>6945417.5499999998</v>
      </c>
      <c r="D30" s="536">
        <v>894637.75</v>
      </c>
      <c r="E30" s="536">
        <f t="shared" ref="E30:E32" si="4">D30*$B$18</f>
        <v>714521.81489559135</v>
      </c>
      <c r="F30" s="536">
        <f>C30-D30+E30</f>
        <v>6765301.6148955915</v>
      </c>
      <c r="G30" s="536"/>
      <c r="H30" s="536">
        <f>F30*($B$21-($B$21*$B$22))</f>
        <v>1853016.1123199023</v>
      </c>
      <c r="I30" s="539">
        <f>F30</f>
        <v>6765301.6148955915</v>
      </c>
    </row>
    <row r="31" spans="1:10" ht="15" hidden="1" customHeight="1" outlineLevel="1">
      <c r="A31" s="516" t="s">
        <v>227</v>
      </c>
      <c r="B31" s="462"/>
      <c r="C31" s="540">
        <f>SUM(C29:C30)</f>
        <v>156690288.55000001</v>
      </c>
      <c r="D31" s="540">
        <f>SUM(D29:D30)</f>
        <v>16305516.25</v>
      </c>
      <c r="E31" s="540">
        <f t="shared" ref="E31:I31" si="5">SUM(E29:E30)</f>
        <v>13022753.694173487</v>
      </c>
      <c r="F31" s="540">
        <f t="shared" si="5"/>
        <v>153407525.99417347</v>
      </c>
      <c r="G31" s="540">
        <f t="shared" si="5"/>
        <v>0</v>
      </c>
      <c r="H31" s="540">
        <f t="shared" si="5"/>
        <v>42018321.369804114</v>
      </c>
      <c r="I31" s="541">
        <f t="shared" si="5"/>
        <v>132398365.30927143</v>
      </c>
    </row>
    <row r="32" spans="1:10" ht="15" hidden="1" customHeight="1" outlineLevel="1">
      <c r="A32" s="516" t="s">
        <v>228</v>
      </c>
      <c r="B32" s="462"/>
      <c r="C32" s="536">
        <f>D9</f>
        <v>12594683</v>
      </c>
      <c r="D32" s="536">
        <v>1018224</v>
      </c>
      <c r="E32" s="536">
        <f t="shared" si="4"/>
        <v>813226.6500605956</v>
      </c>
      <c r="F32" s="536">
        <f>C32-D32+E32</f>
        <v>12389685.650060596</v>
      </c>
      <c r="G32" s="536"/>
      <c r="H32" s="536"/>
      <c r="I32" s="539">
        <f>F32-(H32*0.5)</f>
        <v>12389685.650060596</v>
      </c>
    </row>
    <row r="33" spans="1:9" ht="15" hidden="1" customHeight="1" outlineLevel="1">
      <c r="A33" s="516"/>
      <c r="B33" s="462"/>
      <c r="C33" s="540">
        <f>C31+C32</f>
        <v>169284971.55000001</v>
      </c>
      <c r="D33" s="540">
        <f t="shared" ref="D33:I33" si="6">D31+D32</f>
        <v>17323740.25</v>
      </c>
      <c r="E33" s="540">
        <f>E31+E32</f>
        <v>13835980.344234083</v>
      </c>
      <c r="F33" s="540">
        <f t="shared" si="6"/>
        <v>165797211.64423406</v>
      </c>
      <c r="G33" s="540">
        <f t="shared" si="6"/>
        <v>0</v>
      </c>
      <c r="H33" s="540">
        <f t="shared" si="6"/>
        <v>42018321.369804114</v>
      </c>
      <c r="I33" s="541">
        <f t="shared" si="6"/>
        <v>144788050.95933202</v>
      </c>
    </row>
    <row r="34" spans="1:9" ht="15" hidden="1" customHeight="1" outlineLevel="1">
      <c r="A34" s="524"/>
      <c r="B34" s="518"/>
      <c r="C34" s="518"/>
      <c r="D34" s="518"/>
      <c r="E34" s="518"/>
      <c r="F34" s="518"/>
      <c r="G34" s="518"/>
      <c r="H34" s="518"/>
      <c r="I34" s="525"/>
    </row>
    <row r="35" spans="1:9" ht="9.75" hidden="1" customHeight="1" outlineLevel="1">
      <c r="A35" s="384"/>
      <c r="B35" s="384"/>
      <c r="C35" s="384"/>
      <c r="D35" s="384"/>
      <c r="E35" s="384"/>
      <c r="F35" s="384"/>
      <c r="G35" s="441"/>
      <c r="H35" s="384"/>
      <c r="I35" s="384"/>
    </row>
    <row r="36" spans="1:9" ht="15" hidden="1" customHeight="1" outlineLevel="1">
      <c r="A36" s="595" t="s">
        <v>229</v>
      </c>
      <c r="B36" s="596"/>
      <c r="C36" s="596"/>
      <c r="D36" s="596"/>
      <c r="E36" s="596"/>
      <c r="F36" s="596"/>
      <c r="G36" s="596"/>
      <c r="H36" s="596"/>
      <c r="I36" s="597"/>
    </row>
    <row r="37" spans="1:9" ht="15" hidden="1" customHeight="1" outlineLevel="1">
      <c r="A37" s="516"/>
      <c r="B37" s="462"/>
      <c r="C37" s="462"/>
      <c r="D37" s="462"/>
      <c r="E37" s="462"/>
      <c r="F37" s="517" t="s">
        <v>222</v>
      </c>
      <c r="G37" s="462"/>
      <c r="H37" s="446">
        <f>E22-H44</f>
        <v>0</v>
      </c>
      <c r="I37" s="460"/>
    </row>
    <row r="38" spans="1:9" ht="15" hidden="1" customHeight="1" outlineLevel="1">
      <c r="A38" s="516"/>
      <c r="B38" s="462"/>
      <c r="C38" s="518" t="s">
        <v>36</v>
      </c>
      <c r="D38" s="519" t="s">
        <v>120</v>
      </c>
      <c r="E38" s="519" t="s">
        <v>217</v>
      </c>
      <c r="F38" s="519" t="s">
        <v>223</v>
      </c>
      <c r="G38" s="518"/>
      <c r="H38" s="519" t="s">
        <v>224</v>
      </c>
      <c r="I38" s="520" t="s">
        <v>141</v>
      </c>
    </row>
    <row r="39" spans="1:9" ht="15" hidden="1" customHeight="1" outlineLevel="1">
      <c r="A39" s="516" t="s">
        <v>185</v>
      </c>
      <c r="B39" s="462"/>
      <c r="C39" s="521">
        <v>0</v>
      </c>
      <c r="D39" s="521">
        <v>0</v>
      </c>
      <c r="E39" s="521">
        <v>0</v>
      </c>
      <c r="F39" s="522">
        <v>0</v>
      </c>
      <c r="G39" s="521"/>
      <c r="H39" s="522">
        <v>0</v>
      </c>
      <c r="I39" s="523">
        <v>0</v>
      </c>
    </row>
    <row r="40" spans="1:9" ht="15" hidden="1" customHeight="1" outlineLevel="1">
      <c r="A40" s="516" t="s">
        <v>225</v>
      </c>
      <c r="B40" s="462"/>
      <c r="C40" s="448">
        <f t="shared" ref="C40:C41" si="7">E7</f>
        <v>147002266.97</v>
      </c>
      <c r="D40" s="536">
        <f>E17-D41</f>
        <v>15245905.20258835</v>
      </c>
      <c r="E40" s="536">
        <f>D40*$B$18</f>
        <v>12176472.382346448</v>
      </c>
      <c r="F40" s="536">
        <f>C40-D40+E40</f>
        <v>143932834.1497581</v>
      </c>
      <c r="G40" s="536"/>
      <c r="H40" s="536">
        <f>F40*($B$21-($B$21*$B$22))</f>
        <v>39423203.273618743</v>
      </c>
      <c r="I40" s="539">
        <f>F40-(H42*0.5)</f>
        <v>123294724.45678878</v>
      </c>
    </row>
    <row r="41" spans="1:9" ht="15" hidden="1" customHeight="1" outlineLevel="1">
      <c r="A41" s="516" t="s">
        <v>226</v>
      </c>
      <c r="B41" s="462"/>
      <c r="C41" s="448">
        <f t="shared" si="7"/>
        <v>6945417.5499999998</v>
      </c>
      <c r="D41" s="536">
        <f>D30</f>
        <v>894637.75</v>
      </c>
      <c r="E41" s="536">
        <f t="shared" ref="E41" si="8">D41*$B$18</f>
        <v>714521.81489559135</v>
      </c>
      <c r="F41" s="536">
        <f>C41-D41+E41</f>
        <v>6765301.6148955915</v>
      </c>
      <c r="G41" s="536"/>
      <c r="H41" s="536">
        <f>F41*($B$21-($B$21*$B$22))</f>
        <v>1853016.1123199023</v>
      </c>
      <c r="I41" s="539">
        <f>F41</f>
        <v>6765301.6148955915</v>
      </c>
    </row>
    <row r="42" spans="1:9" ht="15" hidden="1" customHeight="1" outlineLevel="1">
      <c r="A42" s="516" t="s">
        <v>227</v>
      </c>
      <c r="B42" s="462"/>
      <c r="C42" s="540">
        <f>SUM(C40:C41)</f>
        <v>153947684.52000001</v>
      </c>
      <c r="D42" s="540">
        <f>SUM(D40:D41)</f>
        <v>16140542.95258835</v>
      </c>
      <c r="E42" s="540">
        <f t="shared" ref="E42:I42" si="9">SUM(E40:E41)</f>
        <v>12890994.197242038</v>
      </c>
      <c r="F42" s="540">
        <f t="shared" si="9"/>
        <v>150698135.76465368</v>
      </c>
      <c r="G42" s="540">
        <f t="shared" si="9"/>
        <v>0</v>
      </c>
      <c r="H42" s="540">
        <f t="shared" si="9"/>
        <v>41276219.385938644</v>
      </c>
      <c r="I42" s="541">
        <f t="shared" si="9"/>
        <v>130060026.07168438</v>
      </c>
    </row>
    <row r="43" spans="1:9" ht="15" hidden="1" customHeight="1" outlineLevel="1">
      <c r="A43" s="516" t="s">
        <v>228</v>
      </c>
      <c r="B43" s="462"/>
      <c r="C43" s="536">
        <f>E9</f>
        <v>10650988.77</v>
      </c>
      <c r="D43" s="536">
        <v>832785</v>
      </c>
      <c r="E43" s="536">
        <f t="shared" ref="E43" si="10">D43*$B$18</f>
        <v>665121.7765154948</v>
      </c>
      <c r="F43" s="536">
        <f>C43-D43+E43</f>
        <v>10483325.546515495</v>
      </c>
      <c r="G43" s="536"/>
      <c r="H43" s="536"/>
      <c r="I43" s="539">
        <f>F43-(H43*0.5)</f>
        <v>10483325.546515495</v>
      </c>
    </row>
    <row r="44" spans="1:9" ht="15" hidden="1" customHeight="1" outlineLevel="1">
      <c r="A44" s="516"/>
      <c r="B44" s="462"/>
      <c r="C44" s="540">
        <f>C42+C43</f>
        <v>164598673.29000002</v>
      </c>
      <c r="D44" s="540">
        <f t="shared" ref="D44:I44" si="11">D42+D43</f>
        <v>16973327.95258835</v>
      </c>
      <c r="E44" s="540">
        <f>E42+E43</f>
        <v>13556115.973757533</v>
      </c>
      <c r="F44" s="540">
        <f t="shared" si="11"/>
        <v>161181461.31116918</v>
      </c>
      <c r="G44" s="540">
        <f t="shared" si="11"/>
        <v>0</v>
      </c>
      <c r="H44" s="540">
        <f t="shared" si="11"/>
        <v>41276219.385938644</v>
      </c>
      <c r="I44" s="541">
        <f t="shared" si="11"/>
        <v>140543351.61819988</v>
      </c>
    </row>
    <row r="45" spans="1:9" ht="15" hidden="1" customHeight="1" outlineLevel="1">
      <c r="A45" s="524"/>
      <c r="B45" s="518"/>
      <c r="C45" s="518"/>
      <c r="D45" s="518"/>
      <c r="E45" s="518"/>
      <c r="F45" s="518"/>
      <c r="G45" s="518"/>
      <c r="H45" s="518"/>
      <c r="I45" s="525"/>
    </row>
    <row r="46" spans="1:9" ht="7.5" hidden="1" customHeight="1" outlineLevel="1">
      <c r="A46" s="384"/>
      <c r="B46" s="384"/>
      <c r="C46" s="384"/>
      <c r="D46" s="384"/>
      <c r="E46" s="384"/>
      <c r="F46" s="384"/>
      <c r="G46" s="441"/>
      <c r="H46" s="384"/>
      <c r="I46" s="384"/>
    </row>
    <row r="47" spans="1:9" ht="15" hidden="1" customHeight="1" outlineLevel="1">
      <c r="A47" s="595" t="s">
        <v>230</v>
      </c>
      <c r="B47" s="596"/>
      <c r="C47" s="596"/>
      <c r="D47" s="596"/>
      <c r="E47" s="596"/>
      <c r="F47" s="596"/>
      <c r="G47" s="596"/>
      <c r="H47" s="596"/>
      <c r="I47" s="597"/>
    </row>
    <row r="48" spans="1:9" ht="15" hidden="1" customHeight="1" outlineLevel="1">
      <c r="A48" s="516"/>
      <c r="B48" s="462"/>
      <c r="C48" s="462"/>
      <c r="D48" s="462"/>
      <c r="E48" s="462"/>
      <c r="F48" s="517" t="s">
        <v>222</v>
      </c>
      <c r="G48" s="462"/>
      <c r="H48" s="446">
        <f>F22-H55</f>
        <v>0</v>
      </c>
      <c r="I48" s="460"/>
    </row>
    <row r="49" spans="1:9" ht="15" hidden="1" customHeight="1" outlineLevel="1">
      <c r="A49" s="516"/>
      <c r="B49" s="462"/>
      <c r="C49" s="518" t="s">
        <v>36</v>
      </c>
      <c r="D49" s="519" t="s">
        <v>120</v>
      </c>
      <c r="E49" s="519" t="s">
        <v>217</v>
      </c>
      <c r="F49" s="519" t="s">
        <v>223</v>
      </c>
      <c r="G49" s="518"/>
      <c r="H49" s="519" t="s">
        <v>224</v>
      </c>
      <c r="I49" s="520" t="s">
        <v>141</v>
      </c>
    </row>
    <row r="50" spans="1:9" ht="15" hidden="1" customHeight="1" outlineLevel="1">
      <c r="A50" s="516" t="s">
        <v>185</v>
      </c>
      <c r="B50" s="462"/>
      <c r="C50" s="521">
        <v>0</v>
      </c>
      <c r="D50" s="521">
        <v>0</v>
      </c>
      <c r="E50" s="521">
        <v>0</v>
      </c>
      <c r="F50" s="522">
        <v>0</v>
      </c>
      <c r="G50" s="521"/>
      <c r="H50" s="522">
        <v>0</v>
      </c>
      <c r="I50" s="523">
        <v>0</v>
      </c>
    </row>
    <row r="51" spans="1:9" ht="15" hidden="1" customHeight="1" outlineLevel="1">
      <c r="A51" s="516" t="s">
        <v>225</v>
      </c>
      <c r="B51" s="462"/>
      <c r="C51" s="448">
        <f t="shared" ref="C51:C52" si="12">F7</f>
        <v>149587585.24167478</v>
      </c>
      <c r="D51" s="536">
        <f>F17-D52</f>
        <v>15785863.167929061</v>
      </c>
      <c r="E51" s="536">
        <f>D51*$B$18</f>
        <v>12607721.50565091</v>
      </c>
      <c r="F51" s="536">
        <f>C51-D51+E51</f>
        <v>146409443.57939664</v>
      </c>
      <c r="G51" s="536"/>
      <c r="H51" s="536">
        <f>F51*($B$21-($B$21*$B$22))</f>
        <v>40101546.596396737</v>
      </c>
      <c r="I51" s="539">
        <f>F51-(H53*0.5)</f>
        <v>125432162.22503832</v>
      </c>
    </row>
    <row r="52" spans="1:9" ht="15" hidden="1" customHeight="1" outlineLevel="1">
      <c r="A52" s="516" t="s">
        <v>226</v>
      </c>
      <c r="B52" s="462"/>
      <c r="C52" s="448">
        <f t="shared" si="12"/>
        <v>6945417.5499999998</v>
      </c>
      <c r="D52" s="536">
        <f>D41</f>
        <v>894637.75</v>
      </c>
      <c r="E52" s="536">
        <f>D52*$B$18</f>
        <v>714521.81489559135</v>
      </c>
      <c r="F52" s="536">
        <f>C52-D52+E52</f>
        <v>6765301.6148955915</v>
      </c>
      <c r="G52" s="536"/>
      <c r="H52" s="536">
        <f>F52*($B$21-($B$21*$B$22))</f>
        <v>1853016.1123199023</v>
      </c>
      <c r="I52" s="539">
        <f>F52</f>
        <v>6765301.6148955915</v>
      </c>
    </row>
    <row r="53" spans="1:9" ht="15" hidden="1" customHeight="1" outlineLevel="1">
      <c r="A53" s="516" t="s">
        <v>227</v>
      </c>
      <c r="B53" s="462"/>
      <c r="C53" s="540">
        <f>SUM(C51:C52)</f>
        <v>156533002.79167479</v>
      </c>
      <c r="D53" s="540">
        <f>SUM(D51:D52)</f>
        <v>16680500.917929061</v>
      </c>
      <c r="E53" s="540">
        <f>SUM(E51:E52)</f>
        <v>13322243.3205465</v>
      </c>
      <c r="F53" s="540">
        <f>SUM(F51:F52)</f>
        <v>153174745.19429222</v>
      </c>
      <c r="G53" s="540">
        <f t="shared" ref="G53:I53" si="13">SUM(G51:G52)</f>
        <v>0</v>
      </c>
      <c r="H53" s="540">
        <f t="shared" si="13"/>
        <v>41954562.708716638</v>
      </c>
      <c r="I53" s="541">
        <f t="shared" si="13"/>
        <v>132197463.83993392</v>
      </c>
    </row>
    <row r="54" spans="1:9" ht="15" hidden="1" customHeight="1" outlineLevel="1">
      <c r="A54" s="516" t="s">
        <v>228</v>
      </c>
      <c r="B54" s="462"/>
      <c r="C54" s="536">
        <f>F9</f>
        <v>12158396.050000001</v>
      </c>
      <c r="D54" s="536">
        <v>910224</v>
      </c>
      <c r="E54" s="536">
        <f t="shared" ref="E54" si="14">D54*$B$18</f>
        <v>726970.11102149973</v>
      </c>
      <c r="F54" s="536">
        <f>C54-D54+E54</f>
        <v>11975142.161021501</v>
      </c>
      <c r="G54" s="536"/>
      <c r="H54" s="536"/>
      <c r="I54" s="539">
        <f>F54-(H54*0.5)</f>
        <v>11975142.161021501</v>
      </c>
    </row>
    <row r="55" spans="1:9" ht="15" hidden="1" customHeight="1" outlineLevel="1">
      <c r="A55" s="516"/>
      <c r="B55" s="462"/>
      <c r="C55" s="540">
        <f>C53+C54</f>
        <v>168691398.8416748</v>
      </c>
      <c r="D55" s="540">
        <f t="shared" ref="D55" si="15">D53+D54</f>
        <v>17590724.917929061</v>
      </c>
      <c r="E55" s="540">
        <f>E53+E54</f>
        <v>14049213.431568</v>
      </c>
      <c r="F55" s="540">
        <f>F53+F54</f>
        <v>165149887.35531372</v>
      </c>
      <c r="G55" s="540">
        <f t="shared" ref="G55:I55" si="16">G53+G54</f>
        <v>0</v>
      </c>
      <c r="H55" s="540">
        <f t="shared" si="16"/>
        <v>41954562.708716638</v>
      </c>
      <c r="I55" s="541">
        <f t="shared" si="16"/>
        <v>144172606.0009554</v>
      </c>
    </row>
    <row r="56" spans="1:9" ht="15" hidden="1" customHeight="1" outlineLevel="1">
      <c r="A56" s="524"/>
      <c r="B56" s="518"/>
      <c r="C56" s="518"/>
      <c r="D56" s="518"/>
      <c r="E56" s="518"/>
      <c r="F56" s="518"/>
      <c r="G56" s="518"/>
      <c r="H56" s="518"/>
      <c r="I56" s="525"/>
    </row>
    <row r="57" spans="1:9" collapsed="1">
      <c r="A57" s="384"/>
      <c r="B57" s="384"/>
      <c r="C57" s="384"/>
      <c r="D57" s="384"/>
      <c r="E57" s="384"/>
      <c r="F57" s="384"/>
      <c r="G57" s="441"/>
      <c r="H57" s="384"/>
      <c r="I57" s="384"/>
    </row>
    <row r="58" spans="1:9" outlineLevel="1">
      <c r="A58" s="592" t="s">
        <v>231</v>
      </c>
      <c r="B58" s="593"/>
      <c r="C58" s="593"/>
      <c r="D58" s="593"/>
      <c r="E58" s="593"/>
      <c r="F58" s="593"/>
      <c r="G58" s="593"/>
      <c r="H58" s="593"/>
      <c r="I58" s="594"/>
    </row>
    <row r="59" spans="1:9" outlineLevel="1">
      <c r="A59" s="526"/>
      <c r="B59" s="527"/>
      <c r="C59" s="527"/>
      <c r="D59" s="527"/>
      <c r="E59" s="527"/>
      <c r="F59" s="528" t="s">
        <v>222</v>
      </c>
      <c r="G59" s="527"/>
      <c r="H59" s="529">
        <f>H22-H66</f>
        <v>0</v>
      </c>
      <c r="I59" s="463"/>
    </row>
    <row r="60" spans="1:9" outlineLevel="1">
      <c r="A60" s="526"/>
      <c r="B60" s="527"/>
      <c r="C60" s="530" t="s">
        <v>36</v>
      </c>
      <c r="D60" s="531" t="s">
        <v>120</v>
      </c>
      <c r="E60" s="531" t="s">
        <v>217</v>
      </c>
      <c r="F60" s="531" t="s">
        <v>223</v>
      </c>
      <c r="G60" s="530"/>
      <c r="H60" s="531" t="s">
        <v>224</v>
      </c>
      <c r="I60" s="532" t="s">
        <v>141</v>
      </c>
    </row>
    <row r="61" spans="1:9" outlineLevel="1">
      <c r="A61" s="526" t="s">
        <v>185</v>
      </c>
      <c r="B61" s="527"/>
      <c r="C61" s="533">
        <f>H6</f>
        <v>123186064.94999999</v>
      </c>
      <c r="D61" s="533">
        <f>H17-D62-D63</f>
        <v>12750388.039039664</v>
      </c>
      <c r="E61" s="542">
        <f>D61*$B$18</f>
        <v>10183373.552343013</v>
      </c>
      <c r="F61" s="542">
        <f>C61-D61+E61</f>
        <v>120619050.46330333</v>
      </c>
      <c r="G61" s="527"/>
      <c r="H61" s="542">
        <f>F61*($B$21-($B$21*$B$22))</f>
        <v>33037557.921898779</v>
      </c>
      <c r="I61" s="537">
        <f>F61-((H61+H63)*0.5)</f>
        <v>103173763.44619399</v>
      </c>
    </row>
    <row r="62" spans="1:9" outlineLevel="1">
      <c r="A62" s="526" t="s">
        <v>225</v>
      </c>
      <c r="B62" s="527"/>
      <c r="C62" s="533">
        <f>H7</f>
        <v>147002266.97</v>
      </c>
      <c r="D62" s="542">
        <v>15410878.5</v>
      </c>
      <c r="E62" s="542">
        <f>D62*$B$18</f>
        <v>12308231.879277896</v>
      </c>
      <c r="F62" s="542">
        <f>C62-D62+E62</f>
        <v>143899620.34927788</v>
      </c>
      <c r="G62" s="542"/>
      <c r="H62" s="542">
        <f>F62*($B$21-($B$21*$B$22))</f>
        <v>39414106.013667211</v>
      </c>
      <c r="I62" s="537">
        <f>F62-(H62*0.5)</f>
        <v>124192567.34244427</v>
      </c>
    </row>
    <row r="63" spans="1:9" outlineLevel="1">
      <c r="A63" s="526" t="s">
        <v>226</v>
      </c>
      <c r="B63" s="527"/>
      <c r="C63" s="533">
        <f>H8</f>
        <v>6945417.5499999998</v>
      </c>
      <c r="D63" s="542">
        <f>D52</f>
        <v>894637.75</v>
      </c>
      <c r="E63" s="542">
        <f>D63*$B$18</f>
        <v>714521.81489559135</v>
      </c>
      <c r="F63" s="542">
        <f>C63-D63+E63</f>
        <v>6765301.6148955915</v>
      </c>
      <c r="G63" s="542"/>
      <c r="H63" s="542">
        <f>F63*($B$21-($B$21*$B$22))</f>
        <v>1853016.1123199023</v>
      </c>
      <c r="I63" s="537">
        <f>F63</f>
        <v>6765301.6148955915</v>
      </c>
    </row>
    <row r="64" spans="1:9" outlineLevel="1">
      <c r="A64" s="526" t="s">
        <v>227</v>
      </c>
      <c r="B64" s="527"/>
      <c r="C64" s="543">
        <f>SUM(C61:C63)</f>
        <v>277133749.46999997</v>
      </c>
      <c r="D64" s="543">
        <f>SUM(D61:D63)</f>
        <v>29055904.289039664</v>
      </c>
      <c r="E64" s="543">
        <f t="shared" ref="E64" si="17">SUM(E61:E63)</f>
        <v>23206127.246516503</v>
      </c>
      <c r="F64" s="543">
        <f>SUM(F61:F63)</f>
        <v>271283972.42747682</v>
      </c>
      <c r="G64" s="543">
        <f t="shared" ref="G64" si="18">SUM(G62:G63)</f>
        <v>0</v>
      </c>
      <c r="H64" s="543">
        <f>SUM(H61:H63)</f>
        <v>74304680.047885895</v>
      </c>
      <c r="I64" s="544">
        <f>SUM(I61:I63)</f>
        <v>234131632.40353385</v>
      </c>
    </row>
    <row r="65" spans="1:9" outlineLevel="1">
      <c r="A65" s="526" t="s">
        <v>228</v>
      </c>
      <c r="B65" s="527"/>
      <c r="C65" s="542">
        <f>H9</f>
        <v>10650988.77</v>
      </c>
      <c r="D65" s="542">
        <v>832785</v>
      </c>
      <c r="E65" s="542">
        <f>D65*$B$18</f>
        <v>665121.7765154948</v>
      </c>
      <c r="F65" s="542">
        <f>C65-D65+E65</f>
        <v>10483325.546515495</v>
      </c>
      <c r="G65" s="542"/>
      <c r="H65" s="542"/>
      <c r="I65" s="537">
        <f>F65-(H65*0.5)</f>
        <v>10483325.546515495</v>
      </c>
    </row>
    <row r="66" spans="1:9" outlineLevel="1">
      <c r="A66" s="526"/>
      <c r="B66" s="527"/>
      <c r="C66" s="543">
        <f>C64+C65</f>
        <v>287784738.23999995</v>
      </c>
      <c r="D66" s="543">
        <f t="shared" ref="D66" si="19">D64+D65</f>
        <v>29888689.289039664</v>
      </c>
      <c r="E66" s="543">
        <f>E64+E65</f>
        <v>23871249.023031998</v>
      </c>
      <c r="F66" s="543">
        <f>F64+F65</f>
        <v>281767297.97399235</v>
      </c>
      <c r="G66" s="543">
        <f t="shared" ref="G66:I66" si="20">G64+G65</f>
        <v>0</v>
      </c>
      <c r="H66" s="543">
        <f t="shared" si="20"/>
        <v>74304680.047885895</v>
      </c>
      <c r="I66" s="544">
        <f t="shared" si="20"/>
        <v>244614957.95004934</v>
      </c>
    </row>
  </sheetData>
  <mergeCells count="4">
    <mergeCell ref="A58:I58"/>
    <mergeCell ref="A25:I25"/>
    <mergeCell ref="A36:I36"/>
    <mergeCell ref="A47:I47"/>
  </mergeCells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L113"/>
  <sheetViews>
    <sheetView topLeftCell="A46" zoomScale="87" zoomScaleNormal="87" workbookViewId="0">
      <selection activeCell="E21" sqref="E21"/>
    </sheetView>
  </sheetViews>
  <sheetFormatPr defaultRowHeight="13.2" outlineLevelRow="1"/>
  <cols>
    <col min="1" max="1" width="5.6640625" style="135" customWidth="1"/>
    <col min="2" max="2" width="9.109375" style="135"/>
    <col min="3" max="3" width="7.6640625" style="135" bestFit="1" customWidth="1"/>
    <col min="4" max="4" width="17.88671875" style="135" bestFit="1" customWidth="1"/>
    <col min="5" max="5" width="14.44140625" style="135" bestFit="1" customWidth="1"/>
    <col min="6" max="6" width="11.88671875" style="135" bestFit="1" customWidth="1"/>
    <col min="7" max="7" width="15.33203125" style="135" bestFit="1" customWidth="1"/>
    <col min="8" max="8" width="12.5546875" style="135" customWidth="1"/>
    <col min="9" max="9" width="14.44140625" style="135" bestFit="1" customWidth="1"/>
    <col min="10" max="10" width="9.109375" style="135"/>
    <col min="11" max="11" width="12.5546875" style="135" bestFit="1" customWidth="1"/>
    <col min="12" max="12" width="13.6640625" bestFit="1" customWidth="1"/>
  </cols>
  <sheetData>
    <row r="2" spans="1:12">
      <c r="A2" s="6" t="s">
        <v>5</v>
      </c>
      <c r="C2" s="159"/>
      <c r="D2" s="159"/>
      <c r="E2" s="159"/>
      <c r="G2" s="159"/>
      <c r="H2" s="159"/>
      <c r="I2" s="159"/>
    </row>
    <row r="3" spans="1:12">
      <c r="A3" s="6" t="s">
        <v>111</v>
      </c>
      <c r="C3" s="159"/>
      <c r="D3" s="159"/>
      <c r="E3" s="159"/>
      <c r="F3" s="159"/>
      <c r="G3" s="159"/>
      <c r="H3" s="159"/>
      <c r="I3" s="159"/>
    </row>
    <row r="4" spans="1:12">
      <c r="A4" s="6" t="s">
        <v>38</v>
      </c>
      <c r="C4" s="159"/>
      <c r="D4" s="159"/>
      <c r="E4" s="159"/>
      <c r="F4" s="159"/>
      <c r="G4" s="159"/>
      <c r="H4" s="159"/>
      <c r="I4" s="159"/>
    </row>
    <row r="5" spans="1:12">
      <c r="A5" s="6" t="s">
        <v>244</v>
      </c>
      <c r="C5" s="159"/>
      <c r="D5" s="159"/>
      <c r="E5" s="159"/>
      <c r="F5" s="159"/>
      <c r="G5" s="159"/>
      <c r="H5" s="159"/>
      <c r="I5" s="159"/>
    </row>
    <row r="6" spans="1:12" s="93" customFormat="1">
      <c r="A6" s="6"/>
      <c r="B6" s="135"/>
      <c r="C6" s="159"/>
      <c r="D6" s="159"/>
      <c r="E6" s="159"/>
      <c r="F6" s="159"/>
      <c r="G6" s="159"/>
      <c r="H6" s="159"/>
      <c r="I6" s="159"/>
      <c r="J6" s="135"/>
      <c r="K6" s="135"/>
    </row>
    <row r="7" spans="1:12">
      <c r="A7" s="197" t="s">
        <v>143</v>
      </c>
      <c r="B7" s="160"/>
      <c r="C7" s="159"/>
      <c r="D7" s="159"/>
      <c r="E7" s="159"/>
      <c r="F7" s="159"/>
      <c r="G7" s="159"/>
      <c r="H7" s="159"/>
      <c r="I7" s="159"/>
    </row>
    <row r="8" spans="1:12">
      <c r="A8" s="161"/>
      <c r="B8" s="198" t="s">
        <v>39</v>
      </c>
      <c r="C8" s="36"/>
      <c r="D8" s="36"/>
      <c r="E8" s="36"/>
      <c r="F8" s="36"/>
      <c r="G8" s="36"/>
      <c r="H8" s="36"/>
      <c r="I8" s="37"/>
    </row>
    <row r="9" spans="1:12">
      <c r="A9" s="162"/>
      <c r="B9" s="35"/>
      <c r="C9" s="36" t="s">
        <v>40</v>
      </c>
      <c r="D9" s="36"/>
      <c r="E9" s="37"/>
      <c r="F9" s="38" t="s">
        <v>7</v>
      </c>
      <c r="G9" s="36"/>
      <c r="H9" s="36"/>
      <c r="I9" s="163"/>
    </row>
    <row r="10" spans="1:12">
      <c r="A10" s="162"/>
      <c r="B10" s="39"/>
      <c r="C10" s="40"/>
      <c r="D10" s="40"/>
      <c r="E10" s="41" t="s">
        <v>8</v>
      </c>
      <c r="F10" s="42"/>
      <c r="G10" s="43"/>
      <c r="H10" s="43"/>
      <c r="I10" s="164"/>
    </row>
    <row r="11" spans="1:12">
      <c r="A11" s="162" t="s">
        <v>41</v>
      </c>
      <c r="B11" s="44" t="s">
        <v>9</v>
      </c>
      <c r="C11" s="45" t="s">
        <v>4</v>
      </c>
      <c r="D11" s="45" t="s">
        <v>10</v>
      </c>
      <c r="E11" s="41" t="s">
        <v>11</v>
      </c>
      <c r="F11" s="44" t="s">
        <v>12</v>
      </c>
      <c r="G11" s="45" t="s">
        <v>13</v>
      </c>
      <c r="H11" s="45" t="s">
        <v>14</v>
      </c>
      <c r="I11" s="41" t="s">
        <v>15</v>
      </c>
    </row>
    <row r="12" spans="1:12">
      <c r="A12" s="162"/>
      <c r="B12" s="46" t="s">
        <v>4</v>
      </c>
      <c r="C12" s="47" t="s">
        <v>42</v>
      </c>
      <c r="D12" s="47" t="s">
        <v>16</v>
      </c>
      <c r="E12" s="48" t="s">
        <v>3</v>
      </c>
      <c r="F12" s="46" t="s">
        <v>17</v>
      </c>
      <c r="G12" s="47" t="s">
        <v>18</v>
      </c>
      <c r="H12" s="47" t="s">
        <v>19</v>
      </c>
      <c r="I12" s="48" t="s">
        <v>43</v>
      </c>
    </row>
    <row r="13" spans="1:12">
      <c r="A13" s="162"/>
      <c r="B13" s="49" t="s">
        <v>44</v>
      </c>
      <c r="C13" s="50" t="s">
        <v>45</v>
      </c>
      <c r="D13" s="51" t="s">
        <v>46</v>
      </c>
      <c r="E13" s="52" t="s">
        <v>47</v>
      </c>
      <c r="F13" s="49" t="s">
        <v>48</v>
      </c>
      <c r="G13" s="53" t="s">
        <v>49</v>
      </c>
      <c r="H13" s="165" t="s">
        <v>50</v>
      </c>
      <c r="I13" s="52" t="s">
        <v>51</v>
      </c>
    </row>
    <row r="14" spans="1:12">
      <c r="A14" s="166"/>
      <c r="B14" s="54"/>
      <c r="C14" s="55"/>
      <c r="D14" s="56"/>
      <c r="E14" s="57" t="s">
        <v>52</v>
      </c>
      <c r="F14" s="54" t="s">
        <v>53</v>
      </c>
      <c r="G14" s="58"/>
      <c r="H14" s="59"/>
      <c r="I14" s="57" t="s">
        <v>54</v>
      </c>
    </row>
    <row r="15" spans="1:12">
      <c r="A15" s="161">
        <f>ROW()</f>
        <v>15</v>
      </c>
      <c r="B15" s="60"/>
      <c r="C15" s="61"/>
      <c r="D15" s="62"/>
      <c r="E15" s="63"/>
      <c r="F15" s="64"/>
      <c r="G15" s="5"/>
      <c r="H15" s="62"/>
      <c r="I15" s="63"/>
    </row>
    <row r="16" spans="1:12">
      <c r="A16" s="162">
        <f>ROW()</f>
        <v>16</v>
      </c>
      <c r="B16" s="60"/>
      <c r="C16" s="254">
        <v>41579</v>
      </c>
      <c r="D16" s="571">
        <f>+'#1+#2+3 Tot Snoq DFIT'!P43</f>
        <v>6411778.5147725977</v>
      </c>
      <c r="E16" s="255">
        <f>'#1+#2+3 Tot Snoq DFIT'!O43</f>
        <v>-36540084.937146522</v>
      </c>
      <c r="F16" s="64"/>
      <c r="G16" s="5"/>
      <c r="H16" s="62"/>
      <c r="I16" s="256">
        <f>E16</f>
        <v>-36540084.937146522</v>
      </c>
      <c r="L16" s="195"/>
    </row>
    <row r="17" spans="1:12">
      <c r="A17" s="162">
        <f>ROW()</f>
        <v>17</v>
      </c>
      <c r="B17" s="60">
        <v>31</v>
      </c>
      <c r="C17" s="254">
        <v>41609</v>
      </c>
      <c r="D17" s="571">
        <f>+'#1+#2+3 Tot Snoq DFIT'!P44</f>
        <v>6411778.514772594</v>
      </c>
      <c r="E17" s="63">
        <f t="shared" ref="E17:E22" si="0">+E16-D17</f>
        <v>-42951863.451919116</v>
      </c>
      <c r="F17" s="64">
        <f>G17-SUM(B$16:$B16)+1</f>
        <v>366</v>
      </c>
      <c r="G17" s="5">
        <f>B29</f>
        <v>365</v>
      </c>
      <c r="H17" s="62">
        <f>+F17/G17*D17</f>
        <v>6429345.031251424</v>
      </c>
      <c r="I17" s="63">
        <f>+I16-H17</f>
        <v>-42969429.968397945</v>
      </c>
      <c r="K17" s="258"/>
      <c r="L17" s="195"/>
    </row>
    <row r="18" spans="1:12">
      <c r="A18" s="162">
        <f>ROW()</f>
        <v>18</v>
      </c>
      <c r="B18" s="60">
        <v>31</v>
      </c>
      <c r="C18" s="254">
        <v>41640</v>
      </c>
      <c r="D18" s="571">
        <f>+'#1+#2+3 Tot Snoq DFIT'!P45</f>
        <v>29059.3544607535</v>
      </c>
      <c r="E18" s="63">
        <f t="shared" si="0"/>
        <v>-42980922.80637987</v>
      </c>
      <c r="F18" s="64">
        <f>G18-SUM(B$16:$B17)+1</f>
        <v>335</v>
      </c>
      <c r="G18" s="5">
        <f t="shared" ref="G18:G28" si="1">G17</f>
        <v>365</v>
      </c>
      <c r="H18" s="62">
        <f>+F18/G18*D18</f>
        <v>26670.91436808883</v>
      </c>
      <c r="I18" s="63">
        <f t="shared" ref="I18:I27" si="2">+I17-H18</f>
        <v>-42996100.882766031</v>
      </c>
      <c r="K18" s="258"/>
      <c r="L18" s="195"/>
    </row>
    <row r="19" spans="1:12">
      <c r="A19" s="162">
        <f>ROW()</f>
        <v>19</v>
      </c>
      <c r="B19" s="60">
        <v>28</v>
      </c>
      <c r="C19" s="254">
        <v>41671</v>
      </c>
      <c r="D19" s="571">
        <f>+'#1+#2+3 Tot Snoq DFIT'!P46</f>
        <v>29059.354460738599</v>
      </c>
      <c r="E19" s="63">
        <f t="shared" si="0"/>
        <v>-43009982.160840608</v>
      </c>
      <c r="F19" s="64">
        <f>G19-SUM(B$16:$B18)+1</f>
        <v>304</v>
      </c>
      <c r="G19" s="5">
        <f t="shared" si="1"/>
        <v>365</v>
      </c>
      <c r="H19" s="62">
        <f t="shared" ref="H19:H27" si="3">+F19/G19*D19</f>
        <v>24202.85960565626</v>
      </c>
      <c r="I19" s="63">
        <f t="shared" si="2"/>
        <v>-43020303.742371686</v>
      </c>
      <c r="K19" s="258"/>
      <c r="L19" s="195"/>
    </row>
    <row r="20" spans="1:12">
      <c r="A20" s="162">
        <f>ROW()</f>
        <v>20</v>
      </c>
      <c r="B20" s="60">
        <v>31</v>
      </c>
      <c r="C20" s="254">
        <v>41699</v>
      </c>
      <c r="D20" s="571">
        <f>+'#1+#2+3 Tot Snoq DFIT'!P47</f>
        <v>29059.35446074605</v>
      </c>
      <c r="E20" s="63">
        <f t="shared" si="0"/>
        <v>-43039041.515301354</v>
      </c>
      <c r="F20" s="64">
        <f>G20-SUM(B$16:$B19)+1</f>
        <v>276</v>
      </c>
      <c r="G20" s="5">
        <f t="shared" si="1"/>
        <v>365</v>
      </c>
      <c r="H20" s="62">
        <f>+F20/G20*D20</f>
        <v>21973.648852509341</v>
      </c>
      <c r="I20" s="63">
        <f t="shared" si="2"/>
        <v>-43042277.391224198</v>
      </c>
      <c r="K20" s="258"/>
      <c r="L20" s="195"/>
    </row>
    <row r="21" spans="1:12">
      <c r="A21" s="162">
        <f>ROW()</f>
        <v>21</v>
      </c>
      <c r="B21" s="60">
        <v>30</v>
      </c>
      <c r="C21" s="254">
        <v>41730</v>
      </c>
      <c r="D21" s="571">
        <f>+'#1+#2+3 Tot Snoq DFIT'!P48</f>
        <v>29059.3544607535</v>
      </c>
      <c r="E21" s="63">
        <f t="shared" si="0"/>
        <v>-43068100.869762108</v>
      </c>
      <c r="F21" s="64">
        <f>G21-SUM(B$16:$B20)+1</f>
        <v>245</v>
      </c>
      <c r="G21" s="5">
        <f t="shared" si="1"/>
        <v>365</v>
      </c>
      <c r="H21" s="62">
        <f t="shared" si="3"/>
        <v>19505.594090094815</v>
      </c>
      <c r="I21" s="63">
        <f t="shared" si="2"/>
        <v>-43061782.985314295</v>
      </c>
      <c r="K21" s="258"/>
      <c r="L21" s="195"/>
    </row>
    <row r="22" spans="1:12">
      <c r="A22" s="162">
        <f>ROW()</f>
        <v>22</v>
      </c>
      <c r="B22" s="60">
        <v>31</v>
      </c>
      <c r="C22" s="254">
        <v>41760</v>
      </c>
      <c r="D22" s="571">
        <f>+'#1+#2+3 Tot Snoq DFIT'!P49</f>
        <v>29059.354460738599</v>
      </c>
      <c r="E22" s="63">
        <f t="shared" si="0"/>
        <v>-43097160.224222846</v>
      </c>
      <c r="F22" s="64">
        <f>G22-SUM(B$16:$B21)+1</f>
        <v>215</v>
      </c>
      <c r="G22" s="5">
        <f t="shared" si="1"/>
        <v>365</v>
      </c>
      <c r="H22" s="62">
        <f t="shared" si="3"/>
        <v>17117.153997421367</v>
      </c>
      <c r="I22" s="63">
        <f t="shared" si="2"/>
        <v>-43078900.139311716</v>
      </c>
      <c r="K22" s="258"/>
      <c r="L22" s="195"/>
    </row>
    <row r="23" spans="1:12">
      <c r="A23" s="162">
        <f>ROW()</f>
        <v>23</v>
      </c>
      <c r="B23" s="60">
        <v>30</v>
      </c>
      <c r="C23" s="254">
        <v>41791</v>
      </c>
      <c r="D23" s="571">
        <f>+'#1+#2+3 Tot Snoq DFIT'!P50</f>
        <v>29059.3544607535</v>
      </c>
      <c r="E23" s="63">
        <f t="shared" ref="E23:E28" si="4">+E22-D23</f>
        <v>-43126219.5786836</v>
      </c>
      <c r="F23" s="64">
        <f>G23-SUM(B$16:$B22)+1</f>
        <v>184</v>
      </c>
      <c r="G23" s="5">
        <f t="shared" si="1"/>
        <v>365</v>
      </c>
      <c r="H23" s="62">
        <f t="shared" si="3"/>
        <v>14649.099235009984</v>
      </c>
      <c r="I23" s="63">
        <f t="shared" si="2"/>
        <v>-43093549.238546729</v>
      </c>
      <c r="K23" s="258"/>
      <c r="L23" s="195"/>
    </row>
    <row r="24" spans="1:12">
      <c r="A24" s="162">
        <f>ROW()</f>
        <v>24</v>
      </c>
      <c r="B24" s="60">
        <v>31</v>
      </c>
      <c r="C24" s="254">
        <v>41821</v>
      </c>
      <c r="D24" s="571">
        <f>+'#1+#2+3 Tot Snoq DFIT'!P51</f>
        <v>29059.3544607535</v>
      </c>
      <c r="E24" s="63">
        <f t="shared" si="4"/>
        <v>-43155278.933144353</v>
      </c>
      <c r="F24" s="64">
        <f>G24-SUM(B$16:$B23)+1</f>
        <v>154</v>
      </c>
      <c r="G24" s="5">
        <f t="shared" si="1"/>
        <v>365</v>
      </c>
      <c r="H24" s="62">
        <f t="shared" si="3"/>
        <v>12260.659142345312</v>
      </c>
      <c r="I24" s="63">
        <f t="shared" si="2"/>
        <v>-43105809.897689074</v>
      </c>
      <c r="K24" s="258"/>
      <c r="L24" s="195"/>
    </row>
    <row r="25" spans="1:12">
      <c r="A25" s="162">
        <f>ROW()</f>
        <v>25</v>
      </c>
      <c r="B25" s="60">
        <v>31</v>
      </c>
      <c r="C25" s="254">
        <v>41852</v>
      </c>
      <c r="D25" s="571">
        <f>+'#1+#2+3 Tot Snoq DFIT'!P52</f>
        <v>29059.35446074605</v>
      </c>
      <c r="E25" s="63">
        <f t="shared" si="4"/>
        <v>-43184338.287605099</v>
      </c>
      <c r="F25" s="64">
        <f>G25-SUM(B$16:$B24)+1</f>
        <v>123</v>
      </c>
      <c r="G25" s="5">
        <f t="shared" si="1"/>
        <v>365</v>
      </c>
      <c r="H25" s="62">
        <f t="shared" si="3"/>
        <v>9792.6043799226409</v>
      </c>
      <c r="I25" s="63">
        <f t="shared" si="2"/>
        <v>-43115602.502068996</v>
      </c>
      <c r="K25" s="258"/>
      <c r="L25" s="195"/>
    </row>
    <row r="26" spans="1:12">
      <c r="A26" s="162">
        <f>ROW()</f>
        <v>26</v>
      </c>
      <c r="B26" s="60">
        <v>30</v>
      </c>
      <c r="C26" s="254">
        <v>41883</v>
      </c>
      <c r="D26" s="571">
        <f>+'#1+#2+3 Tot Snoq DFIT'!P53</f>
        <v>29059.3544607535</v>
      </c>
      <c r="E26" s="63">
        <f t="shared" si="4"/>
        <v>-43213397.642065853</v>
      </c>
      <c r="F26" s="64">
        <f>G26-SUM(B$16:$B25)+1</f>
        <v>92</v>
      </c>
      <c r="G26" s="5">
        <f t="shared" si="1"/>
        <v>365</v>
      </c>
      <c r="H26" s="62">
        <f t="shared" si="3"/>
        <v>7324.5496175049921</v>
      </c>
      <c r="I26" s="63">
        <f t="shared" si="2"/>
        <v>-43122927.051686503</v>
      </c>
      <c r="K26" s="258"/>
      <c r="L26" s="195"/>
    </row>
    <row r="27" spans="1:12">
      <c r="A27" s="162">
        <f>ROW()</f>
        <v>27</v>
      </c>
      <c r="B27" s="60">
        <v>31</v>
      </c>
      <c r="C27" s="254">
        <v>41913</v>
      </c>
      <c r="D27" s="571">
        <f>+'#1+#2+3 Tot Snoq DFIT'!P54</f>
        <v>29059.35446074605</v>
      </c>
      <c r="E27" s="63">
        <f t="shared" si="4"/>
        <v>-43242456.996526599</v>
      </c>
      <c r="F27" s="64">
        <f>G27-SUM(B$16:$B26)+1</f>
        <v>62</v>
      </c>
      <c r="G27" s="5">
        <f t="shared" si="1"/>
        <v>365</v>
      </c>
      <c r="H27" s="62">
        <f t="shared" si="3"/>
        <v>4936.1095248390548</v>
      </c>
      <c r="I27" s="63">
        <f t="shared" si="2"/>
        <v>-43127863.161211342</v>
      </c>
      <c r="K27" s="258"/>
      <c r="L27" s="195"/>
    </row>
    <row r="28" spans="1:12">
      <c r="A28" s="162">
        <f>ROW()</f>
        <v>28</v>
      </c>
      <c r="B28" s="572">
        <v>30</v>
      </c>
      <c r="C28" s="254">
        <v>41944</v>
      </c>
      <c r="D28" s="571">
        <f>+'#1+#2+3 Tot Snoq DFIT'!P55</f>
        <v>29059.354460738599</v>
      </c>
      <c r="E28" s="63">
        <f t="shared" si="4"/>
        <v>-43271516.350987338</v>
      </c>
      <c r="F28" s="64">
        <f>G28-SUM(B$16:$B27)+1</f>
        <v>31</v>
      </c>
      <c r="G28" s="5">
        <f t="shared" si="1"/>
        <v>365</v>
      </c>
      <c r="H28" s="62">
        <f>+F28/G28*D28</f>
        <v>2468.0547624188948</v>
      </c>
      <c r="I28" s="63">
        <f>+I27-H28</f>
        <v>-43130331.215973757</v>
      </c>
      <c r="K28" s="258"/>
      <c r="L28" s="195"/>
    </row>
    <row r="29" spans="1:12" ht="13.8" thickBot="1">
      <c r="A29" s="162">
        <f>ROW()</f>
        <v>29</v>
      </c>
      <c r="B29" s="259">
        <f>SUM(B16:B28)</f>
        <v>365</v>
      </c>
      <c r="C29" s="40"/>
      <c r="D29" s="260">
        <f>SUM(D17:D28)</f>
        <v>6731431.4138408154</v>
      </c>
      <c r="E29" s="63"/>
      <c r="F29" s="39"/>
      <c r="G29" s="261"/>
      <c r="H29" s="260">
        <f>SUM(H17:H28)</f>
        <v>6590246.278827236</v>
      </c>
      <c r="I29" s="164"/>
      <c r="K29" s="258"/>
      <c r="L29" s="195"/>
    </row>
    <row r="30" spans="1:12" ht="14.4" thickTop="1" thickBot="1">
      <c r="A30" s="162">
        <f>ROW()</f>
        <v>30</v>
      </c>
      <c r="B30" s="39"/>
      <c r="C30" s="40"/>
      <c r="D30" s="62"/>
      <c r="E30" s="63"/>
      <c r="F30" s="39"/>
      <c r="G30" s="40"/>
      <c r="H30" s="262"/>
      <c r="I30" s="164"/>
      <c r="K30" s="258"/>
    </row>
    <row r="31" spans="1:12" ht="13.8" thickBot="1">
      <c r="A31" s="162">
        <f>ROW()</f>
        <v>31</v>
      </c>
      <c r="B31" s="39" t="s">
        <v>20</v>
      </c>
      <c r="C31" s="40"/>
      <c r="D31" s="62"/>
      <c r="E31" s="263">
        <f>(E16+E28+SUM(E17:E27)*2)/24</f>
        <v>-42831213.592543192</v>
      </c>
      <c r="F31" s="39"/>
      <c r="G31" s="40"/>
      <c r="H31" s="40"/>
      <c r="I31" s="264">
        <f>(I16+I28+SUM(I17:I27)*2)/24</f>
        <v>-42797479.58642906</v>
      </c>
    </row>
    <row r="32" spans="1:12" ht="13.8" thickTop="1">
      <c r="A32" s="166">
        <f>ROW()</f>
        <v>32</v>
      </c>
      <c r="B32" s="167"/>
      <c r="C32" s="364"/>
      <c r="D32" s="363"/>
      <c r="E32" s="169"/>
      <c r="F32" s="167"/>
      <c r="G32" s="168"/>
      <c r="H32" s="168"/>
      <c r="I32" s="169"/>
    </row>
    <row r="33" spans="1:9" outlineLevel="1"/>
    <row r="34" spans="1:9" outlineLevel="1">
      <c r="A34" s="196" t="s">
        <v>113</v>
      </c>
    </row>
    <row r="35" spans="1:9" outlineLevel="1">
      <c r="A35" s="161"/>
      <c r="B35" s="198" t="s">
        <v>39</v>
      </c>
      <c r="C35" s="199"/>
      <c r="D35" s="36"/>
      <c r="E35" s="36"/>
      <c r="F35" s="36"/>
      <c r="G35" s="36"/>
      <c r="H35" s="36"/>
      <c r="I35" s="37"/>
    </row>
    <row r="36" spans="1:9" outlineLevel="1">
      <c r="A36" s="162"/>
      <c r="B36" s="35"/>
      <c r="C36" s="36" t="s">
        <v>40</v>
      </c>
      <c r="D36" s="36"/>
      <c r="E36" s="37"/>
      <c r="F36" s="38" t="s">
        <v>7</v>
      </c>
      <c r="G36" s="36"/>
      <c r="H36" s="36"/>
      <c r="I36" s="163"/>
    </row>
    <row r="37" spans="1:9" outlineLevel="1">
      <c r="A37" s="162"/>
      <c r="B37" s="39"/>
      <c r="C37" s="40"/>
      <c r="D37" s="40"/>
      <c r="E37" s="41" t="s">
        <v>8</v>
      </c>
      <c r="F37" s="42"/>
      <c r="G37" s="43"/>
      <c r="H37" s="43"/>
      <c r="I37" s="164"/>
    </row>
    <row r="38" spans="1:9" outlineLevel="1">
      <c r="A38" s="162" t="s">
        <v>41</v>
      </c>
      <c r="B38" s="44" t="s">
        <v>9</v>
      </c>
      <c r="C38" s="45" t="s">
        <v>4</v>
      </c>
      <c r="D38" s="45" t="s">
        <v>10</v>
      </c>
      <c r="E38" s="41" t="s">
        <v>11</v>
      </c>
      <c r="F38" s="44" t="s">
        <v>12</v>
      </c>
      <c r="G38" s="45" t="s">
        <v>13</v>
      </c>
      <c r="H38" s="45" t="s">
        <v>14</v>
      </c>
      <c r="I38" s="41" t="s">
        <v>15</v>
      </c>
    </row>
    <row r="39" spans="1:9" outlineLevel="1">
      <c r="A39" s="162"/>
      <c r="B39" s="46" t="s">
        <v>4</v>
      </c>
      <c r="C39" s="47" t="s">
        <v>42</v>
      </c>
      <c r="D39" s="47" t="s">
        <v>16</v>
      </c>
      <c r="E39" s="48" t="s">
        <v>3</v>
      </c>
      <c r="F39" s="46" t="s">
        <v>17</v>
      </c>
      <c r="G39" s="47" t="s">
        <v>18</v>
      </c>
      <c r="H39" s="47" t="s">
        <v>19</v>
      </c>
      <c r="I39" s="48" t="s">
        <v>43</v>
      </c>
    </row>
    <row r="40" spans="1:9" outlineLevel="1">
      <c r="A40" s="162"/>
      <c r="B40" s="49" t="s">
        <v>44</v>
      </c>
      <c r="C40" s="50" t="s">
        <v>45</v>
      </c>
      <c r="D40" s="51" t="s">
        <v>46</v>
      </c>
      <c r="E40" s="52" t="s">
        <v>47</v>
      </c>
      <c r="F40" s="49" t="s">
        <v>48</v>
      </c>
      <c r="G40" s="53" t="s">
        <v>49</v>
      </c>
      <c r="H40" s="165" t="s">
        <v>50</v>
      </c>
      <c r="I40" s="52" t="s">
        <v>51</v>
      </c>
    </row>
    <row r="41" spans="1:9" outlineLevel="1">
      <c r="A41" s="166"/>
      <c r="B41" s="54"/>
      <c r="C41" s="55"/>
      <c r="D41" s="56"/>
      <c r="E41" s="57" t="s">
        <v>52</v>
      </c>
      <c r="F41" s="54" t="s">
        <v>53</v>
      </c>
      <c r="G41" s="58"/>
      <c r="H41" s="59"/>
      <c r="I41" s="57" t="s">
        <v>54</v>
      </c>
    </row>
    <row r="42" spans="1:9" outlineLevel="1">
      <c r="A42" s="161">
        <f>ROW()</f>
        <v>42</v>
      </c>
      <c r="B42" s="60"/>
      <c r="C42" s="61"/>
      <c r="D42" s="62"/>
      <c r="E42" s="63"/>
      <c r="F42" s="64"/>
      <c r="G42" s="5"/>
      <c r="H42" s="62"/>
      <c r="I42" s="63"/>
    </row>
    <row r="43" spans="1:9" outlineLevel="1">
      <c r="A43" s="162">
        <f>ROW()</f>
        <v>43</v>
      </c>
      <c r="B43" s="60"/>
      <c r="C43" s="254">
        <f>C16</f>
        <v>41579</v>
      </c>
      <c r="D43" s="257">
        <f>'#1 DFIT- Div Dam'!P47</f>
        <v>818.48216299898922</v>
      </c>
      <c r="E43" s="255">
        <f>'#1 DFIT- Div Dam'!O47</f>
        <v>-1224517.3687790949</v>
      </c>
      <c r="F43" s="64"/>
      <c r="G43" s="5"/>
      <c r="H43" s="62"/>
      <c r="I43" s="256">
        <f>E43</f>
        <v>-1224517.3687790949</v>
      </c>
    </row>
    <row r="44" spans="1:9" outlineLevel="1">
      <c r="A44" s="162">
        <f>ROW()</f>
        <v>44</v>
      </c>
      <c r="B44" s="60">
        <f>B17</f>
        <v>31</v>
      </c>
      <c r="C44" s="254">
        <f t="shared" ref="C44:C55" si="5">C17</f>
        <v>41609</v>
      </c>
      <c r="D44" s="257">
        <f>'#1 DFIT- Div Dam'!P48</f>
        <v>818.48216299898922</v>
      </c>
      <c r="E44" s="63">
        <f>+E43-D44</f>
        <v>-1225335.8509420939</v>
      </c>
      <c r="F44" s="64">
        <f>G17-SUM(B$16:$B16)+1</f>
        <v>366</v>
      </c>
      <c r="G44" s="5">
        <f>B56</f>
        <v>365</v>
      </c>
      <c r="H44" s="62">
        <f>+F44/G44*D44</f>
        <v>820.72457988391807</v>
      </c>
      <c r="I44" s="63">
        <f>+I43-H44</f>
        <v>-1225338.0933589789</v>
      </c>
    </row>
    <row r="45" spans="1:9" outlineLevel="1">
      <c r="A45" s="162">
        <f>ROW()</f>
        <v>45</v>
      </c>
      <c r="B45" s="60">
        <f t="shared" ref="B45:B55" si="6">B18</f>
        <v>31</v>
      </c>
      <c r="C45" s="254">
        <f t="shared" si="5"/>
        <v>41640</v>
      </c>
      <c r="D45" s="257">
        <f>'#1 DFIT- Div Dam'!P49</f>
        <v>283.74144785478711</v>
      </c>
      <c r="E45" s="63">
        <f t="shared" ref="E45:E55" si="7">+E44-D45</f>
        <v>-1225619.5923899487</v>
      </c>
      <c r="F45" s="64">
        <f>G18-SUM(B$16:$B17)+1</f>
        <v>335</v>
      </c>
      <c r="G45" s="5">
        <f t="shared" ref="G45:G55" si="8">G44</f>
        <v>365</v>
      </c>
      <c r="H45" s="62">
        <f>+F45/G45*D45</f>
        <v>260.42023296261283</v>
      </c>
      <c r="I45" s="63">
        <f t="shared" ref="I45:I54" si="9">+I44-H45</f>
        <v>-1225598.5135919414</v>
      </c>
    </row>
    <row r="46" spans="1:9" outlineLevel="1">
      <c r="A46" s="162">
        <f>ROW()</f>
        <v>46</v>
      </c>
      <c r="B46" s="60">
        <f t="shared" si="6"/>
        <v>28</v>
      </c>
      <c r="C46" s="254">
        <f t="shared" si="5"/>
        <v>41671</v>
      </c>
      <c r="D46" s="257">
        <f>'#1 DFIT- Div Dam'!P50</f>
        <v>283.74144785455428</v>
      </c>
      <c r="E46" s="63">
        <f t="shared" si="7"/>
        <v>-1225903.3338378032</v>
      </c>
      <c r="F46" s="64">
        <f>G19-SUM(B$16:$B18)+1</f>
        <v>304</v>
      </c>
      <c r="G46" s="5">
        <f t="shared" si="8"/>
        <v>365</v>
      </c>
      <c r="H46" s="62">
        <f t="shared" ref="H46" si="10">+F46/G46*D46</f>
        <v>236.32164424050549</v>
      </c>
      <c r="I46" s="63">
        <f t="shared" si="9"/>
        <v>-1225834.835236182</v>
      </c>
    </row>
    <row r="47" spans="1:9" outlineLevel="1">
      <c r="A47" s="162">
        <f>ROW()</f>
        <v>47</v>
      </c>
      <c r="B47" s="60">
        <f t="shared" si="6"/>
        <v>31</v>
      </c>
      <c r="C47" s="254">
        <f t="shared" si="5"/>
        <v>41699</v>
      </c>
      <c r="D47" s="257">
        <f>'#1 DFIT- Div Dam'!P51</f>
        <v>283.74144785478711</v>
      </c>
      <c r="E47" s="63">
        <f t="shared" si="7"/>
        <v>-1226187.075285658</v>
      </c>
      <c r="F47" s="64">
        <f>G20-SUM(B$16:$B19)+1</f>
        <v>276</v>
      </c>
      <c r="G47" s="5">
        <f t="shared" si="8"/>
        <v>365</v>
      </c>
      <c r="H47" s="62">
        <f>+F47/G47*D47</f>
        <v>214.5551770080034</v>
      </c>
      <c r="I47" s="63">
        <f t="shared" si="9"/>
        <v>-1226049.39041319</v>
      </c>
    </row>
    <row r="48" spans="1:9" outlineLevel="1">
      <c r="A48" s="162">
        <f>ROW()</f>
        <v>48</v>
      </c>
      <c r="B48" s="60">
        <f t="shared" si="6"/>
        <v>30</v>
      </c>
      <c r="C48" s="254">
        <f t="shared" si="5"/>
        <v>41730</v>
      </c>
      <c r="D48" s="257">
        <f>'#1 DFIT- Div Dam'!P52</f>
        <v>283.74144785501994</v>
      </c>
      <c r="E48" s="63">
        <f t="shared" si="7"/>
        <v>-1226470.816733513</v>
      </c>
      <c r="F48" s="64">
        <f>G21-SUM(B$16:$B20)+1</f>
        <v>245</v>
      </c>
      <c r="G48" s="5">
        <f t="shared" si="8"/>
        <v>365</v>
      </c>
      <c r="H48" s="62">
        <f t="shared" ref="H48:H53" si="11">+F48/G48*D48</f>
        <v>190.45658828624627</v>
      </c>
      <c r="I48" s="63">
        <f t="shared" si="9"/>
        <v>-1226239.8470014762</v>
      </c>
    </row>
    <row r="49" spans="1:11" outlineLevel="1">
      <c r="A49" s="162">
        <f>ROW()</f>
        <v>49</v>
      </c>
      <c r="B49" s="60">
        <f t="shared" si="6"/>
        <v>31</v>
      </c>
      <c r="C49" s="254">
        <f t="shared" si="5"/>
        <v>41760</v>
      </c>
      <c r="D49" s="257">
        <f>'#1 DFIT- Div Dam'!P53</f>
        <v>283.74144785455428</v>
      </c>
      <c r="E49" s="63">
        <f t="shared" si="7"/>
        <v>-1226754.5581813676</v>
      </c>
      <c r="F49" s="64">
        <f>G22-SUM(B$16:$B21)+1</f>
        <v>215</v>
      </c>
      <c r="G49" s="5">
        <f t="shared" si="8"/>
        <v>365</v>
      </c>
      <c r="H49" s="62">
        <f t="shared" si="11"/>
        <v>167.13537339377856</v>
      </c>
      <c r="I49" s="63">
        <f t="shared" si="9"/>
        <v>-1226406.98237487</v>
      </c>
    </row>
    <row r="50" spans="1:11" outlineLevel="1">
      <c r="A50" s="162">
        <f>ROW()</f>
        <v>50</v>
      </c>
      <c r="B50" s="60">
        <f t="shared" si="6"/>
        <v>30</v>
      </c>
      <c r="C50" s="254">
        <f t="shared" si="5"/>
        <v>41791</v>
      </c>
      <c r="D50" s="257">
        <f>'#1 DFIT- Div Dam'!P54</f>
        <v>283.74144785478711</v>
      </c>
      <c r="E50" s="63">
        <f t="shared" si="7"/>
        <v>-1227038.2996292224</v>
      </c>
      <c r="F50" s="64">
        <f>G23-SUM(B$16:$B22)+1</f>
        <v>184</v>
      </c>
      <c r="G50" s="5">
        <f t="shared" si="8"/>
        <v>365</v>
      </c>
      <c r="H50" s="62">
        <f t="shared" si="11"/>
        <v>143.03678467200228</v>
      </c>
      <c r="I50" s="63">
        <f t="shared" si="9"/>
        <v>-1226550.0191595419</v>
      </c>
    </row>
    <row r="51" spans="1:11" outlineLevel="1">
      <c r="A51" s="162">
        <f>ROW()</f>
        <v>51</v>
      </c>
      <c r="B51" s="60">
        <f t="shared" si="6"/>
        <v>31</v>
      </c>
      <c r="C51" s="254">
        <f t="shared" si="5"/>
        <v>41821</v>
      </c>
      <c r="D51" s="257">
        <f>'#1 DFIT- Div Dam'!P55</f>
        <v>283.74144785501994</v>
      </c>
      <c r="E51" s="63">
        <f t="shared" si="7"/>
        <v>-1227322.0410770774</v>
      </c>
      <c r="F51" s="64">
        <f>G24-SUM(B$16:$B23)+1</f>
        <v>154</v>
      </c>
      <c r="G51" s="5">
        <f t="shared" si="8"/>
        <v>365</v>
      </c>
      <c r="H51" s="62">
        <f t="shared" si="11"/>
        <v>119.71556977992621</v>
      </c>
      <c r="I51" s="63">
        <f t="shared" si="9"/>
        <v>-1226669.7347293219</v>
      </c>
    </row>
    <row r="52" spans="1:11" outlineLevel="1">
      <c r="A52" s="162">
        <f>ROW()</f>
        <v>52</v>
      </c>
      <c r="B52" s="60">
        <f t="shared" si="6"/>
        <v>31</v>
      </c>
      <c r="C52" s="254">
        <f t="shared" si="5"/>
        <v>41852</v>
      </c>
      <c r="D52" s="257">
        <f>'#1 DFIT- Div Dam'!P56</f>
        <v>283.74144785478711</v>
      </c>
      <c r="E52" s="63">
        <f t="shared" si="7"/>
        <v>-1227605.7825249322</v>
      </c>
      <c r="F52" s="64">
        <f>G25-SUM(B$16:$B24)+1</f>
        <v>123</v>
      </c>
      <c r="G52" s="5">
        <f t="shared" si="8"/>
        <v>365</v>
      </c>
      <c r="H52" s="62">
        <f t="shared" si="11"/>
        <v>95.616981057914558</v>
      </c>
      <c r="I52" s="63">
        <f t="shared" si="9"/>
        <v>-1226765.3517103798</v>
      </c>
    </row>
    <row r="53" spans="1:11" outlineLevel="1">
      <c r="A53" s="162">
        <f>ROW()</f>
        <v>53</v>
      </c>
      <c r="B53" s="60">
        <f t="shared" si="6"/>
        <v>30</v>
      </c>
      <c r="C53" s="254">
        <f t="shared" si="5"/>
        <v>41883</v>
      </c>
      <c r="D53" s="257">
        <f>'#1 DFIT- Div Dam'!P57</f>
        <v>283.74144785478711</v>
      </c>
      <c r="E53" s="63">
        <f t="shared" si="7"/>
        <v>-1227889.523972787</v>
      </c>
      <c r="F53" s="64">
        <f>G26-SUM(B$16:$B25)+1</f>
        <v>92</v>
      </c>
      <c r="G53" s="5">
        <f t="shared" si="8"/>
        <v>365</v>
      </c>
      <c r="H53" s="62">
        <f t="shared" si="11"/>
        <v>71.518392336001142</v>
      </c>
      <c r="I53" s="63">
        <f t="shared" si="9"/>
        <v>-1226836.8701027159</v>
      </c>
    </row>
    <row r="54" spans="1:11" outlineLevel="1">
      <c r="A54" s="162">
        <f>ROW()</f>
        <v>54</v>
      </c>
      <c r="B54" s="60">
        <f t="shared" si="6"/>
        <v>31</v>
      </c>
      <c r="C54" s="254">
        <f t="shared" si="5"/>
        <v>41913</v>
      </c>
      <c r="D54" s="257">
        <f>'#1 DFIT- Div Dam'!P58</f>
        <v>283.74144785455428</v>
      </c>
      <c r="E54" s="63">
        <f t="shared" si="7"/>
        <v>-1228173.2654206415</v>
      </c>
      <c r="F54" s="64">
        <f>G27-SUM(B$16:$B26)+1</f>
        <v>62</v>
      </c>
      <c r="G54" s="5">
        <f t="shared" si="8"/>
        <v>365</v>
      </c>
      <c r="H54" s="62">
        <f>+F54/G54*D54</f>
        <v>48.197177443787304</v>
      </c>
      <c r="I54" s="63">
        <f t="shared" si="9"/>
        <v>-1226885.0672801598</v>
      </c>
    </row>
    <row r="55" spans="1:11" outlineLevel="1">
      <c r="A55" s="162">
        <f>ROW()</f>
        <v>55</v>
      </c>
      <c r="B55" s="60">
        <f t="shared" si="6"/>
        <v>30</v>
      </c>
      <c r="C55" s="254">
        <f t="shared" si="5"/>
        <v>41944</v>
      </c>
      <c r="D55" s="257">
        <f>'#1 DFIT- Div Dam'!P59</f>
        <v>283.74144785501994</v>
      </c>
      <c r="E55" s="63">
        <f t="shared" si="7"/>
        <v>-1228457.0068684965</v>
      </c>
      <c r="F55" s="64">
        <f>G28-SUM(B$16:$B27)+1</f>
        <v>31</v>
      </c>
      <c r="G55" s="5">
        <f t="shared" si="8"/>
        <v>365</v>
      </c>
      <c r="H55" s="62">
        <f>+F55/G55*D55</f>
        <v>24.098588721933201</v>
      </c>
      <c r="I55" s="63">
        <f>+I54-H55</f>
        <v>-1226909.1658688816</v>
      </c>
    </row>
    <row r="56" spans="1:11" ht="13.8" outlineLevel="1" thickBot="1">
      <c r="A56" s="162">
        <f>ROW()</f>
        <v>56</v>
      </c>
      <c r="B56" s="259">
        <f>SUM(B44:B55)</f>
        <v>365</v>
      </c>
      <c r="C56" s="40"/>
      <c r="D56" s="260">
        <f>SUM(D44:D55)</f>
        <v>3939.6380894016474</v>
      </c>
      <c r="E56" s="63"/>
      <c r="F56" s="39"/>
      <c r="G56" s="261"/>
      <c r="H56" s="260">
        <f>SUM(H44:H55)</f>
        <v>2391.7970897866289</v>
      </c>
      <c r="I56" s="164"/>
    </row>
    <row r="57" spans="1:11" ht="14.4" outlineLevel="1" thickTop="1" thickBot="1">
      <c r="A57" s="162">
        <f>ROW()</f>
        <v>57</v>
      </c>
      <c r="B57" s="39"/>
      <c r="C57" s="40"/>
      <c r="D57" s="62"/>
      <c r="E57" s="63"/>
      <c r="F57" s="39"/>
      <c r="G57" s="40"/>
      <c r="H57" s="262"/>
      <c r="I57" s="164"/>
    </row>
    <row r="58" spans="1:11" ht="13.8" outlineLevel="1" thickBot="1">
      <c r="A58" s="162">
        <f>ROW()</f>
        <v>58</v>
      </c>
      <c r="B58" s="39" t="s">
        <v>20</v>
      </c>
      <c r="C58" s="40"/>
      <c r="D58" s="62"/>
      <c r="E58" s="263">
        <f>(E43+E55+SUM(E44:E54)*2)/24</f>
        <v>-1226732.2773182367</v>
      </c>
      <c r="F58" s="39"/>
      <c r="G58" s="40"/>
      <c r="H58" s="40"/>
      <c r="I58" s="264">
        <f>(I43+I55+SUM(I44:I54)*2)/24</f>
        <v>-1226240.6643568955</v>
      </c>
    </row>
    <row r="59" spans="1:11" ht="13.8" outlineLevel="1" thickTop="1">
      <c r="A59" s="166">
        <f>ROW()</f>
        <v>59</v>
      </c>
      <c r="B59" s="167"/>
      <c r="C59" s="364"/>
      <c r="D59" s="363"/>
      <c r="E59" s="169"/>
      <c r="F59" s="167"/>
      <c r="G59" s="168"/>
      <c r="H59" s="168"/>
      <c r="I59" s="169"/>
    </row>
    <row r="60" spans="1:11" outlineLevel="1"/>
    <row r="61" spans="1:11" s="93" customFormat="1" outlineLevel="1">
      <c r="A61" s="196" t="s">
        <v>112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</row>
    <row r="62" spans="1:11" outlineLevel="1">
      <c r="A62" s="161"/>
      <c r="B62" s="198" t="s">
        <v>39</v>
      </c>
      <c r="C62" s="36"/>
      <c r="D62" s="36"/>
      <c r="E62" s="36"/>
      <c r="F62" s="36"/>
      <c r="G62" s="36"/>
      <c r="H62" s="36"/>
      <c r="I62" s="37"/>
    </row>
    <row r="63" spans="1:11" outlineLevel="1">
      <c r="A63" s="162"/>
      <c r="B63" s="35"/>
      <c r="C63" s="36" t="s">
        <v>40</v>
      </c>
      <c r="D63" s="36"/>
      <c r="E63" s="37"/>
      <c r="F63" s="38" t="s">
        <v>7</v>
      </c>
      <c r="G63" s="36"/>
      <c r="H63" s="36"/>
      <c r="I63" s="163"/>
    </row>
    <row r="64" spans="1:11" outlineLevel="1">
      <c r="A64" s="162"/>
      <c r="B64" s="39"/>
      <c r="C64" s="40"/>
      <c r="D64" s="40"/>
      <c r="E64" s="41" t="s">
        <v>8</v>
      </c>
      <c r="F64" s="42"/>
      <c r="G64" s="43"/>
      <c r="H64" s="43"/>
      <c r="I64" s="164"/>
    </row>
    <row r="65" spans="1:9" outlineLevel="1">
      <c r="A65" s="162" t="s">
        <v>41</v>
      </c>
      <c r="B65" s="44" t="s">
        <v>9</v>
      </c>
      <c r="C65" s="45" t="s">
        <v>4</v>
      </c>
      <c r="D65" s="45" t="s">
        <v>10</v>
      </c>
      <c r="E65" s="41" t="s">
        <v>11</v>
      </c>
      <c r="F65" s="44" t="s">
        <v>12</v>
      </c>
      <c r="G65" s="45" t="s">
        <v>13</v>
      </c>
      <c r="H65" s="45" t="s">
        <v>14</v>
      </c>
      <c r="I65" s="41" t="s">
        <v>15</v>
      </c>
    </row>
    <row r="66" spans="1:9" outlineLevel="1">
      <c r="A66" s="162"/>
      <c r="B66" s="46" t="s">
        <v>4</v>
      </c>
      <c r="C66" s="47" t="s">
        <v>42</v>
      </c>
      <c r="D66" s="47" t="s">
        <v>16</v>
      </c>
      <c r="E66" s="48" t="s">
        <v>3</v>
      </c>
      <c r="F66" s="46" t="s">
        <v>17</v>
      </c>
      <c r="G66" s="47" t="s">
        <v>18</v>
      </c>
      <c r="H66" s="47" t="s">
        <v>19</v>
      </c>
      <c r="I66" s="48" t="s">
        <v>43</v>
      </c>
    </row>
    <row r="67" spans="1:9" outlineLevel="1">
      <c r="A67" s="162"/>
      <c r="B67" s="49" t="s">
        <v>44</v>
      </c>
      <c r="C67" s="50" t="s">
        <v>45</v>
      </c>
      <c r="D67" s="51" t="s">
        <v>46</v>
      </c>
      <c r="E67" s="52" t="s">
        <v>47</v>
      </c>
      <c r="F67" s="49" t="s">
        <v>48</v>
      </c>
      <c r="G67" s="53" t="s">
        <v>49</v>
      </c>
      <c r="H67" s="165" t="s">
        <v>50</v>
      </c>
      <c r="I67" s="52" t="s">
        <v>51</v>
      </c>
    </row>
    <row r="68" spans="1:9" outlineLevel="1">
      <c r="A68" s="166"/>
      <c r="B68" s="54"/>
      <c r="C68" s="55"/>
      <c r="D68" s="56"/>
      <c r="E68" s="57" t="s">
        <v>52</v>
      </c>
      <c r="F68" s="54" t="s">
        <v>53</v>
      </c>
      <c r="G68" s="58"/>
      <c r="H68" s="59"/>
      <c r="I68" s="57" t="s">
        <v>54</v>
      </c>
    </row>
    <row r="69" spans="1:9" outlineLevel="1">
      <c r="A69" s="161">
        <f>ROW()</f>
        <v>69</v>
      </c>
      <c r="B69" s="60"/>
      <c r="C69" s="61"/>
      <c r="D69" s="62"/>
      <c r="E69" s="63"/>
      <c r="F69" s="64"/>
      <c r="G69" s="5"/>
      <c r="H69" s="62"/>
      <c r="I69" s="63"/>
    </row>
    <row r="70" spans="1:9" outlineLevel="1">
      <c r="A70" s="162">
        <f>ROW()</f>
        <v>70</v>
      </c>
      <c r="B70" s="60"/>
      <c r="C70" s="254">
        <f>C43</f>
        <v>41579</v>
      </c>
      <c r="D70" s="257">
        <f>'#2 DFIT- Plant 2'!P42</f>
        <v>2389691.3538715765</v>
      </c>
      <c r="E70" s="255">
        <f>'#2 DFIT- Plant 2'!O42</f>
        <v>-19179248.805684812</v>
      </c>
      <c r="F70" s="64"/>
      <c r="G70" s="5"/>
      <c r="H70" s="62"/>
      <c r="I70" s="256">
        <f>E70</f>
        <v>-19179248.805684812</v>
      </c>
    </row>
    <row r="71" spans="1:9" outlineLevel="1">
      <c r="A71" s="162">
        <f>ROW()</f>
        <v>71</v>
      </c>
      <c r="B71" s="60">
        <f>B44</f>
        <v>31</v>
      </c>
      <c r="C71" s="254">
        <f t="shared" ref="C71:C82" si="12">C44</f>
        <v>41609</v>
      </c>
      <c r="D71" s="257">
        <f>'#2 DFIT- Plant 2'!P43</f>
        <v>2389691.3538715765</v>
      </c>
      <c r="E71" s="63">
        <f t="shared" ref="E71:E81" si="13">+E70-D71</f>
        <v>-21568940.159556389</v>
      </c>
      <c r="F71" s="64">
        <f>G17-SUM(B$16:$B16)+1</f>
        <v>366</v>
      </c>
      <c r="G71" s="5">
        <f>B83</f>
        <v>365</v>
      </c>
      <c r="H71" s="62">
        <f>+F71/G71*D71</f>
        <v>2396238.4534712248</v>
      </c>
      <c r="I71" s="63">
        <f>+I70-H71</f>
        <v>-21575487.259156037</v>
      </c>
    </row>
    <row r="72" spans="1:9" outlineLevel="1">
      <c r="A72" s="162">
        <f>ROW()</f>
        <v>72</v>
      </c>
      <c r="B72" s="60">
        <f t="shared" ref="B72:B82" si="14">B45</f>
        <v>31</v>
      </c>
      <c r="C72" s="254">
        <f t="shared" si="12"/>
        <v>41640</v>
      </c>
      <c r="D72" s="257">
        <f>'#2 DFIT- Plant 2'!P44</f>
        <v>15025.110029540956</v>
      </c>
      <c r="E72" s="63">
        <f t="shared" si="13"/>
        <v>-21583965.26958593</v>
      </c>
      <c r="F72" s="64">
        <f>G18-SUM(B$16:$B17)+1</f>
        <v>335</v>
      </c>
      <c r="G72" s="5">
        <f t="shared" ref="G72:G82" si="15">G71</f>
        <v>365</v>
      </c>
      <c r="H72" s="62">
        <f>+F72/G72*D72</f>
        <v>13790.169479167727</v>
      </c>
      <c r="I72" s="63">
        <f t="shared" ref="I72:I81" si="16">+I71-H72</f>
        <v>-21589277.428635206</v>
      </c>
    </row>
    <row r="73" spans="1:9" outlineLevel="1">
      <c r="A73" s="162">
        <f>ROW()</f>
        <v>73</v>
      </c>
      <c r="B73" s="60">
        <f t="shared" si="14"/>
        <v>28</v>
      </c>
      <c r="C73" s="254">
        <f t="shared" si="12"/>
        <v>41671</v>
      </c>
      <c r="D73" s="257">
        <f>'#2 DFIT- Plant 2'!P45</f>
        <v>15025.110029540956</v>
      </c>
      <c r="E73" s="63">
        <f t="shared" si="13"/>
        <v>-21598990.379615471</v>
      </c>
      <c r="F73" s="64">
        <f>G19-SUM(B$16:$B18)+1</f>
        <v>304</v>
      </c>
      <c r="G73" s="5">
        <f t="shared" si="15"/>
        <v>365</v>
      </c>
      <c r="H73" s="62">
        <f>+F73/G73*D73</f>
        <v>12514.064243782057</v>
      </c>
      <c r="I73" s="63">
        <f t="shared" si="16"/>
        <v>-21601791.492878988</v>
      </c>
    </row>
    <row r="74" spans="1:9" outlineLevel="1">
      <c r="A74" s="162">
        <f>ROW()</f>
        <v>74</v>
      </c>
      <c r="B74" s="60">
        <f t="shared" si="14"/>
        <v>31</v>
      </c>
      <c r="C74" s="254">
        <f t="shared" si="12"/>
        <v>41699</v>
      </c>
      <c r="D74" s="257">
        <f>'#2 DFIT- Plant 2'!P46</f>
        <v>15025.110029540956</v>
      </c>
      <c r="E74" s="63">
        <f t="shared" si="13"/>
        <v>-21614015.489645012</v>
      </c>
      <c r="F74" s="64">
        <f>G20-SUM(B$16:$B19)+1</f>
        <v>276</v>
      </c>
      <c r="G74" s="5">
        <f t="shared" si="15"/>
        <v>365</v>
      </c>
      <c r="H74" s="62">
        <f>+F74/G74*D74</f>
        <v>11361.45306343371</v>
      </c>
      <c r="I74" s="63">
        <f t="shared" si="16"/>
        <v>-21613152.945942421</v>
      </c>
    </row>
    <row r="75" spans="1:9" outlineLevel="1">
      <c r="A75" s="162">
        <f>ROW()</f>
        <v>75</v>
      </c>
      <c r="B75" s="60">
        <f t="shared" si="14"/>
        <v>30</v>
      </c>
      <c r="C75" s="254">
        <f t="shared" si="12"/>
        <v>41730</v>
      </c>
      <c r="D75" s="257">
        <f>'#2 DFIT- Plant 2'!P47</f>
        <v>15025.110029533505</v>
      </c>
      <c r="E75" s="63">
        <f t="shared" si="13"/>
        <v>-21629040.599674545</v>
      </c>
      <c r="F75" s="64">
        <f>G21-SUM(B$16:$B20)+1</f>
        <v>245</v>
      </c>
      <c r="G75" s="5">
        <f t="shared" si="15"/>
        <v>365</v>
      </c>
      <c r="H75" s="62">
        <f t="shared" ref="H75:H81" si="17">+F75/G75*D75</f>
        <v>10085.347828043039</v>
      </c>
      <c r="I75" s="63">
        <f t="shared" si="16"/>
        <v>-21623238.293770462</v>
      </c>
    </row>
    <row r="76" spans="1:9" outlineLevel="1">
      <c r="A76" s="162">
        <f>ROW()</f>
        <v>76</v>
      </c>
      <c r="B76" s="60">
        <f t="shared" si="14"/>
        <v>31</v>
      </c>
      <c r="C76" s="254">
        <f t="shared" si="12"/>
        <v>41760</v>
      </c>
      <c r="D76" s="257">
        <f>'#2 DFIT- Plant 2'!P48</f>
        <v>15025.110029540956</v>
      </c>
      <c r="E76" s="63">
        <f t="shared" si="13"/>
        <v>-21644065.709704086</v>
      </c>
      <c r="F76" s="64">
        <f>G22-SUM(B$16:$B21)+1</f>
        <v>215</v>
      </c>
      <c r="G76" s="5">
        <f t="shared" si="15"/>
        <v>365</v>
      </c>
      <c r="H76" s="62">
        <f t="shared" si="17"/>
        <v>8850.4072776748108</v>
      </c>
      <c r="I76" s="63">
        <f t="shared" si="16"/>
        <v>-21632088.701048136</v>
      </c>
    </row>
    <row r="77" spans="1:9" outlineLevel="1">
      <c r="A77" s="162">
        <f>ROW()</f>
        <v>77</v>
      </c>
      <c r="B77" s="60">
        <f t="shared" si="14"/>
        <v>30</v>
      </c>
      <c r="C77" s="254">
        <f t="shared" si="12"/>
        <v>41791</v>
      </c>
      <c r="D77" s="257">
        <f>'#2 DFIT- Plant 2'!P49</f>
        <v>15025.110029537231</v>
      </c>
      <c r="E77" s="63">
        <f t="shared" si="13"/>
        <v>-21659090.819733623</v>
      </c>
      <c r="F77" s="64">
        <f>G23-SUM(B$16:$B22)+1</f>
        <v>184</v>
      </c>
      <c r="G77" s="5">
        <f t="shared" si="15"/>
        <v>365</v>
      </c>
      <c r="H77" s="62">
        <f>+F77/G77*D77</f>
        <v>7574.3020422872623</v>
      </c>
      <c r="I77" s="63">
        <f t="shared" si="16"/>
        <v>-21639663.003090423</v>
      </c>
    </row>
    <row r="78" spans="1:9" outlineLevel="1">
      <c r="A78" s="162">
        <f>ROW()</f>
        <v>78</v>
      </c>
      <c r="B78" s="60">
        <f t="shared" si="14"/>
        <v>31</v>
      </c>
      <c r="C78" s="254">
        <f t="shared" si="12"/>
        <v>41821</v>
      </c>
      <c r="D78" s="257">
        <f>'#2 DFIT- Plant 2'!P50</f>
        <v>15025.110029540956</v>
      </c>
      <c r="E78" s="63">
        <f t="shared" si="13"/>
        <v>-21674115.929763164</v>
      </c>
      <c r="F78" s="64">
        <f>G24-SUM(B$16:$B23)+1</f>
        <v>154</v>
      </c>
      <c r="G78" s="5">
        <f t="shared" si="15"/>
        <v>365</v>
      </c>
      <c r="H78" s="62">
        <f t="shared" si="17"/>
        <v>6339.3614919159099</v>
      </c>
      <c r="I78" s="63">
        <f t="shared" si="16"/>
        <v>-21646002.364582337</v>
      </c>
    </row>
    <row r="79" spans="1:9" outlineLevel="1">
      <c r="A79" s="162">
        <f>ROW()</f>
        <v>79</v>
      </c>
      <c r="B79" s="60">
        <f t="shared" si="14"/>
        <v>31</v>
      </c>
      <c r="C79" s="254">
        <f t="shared" si="12"/>
        <v>41852</v>
      </c>
      <c r="D79" s="257">
        <f>'#2 DFIT- Plant 2'!P51</f>
        <v>15025.110029540956</v>
      </c>
      <c r="E79" s="63">
        <f t="shared" si="13"/>
        <v>-21689141.039792705</v>
      </c>
      <c r="F79" s="64">
        <f>G25-SUM(B$16:$B24)+1</f>
        <v>123</v>
      </c>
      <c r="G79" s="5">
        <f t="shared" si="15"/>
        <v>365</v>
      </c>
      <c r="H79" s="62">
        <f t="shared" si="17"/>
        <v>5063.2562565302396</v>
      </c>
      <c r="I79" s="63">
        <f t="shared" si="16"/>
        <v>-21651065.620838869</v>
      </c>
    </row>
    <row r="80" spans="1:9" outlineLevel="1">
      <c r="A80" s="162">
        <f>ROW()</f>
        <v>80</v>
      </c>
      <c r="B80" s="60">
        <f t="shared" si="14"/>
        <v>30</v>
      </c>
      <c r="C80" s="254">
        <f t="shared" si="12"/>
        <v>41883</v>
      </c>
      <c r="D80" s="257">
        <f>'#2 DFIT- Plant 2'!P52</f>
        <v>15025.110029540956</v>
      </c>
      <c r="E80" s="63">
        <f t="shared" si="13"/>
        <v>-21704166.149822246</v>
      </c>
      <c r="F80" s="64">
        <f>G26-SUM(B$16:$B25)+1</f>
        <v>92</v>
      </c>
      <c r="G80" s="5">
        <f t="shared" si="15"/>
        <v>365</v>
      </c>
      <c r="H80" s="62">
        <f>+F80/G80*D80</f>
        <v>3787.1510211445702</v>
      </c>
      <c r="I80" s="63">
        <f t="shared" si="16"/>
        <v>-21654852.771860015</v>
      </c>
    </row>
    <row r="81" spans="1:9" outlineLevel="1">
      <c r="A81" s="162">
        <f>ROW()</f>
        <v>81</v>
      </c>
      <c r="B81" s="60">
        <f t="shared" si="14"/>
        <v>31</v>
      </c>
      <c r="C81" s="254">
        <f t="shared" si="12"/>
        <v>41913</v>
      </c>
      <c r="D81" s="257">
        <f>'#2 DFIT- Plant 2'!P53</f>
        <v>15025.110029537231</v>
      </c>
      <c r="E81" s="63">
        <f t="shared" si="13"/>
        <v>-21719191.259851784</v>
      </c>
      <c r="F81" s="64">
        <f>G27-SUM(B$16:$B26)+1</f>
        <v>62</v>
      </c>
      <c r="G81" s="5">
        <f t="shared" si="15"/>
        <v>365</v>
      </c>
      <c r="H81" s="62">
        <f t="shared" si="17"/>
        <v>2552.2104707707076</v>
      </c>
      <c r="I81" s="63">
        <f t="shared" si="16"/>
        <v>-21657404.982330784</v>
      </c>
    </row>
    <row r="82" spans="1:9" outlineLevel="1">
      <c r="A82" s="162">
        <f>ROW()</f>
        <v>82</v>
      </c>
      <c r="B82" s="60">
        <f t="shared" si="14"/>
        <v>30</v>
      </c>
      <c r="C82" s="254">
        <f t="shared" si="12"/>
        <v>41944</v>
      </c>
      <c r="D82" s="257">
        <f>'#2 DFIT- Plant 2'!P54</f>
        <v>15025.110029540956</v>
      </c>
      <c r="E82" s="63">
        <f>+E81-D82</f>
        <v>-21734216.369881324</v>
      </c>
      <c r="F82" s="64">
        <f>G28-SUM(B$16:$B27)+1</f>
        <v>31</v>
      </c>
      <c r="G82" s="5">
        <f t="shared" si="15"/>
        <v>365</v>
      </c>
      <c r="H82" s="62">
        <f>+F82/G82*D82</f>
        <v>1276.1052353856703</v>
      </c>
      <c r="I82" s="63">
        <f>+I81-H82</f>
        <v>-21658681.087566171</v>
      </c>
    </row>
    <row r="83" spans="1:9" ht="13.8" outlineLevel="1" thickBot="1">
      <c r="A83" s="162">
        <f>ROW()</f>
        <v>83</v>
      </c>
      <c r="B83" s="259">
        <f>SUM(B71:B82)</f>
        <v>365</v>
      </c>
      <c r="C83" s="40"/>
      <c r="D83" s="260">
        <f>SUM(D71:D82)</f>
        <v>2554967.5641965121</v>
      </c>
      <c r="E83" s="63"/>
      <c r="F83" s="39"/>
      <c r="G83" s="261"/>
      <c r="H83" s="260">
        <f>SUM(H71:H82)</f>
        <v>2479432.2818813594</v>
      </c>
      <c r="I83" s="164"/>
    </row>
    <row r="84" spans="1:9" ht="14.4" outlineLevel="1" thickTop="1" thickBot="1">
      <c r="A84" s="162">
        <f>ROW()</f>
        <v>84</v>
      </c>
      <c r="B84" s="39"/>
      <c r="C84" s="40"/>
      <c r="D84" s="62"/>
      <c r="E84" s="63"/>
      <c r="F84" s="39"/>
      <c r="G84" s="40"/>
      <c r="H84" s="262"/>
      <c r="I84" s="164"/>
    </row>
    <row r="85" spans="1:9" ht="13.8" outlineLevel="1" thickBot="1">
      <c r="A85" s="162">
        <f>ROW()</f>
        <v>85</v>
      </c>
      <c r="B85" s="39" t="s">
        <v>20</v>
      </c>
      <c r="C85" s="40"/>
      <c r="D85" s="62"/>
      <c r="E85" s="263">
        <f>(E70+E82+SUM(E71:E81)*2)/24</f>
        <v>-21545121.282877337</v>
      </c>
      <c r="F85" s="39"/>
      <c r="G85" s="40"/>
      <c r="H85" s="40"/>
      <c r="I85" s="264">
        <f>(I70+I82+SUM(I71:I81)*2)/24</f>
        <v>-21525249.150896598</v>
      </c>
    </row>
    <row r="86" spans="1:9" ht="13.8" outlineLevel="1" thickTop="1">
      <c r="A86" s="166">
        <f>ROW()</f>
        <v>86</v>
      </c>
      <c r="B86" s="167"/>
      <c r="C86" s="364"/>
      <c r="D86" s="363"/>
      <c r="E86" s="169"/>
      <c r="F86" s="167"/>
      <c r="G86" s="168"/>
      <c r="H86" s="168"/>
      <c r="I86" s="169"/>
    </row>
    <row r="87" spans="1:9" outlineLevel="1"/>
    <row r="88" spans="1:9" outlineLevel="1">
      <c r="A88" s="196" t="s">
        <v>109</v>
      </c>
    </row>
    <row r="89" spans="1:9" outlineLevel="1">
      <c r="A89" s="161"/>
      <c r="B89" s="198" t="s">
        <v>39</v>
      </c>
      <c r="C89" s="36"/>
      <c r="D89" s="36"/>
      <c r="E89" s="36"/>
      <c r="F89" s="36"/>
      <c r="G89" s="36"/>
      <c r="H89" s="36"/>
      <c r="I89" s="37"/>
    </row>
    <row r="90" spans="1:9" outlineLevel="1">
      <c r="A90" s="162"/>
      <c r="B90" s="35"/>
      <c r="C90" s="36" t="s">
        <v>40</v>
      </c>
      <c r="D90" s="36"/>
      <c r="E90" s="37"/>
      <c r="F90" s="38" t="s">
        <v>7</v>
      </c>
      <c r="G90" s="36"/>
      <c r="H90" s="36"/>
      <c r="I90" s="163"/>
    </row>
    <row r="91" spans="1:9" outlineLevel="1">
      <c r="A91" s="162"/>
      <c r="B91" s="39"/>
      <c r="C91" s="40"/>
      <c r="D91" s="40"/>
      <c r="E91" s="41" t="s">
        <v>8</v>
      </c>
      <c r="F91" s="42"/>
      <c r="G91" s="43"/>
      <c r="H91" s="43"/>
      <c r="I91" s="164"/>
    </row>
    <row r="92" spans="1:9" outlineLevel="1">
      <c r="A92" s="162" t="s">
        <v>41</v>
      </c>
      <c r="B92" s="44" t="s">
        <v>9</v>
      </c>
      <c r="C92" s="45" t="s">
        <v>4</v>
      </c>
      <c r="D92" s="45" t="s">
        <v>10</v>
      </c>
      <c r="E92" s="41" t="s">
        <v>11</v>
      </c>
      <c r="F92" s="44" t="s">
        <v>12</v>
      </c>
      <c r="G92" s="45" t="s">
        <v>13</v>
      </c>
      <c r="H92" s="45" t="s">
        <v>14</v>
      </c>
      <c r="I92" s="41" t="s">
        <v>15</v>
      </c>
    </row>
    <row r="93" spans="1:9" outlineLevel="1">
      <c r="A93" s="162"/>
      <c r="B93" s="46" t="s">
        <v>4</v>
      </c>
      <c r="C93" s="47" t="s">
        <v>42</v>
      </c>
      <c r="D93" s="47" t="s">
        <v>16</v>
      </c>
      <c r="E93" s="48" t="s">
        <v>3</v>
      </c>
      <c r="F93" s="46" t="s">
        <v>17</v>
      </c>
      <c r="G93" s="47" t="s">
        <v>18</v>
      </c>
      <c r="H93" s="47" t="s">
        <v>19</v>
      </c>
      <c r="I93" s="48" t="s">
        <v>43</v>
      </c>
    </row>
    <row r="94" spans="1:9" outlineLevel="1">
      <c r="A94" s="162"/>
      <c r="B94" s="49" t="s">
        <v>44</v>
      </c>
      <c r="C94" s="50" t="s">
        <v>45</v>
      </c>
      <c r="D94" s="51" t="s">
        <v>46</v>
      </c>
      <c r="E94" s="52" t="s">
        <v>47</v>
      </c>
      <c r="F94" s="49" t="s">
        <v>48</v>
      </c>
      <c r="G94" s="53" t="s">
        <v>49</v>
      </c>
      <c r="H94" s="165" t="s">
        <v>50</v>
      </c>
      <c r="I94" s="52" t="s">
        <v>51</v>
      </c>
    </row>
    <row r="95" spans="1:9" outlineLevel="1">
      <c r="A95" s="166"/>
      <c r="B95" s="54"/>
      <c r="C95" s="55"/>
      <c r="D95" s="56"/>
      <c r="E95" s="57" t="s">
        <v>52</v>
      </c>
      <c r="F95" s="54" t="s">
        <v>53</v>
      </c>
      <c r="G95" s="58"/>
      <c r="H95" s="59"/>
      <c r="I95" s="57" t="s">
        <v>54</v>
      </c>
    </row>
    <row r="96" spans="1:9" outlineLevel="1">
      <c r="A96" s="161">
        <f>ROW()</f>
        <v>96</v>
      </c>
      <c r="B96" s="60"/>
      <c r="C96" s="61"/>
      <c r="D96" s="62"/>
      <c r="E96" s="63"/>
      <c r="F96" s="64"/>
      <c r="G96" s="5"/>
      <c r="H96" s="62"/>
      <c r="I96" s="63"/>
    </row>
    <row r="97" spans="1:9" outlineLevel="1">
      <c r="A97" s="162">
        <f>ROW()</f>
        <v>97</v>
      </c>
      <c r="B97" s="60"/>
      <c r="C97" s="254">
        <f>C70</f>
        <v>41579</v>
      </c>
      <c r="D97" s="257">
        <f>'#3 DFIT- Plant 1&amp; Parks'!P40</f>
        <v>4021268.6787380204</v>
      </c>
      <c r="E97" s="255">
        <f>'#3 DFIT- Plant 1&amp; Parks'!O40</f>
        <v>-16136318.762682607</v>
      </c>
      <c r="F97" s="64"/>
      <c r="G97" s="5"/>
      <c r="H97" s="62"/>
      <c r="I97" s="256">
        <f>E97</f>
        <v>-16136318.762682607</v>
      </c>
    </row>
    <row r="98" spans="1:9" outlineLevel="1">
      <c r="A98" s="162">
        <f>ROW()</f>
        <v>98</v>
      </c>
      <c r="B98" s="60">
        <f>B71</f>
        <v>31</v>
      </c>
      <c r="C98" s="254">
        <f t="shared" ref="C98:C109" si="18">C71</f>
        <v>41609</v>
      </c>
      <c r="D98" s="257">
        <f>'#3 DFIT- Plant 1&amp; Parks'!P41</f>
        <v>4021268.6787380185</v>
      </c>
      <c r="E98" s="63">
        <f t="shared" ref="E98:E109" si="19">+E97-D98</f>
        <v>-20157587.441420626</v>
      </c>
      <c r="F98" s="64">
        <f>G17-SUM(B$16:$B16)+1</f>
        <v>366</v>
      </c>
      <c r="G98" s="5">
        <f>B110</f>
        <v>365</v>
      </c>
      <c r="H98" s="62">
        <f>+F98/G98*D98</f>
        <v>4032285.853200315</v>
      </c>
      <c r="I98" s="63">
        <f>+I97-H98</f>
        <v>-20168604.615882922</v>
      </c>
    </row>
    <row r="99" spans="1:9" outlineLevel="1">
      <c r="A99" s="162">
        <f>ROW()</f>
        <v>99</v>
      </c>
      <c r="B99" s="60">
        <f t="shared" ref="B99:B109" si="20">B72</f>
        <v>31</v>
      </c>
      <c r="C99" s="254">
        <f t="shared" si="18"/>
        <v>41640</v>
      </c>
      <c r="D99" s="257">
        <f>'#3 DFIT- Plant 1&amp; Parks'!P42</f>
        <v>13750.502983357757</v>
      </c>
      <c r="E99" s="63">
        <f t="shared" si="19"/>
        <v>-20171337.944403984</v>
      </c>
      <c r="F99" s="64">
        <f>G18-SUM(B$16:$B17)+1</f>
        <v>335</v>
      </c>
      <c r="G99" s="5">
        <f t="shared" ref="G99:G109" si="21">G98</f>
        <v>365</v>
      </c>
      <c r="H99" s="62">
        <f>+F99/G99*D99</f>
        <v>12620.32465595849</v>
      </c>
      <c r="I99" s="63">
        <f t="shared" ref="I99:I108" si="22">+I98-H99</f>
        <v>-20181224.940538879</v>
      </c>
    </row>
    <row r="100" spans="1:9" outlineLevel="1">
      <c r="A100" s="162">
        <f>ROW()</f>
        <v>100</v>
      </c>
      <c r="B100" s="60">
        <f t="shared" si="20"/>
        <v>28</v>
      </c>
      <c r="C100" s="254">
        <f t="shared" si="18"/>
        <v>41671</v>
      </c>
      <c r="D100" s="257">
        <f>'#3 DFIT- Plant 1&amp; Parks'!P43</f>
        <v>13750.502983354032</v>
      </c>
      <c r="E100" s="63">
        <f t="shared" si="19"/>
        <v>-20185088.447387338</v>
      </c>
      <c r="F100" s="64">
        <f>G19-SUM(B$16:$B18)+1</f>
        <v>304</v>
      </c>
      <c r="G100" s="5">
        <f t="shared" si="21"/>
        <v>365</v>
      </c>
      <c r="H100" s="62">
        <f t="shared" ref="H100" si="23">+F100/G100*D100</f>
        <v>11452.47371764281</v>
      </c>
      <c r="I100" s="63">
        <f t="shared" si="22"/>
        <v>-20192677.414256521</v>
      </c>
    </row>
    <row r="101" spans="1:9" outlineLevel="1">
      <c r="A101" s="162">
        <f>ROW()</f>
        <v>101</v>
      </c>
      <c r="B101" s="60">
        <f t="shared" si="20"/>
        <v>31</v>
      </c>
      <c r="C101" s="254">
        <f t="shared" si="18"/>
        <v>41699</v>
      </c>
      <c r="D101" s="257">
        <f>'#3 DFIT- Plant 1&amp; Parks'!P44</f>
        <v>13750.502983350307</v>
      </c>
      <c r="E101" s="63">
        <f t="shared" si="19"/>
        <v>-20198838.950370688</v>
      </c>
      <c r="F101" s="64">
        <f>G20-SUM(B$16:$B19)+1</f>
        <v>276</v>
      </c>
      <c r="G101" s="5">
        <f t="shared" si="21"/>
        <v>365</v>
      </c>
      <c r="H101" s="62">
        <f>+F101/G101*D101</f>
        <v>10397.640612067629</v>
      </c>
      <c r="I101" s="63">
        <f t="shared" si="22"/>
        <v>-20203075.054868586</v>
      </c>
    </row>
    <row r="102" spans="1:9" outlineLevel="1">
      <c r="A102" s="162">
        <f>ROW()</f>
        <v>102</v>
      </c>
      <c r="B102" s="60">
        <f t="shared" si="20"/>
        <v>30</v>
      </c>
      <c r="C102" s="254">
        <f t="shared" si="18"/>
        <v>41730</v>
      </c>
      <c r="D102" s="257">
        <f>'#3 DFIT- Plant 1&amp; Parks'!P45</f>
        <v>13750.502983354032</v>
      </c>
      <c r="E102" s="63">
        <f t="shared" si="19"/>
        <v>-20212589.453354042</v>
      </c>
      <c r="F102" s="64">
        <f>G21-SUM(B$16:$B20)+1</f>
        <v>245</v>
      </c>
      <c r="G102" s="5">
        <f t="shared" si="21"/>
        <v>365</v>
      </c>
      <c r="H102" s="62">
        <f t="shared" ref="H102:H108" si="24">+F102/G102*D102</f>
        <v>9229.7896737581868</v>
      </c>
      <c r="I102" s="63">
        <f t="shared" si="22"/>
        <v>-20212304.844542343</v>
      </c>
    </row>
    <row r="103" spans="1:9" outlineLevel="1">
      <c r="A103" s="162">
        <f>ROW()</f>
        <v>103</v>
      </c>
      <c r="B103" s="60">
        <f t="shared" si="20"/>
        <v>31</v>
      </c>
      <c r="C103" s="254">
        <f t="shared" si="18"/>
        <v>41760</v>
      </c>
      <c r="D103" s="257">
        <f>'#3 DFIT- Plant 1&amp; Parks'!P46</f>
        <v>13750.502983350307</v>
      </c>
      <c r="E103" s="63">
        <f t="shared" si="19"/>
        <v>-20226339.956337392</v>
      </c>
      <c r="F103" s="64">
        <f>G22-SUM(B$16:$B21)+1</f>
        <v>215</v>
      </c>
      <c r="G103" s="5">
        <f t="shared" si="21"/>
        <v>365</v>
      </c>
      <c r="H103" s="62">
        <f t="shared" si="24"/>
        <v>8099.61134635703</v>
      </c>
      <c r="I103" s="63">
        <f t="shared" si="22"/>
        <v>-20220404.4558887</v>
      </c>
    </row>
    <row r="104" spans="1:9" outlineLevel="1">
      <c r="A104" s="162">
        <f>ROW()</f>
        <v>104</v>
      </c>
      <c r="B104" s="60">
        <f t="shared" si="20"/>
        <v>30</v>
      </c>
      <c r="C104" s="254">
        <f t="shared" si="18"/>
        <v>41791</v>
      </c>
      <c r="D104" s="257">
        <f>'#3 DFIT- Plant 1&amp; Parks'!P47</f>
        <v>13750.502983350307</v>
      </c>
      <c r="E104" s="63">
        <f t="shared" si="19"/>
        <v>-20240090.459320743</v>
      </c>
      <c r="F104" s="64">
        <f>G23-SUM(B$16:$B22)+1</f>
        <v>184</v>
      </c>
      <c r="G104" s="5">
        <f t="shared" si="21"/>
        <v>365</v>
      </c>
      <c r="H104" s="62">
        <f t="shared" si="24"/>
        <v>6931.7604080450865</v>
      </c>
      <c r="I104" s="63">
        <f t="shared" si="22"/>
        <v>-20227336.216296744</v>
      </c>
    </row>
    <row r="105" spans="1:9" outlineLevel="1">
      <c r="A105" s="162">
        <f>ROW()</f>
        <v>105</v>
      </c>
      <c r="B105" s="60">
        <f t="shared" si="20"/>
        <v>31</v>
      </c>
      <c r="C105" s="254">
        <f t="shared" si="18"/>
        <v>41821</v>
      </c>
      <c r="D105" s="257">
        <f>'#3 DFIT- Plant 1&amp; Parks'!P48</f>
        <v>13750.502983357757</v>
      </c>
      <c r="E105" s="63">
        <f t="shared" si="19"/>
        <v>-20253840.9623041</v>
      </c>
      <c r="F105" s="64">
        <f>G24-SUM(B$16:$B23)+1</f>
        <v>154</v>
      </c>
      <c r="G105" s="5">
        <f t="shared" si="21"/>
        <v>365</v>
      </c>
      <c r="H105" s="62">
        <f t="shared" si="24"/>
        <v>5801.582080649574</v>
      </c>
      <c r="I105" s="63">
        <f t="shared" si="22"/>
        <v>-20233137.798377395</v>
      </c>
    </row>
    <row r="106" spans="1:9" outlineLevel="1">
      <c r="A106" s="162">
        <f>ROW()</f>
        <v>106</v>
      </c>
      <c r="B106" s="60">
        <f t="shared" si="20"/>
        <v>31</v>
      </c>
      <c r="C106" s="254">
        <f t="shared" si="18"/>
        <v>41852</v>
      </c>
      <c r="D106" s="257">
        <f>'#3 DFIT- Plant 1&amp; Parks'!P49</f>
        <v>13750.502983354032</v>
      </c>
      <c r="E106" s="63">
        <f t="shared" si="19"/>
        <v>-20267591.465287454</v>
      </c>
      <c r="F106" s="64">
        <f>G25-SUM(B$16:$B24)+1</f>
        <v>123</v>
      </c>
      <c r="G106" s="5">
        <f t="shared" si="21"/>
        <v>365</v>
      </c>
      <c r="H106" s="62">
        <f t="shared" si="24"/>
        <v>4633.7311423357423</v>
      </c>
      <c r="I106" s="63">
        <f t="shared" si="22"/>
        <v>-20237771.529519729</v>
      </c>
    </row>
    <row r="107" spans="1:9" outlineLevel="1">
      <c r="A107" s="162">
        <f>ROW()</f>
        <v>107</v>
      </c>
      <c r="B107" s="60">
        <f t="shared" si="20"/>
        <v>30</v>
      </c>
      <c r="C107" s="254">
        <f t="shared" si="18"/>
        <v>41883</v>
      </c>
      <c r="D107" s="257">
        <f>'#3 DFIT- Plant 1&amp; Parks'!P50</f>
        <v>13750.502983357757</v>
      </c>
      <c r="E107" s="63">
        <f t="shared" si="19"/>
        <v>-20281341.968270812</v>
      </c>
      <c r="F107" s="64">
        <f>G26-SUM(B$16:$B25)+1</f>
        <v>92</v>
      </c>
      <c r="G107" s="5">
        <f t="shared" si="21"/>
        <v>365</v>
      </c>
      <c r="H107" s="62">
        <f t="shared" si="24"/>
        <v>3465.8802040244213</v>
      </c>
      <c r="I107" s="63">
        <f t="shared" si="22"/>
        <v>-20241237.409723755</v>
      </c>
    </row>
    <row r="108" spans="1:9" outlineLevel="1">
      <c r="A108" s="162">
        <f>ROW()</f>
        <v>108</v>
      </c>
      <c r="B108" s="60">
        <f t="shared" si="20"/>
        <v>31</v>
      </c>
      <c r="C108" s="254">
        <f t="shared" si="18"/>
        <v>41913</v>
      </c>
      <c r="D108" s="257">
        <f>'#3 DFIT- Plant 1&amp; Parks'!P51</f>
        <v>13750.502983350307</v>
      </c>
      <c r="E108" s="63">
        <f t="shared" si="19"/>
        <v>-20295092.471254162</v>
      </c>
      <c r="F108" s="64">
        <f>G27-SUM(B$16:$B26)+1</f>
        <v>62</v>
      </c>
      <c r="G108" s="5">
        <f t="shared" si="21"/>
        <v>365</v>
      </c>
      <c r="H108" s="62">
        <f t="shared" si="24"/>
        <v>2335.7018766238875</v>
      </c>
      <c r="I108" s="63">
        <f t="shared" si="22"/>
        <v>-20243573.11160038</v>
      </c>
    </row>
    <row r="109" spans="1:9" outlineLevel="1">
      <c r="A109" s="162">
        <f>ROW()</f>
        <v>109</v>
      </c>
      <c r="B109" s="60">
        <f t="shared" si="20"/>
        <v>30</v>
      </c>
      <c r="C109" s="254">
        <f t="shared" si="18"/>
        <v>41944</v>
      </c>
      <c r="D109" s="257">
        <f>'#3 DFIT- Plant 1&amp; Parks'!P52</f>
        <v>13750.502983354032</v>
      </c>
      <c r="E109" s="63">
        <f t="shared" si="19"/>
        <v>-20308842.974237517</v>
      </c>
      <c r="F109" s="64">
        <f>G28-SUM(B$16:$B27)+1</f>
        <v>31</v>
      </c>
      <c r="G109" s="5">
        <f t="shared" si="21"/>
        <v>365</v>
      </c>
      <c r="H109" s="62">
        <f>+F109/G109*D109</f>
        <v>1167.8509383122603</v>
      </c>
      <c r="I109" s="63">
        <f>+I108-H109</f>
        <v>-20244740.962538693</v>
      </c>
    </row>
    <row r="110" spans="1:9" ht="13.8" outlineLevel="1" thickBot="1">
      <c r="A110" s="162">
        <f>ROW()</f>
        <v>110</v>
      </c>
      <c r="B110" s="259">
        <f>SUM(B98:B109)</f>
        <v>365</v>
      </c>
      <c r="C110" s="40"/>
      <c r="D110" s="260">
        <f>SUM(D98:D109)</f>
        <v>4172524.2115549091</v>
      </c>
      <c r="E110" s="63"/>
      <c r="F110" s="39"/>
      <c r="G110" s="261"/>
      <c r="H110" s="260">
        <f>SUM(H98:H109)</f>
        <v>4108422.1998560904</v>
      </c>
      <c r="I110" s="164"/>
    </row>
    <row r="111" spans="1:9" ht="14.4" outlineLevel="1" thickTop="1" thickBot="1">
      <c r="A111" s="162">
        <f>ROW()</f>
        <v>111</v>
      </c>
      <c r="B111" s="39"/>
      <c r="C111" s="40"/>
      <c r="D111" s="62"/>
      <c r="E111" s="63"/>
      <c r="F111" s="39"/>
      <c r="G111" s="40"/>
      <c r="H111" s="262"/>
      <c r="I111" s="164"/>
    </row>
    <row r="112" spans="1:9" ht="13.8" outlineLevel="1" thickBot="1">
      <c r="A112" s="162">
        <f>ROW()</f>
        <v>112</v>
      </c>
      <c r="B112" s="39" t="s">
        <v>20</v>
      </c>
      <c r="C112" s="40"/>
      <c r="D112" s="62"/>
      <c r="E112" s="263">
        <f>(E97+E109+SUM(E98:E108)*2)/24</f>
        <v>-20059360.032347616</v>
      </c>
      <c r="F112" s="39"/>
      <c r="G112" s="40"/>
      <c r="H112" s="40"/>
      <c r="I112" s="264">
        <f>(I97+I109+SUM(I98:I108)*2)/24</f>
        <v>-20045989.771175548</v>
      </c>
    </row>
    <row r="113" spans="1:9" ht="13.8" outlineLevel="1" thickTop="1">
      <c r="A113" s="166">
        <f>ROW()</f>
        <v>113</v>
      </c>
      <c r="B113" s="167"/>
      <c r="C113" s="364"/>
      <c r="D113" s="363"/>
      <c r="E113" s="169"/>
      <c r="F113" s="167"/>
      <c r="G113" s="168"/>
      <c r="H113" s="168"/>
      <c r="I113" s="169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03"/>
  <sheetViews>
    <sheetView zoomScale="90" zoomScaleNormal="90" workbookViewId="0">
      <pane xSplit="1" ySplit="27" topLeftCell="B68" activePane="bottomRight" state="frozen"/>
      <selection activeCell="H62" sqref="H62"/>
      <selection pane="topRight" activeCell="H62" sqref="H62"/>
      <selection pane="bottomLeft" activeCell="H62" sqref="H62"/>
      <selection pane="bottomRight" activeCell="J88" sqref="J88"/>
    </sheetView>
  </sheetViews>
  <sheetFormatPr defaultColWidth="8.88671875" defaultRowHeight="13.2"/>
  <cols>
    <col min="1" max="1" width="21.6640625" style="2" customWidth="1"/>
    <col min="2" max="2" width="17.33203125" style="2" bestFit="1" customWidth="1"/>
    <col min="3" max="3" width="17.5546875" style="2" customWidth="1"/>
    <col min="4" max="4" width="16.6640625" style="2" customWidth="1"/>
    <col min="5" max="6" width="15.88671875" style="2" bestFit="1" customWidth="1"/>
    <col min="7" max="7" width="15.44140625" style="2" bestFit="1" customWidth="1"/>
    <col min="8" max="8" width="14" style="2" bestFit="1" customWidth="1"/>
    <col min="9" max="9" width="17.6640625" style="2" bestFit="1" customWidth="1"/>
    <col min="10" max="10" width="16.5546875" style="2" bestFit="1" customWidth="1"/>
    <col min="11" max="11" width="18.6640625" style="2" bestFit="1" customWidth="1"/>
    <col min="12" max="12" width="17.5546875" style="2" bestFit="1" customWidth="1"/>
    <col min="13" max="13" width="18.44140625" style="2" bestFit="1" customWidth="1"/>
    <col min="14" max="14" width="16.5546875" style="2" bestFit="1" customWidth="1"/>
    <col min="15" max="15" width="17.33203125" style="2" bestFit="1" customWidth="1"/>
    <col min="16" max="16" width="14.88671875" style="2" bestFit="1" customWidth="1"/>
    <col min="17" max="17" width="8.88671875" style="2"/>
    <col min="18" max="18" width="15.33203125" style="2" customWidth="1"/>
    <col min="19" max="22" width="8.88671875" style="2"/>
    <col min="23" max="23" width="10.33203125" style="2" customWidth="1"/>
    <col min="24" max="16384" width="8.88671875" style="2"/>
  </cols>
  <sheetData>
    <row r="1" spans="1:23" s="10" customFormat="1">
      <c r="A1" s="6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9"/>
      <c r="O1" s="78"/>
      <c r="P1" s="9"/>
      <c r="Q1" s="7"/>
      <c r="R1" s="8"/>
      <c r="S1" s="7"/>
      <c r="T1" s="7"/>
      <c r="U1" s="9"/>
    </row>
    <row r="2" spans="1:23" s="10" customFormat="1">
      <c r="A2" s="324" t="str">
        <f>+'Book Bal'!A73</f>
        <v>Total Snoqualmie Upgrade</v>
      </c>
      <c r="B2" s="7"/>
      <c r="C2" s="138" t="s">
        <v>140</v>
      </c>
      <c r="D2" s="138" t="s">
        <v>141</v>
      </c>
      <c r="F2" s="7"/>
      <c r="G2" s="141"/>
      <c r="H2" s="141"/>
      <c r="I2" s="96"/>
      <c r="L2" s="7"/>
      <c r="M2" s="8"/>
      <c r="N2" s="77"/>
      <c r="O2" s="78"/>
      <c r="P2" s="80"/>
      <c r="S2" s="8"/>
      <c r="T2" s="8"/>
      <c r="U2" s="8"/>
    </row>
    <row r="3" spans="1:23" s="10" customFormat="1">
      <c r="A3" s="99"/>
      <c r="B3" s="249"/>
      <c r="C3" s="331">
        <f>'#1 DFIT- Div Dam'!C3+'#2 DFIT- Plant 2'!C3+'#3 DFIT- Plant 1&amp; Parks'!C3</f>
        <v>287784738.24000001</v>
      </c>
      <c r="D3" s="330">
        <f>'#1 DFIT- Div Dam'!D3+'#2 DFIT- Plant 2'!D3+'#3 DFIT- Plant 1&amp; Parks'!D3</f>
        <v>244614957.95004934</v>
      </c>
      <c r="E3" s="79"/>
      <c r="F3" s="79"/>
      <c r="G3" s="7"/>
      <c r="H3" s="8"/>
      <c r="L3" s="11"/>
      <c r="M3" s="11"/>
      <c r="N3" s="77"/>
      <c r="O3" s="78"/>
      <c r="P3" s="79"/>
      <c r="S3" s="8"/>
      <c r="T3" s="8"/>
      <c r="U3" s="8"/>
    </row>
    <row r="4" spans="1:23" s="213" customFormat="1">
      <c r="A4" s="1"/>
      <c r="B4"/>
      <c r="C4"/>
      <c r="D4"/>
      <c r="E4" s="211"/>
      <c r="F4" s="211"/>
      <c r="G4" s="212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1:23" s="213" customFormat="1">
      <c r="A5" s="1"/>
      <c r="B5"/>
      <c r="C5"/>
      <c r="D5"/>
      <c r="E5" s="214"/>
      <c r="F5" s="214"/>
      <c r="G5" s="214"/>
      <c r="H5" s="215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6"/>
    </row>
    <row r="6" spans="1:23" s="10" customFormat="1">
      <c r="A6" s="1"/>
      <c r="B6" s="95">
        <v>1</v>
      </c>
      <c r="C6" s="95">
        <f>+B6+1</f>
        <v>2</v>
      </c>
      <c r="D6" s="95">
        <f t="shared" ref="D6:R6" si="0">+C6+1</f>
        <v>3</v>
      </c>
      <c r="E6" s="95">
        <f t="shared" si="0"/>
        <v>4</v>
      </c>
      <c r="F6" s="95">
        <f t="shared" si="0"/>
        <v>5</v>
      </c>
      <c r="G6" s="95">
        <f t="shared" si="0"/>
        <v>6</v>
      </c>
      <c r="H6" s="95">
        <f t="shared" si="0"/>
        <v>7</v>
      </c>
      <c r="I6" s="95">
        <f t="shared" si="0"/>
        <v>8</v>
      </c>
      <c r="J6" s="95">
        <f t="shared" si="0"/>
        <v>9</v>
      </c>
      <c r="K6" s="95">
        <f t="shared" si="0"/>
        <v>10</v>
      </c>
      <c r="L6" s="95">
        <f t="shared" si="0"/>
        <v>11</v>
      </c>
      <c r="M6" s="95">
        <f t="shared" si="0"/>
        <v>12</v>
      </c>
      <c r="N6" s="95">
        <f t="shared" si="0"/>
        <v>13</v>
      </c>
      <c r="O6" s="95">
        <f t="shared" si="0"/>
        <v>14</v>
      </c>
      <c r="P6" s="95">
        <f t="shared" si="0"/>
        <v>15</v>
      </c>
      <c r="Q6" s="95">
        <f t="shared" si="0"/>
        <v>16</v>
      </c>
      <c r="R6" s="95">
        <f t="shared" si="0"/>
        <v>17</v>
      </c>
      <c r="S6" s="95">
        <f t="shared" ref="S6" si="1">+R6+1</f>
        <v>18</v>
      </c>
      <c r="T6" s="95">
        <f t="shared" ref="T6" si="2">+S6+1</f>
        <v>19</v>
      </c>
      <c r="U6" s="95">
        <f t="shared" ref="U6" si="3">+T6+1</f>
        <v>20</v>
      </c>
      <c r="V6" s="95">
        <f t="shared" ref="V6" si="4">+U6+1</f>
        <v>21</v>
      </c>
      <c r="W6" s="94">
        <f>+W5-1</f>
        <v>-1</v>
      </c>
    </row>
    <row r="7" spans="1:23" ht="5.0999999999999996" customHeight="1" thickBot="1"/>
    <row r="8" spans="1:23">
      <c r="A8" s="12" t="s">
        <v>0</v>
      </c>
      <c r="B8" s="20" t="s">
        <v>30</v>
      </c>
      <c r="C8" s="21"/>
      <c r="D8" s="21"/>
      <c r="E8" s="20" t="s">
        <v>31</v>
      </c>
      <c r="F8" s="21"/>
      <c r="G8" s="21"/>
      <c r="H8" s="21"/>
      <c r="I8" s="20" t="s">
        <v>114</v>
      </c>
      <c r="J8" s="21"/>
      <c r="K8" s="21"/>
      <c r="L8" s="20" t="s">
        <v>32</v>
      </c>
      <c r="M8" s="21"/>
      <c r="N8" s="22" t="s">
        <v>33</v>
      </c>
      <c r="O8" s="22" t="s">
        <v>34</v>
      </c>
      <c r="P8" s="22" t="s">
        <v>35</v>
      </c>
    </row>
    <row r="9" spans="1:23">
      <c r="A9" s="14"/>
      <c r="B9" s="174"/>
      <c r="C9" s="175"/>
      <c r="D9" s="150" t="s">
        <v>36</v>
      </c>
      <c r="E9" s="174"/>
      <c r="F9" s="127">
        <f>'Dep Rate'!F24</f>
        <v>3.1947033333333333E-2</v>
      </c>
      <c r="G9" s="176" t="s">
        <v>94</v>
      </c>
      <c r="H9" s="150"/>
      <c r="I9" s="174"/>
      <c r="J9" s="175"/>
      <c r="K9" s="150" t="s">
        <v>89</v>
      </c>
      <c r="L9" s="174"/>
      <c r="M9" s="205" t="s">
        <v>167</v>
      </c>
      <c r="N9" s="27"/>
      <c r="O9" s="27"/>
      <c r="P9" s="27" t="s">
        <v>172</v>
      </c>
    </row>
    <row r="10" spans="1:23">
      <c r="A10" s="13"/>
      <c r="B10" s="23" t="s">
        <v>6</v>
      </c>
      <c r="C10" s="24" t="s">
        <v>36</v>
      </c>
      <c r="D10" s="24" t="s">
        <v>178</v>
      </c>
      <c r="E10" s="23" t="s">
        <v>176</v>
      </c>
      <c r="F10" s="24" t="s">
        <v>182</v>
      </c>
      <c r="G10" s="274" t="s">
        <v>88</v>
      </c>
      <c r="H10" s="274" t="s">
        <v>163</v>
      </c>
      <c r="I10" s="23" t="s">
        <v>6</v>
      </c>
      <c r="J10" s="24" t="s">
        <v>36</v>
      </c>
      <c r="K10" s="24" t="s">
        <v>164</v>
      </c>
      <c r="L10" s="23" t="s">
        <v>6</v>
      </c>
      <c r="M10" s="205" t="s">
        <v>168</v>
      </c>
      <c r="N10" s="25" t="s">
        <v>37</v>
      </c>
      <c r="O10" s="26">
        <v>0.35</v>
      </c>
      <c r="P10" s="27" t="s">
        <v>173</v>
      </c>
    </row>
    <row r="11" spans="1:23">
      <c r="A11" s="13"/>
      <c r="B11" s="23"/>
      <c r="C11" s="24"/>
      <c r="D11" s="24" t="s">
        <v>141</v>
      </c>
      <c r="E11" s="23" t="s">
        <v>177</v>
      </c>
      <c r="F11" s="150" t="s">
        <v>184</v>
      </c>
      <c r="G11" s="274" t="s">
        <v>192</v>
      </c>
      <c r="H11" s="274" t="s">
        <v>162</v>
      </c>
      <c r="I11" s="23" t="s">
        <v>160</v>
      </c>
      <c r="J11" s="24" t="s">
        <v>158</v>
      </c>
      <c r="K11" s="24" t="s">
        <v>165</v>
      </c>
      <c r="L11" s="23"/>
      <c r="M11" s="205" t="s">
        <v>169</v>
      </c>
      <c r="N11" s="25"/>
      <c r="O11" s="26" t="s">
        <v>170</v>
      </c>
      <c r="P11" s="27" t="s">
        <v>174</v>
      </c>
    </row>
    <row r="12" spans="1:23" ht="13.8" thickBot="1">
      <c r="A12" s="15"/>
      <c r="B12" s="28" t="s">
        <v>25</v>
      </c>
      <c r="C12" s="29" t="s">
        <v>26</v>
      </c>
      <c r="D12" s="29" t="s">
        <v>90</v>
      </c>
      <c r="E12" s="28"/>
      <c r="F12" s="29" t="s">
        <v>183</v>
      </c>
      <c r="G12" s="275" t="s">
        <v>28</v>
      </c>
      <c r="H12" s="276" t="s">
        <v>93</v>
      </c>
      <c r="I12" s="28" t="s">
        <v>161</v>
      </c>
      <c r="J12" s="29" t="s">
        <v>159</v>
      </c>
      <c r="K12" s="29" t="s">
        <v>166</v>
      </c>
      <c r="L12" s="28" t="s">
        <v>95</v>
      </c>
      <c r="M12" s="206"/>
      <c r="N12" s="31" t="s">
        <v>96</v>
      </c>
      <c r="O12" s="32" t="s">
        <v>171</v>
      </c>
      <c r="P12" s="33" t="s">
        <v>175</v>
      </c>
    </row>
    <row r="13" spans="1:23" ht="4.95" customHeight="1" thickTop="1"/>
    <row r="14" spans="1:23" ht="12.75" hidden="1" customHeight="1">
      <c r="A14" s="16">
        <v>40512</v>
      </c>
      <c r="B14" s="17">
        <v>0</v>
      </c>
      <c r="C14" s="3">
        <v>0</v>
      </c>
      <c r="D14" s="3">
        <v>0</v>
      </c>
      <c r="E14" s="17">
        <f>B14*$B$5/2</f>
        <v>0</v>
      </c>
      <c r="F14" s="75">
        <f>C14*0.0428/365*22</f>
        <v>0</v>
      </c>
      <c r="G14" s="75">
        <f>D14*0.0428/365*22</f>
        <v>0</v>
      </c>
      <c r="H14" s="85"/>
      <c r="I14" s="3">
        <f>-E14</f>
        <v>0</v>
      </c>
      <c r="J14" s="3">
        <f>-F14</f>
        <v>0</v>
      </c>
      <c r="K14" s="3">
        <f>-G14</f>
        <v>0</v>
      </c>
      <c r="L14" s="3">
        <f t="shared" ref="L14:L27" si="5">B14+I14</f>
        <v>0</v>
      </c>
      <c r="M14" s="17">
        <f t="shared" ref="M14:M27" si="6">C14+J14</f>
        <v>0</v>
      </c>
      <c r="N14" s="17">
        <f>M14-L14</f>
        <v>0</v>
      </c>
      <c r="O14" s="17">
        <f>-N14*$O$10</f>
        <v>0</v>
      </c>
      <c r="P14" s="3">
        <f>-O14</f>
        <v>0</v>
      </c>
    </row>
    <row r="15" spans="1:23" ht="12.75" hidden="1" customHeight="1">
      <c r="A15" s="16">
        <v>40543</v>
      </c>
      <c r="B15" s="18">
        <f>B14+(C15-C14)</f>
        <v>0</v>
      </c>
      <c r="C15" s="18">
        <v>0</v>
      </c>
      <c r="D15" s="18">
        <v>0</v>
      </c>
      <c r="E15" s="18">
        <f>B15*$B$5-E14</f>
        <v>0</v>
      </c>
      <c r="F15" s="76">
        <f>C15*0.0428/365*53-F14</f>
        <v>0</v>
      </c>
      <c r="G15" s="76">
        <f>D15*0.0428/365*53-G14</f>
        <v>0</v>
      </c>
      <c r="H15" s="76"/>
      <c r="I15" s="18">
        <f t="shared" ref="I15:I27" si="7">I14-E15</f>
        <v>0</v>
      </c>
      <c r="J15" s="18">
        <f t="shared" ref="J15:J27" si="8">J14-F15</f>
        <v>0</v>
      </c>
      <c r="K15" s="18">
        <f t="shared" ref="K15:K27" si="9">K14-G15</f>
        <v>0</v>
      </c>
      <c r="L15" s="18">
        <f t="shared" si="5"/>
        <v>0</v>
      </c>
      <c r="M15" s="18">
        <f t="shared" si="6"/>
        <v>0</v>
      </c>
      <c r="N15" s="18">
        <f>M15-L15</f>
        <v>0</v>
      </c>
      <c r="O15" s="18">
        <f t="shared" ref="O15:O27" si="10">-N15*$O$10</f>
        <v>0</v>
      </c>
      <c r="P15" s="18">
        <f>-O15+O14</f>
        <v>0</v>
      </c>
    </row>
    <row r="16" spans="1:23" ht="12.75" hidden="1" customHeight="1">
      <c r="A16" s="81">
        <v>40574</v>
      </c>
      <c r="B16" s="82">
        <f>C16</f>
        <v>0</v>
      </c>
      <c r="C16" s="82">
        <v>0</v>
      </c>
      <c r="D16" s="82">
        <v>0</v>
      </c>
      <c r="E16" s="82">
        <f>B16*$C$5/12</f>
        <v>0</v>
      </c>
      <c r="F16" s="82">
        <f>C16*0.0428/12</f>
        <v>0</v>
      </c>
      <c r="G16" s="82">
        <f>D16*0.0428/12</f>
        <v>0</v>
      </c>
      <c r="H16" s="82"/>
      <c r="I16" s="82">
        <f t="shared" si="7"/>
        <v>0</v>
      </c>
      <c r="J16" s="82">
        <f t="shared" si="8"/>
        <v>0</v>
      </c>
      <c r="K16" s="82">
        <f t="shared" si="9"/>
        <v>0</v>
      </c>
      <c r="L16" s="82">
        <f t="shared" si="5"/>
        <v>0</v>
      </c>
      <c r="M16" s="82">
        <f t="shared" si="6"/>
        <v>0</v>
      </c>
      <c r="N16" s="82">
        <f>M16-L16</f>
        <v>0</v>
      </c>
      <c r="O16" s="82">
        <f t="shared" si="10"/>
        <v>0</v>
      </c>
      <c r="P16" s="82">
        <f>-O16+O15</f>
        <v>0</v>
      </c>
    </row>
    <row r="17" spans="1:18" ht="12.75" hidden="1" customHeight="1">
      <c r="A17" s="81">
        <v>40602</v>
      </c>
      <c r="B17" s="83">
        <f t="shared" ref="B17:B27" si="11">B16</f>
        <v>0</v>
      </c>
      <c r="C17" s="83">
        <f t="shared" ref="C17:D27" si="12">$C$16</f>
        <v>0</v>
      </c>
      <c r="D17" s="83">
        <f t="shared" si="12"/>
        <v>0</v>
      </c>
      <c r="E17" s="83">
        <f t="shared" ref="E17:E27" si="13">B17*$C$5/12</f>
        <v>0</v>
      </c>
      <c r="F17" s="83">
        <f t="shared" ref="F17:G27" si="14">F16</f>
        <v>0</v>
      </c>
      <c r="G17" s="83">
        <f t="shared" si="14"/>
        <v>0</v>
      </c>
      <c r="H17" s="83"/>
      <c r="I17" s="83">
        <f t="shared" si="7"/>
        <v>0</v>
      </c>
      <c r="J17" s="83">
        <f t="shared" si="8"/>
        <v>0</v>
      </c>
      <c r="K17" s="83">
        <f t="shared" si="9"/>
        <v>0</v>
      </c>
      <c r="L17" s="83">
        <f t="shared" si="5"/>
        <v>0</v>
      </c>
      <c r="M17" s="82">
        <f t="shared" si="6"/>
        <v>0</v>
      </c>
      <c r="N17" s="82">
        <f>M17-L17</f>
        <v>0</v>
      </c>
      <c r="O17" s="82">
        <f t="shared" si="10"/>
        <v>0</v>
      </c>
      <c r="P17" s="82">
        <f t="shared" ref="P17:P27" si="15">-O17+O16</f>
        <v>0</v>
      </c>
    </row>
    <row r="18" spans="1:18" ht="12.75" hidden="1" customHeight="1">
      <c r="A18" s="81">
        <v>40633</v>
      </c>
      <c r="B18" s="82">
        <f t="shared" si="11"/>
        <v>0</v>
      </c>
      <c r="C18" s="82">
        <f t="shared" si="12"/>
        <v>0</v>
      </c>
      <c r="D18" s="82">
        <f t="shared" si="12"/>
        <v>0</v>
      </c>
      <c r="E18" s="82">
        <f t="shared" si="13"/>
        <v>0</v>
      </c>
      <c r="F18" s="82">
        <f t="shared" si="14"/>
        <v>0</v>
      </c>
      <c r="G18" s="82">
        <f t="shared" si="14"/>
        <v>0</v>
      </c>
      <c r="H18" s="82"/>
      <c r="I18" s="82">
        <f t="shared" si="7"/>
        <v>0</v>
      </c>
      <c r="J18" s="82">
        <f t="shared" si="8"/>
        <v>0</v>
      </c>
      <c r="K18" s="82">
        <f t="shared" si="9"/>
        <v>0</v>
      </c>
      <c r="L18" s="82">
        <f t="shared" si="5"/>
        <v>0</v>
      </c>
      <c r="M18" s="84">
        <f t="shared" si="6"/>
        <v>0</v>
      </c>
      <c r="N18" s="84">
        <f>M18-L18</f>
        <v>0</v>
      </c>
      <c r="O18" s="84">
        <f t="shared" si="10"/>
        <v>0</v>
      </c>
      <c r="P18" s="84">
        <f t="shared" si="15"/>
        <v>0</v>
      </c>
    </row>
    <row r="19" spans="1:18" ht="12.75" hidden="1" customHeight="1">
      <c r="A19" s="81">
        <v>40663</v>
      </c>
      <c r="B19" s="82">
        <f t="shared" si="11"/>
        <v>0</v>
      </c>
      <c r="C19" s="82">
        <f t="shared" si="12"/>
        <v>0</v>
      </c>
      <c r="D19" s="82">
        <f t="shared" si="12"/>
        <v>0</v>
      </c>
      <c r="E19" s="82">
        <f t="shared" si="13"/>
        <v>0</v>
      </c>
      <c r="F19" s="82">
        <f t="shared" si="14"/>
        <v>0</v>
      </c>
      <c r="G19" s="82">
        <f t="shared" si="14"/>
        <v>0</v>
      </c>
      <c r="H19" s="82"/>
      <c r="I19" s="82">
        <f t="shared" si="7"/>
        <v>0</v>
      </c>
      <c r="J19" s="82">
        <f t="shared" si="8"/>
        <v>0</v>
      </c>
      <c r="K19" s="82">
        <f t="shared" si="9"/>
        <v>0</v>
      </c>
      <c r="L19" s="82">
        <f t="shared" si="5"/>
        <v>0</v>
      </c>
      <c r="M19" s="82">
        <f t="shared" si="6"/>
        <v>0</v>
      </c>
      <c r="N19" s="82">
        <f t="shared" ref="N19:N27" si="16">M19-L19</f>
        <v>0</v>
      </c>
      <c r="O19" s="82">
        <f t="shared" si="10"/>
        <v>0</v>
      </c>
      <c r="P19" s="82">
        <f t="shared" si="15"/>
        <v>0</v>
      </c>
    </row>
    <row r="20" spans="1:18" ht="12.75" hidden="1" customHeight="1">
      <c r="A20" s="81">
        <v>40694</v>
      </c>
      <c r="B20" s="82">
        <f t="shared" si="11"/>
        <v>0</v>
      </c>
      <c r="C20" s="82">
        <f t="shared" si="12"/>
        <v>0</v>
      </c>
      <c r="D20" s="82">
        <f t="shared" si="12"/>
        <v>0</v>
      </c>
      <c r="E20" s="82">
        <f t="shared" si="13"/>
        <v>0</v>
      </c>
      <c r="F20" s="82">
        <f t="shared" si="14"/>
        <v>0</v>
      </c>
      <c r="G20" s="82">
        <f t="shared" si="14"/>
        <v>0</v>
      </c>
      <c r="H20" s="82"/>
      <c r="I20" s="82">
        <f t="shared" si="7"/>
        <v>0</v>
      </c>
      <c r="J20" s="82">
        <f t="shared" si="8"/>
        <v>0</v>
      </c>
      <c r="K20" s="82">
        <f t="shared" si="9"/>
        <v>0</v>
      </c>
      <c r="L20" s="82">
        <f t="shared" si="5"/>
        <v>0</v>
      </c>
      <c r="M20" s="82">
        <f t="shared" si="6"/>
        <v>0</v>
      </c>
      <c r="N20" s="82">
        <f t="shared" si="16"/>
        <v>0</v>
      </c>
      <c r="O20" s="82">
        <f t="shared" si="10"/>
        <v>0</v>
      </c>
      <c r="P20" s="82">
        <f t="shared" si="15"/>
        <v>0</v>
      </c>
    </row>
    <row r="21" spans="1:18" ht="12.75" hidden="1" customHeight="1">
      <c r="A21" s="81">
        <v>40724</v>
      </c>
      <c r="B21" s="82">
        <f t="shared" si="11"/>
        <v>0</v>
      </c>
      <c r="C21" s="82">
        <f t="shared" si="12"/>
        <v>0</v>
      </c>
      <c r="D21" s="82">
        <f t="shared" si="12"/>
        <v>0</v>
      </c>
      <c r="E21" s="82">
        <f t="shared" si="13"/>
        <v>0</v>
      </c>
      <c r="F21" s="82">
        <f t="shared" si="14"/>
        <v>0</v>
      </c>
      <c r="G21" s="82">
        <f t="shared" si="14"/>
        <v>0</v>
      </c>
      <c r="H21" s="82"/>
      <c r="I21" s="82">
        <f t="shared" si="7"/>
        <v>0</v>
      </c>
      <c r="J21" s="82">
        <f t="shared" si="8"/>
        <v>0</v>
      </c>
      <c r="K21" s="82">
        <f t="shared" si="9"/>
        <v>0</v>
      </c>
      <c r="L21" s="82">
        <f t="shared" si="5"/>
        <v>0</v>
      </c>
      <c r="M21" s="82">
        <f t="shared" si="6"/>
        <v>0</v>
      </c>
      <c r="N21" s="82">
        <f t="shared" si="16"/>
        <v>0</v>
      </c>
      <c r="O21" s="82">
        <f t="shared" si="10"/>
        <v>0</v>
      </c>
      <c r="P21" s="82">
        <f t="shared" si="15"/>
        <v>0</v>
      </c>
    </row>
    <row r="22" spans="1:18" ht="12.75" hidden="1" customHeight="1">
      <c r="A22" s="81">
        <v>40755</v>
      </c>
      <c r="B22" s="82">
        <f t="shared" si="11"/>
        <v>0</v>
      </c>
      <c r="C22" s="82">
        <f t="shared" si="12"/>
        <v>0</v>
      </c>
      <c r="D22" s="82">
        <f t="shared" si="12"/>
        <v>0</v>
      </c>
      <c r="E22" s="82">
        <f t="shared" si="13"/>
        <v>0</v>
      </c>
      <c r="F22" s="82">
        <f t="shared" si="14"/>
        <v>0</v>
      </c>
      <c r="G22" s="82">
        <f t="shared" si="14"/>
        <v>0</v>
      </c>
      <c r="H22" s="82"/>
      <c r="I22" s="82">
        <f t="shared" si="7"/>
        <v>0</v>
      </c>
      <c r="J22" s="82">
        <f t="shared" si="8"/>
        <v>0</v>
      </c>
      <c r="K22" s="82">
        <f t="shared" si="9"/>
        <v>0</v>
      </c>
      <c r="L22" s="82">
        <f t="shared" si="5"/>
        <v>0</v>
      </c>
      <c r="M22" s="82">
        <f t="shared" si="6"/>
        <v>0</v>
      </c>
      <c r="N22" s="82">
        <f t="shared" si="16"/>
        <v>0</v>
      </c>
      <c r="O22" s="82">
        <f t="shared" si="10"/>
        <v>0</v>
      </c>
      <c r="P22" s="82">
        <f t="shared" si="15"/>
        <v>0</v>
      </c>
    </row>
    <row r="23" spans="1:18" ht="12.75" hidden="1" customHeight="1">
      <c r="A23" s="81">
        <v>40786</v>
      </c>
      <c r="B23" s="82">
        <f t="shared" si="11"/>
        <v>0</v>
      </c>
      <c r="C23" s="82">
        <f t="shared" si="12"/>
        <v>0</v>
      </c>
      <c r="D23" s="82">
        <f t="shared" si="12"/>
        <v>0</v>
      </c>
      <c r="E23" s="82">
        <f t="shared" si="13"/>
        <v>0</v>
      </c>
      <c r="F23" s="82">
        <f t="shared" si="14"/>
        <v>0</v>
      </c>
      <c r="G23" s="82">
        <f t="shared" si="14"/>
        <v>0</v>
      </c>
      <c r="H23" s="82"/>
      <c r="I23" s="82">
        <f t="shared" si="7"/>
        <v>0</v>
      </c>
      <c r="J23" s="82">
        <f t="shared" si="8"/>
        <v>0</v>
      </c>
      <c r="K23" s="82">
        <f t="shared" si="9"/>
        <v>0</v>
      </c>
      <c r="L23" s="82">
        <f t="shared" si="5"/>
        <v>0</v>
      </c>
      <c r="M23" s="82">
        <f t="shared" si="6"/>
        <v>0</v>
      </c>
      <c r="N23" s="82">
        <f t="shared" si="16"/>
        <v>0</v>
      </c>
      <c r="O23" s="82">
        <f t="shared" si="10"/>
        <v>0</v>
      </c>
      <c r="P23" s="82">
        <f t="shared" si="15"/>
        <v>0</v>
      </c>
    </row>
    <row r="24" spans="1:18" ht="12.75" hidden="1" customHeight="1">
      <c r="A24" s="81">
        <v>40816</v>
      </c>
      <c r="B24" s="82">
        <f t="shared" si="11"/>
        <v>0</v>
      </c>
      <c r="C24" s="82">
        <f t="shared" si="12"/>
        <v>0</v>
      </c>
      <c r="D24" s="82">
        <f t="shared" si="12"/>
        <v>0</v>
      </c>
      <c r="E24" s="82">
        <f t="shared" si="13"/>
        <v>0</v>
      </c>
      <c r="F24" s="82">
        <f t="shared" si="14"/>
        <v>0</v>
      </c>
      <c r="G24" s="82">
        <f t="shared" si="14"/>
        <v>0</v>
      </c>
      <c r="H24" s="82"/>
      <c r="I24" s="82">
        <f t="shared" si="7"/>
        <v>0</v>
      </c>
      <c r="J24" s="82">
        <f t="shared" si="8"/>
        <v>0</v>
      </c>
      <c r="K24" s="82">
        <f t="shared" si="9"/>
        <v>0</v>
      </c>
      <c r="L24" s="82">
        <f t="shared" si="5"/>
        <v>0</v>
      </c>
      <c r="M24" s="82">
        <f t="shared" si="6"/>
        <v>0</v>
      </c>
      <c r="N24" s="82">
        <f t="shared" si="16"/>
        <v>0</v>
      </c>
      <c r="O24" s="82">
        <f t="shared" si="10"/>
        <v>0</v>
      </c>
      <c r="P24" s="82">
        <f t="shared" si="15"/>
        <v>0</v>
      </c>
    </row>
    <row r="25" spans="1:18" ht="12.75" hidden="1" customHeight="1">
      <c r="A25" s="81">
        <v>40847</v>
      </c>
      <c r="B25" s="82">
        <f t="shared" si="11"/>
        <v>0</v>
      </c>
      <c r="C25" s="82">
        <f t="shared" si="12"/>
        <v>0</v>
      </c>
      <c r="D25" s="82">
        <f t="shared" si="12"/>
        <v>0</v>
      </c>
      <c r="E25" s="82">
        <f t="shared" si="13"/>
        <v>0</v>
      </c>
      <c r="F25" s="82">
        <f t="shared" si="14"/>
        <v>0</v>
      </c>
      <c r="G25" s="82">
        <f t="shared" si="14"/>
        <v>0</v>
      </c>
      <c r="H25" s="82"/>
      <c r="I25" s="82">
        <f t="shared" si="7"/>
        <v>0</v>
      </c>
      <c r="J25" s="82">
        <f t="shared" si="8"/>
        <v>0</v>
      </c>
      <c r="K25" s="82">
        <f t="shared" si="9"/>
        <v>0</v>
      </c>
      <c r="L25" s="82">
        <f t="shared" si="5"/>
        <v>0</v>
      </c>
      <c r="M25" s="82">
        <f t="shared" si="6"/>
        <v>0</v>
      </c>
      <c r="N25" s="82">
        <f t="shared" si="16"/>
        <v>0</v>
      </c>
      <c r="O25" s="82">
        <f t="shared" si="10"/>
        <v>0</v>
      </c>
      <c r="P25" s="82">
        <f t="shared" si="15"/>
        <v>0</v>
      </c>
    </row>
    <row r="26" spans="1:18" ht="12.75" hidden="1" customHeight="1">
      <c r="A26" s="81">
        <v>40877</v>
      </c>
      <c r="B26" s="82">
        <f t="shared" si="11"/>
        <v>0</v>
      </c>
      <c r="C26" s="82">
        <f t="shared" si="12"/>
        <v>0</v>
      </c>
      <c r="D26" s="82">
        <f t="shared" si="12"/>
        <v>0</v>
      </c>
      <c r="E26" s="82">
        <f t="shared" si="13"/>
        <v>0</v>
      </c>
      <c r="F26" s="82">
        <f t="shared" si="14"/>
        <v>0</v>
      </c>
      <c r="G26" s="82">
        <f t="shared" si="14"/>
        <v>0</v>
      </c>
      <c r="H26" s="82"/>
      <c r="I26" s="82">
        <f t="shared" si="7"/>
        <v>0</v>
      </c>
      <c r="J26" s="82">
        <f t="shared" si="8"/>
        <v>0</v>
      </c>
      <c r="K26" s="82">
        <f t="shared" si="9"/>
        <v>0</v>
      </c>
      <c r="L26" s="82">
        <f t="shared" si="5"/>
        <v>0</v>
      </c>
      <c r="M26" s="82">
        <f t="shared" si="6"/>
        <v>0</v>
      </c>
      <c r="N26" s="82">
        <f t="shared" si="16"/>
        <v>0</v>
      </c>
      <c r="O26" s="82">
        <f t="shared" si="10"/>
        <v>0</v>
      </c>
      <c r="P26" s="82">
        <f t="shared" si="15"/>
        <v>0</v>
      </c>
    </row>
    <row r="27" spans="1:18" ht="12.75" hidden="1" customHeight="1">
      <c r="A27" s="81">
        <v>40908</v>
      </c>
      <c r="B27" s="82">
        <f t="shared" si="11"/>
        <v>0</v>
      </c>
      <c r="C27" s="82">
        <f t="shared" si="12"/>
        <v>0</v>
      </c>
      <c r="D27" s="82">
        <f t="shared" si="12"/>
        <v>0</v>
      </c>
      <c r="E27" s="82">
        <f t="shared" si="13"/>
        <v>0</v>
      </c>
      <c r="F27" s="82">
        <f t="shared" si="14"/>
        <v>0</v>
      </c>
      <c r="G27" s="82">
        <f t="shared" si="14"/>
        <v>0</v>
      </c>
      <c r="H27" s="82"/>
      <c r="I27" s="82">
        <f t="shared" si="7"/>
        <v>0</v>
      </c>
      <c r="J27" s="82">
        <f t="shared" si="8"/>
        <v>0</v>
      </c>
      <c r="K27" s="82">
        <f t="shared" si="9"/>
        <v>0</v>
      </c>
      <c r="L27" s="82">
        <f t="shared" si="5"/>
        <v>0</v>
      </c>
      <c r="M27" s="82">
        <f t="shared" si="6"/>
        <v>0</v>
      </c>
      <c r="N27" s="82">
        <f t="shared" si="16"/>
        <v>0</v>
      </c>
      <c r="O27" s="82">
        <f t="shared" si="10"/>
        <v>0</v>
      </c>
      <c r="P27" s="82">
        <f t="shared" si="15"/>
        <v>0</v>
      </c>
    </row>
    <row r="28" spans="1:18" ht="12.75" customHeight="1">
      <c r="A28" s="179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70"/>
    </row>
    <row r="29" spans="1:18" ht="12.75" customHeight="1">
      <c r="A29" s="151">
        <v>41182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/>
      <c r="H29" s="82"/>
      <c r="I29" s="82"/>
      <c r="J29" s="82"/>
      <c r="K29" s="82"/>
      <c r="L29" s="82"/>
      <c r="M29" s="82"/>
      <c r="N29" s="82"/>
      <c r="O29" s="82"/>
      <c r="P29" s="171"/>
    </row>
    <row r="30" spans="1:18" s="120" customFormat="1" ht="12.75" customHeight="1">
      <c r="A30" s="151">
        <v>41213</v>
      </c>
      <c r="B30" s="82">
        <f>'#1 DFIT- Div Dam'!B34</f>
        <v>6765301.6148955915</v>
      </c>
      <c r="C30" s="82">
        <f>'#1 DFIT- Div Dam'!C34</f>
        <v>6945417.5499999998</v>
      </c>
      <c r="D30" s="82">
        <f>'#1 DFIT- Div Dam'!D34</f>
        <v>6765301.6148955915</v>
      </c>
      <c r="E30" s="82">
        <f>'#1 DFIT- Div Dam'!E34</f>
        <v>1169833.4042423628</v>
      </c>
      <c r="F30" s="82">
        <f>'#1 DFIT- Div Dam'!F34</f>
        <v>596.46636017142021</v>
      </c>
      <c r="G30" s="82">
        <f>'#1 DFIT- Div Dam'!G34</f>
        <v>580.99816183097653</v>
      </c>
      <c r="H30" s="82">
        <f>'#1 DFIT- Div Dam'!H34</f>
        <v>15.468198340443678</v>
      </c>
      <c r="I30" s="82">
        <f t="shared" ref="I30:J30" si="17">I29-E30</f>
        <v>-1169833.4042423628</v>
      </c>
      <c r="J30" s="82">
        <f t="shared" si="17"/>
        <v>-596.46636017142021</v>
      </c>
      <c r="K30" s="82">
        <f t="shared" ref="K30:K84" si="18">K29+H30</f>
        <v>15.468198340443678</v>
      </c>
      <c r="L30" s="172">
        <f>B30+I30</f>
        <v>5595468.2106532287</v>
      </c>
      <c r="M30" s="82">
        <f>D30+J30+K30</f>
        <v>6764720.6167337606</v>
      </c>
      <c r="N30" s="136">
        <f>M30-L30</f>
        <v>1169252.4060805319</v>
      </c>
      <c r="O30" s="82">
        <f>-N30*$O$12</f>
        <v>-409238.34212818614</v>
      </c>
      <c r="P30" s="171">
        <f>-O30+O29</f>
        <v>409238.34212818614</v>
      </c>
    </row>
    <row r="31" spans="1:18" s="120" customFormat="1" ht="12.75" customHeight="1">
      <c r="A31" s="151">
        <v>41243</v>
      </c>
      <c r="B31" s="82">
        <f>'#1 DFIT- Div Dam'!B35</f>
        <v>6765301.6148955915</v>
      </c>
      <c r="C31" s="82">
        <f>'#1 DFIT- Div Dam'!C35</f>
        <v>6945417.5499999998</v>
      </c>
      <c r="D31" s="82">
        <f>'#1 DFIT- Div Dam'!D35</f>
        <v>6765301.6148955915</v>
      </c>
      <c r="E31" s="82">
        <f>'#1 DFIT- Div Dam'!E35</f>
        <v>1169833.4042423628</v>
      </c>
      <c r="F31" s="82">
        <f>'#1 DFIT- Div Dam'!F35</f>
        <v>18490.457165314026</v>
      </c>
      <c r="G31" s="82">
        <f>'#1 DFIT- Div Dam'!G35</f>
        <v>18010.943016760273</v>
      </c>
      <c r="H31" s="82">
        <f>'#1 DFIT- Div Dam'!H35</f>
        <v>479.51414855375333</v>
      </c>
      <c r="I31" s="82">
        <f t="shared" ref="I31:I86" si="19">I30-E31</f>
        <v>-2339666.8084847257</v>
      </c>
      <c r="J31" s="82">
        <f t="shared" ref="J31:J86" si="20">J30-F31</f>
        <v>-19086.923525485447</v>
      </c>
      <c r="K31" s="82">
        <f t="shared" si="18"/>
        <v>494.98234689419701</v>
      </c>
      <c r="L31" s="172">
        <f t="shared" ref="L31:L86" si="21">B31+I31</f>
        <v>4425634.8064108659</v>
      </c>
      <c r="M31" s="82">
        <f t="shared" ref="M31:M86" si="22">D31+J31+K31</f>
        <v>6746709.6737170005</v>
      </c>
      <c r="N31" s="136">
        <f t="shared" ref="N31:N86" si="23">M31-L31</f>
        <v>2321074.8673061347</v>
      </c>
      <c r="O31" s="82">
        <f t="shared" ref="O31:O86" si="24">-N31*$O$12</f>
        <v>-812376.20355714706</v>
      </c>
      <c r="P31" s="171">
        <f t="shared" ref="P31:P86" si="25">-O31+O30</f>
        <v>403137.86142896092</v>
      </c>
      <c r="R31" s="126"/>
    </row>
    <row r="32" spans="1:18" s="120" customFormat="1" ht="12.75" customHeight="1">
      <c r="A32" s="151">
        <v>41274</v>
      </c>
      <c r="B32" s="82">
        <f>'#1 DFIT- Div Dam'!B36</f>
        <v>6765301.6148955915</v>
      </c>
      <c r="C32" s="82">
        <f>'#1 DFIT- Div Dam'!C36</f>
        <v>6945417.5499999998</v>
      </c>
      <c r="D32" s="82">
        <f>'#1 DFIT- Div Dam'!D36</f>
        <v>6765301.6148955915</v>
      </c>
      <c r="E32" s="82">
        <f>'#1 DFIT- Div Dam'!E36</f>
        <v>1169833.4042423628</v>
      </c>
      <c r="F32" s="82">
        <f>'#1 DFIT- Div Dam'!F36</f>
        <v>18490.457165314026</v>
      </c>
      <c r="G32" s="82">
        <f>'#1 DFIT- Div Dam'!G36</f>
        <v>18010.943016760273</v>
      </c>
      <c r="H32" s="82">
        <f>'#1 DFIT- Div Dam'!H36</f>
        <v>479.51414855375333</v>
      </c>
      <c r="I32" s="82">
        <f t="shared" si="19"/>
        <v>-3509500.2127270885</v>
      </c>
      <c r="J32" s="82">
        <f t="shared" si="20"/>
        <v>-37577.380690799473</v>
      </c>
      <c r="K32" s="82">
        <f t="shared" si="18"/>
        <v>974.49649544795034</v>
      </c>
      <c r="L32" s="82">
        <f t="shared" si="21"/>
        <v>3255801.402168503</v>
      </c>
      <c r="M32" s="82">
        <f t="shared" si="22"/>
        <v>6728698.7307002405</v>
      </c>
      <c r="N32" s="82">
        <f t="shared" si="23"/>
        <v>3472897.3285317374</v>
      </c>
      <c r="O32" s="82">
        <f t="shared" si="24"/>
        <v>-1215514.0649861081</v>
      </c>
      <c r="P32" s="171">
        <f t="shared" si="25"/>
        <v>403137.86142896104</v>
      </c>
      <c r="R32" s="126"/>
    </row>
    <row r="33" spans="1:18" s="120" customFormat="1">
      <c r="A33" s="152">
        <v>41305</v>
      </c>
      <c r="B33" s="82">
        <f>'#1 DFIT- Div Dam'!B37</f>
        <v>6765301.6148955915</v>
      </c>
      <c r="C33" s="82">
        <f>'#1 DFIT- Div Dam'!C37</f>
        <v>6945417.5499999998</v>
      </c>
      <c r="D33" s="82">
        <f>'#1 DFIT- Div Dam'!D37</f>
        <v>6765301.6148955915</v>
      </c>
      <c r="E33" s="82">
        <f>'#1 DFIT- Div Dam'!E37</f>
        <v>20349.463482471365</v>
      </c>
      <c r="F33" s="82">
        <f>'#1 DFIT- Div Dam'!F37</f>
        <v>18490.457165314026</v>
      </c>
      <c r="G33" s="82">
        <f>'#1 DFIT- Div Dam'!G37</f>
        <v>18010.943016760273</v>
      </c>
      <c r="H33" s="82">
        <f>'#1 DFIT- Div Dam'!H37</f>
        <v>479.51414855375333</v>
      </c>
      <c r="I33" s="82">
        <f t="shared" si="19"/>
        <v>-3529849.6762095597</v>
      </c>
      <c r="J33" s="82">
        <f t="shared" si="20"/>
        <v>-56067.837856113503</v>
      </c>
      <c r="K33" s="82">
        <f t="shared" si="18"/>
        <v>1454.0106440017037</v>
      </c>
      <c r="L33" s="82">
        <f t="shared" si="21"/>
        <v>3235451.9386860318</v>
      </c>
      <c r="M33" s="82">
        <f t="shared" si="22"/>
        <v>6710687.7876834795</v>
      </c>
      <c r="N33" s="82">
        <f t="shared" si="23"/>
        <v>3475235.8489974476</v>
      </c>
      <c r="O33" s="82">
        <f t="shared" si="24"/>
        <v>-1216332.5471491066</v>
      </c>
      <c r="P33" s="171">
        <f t="shared" si="25"/>
        <v>818.48216299852356</v>
      </c>
      <c r="R33" s="126"/>
    </row>
    <row r="34" spans="1:18" s="120" customFormat="1">
      <c r="A34" s="151">
        <v>41333</v>
      </c>
      <c r="B34" s="82">
        <f>'#1 DFIT- Div Dam'!B38</f>
        <v>6765301.6148955915</v>
      </c>
      <c r="C34" s="82">
        <f>'#1 DFIT- Div Dam'!C38</f>
        <v>6945417.5499999998</v>
      </c>
      <c r="D34" s="82">
        <f>'#1 DFIT- Div Dam'!D38</f>
        <v>6765301.6148955915</v>
      </c>
      <c r="E34" s="82">
        <f>'#1 DFIT- Div Dam'!E38</f>
        <v>20349.463482471365</v>
      </c>
      <c r="F34" s="82">
        <f>'#1 DFIT- Div Dam'!F38</f>
        <v>18490.457165314026</v>
      </c>
      <c r="G34" s="82">
        <f>'#1 DFIT- Div Dam'!G38</f>
        <v>18010.943016760273</v>
      </c>
      <c r="H34" s="82">
        <f>'#1 DFIT- Div Dam'!H38</f>
        <v>479.51414855375333</v>
      </c>
      <c r="I34" s="82">
        <f t="shared" si="19"/>
        <v>-3550199.1396920308</v>
      </c>
      <c r="J34" s="82">
        <f t="shared" si="20"/>
        <v>-74558.295021427533</v>
      </c>
      <c r="K34" s="82">
        <f t="shared" si="18"/>
        <v>1933.524792555457</v>
      </c>
      <c r="L34" s="82">
        <f t="shared" si="21"/>
        <v>3215102.4752035607</v>
      </c>
      <c r="M34" s="82">
        <f t="shared" si="22"/>
        <v>6692676.8446667194</v>
      </c>
      <c r="N34" s="82">
        <f t="shared" si="23"/>
        <v>3477574.3694631588</v>
      </c>
      <c r="O34" s="82">
        <f t="shared" si="24"/>
        <v>-1217151.0293121054</v>
      </c>
      <c r="P34" s="171">
        <f t="shared" si="25"/>
        <v>818.48216299875639</v>
      </c>
      <c r="R34" s="126"/>
    </row>
    <row r="35" spans="1:18" s="120" customFormat="1">
      <c r="A35" s="151">
        <v>41364</v>
      </c>
      <c r="B35" s="184">
        <f>'#1 DFIT- Div Dam'!B39+'#2 DFIT- Plant 2'!B34</f>
        <v>6765301.6148955915</v>
      </c>
      <c r="C35" s="184">
        <f>'#1 DFIT- Div Dam'!C39+'#2 DFIT- Plant 2'!C34</f>
        <v>6945417.5499999998</v>
      </c>
      <c r="D35" s="184">
        <f>'#1 DFIT- Div Dam'!D39+'#2 DFIT- Plant 2'!D34</f>
        <v>6765301.6148955915</v>
      </c>
      <c r="E35" s="184">
        <f>'#1 DFIT- Div Dam'!E39+'#2 DFIT- Plant 2'!E34</f>
        <v>20349.463482471365</v>
      </c>
      <c r="F35" s="184">
        <f>'#1 DFIT- Div Dam'!F39+'#2 DFIT- Plant 2'!F34</f>
        <v>18490.457165314026</v>
      </c>
      <c r="G35" s="184">
        <f>'#1 DFIT- Div Dam'!G39+'#2 DFIT- Plant 2'!G34</f>
        <v>18010.943016760273</v>
      </c>
      <c r="H35" s="184">
        <f>'#1 DFIT- Div Dam'!H39+'#2 DFIT- Plant 2'!H34</f>
        <v>479.51414855375333</v>
      </c>
      <c r="I35" s="184">
        <f t="shared" si="19"/>
        <v>-3570548.603174502</v>
      </c>
      <c r="J35" s="184">
        <f t="shared" si="20"/>
        <v>-93048.752186741563</v>
      </c>
      <c r="K35" s="184">
        <f t="shared" si="18"/>
        <v>2413.0389411092101</v>
      </c>
      <c r="L35" s="184">
        <f t="shared" si="21"/>
        <v>3194753.0117210895</v>
      </c>
      <c r="M35" s="184">
        <f t="shared" si="22"/>
        <v>6674665.9016499594</v>
      </c>
      <c r="N35" s="184">
        <f t="shared" si="23"/>
        <v>3479912.8899288699</v>
      </c>
      <c r="O35" s="184">
        <f t="shared" si="24"/>
        <v>-1217969.5114751044</v>
      </c>
      <c r="P35" s="185">
        <f t="shared" si="25"/>
        <v>818.48216299898922</v>
      </c>
      <c r="R35" s="126"/>
    </row>
    <row r="36" spans="1:18" s="120" customFormat="1">
      <c r="A36" s="151">
        <v>41394</v>
      </c>
      <c r="B36" s="184">
        <f>'#1 DFIT- Div Dam'!B40+'#2 DFIT- Plant 2'!B35</f>
        <v>130957868.95733987</v>
      </c>
      <c r="C36" s="184">
        <f>'#1 DFIT- Div Dam'!C40+'#2 DFIT- Plant 2'!C35</f>
        <v>153947684.52000001</v>
      </c>
      <c r="D36" s="184">
        <f>'#1 DFIT- Div Dam'!D40+'#2 DFIT- Plant 2'!D35</f>
        <v>130957868.95733987</v>
      </c>
      <c r="E36" s="184">
        <f>'#1 DFIT- Div Dam'!E40+'#2 DFIT- Plant 2'!E35</f>
        <v>7178671.0533594685</v>
      </c>
      <c r="F36" s="184">
        <f>'#1 DFIT- Div Dam'!F40+'#2 DFIT- Plant 2'!F35</f>
        <v>201123.8141695534</v>
      </c>
      <c r="G36" s="184">
        <f>'#1 DFIT- Div Dam'!G40+'#2 DFIT- Plant 2'!G35</f>
        <v>172305.87979725574</v>
      </c>
      <c r="H36" s="184">
        <f>'#1 DFIT- Div Dam'!H40+'#2 DFIT- Plant 2'!H35</f>
        <v>28817.93437229767</v>
      </c>
      <c r="I36" s="184">
        <f t="shared" si="19"/>
        <v>-10749219.656533971</v>
      </c>
      <c r="J36" s="184">
        <f t="shared" si="20"/>
        <v>-294172.56635629496</v>
      </c>
      <c r="K36" s="184">
        <f t="shared" si="18"/>
        <v>31230.973313406881</v>
      </c>
      <c r="L36" s="184">
        <f t="shared" si="21"/>
        <v>120208649.3008059</v>
      </c>
      <c r="M36" s="184">
        <f t="shared" si="22"/>
        <v>130694927.36429697</v>
      </c>
      <c r="N36" s="184">
        <f t="shared" si="23"/>
        <v>10486278.063491076</v>
      </c>
      <c r="O36" s="184">
        <f t="shared" si="24"/>
        <v>-3670197.3222218766</v>
      </c>
      <c r="P36" s="185">
        <f t="shared" si="25"/>
        <v>2452227.8107467722</v>
      </c>
      <c r="R36" s="126"/>
    </row>
    <row r="37" spans="1:18" s="248" customFormat="1">
      <c r="A37" s="151">
        <v>41425</v>
      </c>
      <c r="B37" s="184">
        <f>'#1 DFIT- Div Dam'!B41+'#2 DFIT- Plant 2'!B36+'#3 DFIT- Plant 1&amp; Parks'!B34</f>
        <v>130957868.95733987</v>
      </c>
      <c r="C37" s="82">
        <f>'#1 DFIT- Div Dam'!C41+'#2 DFIT- Plant 2'!C36+'#3 DFIT- Plant 1&amp; Parks'!C34</f>
        <v>153947684.52000001</v>
      </c>
      <c r="D37" s="82">
        <f>'#1 DFIT- Div Dam'!D41+'#2 DFIT- Plant 2'!D36+'#3 DFIT- Plant 1&amp; Parks'!D34</f>
        <v>130957868.95733987</v>
      </c>
      <c r="E37" s="82">
        <f>'#1 DFIT- Div Dam'!E41+'#2 DFIT- Plant 2'!E36+'#3 DFIT- Plant 1&amp; Parks'!E34</f>
        <v>7178671.0533594685</v>
      </c>
      <c r="F37" s="82">
        <f>'#1 DFIT- Div Dam'!F41+'#2 DFIT- Plant 2'!F36+'#3 DFIT- Plant 1&amp; Parks'!F34</f>
        <v>409847.65074582695</v>
      </c>
      <c r="G37" s="82">
        <f>'#1 DFIT- Div Dam'!G41+'#2 DFIT- Plant 2'!G36+'#3 DFIT- Plant 1&amp; Parks'!G34</f>
        <v>348642.95040353626</v>
      </c>
      <c r="H37" s="82">
        <f>'#1 DFIT- Div Dam'!H41+'#2 DFIT- Plant 2'!H36+'#3 DFIT- Plant 1&amp; Parks'!H34</f>
        <v>61204.700342290722</v>
      </c>
      <c r="I37" s="82">
        <f t="shared" si="19"/>
        <v>-17927890.709893439</v>
      </c>
      <c r="J37" s="82">
        <f t="shared" si="20"/>
        <v>-704020.21710212191</v>
      </c>
      <c r="K37" s="82">
        <f t="shared" si="18"/>
        <v>92435.67365569761</v>
      </c>
      <c r="L37" s="82">
        <f t="shared" si="21"/>
        <v>113029978.24744643</v>
      </c>
      <c r="M37" s="82">
        <f t="shared" si="22"/>
        <v>130346284.41389345</v>
      </c>
      <c r="N37" s="82">
        <f t="shared" si="23"/>
        <v>17316306.166447014</v>
      </c>
      <c r="O37" s="82">
        <f t="shared" si="24"/>
        <v>-6060707.1582564544</v>
      </c>
      <c r="P37" s="171">
        <f t="shared" si="25"/>
        <v>2390509.8360345778</v>
      </c>
      <c r="R37" s="194"/>
    </row>
    <row r="38" spans="1:18" s="248" customFormat="1">
      <c r="A38" s="151">
        <v>41455</v>
      </c>
      <c r="B38" s="184">
        <f>'#1 DFIT- Div Dam'!B42+'#2 DFIT- Plant 2'!B37+'#3 DFIT- Plant 1&amp; Parks'!B35</f>
        <v>130957868.95733987</v>
      </c>
      <c r="C38" s="82">
        <f>'#1 DFIT- Div Dam'!C42+'#2 DFIT- Plant 2'!C37+'#3 DFIT- Plant 1&amp; Parks'!C35</f>
        <v>153947684.52000001</v>
      </c>
      <c r="D38" s="82">
        <f>'#1 DFIT- Div Dam'!D42+'#2 DFIT- Plant 2'!D37+'#3 DFIT- Plant 1&amp; Parks'!D35</f>
        <v>130957868.95733987</v>
      </c>
      <c r="E38" s="82">
        <f>'#1 DFIT- Div Dam'!E42+'#2 DFIT- Plant 2'!E37+'#3 DFIT- Plant 1&amp; Parks'!E35</f>
        <v>7178671.0533594685</v>
      </c>
      <c r="F38" s="82">
        <f>'#1 DFIT- Div Dam'!F42+'#2 DFIT- Plant 2'!F37+'#3 DFIT- Plant 1&amp; Parks'!F35</f>
        <v>409847.65074582695</v>
      </c>
      <c r="G38" s="82">
        <f>'#1 DFIT- Div Dam'!G42+'#2 DFIT- Plant 2'!G37+'#3 DFIT- Plant 1&amp; Parks'!G35</f>
        <v>348642.95040353626</v>
      </c>
      <c r="H38" s="82">
        <f>'#1 DFIT- Div Dam'!H42+'#2 DFIT- Plant 2'!H37+'#3 DFIT- Plant 1&amp; Parks'!H35</f>
        <v>61204.700342290722</v>
      </c>
      <c r="I38" s="82">
        <f t="shared" si="19"/>
        <v>-25106561.763252907</v>
      </c>
      <c r="J38" s="82">
        <f t="shared" si="20"/>
        <v>-1113867.8678479488</v>
      </c>
      <c r="K38" s="82">
        <f t="shared" si="18"/>
        <v>153640.37399798832</v>
      </c>
      <c r="L38" s="82">
        <f t="shared" si="21"/>
        <v>105851307.19408697</v>
      </c>
      <c r="M38" s="82">
        <f t="shared" si="22"/>
        <v>129997641.4634899</v>
      </c>
      <c r="N38" s="82">
        <f t="shared" si="23"/>
        <v>24146334.269402936</v>
      </c>
      <c r="O38" s="82">
        <f t="shared" si="24"/>
        <v>-8451216.994291028</v>
      </c>
      <c r="P38" s="171">
        <f t="shared" si="25"/>
        <v>2390509.8360345736</v>
      </c>
      <c r="R38" s="194"/>
    </row>
    <row r="39" spans="1:18" s="248" customFormat="1">
      <c r="A39" s="151">
        <v>41486</v>
      </c>
      <c r="B39" s="184">
        <f>'#1 DFIT- Div Dam'!B43+'#2 DFIT- Plant 2'!B38+'#3 DFIT- Plant 1&amp; Parks'!B36</f>
        <v>130957868.95733987</v>
      </c>
      <c r="C39" s="82">
        <f>'#1 DFIT- Div Dam'!C43+'#2 DFIT- Plant 2'!C38+'#3 DFIT- Plant 1&amp; Parks'!C36</f>
        <v>153947684.52000001</v>
      </c>
      <c r="D39" s="82">
        <f>'#1 DFIT- Div Dam'!D43+'#2 DFIT- Plant 2'!D38+'#3 DFIT- Plant 1&amp; Parks'!D36</f>
        <v>130957868.95733987</v>
      </c>
      <c r="E39" s="82">
        <f>'#1 DFIT- Div Dam'!E43+'#2 DFIT- Plant 2'!E38+'#3 DFIT- Plant 1&amp; Parks'!E36</f>
        <v>7178671.0533594685</v>
      </c>
      <c r="F39" s="82">
        <f>'#1 DFIT- Div Dam'!F43+'#2 DFIT- Plant 2'!F38+'#3 DFIT- Plant 1&amp; Parks'!F36</f>
        <v>409847.65074582695</v>
      </c>
      <c r="G39" s="82">
        <f>'#1 DFIT- Div Dam'!G43+'#2 DFIT- Plant 2'!G38+'#3 DFIT- Plant 1&amp; Parks'!G36</f>
        <v>348642.95040353626</v>
      </c>
      <c r="H39" s="82">
        <f>'#1 DFIT- Div Dam'!H43+'#2 DFIT- Plant 2'!H38+'#3 DFIT- Plant 1&amp; Parks'!H36</f>
        <v>61204.700342290722</v>
      </c>
      <c r="I39" s="82">
        <f t="shared" si="19"/>
        <v>-32285232.816612374</v>
      </c>
      <c r="J39" s="82">
        <f t="shared" si="20"/>
        <v>-1523715.5185937758</v>
      </c>
      <c r="K39" s="82">
        <f t="shared" si="18"/>
        <v>214845.07434027904</v>
      </c>
      <c r="L39" s="82">
        <f t="shared" si="21"/>
        <v>98672636.14072749</v>
      </c>
      <c r="M39" s="82">
        <f t="shared" si="22"/>
        <v>129648998.51308638</v>
      </c>
      <c r="N39" s="82">
        <f t="shared" si="23"/>
        <v>30976362.372358888</v>
      </c>
      <c r="O39" s="82">
        <f t="shared" si="24"/>
        <v>-10841726.830325611</v>
      </c>
      <c r="P39" s="171">
        <f t="shared" si="25"/>
        <v>2390509.8360345829</v>
      </c>
      <c r="R39" s="194"/>
    </row>
    <row r="40" spans="1:18" s="248" customFormat="1">
      <c r="A40" s="151">
        <v>41517</v>
      </c>
      <c r="B40" s="82">
        <f>'#1 DFIT- Div Dam'!B44+'#2 DFIT- Plant 2'!B39+'#3 DFIT- Plant 1&amp; Parks'!B37</f>
        <v>244614957.95004934</v>
      </c>
      <c r="C40" s="194">
        <f>'#1 DFIT- Div Dam'!C44+'#2 DFIT- Plant 2'!C39+'#3 DFIT- Plant 1&amp; Parks'!C37</f>
        <v>287784738.24000001</v>
      </c>
      <c r="D40" s="82">
        <f>'#1 DFIT- Div Dam'!D44+'#2 DFIT- Plant 2'!D39+'#3 DFIT- Plant 1&amp; Parks'!D37</f>
        <v>244614957.95004934</v>
      </c>
      <c r="E40" s="194">
        <f>'#1 DFIT- Div Dam'!E44+'#2 DFIT- Plant 2'!E39+'#3 DFIT- Plant 1&amp; Parks'!E37</f>
        <v>18970594.036353078</v>
      </c>
      <c r="F40" s="82">
        <f>'#1 DFIT- Div Dam'!F44+'#2 DFIT- Plant 2'!F39+'#3 DFIT- Plant 1&amp; Parks'!F37</f>
        <v>593748.58908681467</v>
      </c>
      <c r="G40" s="194">
        <f>'#1 DFIT- Div Dam'!G44+'#2 DFIT- Plant 2'!G39+'#3 DFIT- Plant 1&amp; Parks'!G37</f>
        <v>504815.28634416952</v>
      </c>
      <c r="H40" s="82">
        <f>'#1 DFIT- Div Dam'!H44+'#2 DFIT- Plant 2'!H39+'#3 DFIT- Plant 1&amp; Parks'!H37</f>
        <v>88933.302742645174</v>
      </c>
      <c r="I40" s="194">
        <f t="shared" si="19"/>
        <v>-51255826.852965452</v>
      </c>
      <c r="J40" s="194">
        <f t="shared" si="20"/>
        <v>-2117464.1076805904</v>
      </c>
      <c r="K40" s="82">
        <f>K39+H40</f>
        <v>303778.37708292424</v>
      </c>
      <c r="L40" s="194">
        <f t="shared" si="21"/>
        <v>193359131.0970839</v>
      </c>
      <c r="M40" s="82">
        <f t="shared" si="22"/>
        <v>242801272.21945167</v>
      </c>
      <c r="N40" s="194">
        <f t="shared" si="23"/>
        <v>49442141.122367769</v>
      </c>
      <c r="O40" s="82">
        <f t="shared" si="24"/>
        <v>-17304749.392828718</v>
      </c>
      <c r="P40" s="171">
        <f t="shared" si="25"/>
        <v>6463022.5625031069</v>
      </c>
      <c r="R40" s="194"/>
    </row>
    <row r="41" spans="1:18" s="248" customFormat="1">
      <c r="A41" s="151">
        <v>41547</v>
      </c>
      <c r="B41" s="184">
        <f>'#1 DFIT- Div Dam'!B45+'#2 DFIT- Plant 2'!B40+'#3 DFIT- Plant 1&amp; Parks'!B38</f>
        <v>244614957.95004934</v>
      </c>
      <c r="C41" s="82">
        <f>'#1 DFIT- Div Dam'!C45+'#2 DFIT- Plant 2'!C40+'#3 DFIT- Plant 1&amp; Parks'!C38</f>
        <v>287784738.24000001</v>
      </c>
      <c r="D41" s="82">
        <f>'#1 DFIT- Div Dam'!D45+'#2 DFIT- Plant 2'!D40+'#3 DFIT- Plant 1&amp; Parks'!D38</f>
        <v>244614957.95004934</v>
      </c>
      <c r="E41" s="82">
        <f>'#1 DFIT- Div Dam'!E45+'#2 DFIT- Plant 2'!E40+'#3 DFIT- Plant 1&amp; Parks'!E38</f>
        <v>18970594.036353078</v>
      </c>
      <c r="F41" s="82">
        <f>'#1 DFIT- Div Dam'!F45+'#2 DFIT- Plant 2'!F40+'#3 DFIT- Plant 1&amp; Parks'!F38</f>
        <v>766155.71878149058</v>
      </c>
      <c r="G41" s="82">
        <f>'#1 DFIT- Div Dam'!G45+'#2 DFIT- Plant 2'!G40+'#3 DFIT- Plant 1&amp; Parks'!G38</f>
        <v>651226.85128851316</v>
      </c>
      <c r="H41" s="82">
        <f>'#1 DFIT- Div Dam'!H45+'#2 DFIT- Plant 2'!H40+'#3 DFIT- Plant 1&amp; Parks'!H38</f>
        <v>114928.86749297744</v>
      </c>
      <c r="I41" s="82">
        <f t="shared" si="19"/>
        <v>-70226420.889318526</v>
      </c>
      <c r="J41" s="82">
        <f t="shared" si="20"/>
        <v>-2883619.8264620807</v>
      </c>
      <c r="K41" s="82">
        <f t="shared" si="18"/>
        <v>418707.24457590166</v>
      </c>
      <c r="L41" s="82">
        <f t="shared" si="21"/>
        <v>174388537.06073081</v>
      </c>
      <c r="M41" s="82">
        <f t="shared" si="22"/>
        <v>242150045.36816314</v>
      </c>
      <c r="N41" s="82">
        <f t="shared" si="23"/>
        <v>67761508.307432324</v>
      </c>
      <c r="O41" s="82">
        <f t="shared" si="24"/>
        <v>-23716527.907601312</v>
      </c>
      <c r="P41" s="171">
        <f t="shared" si="25"/>
        <v>6411778.514772594</v>
      </c>
      <c r="R41" s="194"/>
    </row>
    <row r="42" spans="1:18" s="248" customFormat="1">
      <c r="A42" s="151">
        <v>41578</v>
      </c>
      <c r="B42" s="184">
        <f>'#1 DFIT- Div Dam'!B46+'#2 DFIT- Plant 2'!B41+'#3 DFIT- Plant 1&amp; Parks'!B39</f>
        <v>244614957.95004934</v>
      </c>
      <c r="C42" s="82">
        <f>'#1 DFIT- Div Dam'!C46+'#2 DFIT- Plant 2'!C41+'#3 DFIT- Plant 1&amp; Parks'!C39</f>
        <v>287784738.24000001</v>
      </c>
      <c r="D42" s="82">
        <f>'#1 DFIT- Div Dam'!D46+'#2 DFIT- Plant 2'!D41+'#3 DFIT- Plant 1&amp; Parks'!D39</f>
        <v>244614957.95004934</v>
      </c>
      <c r="E42" s="82">
        <f>'#1 DFIT- Div Dam'!E46+'#2 DFIT- Plant 2'!E41+'#3 DFIT- Plant 1&amp; Parks'!E39</f>
        <v>18970594.036353078</v>
      </c>
      <c r="F42" s="82">
        <f>'#1 DFIT- Div Dam'!F46+'#2 DFIT- Plant 2'!F41+'#3 DFIT- Plant 1&amp; Parks'!F39</f>
        <v>766155.71878149058</v>
      </c>
      <c r="G42" s="82">
        <f>'#1 DFIT- Div Dam'!G46+'#2 DFIT- Plant 2'!G41+'#3 DFIT- Plant 1&amp; Parks'!G39</f>
        <v>651226.85128851316</v>
      </c>
      <c r="H42" s="82">
        <f>'#1 DFIT- Div Dam'!H46+'#2 DFIT- Plant 2'!H41+'#3 DFIT- Plant 1&amp; Parks'!H39</f>
        <v>114928.86749297744</v>
      </c>
      <c r="I42" s="82">
        <f t="shared" si="19"/>
        <v>-89197014.925671607</v>
      </c>
      <c r="J42" s="82">
        <f t="shared" si="20"/>
        <v>-3649775.5452435715</v>
      </c>
      <c r="K42" s="82">
        <f>K41+H42</f>
        <v>533636.11206887907</v>
      </c>
      <c r="L42" s="82">
        <f t="shared" si="21"/>
        <v>155417943.02437773</v>
      </c>
      <c r="M42" s="82">
        <f t="shared" si="22"/>
        <v>241498818.51687467</v>
      </c>
      <c r="N42" s="82">
        <f t="shared" si="23"/>
        <v>86080875.492496938</v>
      </c>
      <c r="O42" s="82">
        <f t="shared" si="24"/>
        <v>-30128306.422373924</v>
      </c>
      <c r="P42" s="171">
        <f t="shared" si="25"/>
        <v>6411778.5147726126</v>
      </c>
      <c r="R42" s="194"/>
    </row>
    <row r="43" spans="1:18" s="248" customFormat="1">
      <c r="A43" s="200">
        <v>41608</v>
      </c>
      <c r="B43" s="201">
        <f>'#1 DFIT- Div Dam'!B47+'#2 DFIT- Plant 2'!B42+'#3 DFIT- Plant 1&amp; Parks'!B40</f>
        <v>244614957.95004934</v>
      </c>
      <c r="C43" s="117">
        <f>'#1 DFIT- Div Dam'!C47+'#2 DFIT- Plant 2'!C42+'#3 DFIT- Plant 1&amp; Parks'!C40</f>
        <v>287784738.24000001</v>
      </c>
      <c r="D43" s="117">
        <f>'#1 DFIT- Div Dam'!D47+'#2 DFIT- Plant 2'!D42+'#3 DFIT- Plant 1&amp; Parks'!D40</f>
        <v>244614957.95004934</v>
      </c>
      <c r="E43" s="117">
        <f>'#1 DFIT- Div Dam'!E47+'#2 DFIT- Plant 2'!E42+'#3 DFIT- Plant 1&amp; Parks'!E40</f>
        <v>18970594.036353078</v>
      </c>
      <c r="F43" s="117">
        <f>'#1 DFIT- Div Dam'!F47+'#2 DFIT- Plant 2'!F42+'#3 DFIT- Plant 1&amp; Parks'!F40</f>
        <v>766155.71878149058</v>
      </c>
      <c r="G43" s="117">
        <f>'#1 DFIT- Div Dam'!G47+'#2 DFIT- Plant 2'!G42+'#3 DFIT- Plant 1&amp; Parks'!G40</f>
        <v>651226.85128851316</v>
      </c>
      <c r="H43" s="117">
        <f>'#1 DFIT- Div Dam'!H47+'#2 DFIT- Plant 2'!H42+'#3 DFIT- Plant 1&amp; Parks'!H40</f>
        <v>114928.86749297744</v>
      </c>
      <c r="I43" s="117">
        <f t="shared" si="19"/>
        <v>-108167608.96202469</v>
      </c>
      <c r="J43" s="117">
        <f t="shared" si="20"/>
        <v>-4415931.2640250623</v>
      </c>
      <c r="K43" s="117">
        <f t="shared" si="18"/>
        <v>648564.97956185648</v>
      </c>
      <c r="L43" s="117">
        <f t="shared" si="21"/>
        <v>136447348.98802465</v>
      </c>
      <c r="M43" s="117">
        <f t="shared" si="22"/>
        <v>240847591.66558614</v>
      </c>
      <c r="N43" s="117">
        <f t="shared" si="23"/>
        <v>104400242.67756149</v>
      </c>
      <c r="O43" s="117">
        <f t="shared" si="24"/>
        <v>-36540084.937146522</v>
      </c>
      <c r="P43" s="244">
        <f t="shared" si="25"/>
        <v>6411778.5147725977</v>
      </c>
      <c r="R43" s="194"/>
    </row>
    <row r="44" spans="1:18" s="248" customFormat="1">
      <c r="A44" s="200">
        <v>41639</v>
      </c>
      <c r="B44" s="201">
        <f>'#1 DFIT- Div Dam'!B48+'#2 DFIT- Plant 2'!B43+'#3 DFIT- Plant 1&amp; Parks'!B41</f>
        <v>244614957.95004934</v>
      </c>
      <c r="C44" s="117">
        <f>'#1 DFIT- Div Dam'!C48+'#2 DFIT- Plant 2'!C43+'#3 DFIT- Plant 1&amp; Parks'!C41</f>
        <v>287784738.24000001</v>
      </c>
      <c r="D44" s="117">
        <f>'#1 DFIT- Div Dam'!D48+'#2 DFIT- Plant 2'!D43+'#3 DFIT- Plant 1&amp; Parks'!D41</f>
        <v>244614957.95004934</v>
      </c>
      <c r="E44" s="117">
        <f>'#1 DFIT- Div Dam'!E48+'#2 DFIT- Plant 2'!E43+'#3 DFIT- Plant 1&amp; Parks'!E41</f>
        <v>18970594.036353078</v>
      </c>
      <c r="F44" s="117">
        <f>'#1 DFIT- Div Dam'!F48+'#2 DFIT- Plant 2'!F43+'#3 DFIT- Plant 1&amp; Parks'!F41</f>
        <v>766155.71878149058</v>
      </c>
      <c r="G44" s="117">
        <f>'#1 DFIT- Div Dam'!G48+'#2 DFIT- Plant 2'!G43+'#3 DFIT- Plant 1&amp; Parks'!G41</f>
        <v>651226.85128851316</v>
      </c>
      <c r="H44" s="117">
        <f>'#1 DFIT- Div Dam'!H48+'#2 DFIT- Plant 2'!H43+'#3 DFIT- Plant 1&amp; Parks'!H41</f>
        <v>114928.86749297744</v>
      </c>
      <c r="I44" s="117">
        <f t="shared" si="19"/>
        <v>-127138202.99837777</v>
      </c>
      <c r="J44" s="117">
        <f t="shared" si="20"/>
        <v>-5182086.9828065531</v>
      </c>
      <c r="K44" s="117">
        <f>K43+H44</f>
        <v>763493.8470548339</v>
      </c>
      <c r="L44" s="117">
        <f t="shared" si="21"/>
        <v>117476754.95167157</v>
      </c>
      <c r="M44" s="117">
        <f t="shared" si="22"/>
        <v>240196364.81429762</v>
      </c>
      <c r="N44" s="117">
        <f t="shared" si="23"/>
        <v>122719609.86262605</v>
      </c>
      <c r="O44" s="117">
        <f t="shared" si="24"/>
        <v>-42951863.451919116</v>
      </c>
      <c r="P44" s="244">
        <f t="shared" si="25"/>
        <v>6411778.514772594</v>
      </c>
      <c r="R44" s="194"/>
    </row>
    <row r="45" spans="1:18" s="248" customFormat="1">
      <c r="A45" s="200">
        <v>41670</v>
      </c>
      <c r="B45" s="201">
        <f>'#1 DFIT- Div Dam'!B49+'#2 DFIT- Plant 2'!B44+'#3 DFIT- Plant 1&amp; Parks'!B42</f>
        <v>244614957.95004934</v>
      </c>
      <c r="C45" s="117">
        <f>'#1 DFIT- Div Dam'!C49+'#2 DFIT- Plant 2'!C44+'#3 DFIT- Plant 1&amp; Parks'!C42</f>
        <v>287784738.24000001</v>
      </c>
      <c r="D45" s="117">
        <f>'#1 DFIT- Div Dam'!D49+'#2 DFIT- Plant 2'!D44+'#3 DFIT- Plant 1&amp; Parks'!D42</f>
        <v>244614957.95004934</v>
      </c>
      <c r="E45" s="117">
        <f>'#1 DFIT- Div Dam'!E49+'#2 DFIT- Plant 2'!E44+'#3 DFIT- Plant 1&amp; Parks'!E42</f>
        <v>734253.57831922208</v>
      </c>
      <c r="F45" s="117">
        <f>'#1 DFIT- Div Dam'!F49+'#2 DFIT- Plant 2'!F44+'#3 DFIT- Plant 1&amp; Parks'!F42</f>
        <v>766155.71878149058</v>
      </c>
      <c r="G45" s="117">
        <f>'#1 DFIT- Div Dam'!G49+'#2 DFIT- Plant 2'!G44+'#3 DFIT- Plant 1&amp; Parks'!G42</f>
        <v>651226.85128851316</v>
      </c>
      <c r="H45" s="117">
        <f>'#1 DFIT- Div Dam'!H49+'#2 DFIT- Plant 2'!H44+'#3 DFIT- Plant 1&amp; Parks'!H42</f>
        <v>114928.86749297744</v>
      </c>
      <c r="I45" s="117">
        <f t="shared" si="19"/>
        <v>-127872456.57669699</v>
      </c>
      <c r="J45" s="117">
        <f t="shared" si="20"/>
        <v>-5948242.7015880439</v>
      </c>
      <c r="K45" s="117">
        <f t="shared" si="18"/>
        <v>878422.71454781131</v>
      </c>
      <c r="L45" s="117">
        <f t="shared" si="21"/>
        <v>116742501.37335235</v>
      </c>
      <c r="M45" s="117">
        <f t="shared" si="22"/>
        <v>239545137.96300912</v>
      </c>
      <c r="N45" s="117">
        <f t="shared" si="23"/>
        <v>122802636.58965677</v>
      </c>
      <c r="O45" s="117">
        <f t="shared" si="24"/>
        <v>-42980922.80637987</v>
      </c>
      <c r="P45" s="244">
        <f t="shared" si="25"/>
        <v>29059.3544607535</v>
      </c>
      <c r="R45" s="194"/>
    </row>
    <row r="46" spans="1:18" s="248" customFormat="1">
      <c r="A46" s="200">
        <v>41698</v>
      </c>
      <c r="B46" s="201">
        <f>'#1 DFIT- Div Dam'!B50+'#2 DFIT- Plant 2'!B45+'#3 DFIT- Plant 1&amp; Parks'!B43</f>
        <v>244614957.95004934</v>
      </c>
      <c r="C46" s="117">
        <f>'#1 DFIT- Div Dam'!C50+'#2 DFIT- Plant 2'!C45+'#3 DFIT- Plant 1&amp; Parks'!C43</f>
        <v>287784738.24000001</v>
      </c>
      <c r="D46" s="117">
        <f>'#1 DFIT- Div Dam'!D50+'#2 DFIT- Plant 2'!D45+'#3 DFIT- Plant 1&amp; Parks'!D43</f>
        <v>244614957.95004934</v>
      </c>
      <c r="E46" s="117">
        <f>'#1 DFIT- Div Dam'!E50+'#2 DFIT- Plant 2'!E45+'#3 DFIT- Plant 1&amp; Parks'!E43</f>
        <v>734253.57831922208</v>
      </c>
      <c r="F46" s="117">
        <f>'#1 DFIT- Div Dam'!F50+'#2 DFIT- Plant 2'!F45+'#3 DFIT- Plant 1&amp; Parks'!F43</f>
        <v>766155.71878149058</v>
      </c>
      <c r="G46" s="117">
        <f>'#1 DFIT- Div Dam'!G50+'#2 DFIT- Plant 2'!G45+'#3 DFIT- Plant 1&amp; Parks'!G43</f>
        <v>651226.85128851316</v>
      </c>
      <c r="H46" s="117">
        <f>'#1 DFIT- Div Dam'!H50+'#2 DFIT- Plant 2'!H45+'#3 DFIT- Plant 1&amp; Parks'!H43</f>
        <v>114928.86749297744</v>
      </c>
      <c r="I46" s="117">
        <f t="shared" si="19"/>
        <v>-128606710.15501621</v>
      </c>
      <c r="J46" s="117">
        <f t="shared" si="20"/>
        <v>-6714398.4203695348</v>
      </c>
      <c r="K46" s="117">
        <f>K45+H46</f>
        <v>993351.58204078872</v>
      </c>
      <c r="L46" s="117">
        <f t="shared" si="21"/>
        <v>116008247.79503313</v>
      </c>
      <c r="M46" s="117">
        <f t="shared" si="22"/>
        <v>238893911.11172059</v>
      </c>
      <c r="N46" s="117">
        <f t="shared" si="23"/>
        <v>122885663.31668746</v>
      </c>
      <c r="O46" s="117">
        <f t="shared" si="24"/>
        <v>-43009982.160840608</v>
      </c>
      <c r="P46" s="244">
        <f t="shared" si="25"/>
        <v>29059.354460738599</v>
      </c>
      <c r="R46" s="194"/>
    </row>
    <row r="47" spans="1:18" s="248" customFormat="1">
      <c r="A47" s="200">
        <v>41729</v>
      </c>
      <c r="B47" s="201">
        <f>'#1 DFIT- Div Dam'!B51+'#2 DFIT- Plant 2'!B46+'#3 DFIT- Plant 1&amp; Parks'!B44</f>
        <v>244614957.95004934</v>
      </c>
      <c r="C47" s="117">
        <f>'#1 DFIT- Div Dam'!C51+'#2 DFIT- Plant 2'!C46+'#3 DFIT- Plant 1&amp; Parks'!C44</f>
        <v>287784738.24000001</v>
      </c>
      <c r="D47" s="117">
        <f>'#1 DFIT- Div Dam'!D51+'#2 DFIT- Plant 2'!D46+'#3 DFIT- Plant 1&amp; Parks'!D44</f>
        <v>244614957.95004934</v>
      </c>
      <c r="E47" s="117">
        <f>'#1 DFIT- Div Dam'!E51+'#2 DFIT- Plant 2'!E46+'#3 DFIT- Plant 1&amp; Parks'!E44</f>
        <v>734253.57831922208</v>
      </c>
      <c r="F47" s="117">
        <f>'#1 DFIT- Div Dam'!F51+'#2 DFIT- Plant 2'!F46+'#3 DFIT- Plant 1&amp; Parks'!F44</f>
        <v>766155.71878149058</v>
      </c>
      <c r="G47" s="117">
        <f>'#1 DFIT- Div Dam'!G51+'#2 DFIT- Plant 2'!G46+'#3 DFIT- Plant 1&amp; Parks'!G44</f>
        <v>651226.85128851316</v>
      </c>
      <c r="H47" s="117">
        <f>'#1 DFIT- Div Dam'!H51+'#2 DFIT- Plant 2'!H46+'#3 DFIT- Plant 1&amp; Parks'!H44</f>
        <v>114928.86749297744</v>
      </c>
      <c r="I47" s="117">
        <f t="shared" si="19"/>
        <v>-129340963.73333544</v>
      </c>
      <c r="J47" s="117">
        <f t="shared" si="20"/>
        <v>-7480554.1391510256</v>
      </c>
      <c r="K47" s="117">
        <f>K46+H47</f>
        <v>1108280.4495337661</v>
      </c>
      <c r="L47" s="117">
        <f t="shared" si="21"/>
        <v>115273994.21671391</v>
      </c>
      <c r="M47" s="117">
        <f t="shared" si="22"/>
        <v>238242684.26043206</v>
      </c>
      <c r="N47" s="117">
        <f t="shared" si="23"/>
        <v>122968690.04371816</v>
      </c>
      <c r="O47" s="117">
        <f t="shared" si="24"/>
        <v>-43039041.515301354</v>
      </c>
      <c r="P47" s="244">
        <f t="shared" si="25"/>
        <v>29059.35446074605</v>
      </c>
      <c r="R47" s="194"/>
    </row>
    <row r="48" spans="1:18" s="248" customFormat="1">
      <c r="A48" s="200">
        <v>41759</v>
      </c>
      <c r="B48" s="201">
        <f>'#1 DFIT- Div Dam'!B52+'#2 DFIT- Plant 2'!B47+'#3 DFIT- Plant 1&amp; Parks'!B45</f>
        <v>244614957.95004934</v>
      </c>
      <c r="C48" s="117">
        <f>'#1 DFIT- Div Dam'!C52+'#2 DFIT- Plant 2'!C47+'#3 DFIT- Plant 1&amp; Parks'!C45</f>
        <v>287784738.24000001</v>
      </c>
      <c r="D48" s="117">
        <f>'#1 DFIT- Div Dam'!D52+'#2 DFIT- Plant 2'!D47+'#3 DFIT- Plant 1&amp; Parks'!D45</f>
        <v>244614957.95004934</v>
      </c>
      <c r="E48" s="117">
        <f>'#1 DFIT- Div Dam'!E52+'#2 DFIT- Plant 2'!E47+'#3 DFIT- Plant 1&amp; Parks'!E45</f>
        <v>734253.57831922208</v>
      </c>
      <c r="F48" s="117">
        <f>'#1 DFIT- Div Dam'!F52+'#2 DFIT- Plant 2'!F47+'#3 DFIT- Plant 1&amp; Parks'!F45</f>
        <v>766155.71878149058</v>
      </c>
      <c r="G48" s="117">
        <f>'#1 DFIT- Div Dam'!G52+'#2 DFIT- Plant 2'!G47+'#3 DFIT- Plant 1&amp; Parks'!G45</f>
        <v>651226.85128851316</v>
      </c>
      <c r="H48" s="117">
        <f>'#1 DFIT- Div Dam'!H52+'#2 DFIT- Plant 2'!H47+'#3 DFIT- Plant 1&amp; Parks'!H45</f>
        <v>114928.86749297744</v>
      </c>
      <c r="I48" s="117">
        <f t="shared" si="19"/>
        <v>-130075217.31165466</v>
      </c>
      <c r="J48" s="117">
        <f t="shared" si="20"/>
        <v>-8246709.8579325164</v>
      </c>
      <c r="K48" s="117">
        <f t="shared" si="18"/>
        <v>1223209.3170267437</v>
      </c>
      <c r="L48" s="117">
        <f t="shared" si="21"/>
        <v>114539740.63839468</v>
      </c>
      <c r="M48" s="117">
        <f t="shared" si="22"/>
        <v>237591457.40914357</v>
      </c>
      <c r="N48" s="117">
        <f t="shared" si="23"/>
        <v>123051716.77074888</v>
      </c>
      <c r="O48" s="117">
        <f t="shared" si="24"/>
        <v>-43068100.869762108</v>
      </c>
      <c r="P48" s="244">
        <f t="shared" si="25"/>
        <v>29059.3544607535</v>
      </c>
      <c r="R48" s="194"/>
    </row>
    <row r="49" spans="1:18" s="248" customFormat="1">
      <c r="A49" s="200">
        <v>41790</v>
      </c>
      <c r="B49" s="201">
        <f>'#1 DFIT- Div Dam'!B53+'#2 DFIT- Plant 2'!B48+'#3 DFIT- Plant 1&amp; Parks'!B46</f>
        <v>244614957.95004934</v>
      </c>
      <c r="C49" s="117">
        <f>'#1 DFIT- Div Dam'!C53+'#2 DFIT- Plant 2'!C48+'#3 DFIT- Plant 1&amp; Parks'!C46</f>
        <v>287784738.24000001</v>
      </c>
      <c r="D49" s="117">
        <f>'#1 DFIT- Div Dam'!D53+'#2 DFIT- Plant 2'!D48+'#3 DFIT- Plant 1&amp; Parks'!D46</f>
        <v>244614957.95004934</v>
      </c>
      <c r="E49" s="117">
        <f>'#1 DFIT- Div Dam'!E53+'#2 DFIT- Plant 2'!E48+'#3 DFIT- Plant 1&amp; Parks'!E46</f>
        <v>734253.57831922208</v>
      </c>
      <c r="F49" s="117">
        <f>'#1 DFIT- Div Dam'!F53+'#2 DFIT- Plant 2'!F48+'#3 DFIT- Plant 1&amp; Parks'!F46</f>
        <v>766155.71878149058</v>
      </c>
      <c r="G49" s="117">
        <f>'#1 DFIT- Div Dam'!G53+'#2 DFIT- Plant 2'!G48+'#3 DFIT- Plant 1&amp; Parks'!G46</f>
        <v>651226.85128851316</v>
      </c>
      <c r="H49" s="117">
        <f>'#1 DFIT- Div Dam'!H53+'#2 DFIT- Plant 2'!H48+'#3 DFIT- Plant 1&amp; Parks'!H46</f>
        <v>114928.86749297744</v>
      </c>
      <c r="I49" s="117">
        <f t="shared" si="19"/>
        <v>-130809470.88997388</v>
      </c>
      <c r="J49" s="117">
        <f t="shared" si="20"/>
        <v>-9012865.5767140072</v>
      </c>
      <c r="K49" s="117">
        <f>K48+H49</f>
        <v>1338138.1845197212</v>
      </c>
      <c r="L49" s="117">
        <f t="shared" si="21"/>
        <v>113805487.06007546</v>
      </c>
      <c r="M49" s="117">
        <f t="shared" si="22"/>
        <v>236940230.55785504</v>
      </c>
      <c r="N49" s="117">
        <f t="shared" si="23"/>
        <v>123134743.49777958</v>
      </c>
      <c r="O49" s="117">
        <f t="shared" si="24"/>
        <v>-43097160.224222846</v>
      </c>
      <c r="P49" s="244">
        <f t="shared" si="25"/>
        <v>29059.354460738599</v>
      </c>
      <c r="R49" s="194"/>
    </row>
    <row r="50" spans="1:18" s="248" customFormat="1">
      <c r="A50" s="200">
        <v>41820</v>
      </c>
      <c r="B50" s="201">
        <f>'#1 DFIT- Div Dam'!B54+'#2 DFIT- Plant 2'!B49+'#3 DFIT- Plant 1&amp; Parks'!B47</f>
        <v>244614957.95004934</v>
      </c>
      <c r="C50" s="117">
        <f>'#1 DFIT- Div Dam'!C54+'#2 DFIT- Plant 2'!C49+'#3 DFIT- Plant 1&amp; Parks'!C47</f>
        <v>287784738.24000001</v>
      </c>
      <c r="D50" s="117">
        <f>'#1 DFIT- Div Dam'!D54+'#2 DFIT- Plant 2'!D49+'#3 DFIT- Plant 1&amp; Parks'!D47</f>
        <v>244614957.95004934</v>
      </c>
      <c r="E50" s="117">
        <f>'#1 DFIT- Div Dam'!E54+'#2 DFIT- Plant 2'!E49+'#3 DFIT- Plant 1&amp; Parks'!E47</f>
        <v>734253.57831922208</v>
      </c>
      <c r="F50" s="117">
        <f>'#1 DFIT- Div Dam'!F54+'#2 DFIT- Plant 2'!F49+'#3 DFIT- Plant 1&amp; Parks'!F47</f>
        <v>766155.71878149058</v>
      </c>
      <c r="G50" s="117">
        <f>'#1 DFIT- Div Dam'!G54+'#2 DFIT- Plant 2'!G49+'#3 DFIT- Plant 1&amp; Parks'!G47</f>
        <v>651226.85128851316</v>
      </c>
      <c r="H50" s="117">
        <f>'#1 DFIT- Div Dam'!H54+'#2 DFIT- Plant 2'!H49+'#3 DFIT- Plant 1&amp; Parks'!H47</f>
        <v>114928.86749297744</v>
      </c>
      <c r="I50" s="117">
        <f t="shared" si="19"/>
        <v>-131543724.4682931</v>
      </c>
      <c r="J50" s="117">
        <f t="shared" si="20"/>
        <v>-9779021.2954954971</v>
      </c>
      <c r="K50" s="117">
        <f t="shared" si="18"/>
        <v>1453067.0520126987</v>
      </c>
      <c r="L50" s="117">
        <f t="shared" si="21"/>
        <v>113071233.48175624</v>
      </c>
      <c r="M50" s="117">
        <f t="shared" si="22"/>
        <v>236289003.70656654</v>
      </c>
      <c r="N50" s="117">
        <f t="shared" si="23"/>
        <v>123217770.2248103</v>
      </c>
      <c r="O50" s="117">
        <f t="shared" si="24"/>
        <v>-43126219.5786836</v>
      </c>
      <c r="P50" s="244">
        <f t="shared" si="25"/>
        <v>29059.3544607535</v>
      </c>
      <c r="R50" s="194"/>
    </row>
    <row r="51" spans="1:18" s="248" customFormat="1">
      <c r="A51" s="200">
        <v>41851</v>
      </c>
      <c r="B51" s="201">
        <f>'#1 DFIT- Div Dam'!B55+'#2 DFIT- Plant 2'!B50+'#3 DFIT- Plant 1&amp; Parks'!B48</f>
        <v>244614957.95004934</v>
      </c>
      <c r="C51" s="117">
        <f>'#1 DFIT- Div Dam'!C55+'#2 DFIT- Plant 2'!C50+'#3 DFIT- Plant 1&amp; Parks'!C48</f>
        <v>287784738.24000001</v>
      </c>
      <c r="D51" s="117">
        <f>'#1 DFIT- Div Dam'!D55+'#2 DFIT- Plant 2'!D50+'#3 DFIT- Plant 1&amp; Parks'!D48</f>
        <v>244614957.95004934</v>
      </c>
      <c r="E51" s="117">
        <f>'#1 DFIT- Div Dam'!E55+'#2 DFIT- Plant 2'!E50+'#3 DFIT- Plant 1&amp; Parks'!E48</f>
        <v>734253.57831922208</v>
      </c>
      <c r="F51" s="117">
        <f>'#1 DFIT- Div Dam'!F55+'#2 DFIT- Plant 2'!F50+'#3 DFIT- Plant 1&amp; Parks'!F48</f>
        <v>766155.71878149058</v>
      </c>
      <c r="G51" s="117">
        <f>'#1 DFIT- Div Dam'!G55+'#2 DFIT- Plant 2'!G50+'#3 DFIT- Plant 1&amp; Parks'!G48</f>
        <v>651226.85128851316</v>
      </c>
      <c r="H51" s="117">
        <f>'#1 DFIT- Div Dam'!H55+'#2 DFIT- Plant 2'!H50+'#3 DFIT- Plant 1&amp; Parks'!H48</f>
        <v>114928.86749297744</v>
      </c>
      <c r="I51" s="117">
        <f t="shared" si="19"/>
        <v>-132277978.04661232</v>
      </c>
      <c r="J51" s="117">
        <f t="shared" si="20"/>
        <v>-10545177.014276987</v>
      </c>
      <c r="K51" s="117">
        <f t="shared" si="18"/>
        <v>1567995.9195056763</v>
      </c>
      <c r="L51" s="117">
        <f t="shared" si="21"/>
        <v>112336979.90343702</v>
      </c>
      <c r="M51" s="117">
        <f t="shared" si="22"/>
        <v>235637776.85527804</v>
      </c>
      <c r="N51" s="117">
        <f t="shared" si="23"/>
        <v>123300796.95184103</v>
      </c>
      <c r="O51" s="117">
        <f t="shared" si="24"/>
        <v>-43155278.933144353</v>
      </c>
      <c r="P51" s="244">
        <f t="shared" si="25"/>
        <v>29059.3544607535</v>
      </c>
      <c r="R51" s="194"/>
    </row>
    <row r="52" spans="1:18" s="120" customFormat="1">
      <c r="A52" s="200">
        <v>41882</v>
      </c>
      <c r="B52" s="117">
        <f>'#1 DFIT- Div Dam'!B56+'#2 DFIT- Plant 2'!B51+'#3 DFIT- Plant 1&amp; Parks'!B49</f>
        <v>244614957.95004934</v>
      </c>
      <c r="C52" s="337">
        <f>'#1 DFIT- Div Dam'!C56+'#2 DFIT- Plant 2'!C51+'#3 DFIT- Plant 1&amp; Parks'!C49</f>
        <v>287784738.24000001</v>
      </c>
      <c r="D52" s="117">
        <f>'#1 DFIT- Div Dam'!D56+'#2 DFIT- Plant 2'!D51+'#3 DFIT- Plant 1&amp; Parks'!D49</f>
        <v>244614957.95004934</v>
      </c>
      <c r="E52" s="337">
        <f>'#1 DFIT- Div Dam'!E56+'#2 DFIT- Plant 2'!E51+'#3 DFIT- Plant 1&amp; Parks'!E49</f>
        <v>734253.57831922208</v>
      </c>
      <c r="F52" s="117">
        <f>'#1 DFIT- Div Dam'!F56+'#2 DFIT- Plant 2'!F51+'#3 DFIT- Plant 1&amp; Parks'!F49</f>
        <v>766155.71878149058</v>
      </c>
      <c r="G52" s="337">
        <f>'#1 DFIT- Div Dam'!G56+'#2 DFIT- Plant 2'!G51+'#3 DFIT- Plant 1&amp; Parks'!G49</f>
        <v>651226.85128851316</v>
      </c>
      <c r="H52" s="117">
        <f>'#1 DFIT- Div Dam'!H56+'#2 DFIT- Plant 2'!H51+'#3 DFIT- Plant 1&amp; Parks'!H49</f>
        <v>114928.86749297744</v>
      </c>
      <c r="I52" s="337">
        <f t="shared" si="19"/>
        <v>-133012231.62493154</v>
      </c>
      <c r="J52" s="337">
        <f t="shared" si="20"/>
        <v>-11311332.733058477</v>
      </c>
      <c r="K52" s="117">
        <f t="shared" si="18"/>
        <v>1682924.7869986538</v>
      </c>
      <c r="L52" s="337">
        <f t="shared" si="21"/>
        <v>111602726.3251178</v>
      </c>
      <c r="M52" s="117">
        <f t="shared" si="22"/>
        <v>234986550.00398952</v>
      </c>
      <c r="N52" s="337">
        <f t="shared" si="23"/>
        <v>123383823.67887172</v>
      </c>
      <c r="O52" s="117">
        <f t="shared" si="24"/>
        <v>-43184338.287605099</v>
      </c>
      <c r="P52" s="244">
        <f t="shared" si="25"/>
        <v>29059.35446074605</v>
      </c>
      <c r="R52" s="126"/>
    </row>
    <row r="53" spans="1:18" s="120" customFormat="1">
      <c r="A53" s="294">
        <v>41912</v>
      </c>
      <c r="B53" s="201">
        <f>'#1 DFIT- Div Dam'!B57+'#2 DFIT- Plant 2'!B52+'#3 DFIT- Plant 1&amp; Parks'!B50</f>
        <v>244614957.95004934</v>
      </c>
      <c r="C53" s="201">
        <f>'#1 DFIT- Div Dam'!C57+'#2 DFIT- Plant 2'!C52+'#3 DFIT- Plant 1&amp; Parks'!C50</f>
        <v>287784738.24000001</v>
      </c>
      <c r="D53" s="201">
        <f>'#1 DFIT- Div Dam'!D57+'#2 DFIT- Plant 2'!D52+'#3 DFIT- Plant 1&amp; Parks'!D50</f>
        <v>244614957.95004934</v>
      </c>
      <c r="E53" s="201">
        <f>'#1 DFIT- Div Dam'!E57+'#2 DFIT- Plant 2'!E52+'#3 DFIT- Plant 1&amp; Parks'!E50</f>
        <v>734253.57831922208</v>
      </c>
      <c r="F53" s="201">
        <f>'#1 DFIT- Div Dam'!F57+'#2 DFIT- Plant 2'!F52+'#3 DFIT- Plant 1&amp; Parks'!F50</f>
        <v>766155.71878149058</v>
      </c>
      <c r="G53" s="201">
        <f>'#1 DFIT- Div Dam'!G57+'#2 DFIT- Plant 2'!G52+'#3 DFIT- Plant 1&amp; Parks'!G50</f>
        <v>651226.85128851316</v>
      </c>
      <c r="H53" s="201">
        <f>'#1 DFIT- Div Dam'!H57+'#2 DFIT- Plant 2'!H52+'#3 DFIT- Plant 1&amp; Parks'!H50</f>
        <v>114928.86749297744</v>
      </c>
      <c r="I53" s="201">
        <f t="shared" si="19"/>
        <v>-133746485.20325077</v>
      </c>
      <c r="J53" s="201">
        <f t="shared" si="20"/>
        <v>-12077488.451839967</v>
      </c>
      <c r="K53" s="201">
        <f t="shared" si="18"/>
        <v>1797853.6544916313</v>
      </c>
      <c r="L53" s="201">
        <f t="shared" si="21"/>
        <v>110868472.74679857</v>
      </c>
      <c r="M53" s="201">
        <f t="shared" si="22"/>
        <v>234335323.15270102</v>
      </c>
      <c r="N53" s="201">
        <f t="shared" si="23"/>
        <v>123466850.40590245</v>
      </c>
      <c r="O53" s="201">
        <f t="shared" si="24"/>
        <v>-43213397.642065853</v>
      </c>
      <c r="P53" s="340">
        <f t="shared" si="25"/>
        <v>29059.3544607535</v>
      </c>
      <c r="R53" s="126"/>
    </row>
    <row r="54" spans="1:18" s="120" customFormat="1">
      <c r="A54" s="294">
        <v>41943</v>
      </c>
      <c r="B54" s="201">
        <f>'#1 DFIT- Div Dam'!B58+'#2 DFIT- Plant 2'!B53+'#3 DFIT- Plant 1&amp; Parks'!B51</f>
        <v>244614957.95004934</v>
      </c>
      <c r="C54" s="201">
        <f>'#1 DFIT- Div Dam'!C58+'#2 DFIT- Plant 2'!C53+'#3 DFIT- Plant 1&amp; Parks'!C51</f>
        <v>287784738.24000001</v>
      </c>
      <c r="D54" s="201">
        <f>'#1 DFIT- Div Dam'!D58+'#2 DFIT- Plant 2'!D53+'#3 DFIT- Plant 1&amp; Parks'!D51</f>
        <v>244614957.95004934</v>
      </c>
      <c r="E54" s="201">
        <f>'#1 DFIT- Div Dam'!E58+'#2 DFIT- Plant 2'!E53+'#3 DFIT- Plant 1&amp; Parks'!E51</f>
        <v>734253.57831922208</v>
      </c>
      <c r="F54" s="201">
        <f>'#1 DFIT- Div Dam'!F58+'#2 DFIT- Plant 2'!F53+'#3 DFIT- Plant 1&amp; Parks'!F51</f>
        <v>766155.71878149058</v>
      </c>
      <c r="G54" s="201">
        <f>'#1 DFIT- Div Dam'!G58+'#2 DFIT- Plant 2'!G53+'#3 DFIT- Plant 1&amp; Parks'!G51</f>
        <v>651226.85128851316</v>
      </c>
      <c r="H54" s="201">
        <f>'#1 DFIT- Div Dam'!H58+'#2 DFIT- Plant 2'!H53+'#3 DFIT- Plant 1&amp; Parks'!H51</f>
        <v>114928.86749297744</v>
      </c>
      <c r="I54" s="201">
        <f t="shared" si="19"/>
        <v>-134480738.78156999</v>
      </c>
      <c r="J54" s="201">
        <f t="shared" si="20"/>
        <v>-12843644.170621457</v>
      </c>
      <c r="K54" s="201">
        <f t="shared" si="18"/>
        <v>1912782.5219846088</v>
      </c>
      <c r="L54" s="201">
        <f t="shared" si="21"/>
        <v>110134219.16847935</v>
      </c>
      <c r="M54" s="201">
        <f t="shared" si="22"/>
        <v>233684096.30141249</v>
      </c>
      <c r="N54" s="201">
        <f t="shared" si="23"/>
        <v>123549877.13293314</v>
      </c>
      <c r="O54" s="201">
        <f t="shared" si="24"/>
        <v>-43242456.996526599</v>
      </c>
      <c r="P54" s="340">
        <f t="shared" si="25"/>
        <v>29059.35446074605</v>
      </c>
      <c r="R54" s="126"/>
    </row>
    <row r="55" spans="1:18" s="120" customFormat="1">
      <c r="A55" s="152">
        <v>41973</v>
      </c>
      <c r="B55" s="184">
        <f>'#1 DFIT- Div Dam'!B59+'#2 DFIT- Plant 2'!B54+'#3 DFIT- Plant 1&amp; Parks'!B52</f>
        <v>244614957.95004934</v>
      </c>
      <c r="C55" s="184">
        <f>'#1 DFIT- Div Dam'!C59+'#2 DFIT- Plant 2'!C54+'#3 DFIT- Plant 1&amp; Parks'!C52</f>
        <v>287784738.24000001</v>
      </c>
      <c r="D55" s="184">
        <f>'#1 DFIT- Div Dam'!D59+'#2 DFIT- Plant 2'!D54+'#3 DFIT- Plant 1&amp; Parks'!D52</f>
        <v>244614957.95004934</v>
      </c>
      <c r="E55" s="184">
        <f>'#1 DFIT- Div Dam'!E59+'#2 DFIT- Plant 2'!E54+'#3 DFIT- Plant 1&amp; Parks'!E52</f>
        <v>734253.57831922208</v>
      </c>
      <c r="F55" s="184">
        <f>'#1 DFIT- Div Dam'!F59+'#2 DFIT- Plant 2'!F54+'#3 DFIT- Plant 1&amp; Parks'!F52</f>
        <v>766155.71878149058</v>
      </c>
      <c r="G55" s="184">
        <f>'#1 DFIT- Div Dam'!G59+'#2 DFIT- Plant 2'!G54+'#3 DFIT- Plant 1&amp; Parks'!G52</f>
        <v>651226.85128851316</v>
      </c>
      <c r="H55" s="184">
        <f>'#1 DFIT- Div Dam'!H59+'#2 DFIT- Plant 2'!H54+'#3 DFIT- Plant 1&amp; Parks'!H52</f>
        <v>114928.86749297744</v>
      </c>
      <c r="I55" s="184">
        <f t="shared" si="19"/>
        <v>-135214992.35988921</v>
      </c>
      <c r="J55" s="184">
        <f t="shared" si="20"/>
        <v>-13609799.889402946</v>
      </c>
      <c r="K55" s="184">
        <f t="shared" si="18"/>
        <v>2027711.3894775864</v>
      </c>
      <c r="L55" s="184">
        <f t="shared" si="21"/>
        <v>109399965.59016013</v>
      </c>
      <c r="M55" s="184">
        <f t="shared" si="22"/>
        <v>233032869.45012397</v>
      </c>
      <c r="N55" s="184">
        <f t="shared" si="23"/>
        <v>123632903.85996383</v>
      </c>
      <c r="O55" s="184">
        <f t="shared" si="24"/>
        <v>-43271516.350987338</v>
      </c>
      <c r="P55" s="185">
        <f t="shared" si="25"/>
        <v>29059.354460738599</v>
      </c>
      <c r="R55" s="126"/>
    </row>
    <row r="56" spans="1:18" s="120" customFormat="1">
      <c r="A56" s="152">
        <v>42004</v>
      </c>
      <c r="B56" s="184">
        <f>'#1 DFIT- Div Dam'!B60+'#2 DFIT- Plant 2'!B55+'#3 DFIT- Plant 1&amp; Parks'!B53</f>
        <v>244614957.95004934</v>
      </c>
      <c r="C56" s="184">
        <f>'#1 DFIT- Div Dam'!C60+'#2 DFIT- Plant 2'!C55+'#3 DFIT- Plant 1&amp; Parks'!C53</f>
        <v>287784738.24000001</v>
      </c>
      <c r="D56" s="184">
        <f>'#1 DFIT- Div Dam'!D60+'#2 DFIT- Plant 2'!D55+'#3 DFIT- Plant 1&amp; Parks'!D53</f>
        <v>244614957.95004934</v>
      </c>
      <c r="E56" s="184">
        <f>'#1 DFIT- Div Dam'!E60+'#2 DFIT- Plant 2'!E55+'#3 DFIT- Plant 1&amp; Parks'!E53</f>
        <v>734253.57831922208</v>
      </c>
      <c r="F56" s="184">
        <f>'#1 DFIT- Div Dam'!F60+'#2 DFIT- Plant 2'!F55+'#3 DFIT- Plant 1&amp; Parks'!F53</f>
        <v>766155.71878149058</v>
      </c>
      <c r="G56" s="184">
        <f>'#1 DFIT- Div Dam'!G60+'#2 DFIT- Plant 2'!G55+'#3 DFIT- Plant 1&amp; Parks'!G53</f>
        <v>651226.85128851316</v>
      </c>
      <c r="H56" s="184">
        <f>'#1 DFIT- Div Dam'!H60+'#2 DFIT- Plant 2'!H55+'#3 DFIT- Plant 1&amp; Parks'!H53</f>
        <v>114928.86749297744</v>
      </c>
      <c r="I56" s="184">
        <f t="shared" si="19"/>
        <v>-135949245.93820843</v>
      </c>
      <c r="J56" s="184">
        <f t="shared" si="20"/>
        <v>-14375955.608184436</v>
      </c>
      <c r="K56" s="184">
        <f t="shared" si="18"/>
        <v>2142640.2569705639</v>
      </c>
      <c r="L56" s="184">
        <f t="shared" si="21"/>
        <v>108665712.01184091</v>
      </c>
      <c r="M56" s="184">
        <f t="shared" si="22"/>
        <v>232381642.59883547</v>
      </c>
      <c r="N56" s="184">
        <f t="shared" si="23"/>
        <v>123715930.58699456</v>
      </c>
      <c r="O56" s="184">
        <f t="shared" si="24"/>
        <v>-43300575.705448091</v>
      </c>
      <c r="P56" s="185">
        <f t="shared" si="25"/>
        <v>29059.3544607535</v>
      </c>
      <c r="R56" s="126"/>
    </row>
    <row r="57" spans="1:18" s="120" customFormat="1">
      <c r="A57" s="151" t="s">
        <v>64</v>
      </c>
      <c r="B57" s="184">
        <f>'#1 DFIT- Div Dam'!B61+'#2 DFIT- Plant 2'!B56+'#3 DFIT- Plant 1&amp; Parks'!B54</f>
        <v>244614957.95004934</v>
      </c>
      <c r="C57" s="184">
        <f>'#1 DFIT- Div Dam'!C61+'#2 DFIT- Plant 2'!C56+'#3 DFIT- Plant 1&amp; Parks'!C54</f>
        <v>287784738.24000001</v>
      </c>
      <c r="D57" s="184">
        <f>'#1 DFIT- Div Dam'!D61+'#2 DFIT- Plant 2'!D56+'#3 DFIT- Plant 1&amp; Parks'!D54</f>
        <v>244614957.95004934</v>
      </c>
      <c r="E57" s="184">
        <f>'#1 DFIT- Div Dam'!E61+'#2 DFIT- Plant 2'!E56+'#3 DFIT- Plant 1&amp; Parks'!E54</f>
        <v>8149557.1171251582</v>
      </c>
      <c r="F57" s="184">
        <f>'#1 DFIT- Div Dam'!F61+'#2 DFIT- Plant 2'!F56+'#3 DFIT- Plant 1&amp; Parks'!F54</f>
        <v>9193868.6253778879</v>
      </c>
      <c r="G57" s="184">
        <f>'#1 DFIT- Div Dam'!G61+'#2 DFIT- Plant 2'!G56+'#3 DFIT- Plant 1&amp; Parks'!G54</f>
        <v>7814722.2154621584</v>
      </c>
      <c r="H57" s="184">
        <f>'#1 DFIT- Div Dam'!H61+'#2 DFIT- Plant 2'!H56+'#3 DFIT- Plant 1&amp; Parks'!H54</f>
        <v>1379146.4099157294</v>
      </c>
      <c r="I57" s="184">
        <f t="shared" si="19"/>
        <v>-144098803.05533358</v>
      </c>
      <c r="J57" s="184">
        <f t="shared" si="20"/>
        <v>-23569824.233562324</v>
      </c>
      <c r="K57" s="184">
        <f>K56+H57</f>
        <v>3521786.6668862933</v>
      </c>
      <c r="L57" s="184">
        <f t="shared" si="21"/>
        <v>100516154.89471576</v>
      </c>
      <c r="M57" s="184">
        <f t="shared" si="22"/>
        <v>224566920.38337332</v>
      </c>
      <c r="N57" s="184">
        <f t="shared" si="23"/>
        <v>124050765.48865756</v>
      </c>
      <c r="O57" s="184">
        <f t="shared" si="24"/>
        <v>-43417767.921030141</v>
      </c>
      <c r="P57" s="185">
        <f t="shared" si="25"/>
        <v>117192.21558205038</v>
      </c>
      <c r="R57" s="126"/>
    </row>
    <row r="58" spans="1:18" s="120" customFormat="1">
      <c r="A58" s="151" t="s">
        <v>65</v>
      </c>
      <c r="B58" s="184">
        <f>'#1 DFIT- Div Dam'!B62+'#2 DFIT- Plant 2'!B57+'#3 DFIT- Plant 1&amp; Parks'!B55</f>
        <v>244614957.95004934</v>
      </c>
      <c r="C58" s="184">
        <f>'#1 DFIT- Div Dam'!C62+'#2 DFIT- Plant 2'!C57+'#3 DFIT- Plant 1&amp; Parks'!C55</f>
        <v>287784738.24000001</v>
      </c>
      <c r="D58" s="184">
        <f>'#1 DFIT- Div Dam'!D62+'#2 DFIT- Plant 2'!D57+'#3 DFIT- Plant 1&amp; Parks'!D55</f>
        <v>244614957.95004934</v>
      </c>
      <c r="E58" s="184">
        <f>'#1 DFIT- Div Dam'!E62+'#2 DFIT- Plant 2'!E57+'#3 DFIT- Plant 1&amp; Parks'!E55</f>
        <v>7539237.4765407164</v>
      </c>
      <c r="F58" s="184">
        <f>'#1 DFIT- Div Dam'!F62+'#2 DFIT- Plant 2'!F57+'#3 DFIT- Plant 1&amp; Parks'!F55</f>
        <v>9193868.6253778879</v>
      </c>
      <c r="G58" s="184">
        <f>'#1 DFIT- Div Dam'!G62+'#2 DFIT- Plant 2'!G57+'#3 DFIT- Plant 1&amp; Parks'!G55</f>
        <v>7814722.2154621584</v>
      </c>
      <c r="H58" s="184">
        <f>'#1 DFIT- Div Dam'!H62+'#2 DFIT- Plant 2'!H57+'#3 DFIT- Plant 1&amp; Parks'!H55</f>
        <v>1379146.4099157294</v>
      </c>
      <c r="I58" s="184">
        <f t="shared" si="19"/>
        <v>-151638040.5318743</v>
      </c>
      <c r="J58" s="184">
        <f t="shared" si="20"/>
        <v>-32763692.858940214</v>
      </c>
      <c r="K58" s="184">
        <f t="shared" si="18"/>
        <v>4900933.0768020228</v>
      </c>
      <c r="L58" s="184">
        <f t="shared" si="21"/>
        <v>92976917.418175042</v>
      </c>
      <c r="M58" s="184">
        <f t="shared" si="22"/>
        <v>216752198.16791114</v>
      </c>
      <c r="N58" s="184">
        <f t="shared" si="23"/>
        <v>123775280.7497361</v>
      </c>
      <c r="O58" s="184">
        <f t="shared" si="24"/>
        <v>-43321348.262407631</v>
      </c>
      <c r="P58" s="185">
        <f t="shared" si="25"/>
        <v>-96419.658622510731</v>
      </c>
    </row>
    <row r="59" spans="1:18" s="120" customFormat="1">
      <c r="A59" s="151" t="s">
        <v>66</v>
      </c>
      <c r="B59" s="184">
        <f>'#1 DFIT- Div Dam'!B63+'#2 DFIT- Plant 2'!B58+'#3 DFIT- Plant 1&amp; Parks'!B56</f>
        <v>244614957.95004934</v>
      </c>
      <c r="C59" s="184">
        <f>'#1 DFIT- Div Dam'!C63+'#2 DFIT- Plant 2'!C58+'#3 DFIT- Plant 1&amp; Parks'!C56</f>
        <v>287784738.24000001</v>
      </c>
      <c r="D59" s="184">
        <f>'#1 DFIT- Div Dam'!D63+'#2 DFIT- Plant 2'!D58+'#3 DFIT- Plant 1&amp; Parks'!D56</f>
        <v>244614957.95004934</v>
      </c>
      <c r="E59" s="184">
        <f>'#1 DFIT- Div Dam'!E63+'#2 DFIT- Plant 2'!E58+'#3 DFIT- Plant 1&amp; Parks'!E56</f>
        <v>6972948.528387283</v>
      </c>
      <c r="F59" s="184">
        <f>'#1 DFIT- Div Dam'!F63+'#2 DFIT- Plant 2'!F58+'#3 DFIT- Plant 1&amp; Parks'!F56</f>
        <v>9193868.6253778879</v>
      </c>
      <c r="G59" s="184">
        <f>'#1 DFIT- Div Dam'!G63+'#2 DFIT- Plant 2'!G58+'#3 DFIT- Plant 1&amp; Parks'!G56</f>
        <v>7814722.2154621584</v>
      </c>
      <c r="H59" s="184">
        <f>'#1 DFIT- Div Dam'!H63+'#2 DFIT- Plant 2'!H58+'#3 DFIT- Plant 1&amp; Parks'!H56</f>
        <v>1379146.4099157294</v>
      </c>
      <c r="I59" s="184">
        <f t="shared" si="19"/>
        <v>-158610989.06026158</v>
      </c>
      <c r="J59" s="184">
        <f t="shared" si="20"/>
        <v>-41957561.4843181</v>
      </c>
      <c r="K59" s="184">
        <f t="shared" si="18"/>
        <v>6280079.4867177522</v>
      </c>
      <c r="L59" s="184">
        <f t="shared" si="21"/>
        <v>86003968.889787763</v>
      </c>
      <c r="M59" s="184">
        <f t="shared" si="22"/>
        <v>208937475.95244899</v>
      </c>
      <c r="N59" s="184">
        <f t="shared" si="23"/>
        <v>122933507.06266123</v>
      </c>
      <c r="O59" s="184">
        <f t="shared" si="24"/>
        <v>-43026727.471931428</v>
      </c>
      <c r="P59" s="185">
        <f t="shared" si="25"/>
        <v>-294620.79047620296</v>
      </c>
    </row>
    <row r="60" spans="1:18" s="120" customFormat="1">
      <c r="A60" s="151" t="s">
        <v>67</v>
      </c>
      <c r="B60" s="184">
        <f>'#1 DFIT- Div Dam'!B64+'#2 DFIT- Plant 2'!B59+'#3 DFIT- Plant 1&amp; Parks'!B57</f>
        <v>244614957.95004934</v>
      </c>
      <c r="C60" s="184">
        <f>'#1 DFIT- Div Dam'!C64+'#2 DFIT- Plant 2'!C59+'#3 DFIT- Plant 1&amp; Parks'!C57</f>
        <v>287784738.24000001</v>
      </c>
      <c r="D60" s="184">
        <f>'#1 DFIT- Div Dam'!D64+'#2 DFIT- Plant 2'!D59+'#3 DFIT- Plant 1&amp; Parks'!D57</f>
        <v>244614957.95004934</v>
      </c>
      <c r="E60" s="184">
        <f>'#1 DFIT- Div Dam'!E64+'#2 DFIT- Plant 2'!E59+'#3 DFIT- Plant 1&amp; Parks'!E57</f>
        <v>6450521.1401244868</v>
      </c>
      <c r="F60" s="184">
        <f>'#1 DFIT- Div Dam'!F64+'#2 DFIT- Plant 2'!F59+'#3 DFIT- Plant 1&amp; Parks'!F57</f>
        <v>9193868.6253778879</v>
      </c>
      <c r="G60" s="184">
        <f>'#1 DFIT- Div Dam'!G64+'#2 DFIT- Plant 2'!G59+'#3 DFIT- Plant 1&amp; Parks'!G57</f>
        <v>7814722.2154621584</v>
      </c>
      <c r="H60" s="184">
        <f>'#1 DFIT- Div Dam'!H64+'#2 DFIT- Plant 2'!H59+'#3 DFIT- Plant 1&amp; Parks'!H57</f>
        <v>1379146.4099157294</v>
      </c>
      <c r="I60" s="184">
        <f t="shared" si="19"/>
        <v>-165061510.20038608</v>
      </c>
      <c r="J60" s="184">
        <f t="shared" si="20"/>
        <v>-51151430.109695986</v>
      </c>
      <c r="K60" s="184">
        <f t="shared" si="18"/>
        <v>7659225.8966334816</v>
      </c>
      <c r="L60" s="184">
        <f t="shared" si="21"/>
        <v>79553447.749663264</v>
      </c>
      <c r="M60" s="184">
        <f t="shared" si="22"/>
        <v>201122753.73698685</v>
      </c>
      <c r="N60" s="184">
        <f t="shared" si="23"/>
        <v>121569305.98732358</v>
      </c>
      <c r="O60" s="184">
        <f t="shared" si="24"/>
        <v>-42549257.095563248</v>
      </c>
      <c r="P60" s="185">
        <f t="shared" si="25"/>
        <v>-477470.37636817992</v>
      </c>
    </row>
    <row r="61" spans="1:18" s="120" customFormat="1">
      <c r="A61" s="151" t="s">
        <v>68</v>
      </c>
      <c r="B61" s="184">
        <f>'#1 DFIT- Div Dam'!B65+'#2 DFIT- Plant 2'!B60+'#3 DFIT- Plant 1&amp; Parks'!B58</f>
        <v>244614957.95004934</v>
      </c>
      <c r="C61" s="184">
        <f>'#1 DFIT- Div Dam'!C65+'#2 DFIT- Plant 2'!C60+'#3 DFIT- Plant 1&amp; Parks'!C58</f>
        <v>287784738.24000001</v>
      </c>
      <c r="D61" s="184">
        <f>'#1 DFIT- Div Dam'!D65+'#2 DFIT- Plant 2'!D60+'#3 DFIT- Plant 1&amp; Parks'!D58</f>
        <v>244614957.95004934</v>
      </c>
      <c r="E61" s="184">
        <f>'#1 DFIT- Div Dam'!E65+'#2 DFIT- Plant 2'!E60+'#3 DFIT- Plant 1&amp; Parks'!E58</f>
        <v>5966009.070343947</v>
      </c>
      <c r="F61" s="184">
        <f>'#1 DFIT- Div Dam'!F65+'#2 DFIT- Plant 2'!F60+'#3 DFIT- Plant 1&amp; Parks'!F58</f>
        <v>9193868.6253778879</v>
      </c>
      <c r="G61" s="184">
        <f>'#1 DFIT- Div Dam'!G65+'#2 DFIT- Plant 2'!G60+'#3 DFIT- Plant 1&amp; Parks'!G58</f>
        <v>7814722.2154621584</v>
      </c>
      <c r="H61" s="184">
        <f>'#1 DFIT- Div Dam'!H65+'#2 DFIT- Plant 2'!H60+'#3 DFIT- Plant 1&amp; Parks'!H58</f>
        <v>1379146.4099157294</v>
      </c>
      <c r="I61" s="184">
        <f t="shared" si="19"/>
        <v>-171027519.27073002</v>
      </c>
      <c r="J61" s="184">
        <f t="shared" si="20"/>
        <v>-60345298.735073872</v>
      </c>
      <c r="K61" s="184">
        <f t="shared" si="18"/>
        <v>9038372.3065492101</v>
      </c>
      <c r="L61" s="184">
        <f t="shared" si="21"/>
        <v>73587438.679319322</v>
      </c>
      <c r="M61" s="184">
        <f t="shared" si="22"/>
        <v>193308031.5215247</v>
      </c>
      <c r="N61" s="184">
        <f t="shared" si="23"/>
        <v>119720592.84220538</v>
      </c>
      <c r="O61" s="184">
        <f t="shared" si="24"/>
        <v>-41902207.494771875</v>
      </c>
      <c r="P61" s="185">
        <f t="shared" si="25"/>
        <v>-647049.60079137236</v>
      </c>
      <c r="R61" s="326"/>
    </row>
    <row r="62" spans="1:18" s="120" customFormat="1">
      <c r="A62" s="151" t="s">
        <v>69</v>
      </c>
      <c r="B62" s="184">
        <f>'#1 DFIT- Div Dam'!B66+'#2 DFIT- Plant 2'!B61+'#3 DFIT- Plant 1&amp; Parks'!B59</f>
        <v>244614957.95004934</v>
      </c>
      <c r="C62" s="184">
        <f>'#1 DFIT- Div Dam'!C66+'#2 DFIT- Plant 2'!C61+'#3 DFIT- Plant 1&amp; Parks'!C59</f>
        <v>287784738.24000001</v>
      </c>
      <c r="D62" s="184">
        <f>'#1 DFIT- Div Dam'!D66+'#2 DFIT- Plant 2'!D61+'#3 DFIT- Plant 1&amp; Parks'!D59</f>
        <v>244614957.95004934</v>
      </c>
      <c r="E62" s="184">
        <f>'#1 DFIT- Div Dam'!E66+'#2 DFIT- Plant 2'!E61+'#3 DFIT- Plant 1&amp; Parks'!E59</f>
        <v>5528714.6087661479</v>
      </c>
      <c r="F62" s="184">
        <f>'#1 DFIT- Div Dam'!F66+'#2 DFIT- Plant 2'!F61+'#3 DFIT- Plant 1&amp; Parks'!F59</f>
        <v>9193868.6253778879</v>
      </c>
      <c r="G62" s="184">
        <f>'#1 DFIT- Div Dam'!G66+'#2 DFIT- Plant 2'!G61+'#3 DFIT- Plant 1&amp; Parks'!G59</f>
        <v>7814722.2154621584</v>
      </c>
      <c r="H62" s="184">
        <f>'#1 DFIT- Div Dam'!H66+'#2 DFIT- Plant 2'!H61+'#3 DFIT- Plant 1&amp; Parks'!H59</f>
        <v>1379146.4099157294</v>
      </c>
      <c r="I62" s="184">
        <f t="shared" si="19"/>
        <v>-176556233.87949616</v>
      </c>
      <c r="J62" s="184">
        <f t="shared" si="20"/>
        <v>-69539167.360451758</v>
      </c>
      <c r="K62" s="184">
        <f>K61+H62</f>
        <v>10417518.71646494</v>
      </c>
      <c r="L62" s="184">
        <f t="shared" si="21"/>
        <v>68058724.070553184</v>
      </c>
      <c r="M62" s="184">
        <f t="shared" si="22"/>
        <v>185493309.30606252</v>
      </c>
      <c r="N62" s="184">
        <f t="shared" si="23"/>
        <v>117434585.23550934</v>
      </c>
      <c r="O62" s="184">
        <f t="shared" si="24"/>
        <v>-41102104.832428262</v>
      </c>
      <c r="P62" s="185">
        <f t="shared" si="25"/>
        <v>-800102.6623436138</v>
      </c>
    </row>
    <row r="63" spans="1:18" s="120" customFormat="1">
      <c r="A63" s="151" t="s">
        <v>70</v>
      </c>
      <c r="B63" s="184">
        <f>'#1 DFIT- Div Dam'!B67+'#2 DFIT- Plant 2'!B62+'#3 DFIT- Plant 1&amp; Parks'!B60</f>
        <v>244614957.95004934</v>
      </c>
      <c r="C63" s="184">
        <f>'#1 DFIT- Div Dam'!C67+'#2 DFIT- Plant 2'!C62+'#3 DFIT- Plant 1&amp; Parks'!C60</f>
        <v>287784738.24000001</v>
      </c>
      <c r="D63" s="184">
        <f>'#1 DFIT- Div Dam'!D67+'#2 DFIT- Plant 2'!D62+'#3 DFIT- Plant 1&amp; Parks'!D60</f>
        <v>244614957.95004934</v>
      </c>
      <c r="E63" s="184">
        <f>'#1 DFIT- Div Dam'!E67+'#2 DFIT- Plant 2'!E62+'#3 DFIT- Plant 1&amp; Parks'!E60</f>
        <v>5457325.8853575271</v>
      </c>
      <c r="F63" s="184">
        <f>'#1 DFIT- Div Dam'!F67+'#2 DFIT- Plant 2'!F62+'#3 DFIT- Plant 1&amp; Parks'!F60</f>
        <v>9193868.6253778879</v>
      </c>
      <c r="G63" s="184">
        <f>'#1 DFIT- Div Dam'!G67+'#2 DFIT- Plant 2'!G62+'#3 DFIT- Plant 1&amp; Parks'!G60</f>
        <v>7814722.2154621584</v>
      </c>
      <c r="H63" s="184">
        <f>'#1 DFIT- Div Dam'!H67+'#2 DFIT- Plant 2'!H62+'#3 DFIT- Plant 1&amp; Parks'!H60</f>
        <v>1379146.4099157294</v>
      </c>
      <c r="I63" s="184">
        <f t="shared" si="19"/>
        <v>-182013559.76485369</v>
      </c>
      <c r="J63" s="184">
        <f t="shared" si="20"/>
        <v>-78733035.985829651</v>
      </c>
      <c r="K63" s="184">
        <f t="shared" si="18"/>
        <v>11796665.126380671</v>
      </c>
      <c r="L63" s="184">
        <f t="shared" si="21"/>
        <v>62601398.185195655</v>
      </c>
      <c r="M63" s="184">
        <f t="shared" si="22"/>
        <v>177678587.09060037</v>
      </c>
      <c r="N63" s="184">
        <f t="shared" si="23"/>
        <v>115077188.90540472</v>
      </c>
      <c r="O63" s="184">
        <f t="shared" si="24"/>
        <v>-40277016.116891645</v>
      </c>
      <c r="P63" s="185">
        <f t="shared" si="25"/>
        <v>-825088.71553661674</v>
      </c>
    </row>
    <row r="64" spans="1:18" s="120" customFormat="1">
      <c r="A64" s="151" t="s">
        <v>71</v>
      </c>
      <c r="B64" s="184">
        <f>'#1 DFIT- Div Dam'!B68+'#2 DFIT- Plant 2'!B63+'#3 DFIT- Plant 1&amp; Parks'!B61</f>
        <v>244614957.95004934</v>
      </c>
      <c r="C64" s="184">
        <f>'#1 DFIT- Div Dam'!C68+'#2 DFIT- Plant 2'!C63+'#3 DFIT- Plant 1&amp; Parks'!C61</f>
        <v>287784738.24000001</v>
      </c>
      <c r="D64" s="184">
        <f>'#1 DFIT- Div Dam'!D68+'#2 DFIT- Plant 2'!D63+'#3 DFIT- Plant 1&amp; Parks'!D61</f>
        <v>244614957.95004934</v>
      </c>
      <c r="E64" s="184">
        <f>'#1 DFIT- Div Dam'!E68+'#2 DFIT- Plant 2'!E63+'#3 DFIT- Plant 1&amp; Parks'!E61</f>
        <v>5456170.4635839257</v>
      </c>
      <c r="F64" s="184">
        <f>'#1 DFIT- Div Dam'!F68+'#2 DFIT- Plant 2'!F63+'#3 DFIT- Plant 1&amp; Parks'!F61</f>
        <v>9193868.6253778879</v>
      </c>
      <c r="G64" s="184">
        <f>'#1 DFIT- Div Dam'!G68+'#2 DFIT- Plant 2'!G63+'#3 DFIT- Plant 1&amp; Parks'!G61</f>
        <v>7814722.2154621584</v>
      </c>
      <c r="H64" s="184">
        <f>'#1 DFIT- Div Dam'!H68+'#2 DFIT- Plant 2'!H63+'#3 DFIT- Plant 1&amp; Parks'!H61</f>
        <v>1379146.4099157294</v>
      </c>
      <c r="I64" s="184">
        <f t="shared" si="19"/>
        <v>-187469730.2284376</v>
      </c>
      <c r="J64" s="184">
        <f t="shared" si="20"/>
        <v>-87926904.611207545</v>
      </c>
      <c r="K64" s="184">
        <f t="shared" si="18"/>
        <v>13175811.536296401</v>
      </c>
      <c r="L64" s="184">
        <f t="shared" si="21"/>
        <v>57145227.721611738</v>
      </c>
      <c r="M64" s="184">
        <f t="shared" si="22"/>
        <v>169863864.87513819</v>
      </c>
      <c r="N64" s="184">
        <f t="shared" si="23"/>
        <v>112718637.15352646</v>
      </c>
      <c r="O64" s="184">
        <f t="shared" si="24"/>
        <v>-39451523.003734253</v>
      </c>
      <c r="P64" s="185">
        <f t="shared" si="25"/>
        <v>-825493.11315739155</v>
      </c>
    </row>
    <row r="65" spans="1:16" s="120" customFormat="1">
      <c r="A65" s="151" t="s">
        <v>72</v>
      </c>
      <c r="B65" s="184">
        <f>'#1 DFIT- Div Dam'!B69+'#2 DFIT- Plant 2'!B64+'#3 DFIT- Plant 1&amp; Parks'!B62</f>
        <v>244614957.95004934</v>
      </c>
      <c r="C65" s="184">
        <f>'#1 DFIT- Div Dam'!C69+'#2 DFIT- Plant 2'!C64+'#3 DFIT- Plant 1&amp; Parks'!C62</f>
        <v>287784738.24000001</v>
      </c>
      <c r="D65" s="184">
        <f>'#1 DFIT- Div Dam'!D69+'#2 DFIT- Plant 2'!D64+'#3 DFIT- Plant 1&amp; Parks'!D62</f>
        <v>244614957.95004934</v>
      </c>
      <c r="E65" s="184">
        <f>'#1 DFIT- Div Dam'!E69+'#2 DFIT- Plant 2'!E64+'#3 DFIT- Plant 1&amp; Parks'!E62</f>
        <v>5457325.8853575271</v>
      </c>
      <c r="F65" s="184">
        <f>'#1 DFIT- Div Dam'!F69+'#2 DFIT- Plant 2'!F64+'#3 DFIT- Plant 1&amp; Parks'!F62</f>
        <v>9193868.6253778879</v>
      </c>
      <c r="G65" s="184">
        <f>'#1 DFIT- Div Dam'!G69+'#2 DFIT- Plant 2'!G64+'#3 DFIT- Plant 1&amp; Parks'!G62</f>
        <v>7814722.2154621584</v>
      </c>
      <c r="H65" s="184">
        <f>'#1 DFIT- Div Dam'!H69+'#2 DFIT- Plant 2'!H64+'#3 DFIT- Plant 1&amp; Parks'!H62</f>
        <v>1379146.4099157294</v>
      </c>
      <c r="I65" s="184">
        <f t="shared" si="19"/>
        <v>-192927056.11379513</v>
      </c>
      <c r="J65" s="184">
        <f t="shared" si="20"/>
        <v>-97120773.236585438</v>
      </c>
      <c r="K65" s="184">
        <f t="shared" si="18"/>
        <v>14554957.946212132</v>
      </c>
      <c r="L65" s="184">
        <f t="shared" si="21"/>
        <v>51687901.836254209</v>
      </c>
      <c r="M65" s="184">
        <f t="shared" si="22"/>
        <v>162049142.65967605</v>
      </c>
      <c r="N65" s="184">
        <f t="shared" si="23"/>
        <v>110361240.82342184</v>
      </c>
      <c r="O65" s="184">
        <f t="shared" si="24"/>
        <v>-38626434.288197637</v>
      </c>
      <c r="P65" s="185">
        <f t="shared" si="25"/>
        <v>-825088.71553661674</v>
      </c>
    </row>
    <row r="66" spans="1:16" s="120" customFormat="1">
      <c r="A66" s="151" t="s">
        <v>73</v>
      </c>
      <c r="B66" s="184">
        <f>'#1 DFIT- Div Dam'!B70+'#2 DFIT- Plant 2'!B65+'#3 DFIT- Plant 1&amp; Parks'!B63</f>
        <v>244614957.95004934</v>
      </c>
      <c r="C66" s="184">
        <f>'#1 DFIT- Div Dam'!C70+'#2 DFIT- Plant 2'!C65+'#3 DFIT- Plant 1&amp; Parks'!C63</f>
        <v>287784738.24000001</v>
      </c>
      <c r="D66" s="184">
        <f>'#1 DFIT- Div Dam'!D70+'#2 DFIT- Plant 2'!D65+'#3 DFIT- Plant 1&amp; Parks'!D63</f>
        <v>244614957.95004934</v>
      </c>
      <c r="E66" s="184">
        <f>'#1 DFIT- Div Dam'!E70+'#2 DFIT- Plant 2'!E65+'#3 DFIT- Plant 1&amp; Parks'!E63</f>
        <v>5456170.4635839257</v>
      </c>
      <c r="F66" s="184">
        <f>'#1 DFIT- Div Dam'!F70+'#2 DFIT- Plant 2'!F65+'#3 DFIT- Plant 1&amp; Parks'!F63</f>
        <v>9193868.6253778879</v>
      </c>
      <c r="G66" s="184">
        <f>'#1 DFIT- Div Dam'!G70+'#2 DFIT- Plant 2'!G65+'#3 DFIT- Plant 1&amp; Parks'!G63</f>
        <v>7814722.2154621584</v>
      </c>
      <c r="H66" s="184">
        <f>'#1 DFIT- Div Dam'!H70+'#2 DFIT- Plant 2'!H65+'#3 DFIT- Plant 1&amp; Parks'!H63</f>
        <v>1379146.4099157294</v>
      </c>
      <c r="I66" s="184">
        <f t="shared" si="19"/>
        <v>-198383226.57737905</v>
      </c>
      <c r="J66" s="184">
        <f t="shared" si="20"/>
        <v>-106314641.86196333</v>
      </c>
      <c r="K66" s="184">
        <f>K65+H66</f>
        <v>15934104.356127862</v>
      </c>
      <c r="L66" s="184">
        <f t="shared" si="21"/>
        <v>46231731.372670293</v>
      </c>
      <c r="M66" s="184">
        <f t="shared" si="22"/>
        <v>154234420.44421387</v>
      </c>
      <c r="N66" s="184">
        <f t="shared" si="23"/>
        <v>108002689.07154357</v>
      </c>
      <c r="O66" s="184">
        <f t="shared" si="24"/>
        <v>-37800941.175040245</v>
      </c>
      <c r="P66" s="185">
        <f t="shared" si="25"/>
        <v>-825493.11315739155</v>
      </c>
    </row>
    <row r="67" spans="1:16" s="120" customFormat="1">
      <c r="A67" s="151" t="s">
        <v>74</v>
      </c>
      <c r="B67" s="184">
        <f>'#1 DFIT- Div Dam'!B71+'#2 DFIT- Plant 2'!B66+'#3 DFIT- Plant 1&amp; Parks'!B64</f>
        <v>244614957.95004934</v>
      </c>
      <c r="C67" s="184">
        <f>'#1 DFIT- Div Dam'!C71+'#2 DFIT- Plant 2'!C66+'#3 DFIT- Plant 1&amp; Parks'!C64</f>
        <v>287784738.24000001</v>
      </c>
      <c r="D67" s="184">
        <f>'#1 DFIT- Div Dam'!D71+'#2 DFIT- Plant 2'!D66+'#3 DFIT- Plant 1&amp; Parks'!D64</f>
        <v>244614957.95004934</v>
      </c>
      <c r="E67" s="184">
        <f>'#1 DFIT- Div Dam'!E71+'#2 DFIT- Plant 2'!E66+'#3 DFIT- Plant 1&amp; Parks'!E64</f>
        <v>5457325.8853575271</v>
      </c>
      <c r="F67" s="184">
        <f>'#1 DFIT- Div Dam'!F71+'#2 DFIT- Plant 2'!F66+'#3 DFIT- Plant 1&amp; Parks'!F64</f>
        <v>9193868.6253778879</v>
      </c>
      <c r="G67" s="184">
        <f>'#1 DFIT- Div Dam'!G71+'#2 DFIT- Plant 2'!G66+'#3 DFIT- Plant 1&amp; Parks'!G64</f>
        <v>7814722.2154621584</v>
      </c>
      <c r="H67" s="184">
        <f>'#1 DFIT- Div Dam'!H71+'#2 DFIT- Plant 2'!H66+'#3 DFIT- Plant 1&amp; Parks'!H64</f>
        <v>1379146.4099157294</v>
      </c>
      <c r="I67" s="184">
        <f t="shared" si="19"/>
        <v>-203840552.46273658</v>
      </c>
      <c r="J67" s="184">
        <f t="shared" si="20"/>
        <v>-115508510.48734123</v>
      </c>
      <c r="K67" s="184">
        <f t="shared" si="18"/>
        <v>17313250.766043592</v>
      </c>
      <c r="L67" s="184">
        <f t="shared" si="21"/>
        <v>40774405.487312764</v>
      </c>
      <c r="M67" s="184">
        <f t="shared" si="22"/>
        <v>146419698.22875172</v>
      </c>
      <c r="N67" s="184">
        <f t="shared" si="23"/>
        <v>105645292.74143896</v>
      </c>
      <c r="O67" s="184">
        <f t="shared" si="24"/>
        <v>-36975852.459503628</v>
      </c>
      <c r="P67" s="185">
        <f t="shared" si="25"/>
        <v>-825088.71553661674</v>
      </c>
    </row>
    <row r="68" spans="1:16" s="120" customFormat="1">
      <c r="A68" s="151" t="s">
        <v>75</v>
      </c>
      <c r="B68" s="184">
        <f>'#1 DFIT- Div Dam'!B72+'#2 DFIT- Plant 2'!B67+'#3 DFIT- Plant 1&amp; Parks'!B65</f>
        <v>244614957.95004934</v>
      </c>
      <c r="C68" s="184">
        <f>'#1 DFIT- Div Dam'!C72+'#2 DFIT- Plant 2'!C67+'#3 DFIT- Plant 1&amp; Parks'!C65</f>
        <v>287784738.24000001</v>
      </c>
      <c r="D68" s="184">
        <f>'#1 DFIT- Div Dam'!D72+'#2 DFIT- Plant 2'!D67+'#3 DFIT- Plant 1&amp; Parks'!D65</f>
        <v>244614957.95004934</v>
      </c>
      <c r="E68" s="184">
        <f>'#1 DFIT- Div Dam'!E72+'#2 DFIT- Plant 2'!E67+'#3 DFIT- Plant 1&amp; Parks'!E65</f>
        <v>5456170.4635839257</v>
      </c>
      <c r="F68" s="184">
        <f>'#1 DFIT- Div Dam'!F72+'#2 DFIT- Plant 2'!F67+'#3 DFIT- Plant 1&amp; Parks'!F65</f>
        <v>9193868.6253778879</v>
      </c>
      <c r="G68" s="184">
        <f>'#1 DFIT- Div Dam'!G72+'#2 DFIT- Plant 2'!G67+'#3 DFIT- Plant 1&amp; Parks'!G65</f>
        <v>7814722.2154621584</v>
      </c>
      <c r="H68" s="184">
        <f>'#1 DFIT- Div Dam'!H72+'#2 DFIT- Plant 2'!H67+'#3 DFIT- Plant 1&amp; Parks'!H65</f>
        <v>1379146.4099157294</v>
      </c>
      <c r="I68" s="184">
        <f t="shared" si="19"/>
        <v>-209296722.92632049</v>
      </c>
      <c r="J68" s="184">
        <f t="shared" si="20"/>
        <v>-124702379.11271912</v>
      </c>
      <c r="K68" s="184">
        <f t="shared" si="18"/>
        <v>18692397.175959323</v>
      </c>
      <c r="L68" s="184">
        <f t="shared" si="21"/>
        <v>35318235.023728848</v>
      </c>
      <c r="M68" s="184">
        <f t="shared" si="22"/>
        <v>138604976.01328954</v>
      </c>
      <c r="N68" s="184">
        <f t="shared" si="23"/>
        <v>103286740.98956069</v>
      </c>
      <c r="O68" s="184">
        <f t="shared" si="24"/>
        <v>-36150359.346346237</v>
      </c>
      <c r="P68" s="185">
        <f t="shared" si="25"/>
        <v>-825493.11315739155</v>
      </c>
    </row>
    <row r="69" spans="1:16" s="120" customFormat="1">
      <c r="A69" s="151" t="s">
        <v>76</v>
      </c>
      <c r="B69" s="184">
        <f>'#1 DFIT- Div Dam'!B73+'#2 DFIT- Plant 2'!B68+'#3 DFIT- Plant 1&amp; Parks'!B66</f>
        <v>244614957.95004934</v>
      </c>
      <c r="C69" s="184">
        <f>'#1 DFIT- Div Dam'!C73+'#2 DFIT- Plant 2'!C68+'#3 DFIT- Plant 1&amp; Parks'!C66</f>
        <v>287784738.24000001</v>
      </c>
      <c r="D69" s="184">
        <f>'#1 DFIT- Div Dam'!D73+'#2 DFIT- Plant 2'!D68+'#3 DFIT- Plant 1&amp; Parks'!D66</f>
        <v>244614957.95004934</v>
      </c>
      <c r="E69" s="184">
        <f>'#1 DFIT- Div Dam'!E73+'#2 DFIT- Plant 2'!E68+'#3 DFIT- Plant 1&amp; Parks'!E66</f>
        <v>5457325.8853575271</v>
      </c>
      <c r="F69" s="184">
        <f>'#1 DFIT- Div Dam'!F73+'#2 DFIT- Plant 2'!F68+'#3 DFIT- Plant 1&amp; Parks'!F66</f>
        <v>9193868.6253778879</v>
      </c>
      <c r="G69" s="184">
        <f>'#1 DFIT- Div Dam'!G73+'#2 DFIT- Plant 2'!G68+'#3 DFIT- Plant 1&amp; Parks'!G66</f>
        <v>7814722.2154621584</v>
      </c>
      <c r="H69" s="184">
        <f>'#1 DFIT- Div Dam'!H73+'#2 DFIT- Plant 2'!H68+'#3 DFIT- Plant 1&amp; Parks'!H66</f>
        <v>1379146.4099157294</v>
      </c>
      <c r="I69" s="184">
        <f t="shared" si="19"/>
        <v>-214754048.81167802</v>
      </c>
      <c r="J69" s="184">
        <f t="shared" si="20"/>
        <v>-133896247.73809701</v>
      </c>
      <c r="K69" s="184">
        <f>K68+H69</f>
        <v>20071543.585875053</v>
      </c>
      <c r="L69" s="184">
        <f t="shared" si="21"/>
        <v>29860909.138371319</v>
      </c>
      <c r="M69" s="184">
        <f t="shared" si="22"/>
        <v>130790253.79782738</v>
      </c>
      <c r="N69" s="184">
        <f t="shared" si="23"/>
        <v>100929344.65945606</v>
      </c>
      <c r="O69" s="184">
        <f t="shared" si="24"/>
        <v>-35325270.63080962</v>
      </c>
      <c r="P69" s="185">
        <f t="shared" si="25"/>
        <v>-825088.71553661674</v>
      </c>
    </row>
    <row r="70" spans="1:16" s="120" customFormat="1">
      <c r="A70" s="151" t="s">
        <v>77</v>
      </c>
      <c r="B70" s="184">
        <f>'#1 DFIT- Div Dam'!B74+'#2 DFIT- Plant 2'!B69+'#3 DFIT- Plant 1&amp; Parks'!B67</f>
        <v>244614957.95004934</v>
      </c>
      <c r="C70" s="184">
        <f>'#1 DFIT- Div Dam'!C74+'#2 DFIT- Plant 2'!C69+'#3 DFIT- Plant 1&amp; Parks'!C67</f>
        <v>287784738.24000001</v>
      </c>
      <c r="D70" s="184">
        <f>'#1 DFIT- Div Dam'!D74+'#2 DFIT- Plant 2'!D69+'#3 DFIT- Plant 1&amp; Parks'!D67</f>
        <v>244614957.95004934</v>
      </c>
      <c r="E70" s="184">
        <f>'#1 DFIT- Div Dam'!E74+'#2 DFIT- Plant 2'!E69+'#3 DFIT- Plant 1&amp; Parks'!E67</f>
        <v>5456170.4635839257</v>
      </c>
      <c r="F70" s="184">
        <f>'#1 DFIT- Div Dam'!F74+'#2 DFIT- Plant 2'!F69+'#3 DFIT- Plant 1&amp; Parks'!F67</f>
        <v>9193868.6253778879</v>
      </c>
      <c r="G70" s="184">
        <f>'#1 DFIT- Div Dam'!G74+'#2 DFIT- Plant 2'!G69+'#3 DFIT- Plant 1&amp; Parks'!G67</f>
        <v>7814722.2154621584</v>
      </c>
      <c r="H70" s="184">
        <f>'#1 DFIT- Div Dam'!H74+'#2 DFIT- Plant 2'!H69+'#3 DFIT- Plant 1&amp; Parks'!H67</f>
        <v>1379146.4099157294</v>
      </c>
      <c r="I70" s="184">
        <f t="shared" si="19"/>
        <v>-220210219.27526194</v>
      </c>
      <c r="J70" s="184">
        <f t="shared" si="20"/>
        <v>-143090116.36347491</v>
      </c>
      <c r="K70" s="184">
        <f t="shared" si="18"/>
        <v>21450689.995790783</v>
      </c>
      <c r="L70" s="184">
        <f t="shared" si="21"/>
        <v>24404738.674787402</v>
      </c>
      <c r="M70" s="184">
        <f t="shared" si="22"/>
        <v>122975531.58236521</v>
      </c>
      <c r="N70" s="184">
        <f t="shared" si="23"/>
        <v>98570792.907577813</v>
      </c>
      <c r="O70" s="184">
        <f t="shared" si="24"/>
        <v>-34499777.517652236</v>
      </c>
      <c r="P70" s="185">
        <f t="shared" si="25"/>
        <v>-825493.1131573841</v>
      </c>
    </row>
    <row r="71" spans="1:16" s="120" customFormat="1">
      <c r="A71" s="151" t="s">
        <v>78</v>
      </c>
      <c r="B71" s="184">
        <f>'#1 DFIT- Div Dam'!B75+'#2 DFIT- Plant 2'!B70+'#3 DFIT- Plant 1&amp; Parks'!B68</f>
        <v>244614957.95004934</v>
      </c>
      <c r="C71" s="184">
        <f>'#1 DFIT- Div Dam'!C75+'#2 DFIT- Plant 2'!C70+'#3 DFIT- Plant 1&amp; Parks'!C68</f>
        <v>287784738.24000001</v>
      </c>
      <c r="D71" s="184">
        <f>'#1 DFIT- Div Dam'!D75+'#2 DFIT- Plant 2'!D70+'#3 DFIT- Plant 1&amp; Parks'!D68</f>
        <v>244614957.95004934</v>
      </c>
      <c r="E71" s="184">
        <f>'#1 DFIT- Div Dam'!E75+'#2 DFIT- Plant 2'!E70+'#3 DFIT- Plant 1&amp; Parks'!E68</f>
        <v>5457325.8853575271</v>
      </c>
      <c r="F71" s="184">
        <f>'#1 DFIT- Div Dam'!F75+'#2 DFIT- Plant 2'!F70+'#3 DFIT- Plant 1&amp; Parks'!F68</f>
        <v>9193868.6253778879</v>
      </c>
      <c r="G71" s="184">
        <f>'#1 DFIT- Div Dam'!G75+'#2 DFIT- Plant 2'!G70+'#3 DFIT- Plant 1&amp; Parks'!G68</f>
        <v>7814722.2154621584</v>
      </c>
      <c r="H71" s="184">
        <f>'#1 DFIT- Div Dam'!H75+'#2 DFIT- Plant 2'!H70+'#3 DFIT- Plant 1&amp; Parks'!H68</f>
        <v>1379146.4099157294</v>
      </c>
      <c r="I71" s="184">
        <f t="shared" si="19"/>
        <v>-225667545.16061947</v>
      </c>
      <c r="J71" s="184">
        <f t="shared" si="20"/>
        <v>-152283984.9888528</v>
      </c>
      <c r="K71" s="184">
        <f>K70+H71</f>
        <v>22829836.405706514</v>
      </c>
      <c r="L71" s="184">
        <f t="shared" si="21"/>
        <v>18947412.789429873</v>
      </c>
      <c r="M71" s="184">
        <f t="shared" si="22"/>
        <v>115160809.36690305</v>
      </c>
      <c r="N71" s="184">
        <f t="shared" si="23"/>
        <v>96213396.577473179</v>
      </c>
      <c r="O71" s="184">
        <f t="shared" si="24"/>
        <v>-33674688.802115612</v>
      </c>
      <c r="P71" s="185">
        <f t="shared" si="25"/>
        <v>-825088.71553662419</v>
      </c>
    </row>
    <row r="72" spans="1:16" s="120" customFormat="1">
      <c r="A72" s="151" t="s">
        <v>79</v>
      </c>
      <c r="B72" s="184">
        <f>'#1 DFIT- Div Dam'!B76+'#2 DFIT- Plant 2'!B71+'#3 DFIT- Plant 1&amp; Parks'!B69</f>
        <v>244614957.95004934</v>
      </c>
      <c r="C72" s="184">
        <f>'#1 DFIT- Div Dam'!C76+'#2 DFIT- Plant 2'!C71+'#3 DFIT- Plant 1&amp; Parks'!C69</f>
        <v>287784738.24000001</v>
      </c>
      <c r="D72" s="184">
        <f>'#1 DFIT- Div Dam'!D76+'#2 DFIT- Plant 2'!D71+'#3 DFIT- Plant 1&amp; Parks'!D69</f>
        <v>244614957.95004934</v>
      </c>
      <c r="E72" s="184">
        <f>'#1 DFIT- Div Dam'!E76+'#2 DFIT- Plant 2'!E71+'#3 DFIT- Plant 1&amp; Parks'!E69</f>
        <v>5456170.4635839257</v>
      </c>
      <c r="F72" s="184">
        <f>'#1 DFIT- Div Dam'!F76+'#2 DFIT- Plant 2'!F71+'#3 DFIT- Plant 1&amp; Parks'!F69</f>
        <v>9193868.6253778879</v>
      </c>
      <c r="G72" s="184">
        <f>'#1 DFIT- Div Dam'!G76+'#2 DFIT- Plant 2'!G71+'#3 DFIT- Plant 1&amp; Parks'!G69</f>
        <v>7814722.2154621584</v>
      </c>
      <c r="H72" s="184">
        <f>'#1 DFIT- Div Dam'!H76+'#2 DFIT- Plant 2'!H71+'#3 DFIT- Plant 1&amp; Parks'!H69</f>
        <v>1379146.4099157294</v>
      </c>
      <c r="I72" s="184">
        <f t="shared" si="19"/>
        <v>-231123715.62420338</v>
      </c>
      <c r="J72" s="184">
        <f t="shared" si="20"/>
        <v>-161477853.61423069</v>
      </c>
      <c r="K72" s="184">
        <f t="shared" si="18"/>
        <v>24208982.815622244</v>
      </c>
      <c r="L72" s="184">
        <f t="shared" si="21"/>
        <v>13491242.325845957</v>
      </c>
      <c r="M72" s="184">
        <f t="shared" si="22"/>
        <v>107346087.15144089</v>
      </c>
      <c r="N72" s="184">
        <f t="shared" si="23"/>
        <v>93854844.825594932</v>
      </c>
      <c r="O72" s="184">
        <f t="shared" si="24"/>
        <v>-32849195.688958224</v>
      </c>
      <c r="P72" s="185">
        <f t="shared" si="25"/>
        <v>-825493.11315738782</v>
      </c>
    </row>
    <row r="73" spans="1:16" s="120" customFormat="1">
      <c r="A73" s="151" t="s">
        <v>80</v>
      </c>
      <c r="B73" s="184">
        <f>'#1 DFIT- Div Dam'!B77+'#2 DFIT- Plant 2'!B72+'#3 DFIT- Plant 1&amp; Parks'!B70</f>
        <v>244614957.95004934</v>
      </c>
      <c r="C73" s="184">
        <f>'#1 DFIT- Div Dam'!C77+'#2 DFIT- Plant 2'!C72+'#3 DFIT- Plant 1&amp; Parks'!C70</f>
        <v>287784738.24000001</v>
      </c>
      <c r="D73" s="184">
        <f>'#1 DFIT- Div Dam'!D77+'#2 DFIT- Plant 2'!D72+'#3 DFIT- Plant 1&amp; Parks'!D70</f>
        <v>244614957.95004934</v>
      </c>
      <c r="E73" s="184">
        <f>'#1 DFIT- Div Dam'!E77+'#2 DFIT- Plant 2'!E72+'#3 DFIT- Plant 1&amp; Parks'!E70</f>
        <v>5457325.8853575271</v>
      </c>
      <c r="F73" s="184">
        <f>'#1 DFIT- Div Dam'!F77+'#2 DFIT- Plant 2'!F72+'#3 DFIT- Plant 1&amp; Parks'!F70</f>
        <v>9193868.6253778879</v>
      </c>
      <c r="G73" s="184">
        <f>'#1 DFIT- Div Dam'!G77+'#2 DFIT- Plant 2'!G72+'#3 DFIT- Plant 1&amp; Parks'!G70</f>
        <v>7814722.2154621584</v>
      </c>
      <c r="H73" s="184">
        <f>'#1 DFIT- Div Dam'!H77+'#2 DFIT- Plant 2'!H72+'#3 DFIT- Plant 1&amp; Parks'!H70</f>
        <v>1379146.4099157294</v>
      </c>
      <c r="I73" s="184">
        <f t="shared" si="19"/>
        <v>-236581041.50956091</v>
      </c>
      <c r="J73" s="184">
        <f t="shared" si="20"/>
        <v>-170671722.23960859</v>
      </c>
      <c r="K73" s="184">
        <f t="shared" si="18"/>
        <v>25588129.225537974</v>
      </c>
      <c r="L73" s="184">
        <f t="shared" si="21"/>
        <v>8033916.4404884279</v>
      </c>
      <c r="M73" s="184">
        <f t="shared" si="22"/>
        <v>99531364.935978726</v>
      </c>
      <c r="N73" s="184">
        <f t="shared" si="23"/>
        <v>91497448.495490298</v>
      </c>
      <c r="O73" s="184">
        <f t="shared" si="24"/>
        <v>-32024106.973421603</v>
      </c>
      <c r="P73" s="185">
        <f t="shared" si="25"/>
        <v>-825088.71553662047</v>
      </c>
    </row>
    <row r="74" spans="1:16" s="120" customFormat="1">
      <c r="A74" s="151" t="s">
        <v>81</v>
      </c>
      <c r="B74" s="184">
        <f>'#1 DFIT- Div Dam'!B78+'#2 DFIT- Plant 2'!B73+'#3 DFIT- Plant 1&amp; Parks'!B71</f>
        <v>244614957.95004934</v>
      </c>
      <c r="C74" s="184">
        <f>'#1 DFIT- Div Dam'!C78+'#2 DFIT- Plant 2'!C73+'#3 DFIT- Plant 1&amp; Parks'!C71</f>
        <v>287784738.24000001</v>
      </c>
      <c r="D74" s="184">
        <f>'#1 DFIT- Div Dam'!D78+'#2 DFIT- Plant 2'!D73+'#3 DFIT- Plant 1&amp; Parks'!D71</f>
        <v>244614957.95004934</v>
      </c>
      <c r="E74" s="184">
        <f>'#1 DFIT- Div Dam'!E78+'#2 DFIT- Plant 2'!E73+'#3 DFIT- Plant 1&amp; Parks'!E71</f>
        <v>5380703.5240697656</v>
      </c>
      <c r="F74" s="184">
        <f>'#1 DFIT- Div Dam'!F78+'#2 DFIT- Plant 2'!F73+'#3 DFIT- Plant 1&amp; Parks'!F71</f>
        <v>9193868.6253778879</v>
      </c>
      <c r="G74" s="184">
        <f>'#1 DFIT- Div Dam'!G78+'#2 DFIT- Plant 2'!G73+'#3 DFIT- Plant 1&amp; Parks'!G71</f>
        <v>7814722.2154621584</v>
      </c>
      <c r="H74" s="184">
        <f>'#1 DFIT- Div Dam'!H78+'#2 DFIT- Plant 2'!H73+'#3 DFIT- Plant 1&amp; Parks'!H71</f>
        <v>1379146.4099157294</v>
      </c>
      <c r="I74" s="184">
        <f t="shared" si="19"/>
        <v>-241961745.03363067</v>
      </c>
      <c r="J74" s="184">
        <f t="shared" si="20"/>
        <v>-179865590.86498648</v>
      </c>
      <c r="K74" s="184">
        <f t="shared" si="18"/>
        <v>26967275.635453705</v>
      </c>
      <c r="L74" s="184">
        <f t="shared" si="21"/>
        <v>2653212.9164186716</v>
      </c>
      <c r="M74" s="184">
        <f t="shared" si="22"/>
        <v>91716642.720516562</v>
      </c>
      <c r="N74" s="184">
        <f t="shared" si="23"/>
        <v>89063429.804097891</v>
      </c>
      <c r="O74" s="184">
        <f t="shared" si="24"/>
        <v>-31172200.431434259</v>
      </c>
      <c r="P74" s="185">
        <f t="shared" si="25"/>
        <v>-851906.54198734462</v>
      </c>
    </row>
    <row r="75" spans="1:16" s="120" customFormat="1">
      <c r="A75" s="151" t="s">
        <v>82</v>
      </c>
      <c r="B75" s="184">
        <f>'#1 DFIT- Div Dam'!B79+'#2 DFIT- Plant 2'!B74+'#3 DFIT- Plant 1&amp; Parks'!B72</f>
        <v>244614957.95004934</v>
      </c>
      <c r="C75" s="184">
        <f>'#1 DFIT- Div Dam'!C79+'#2 DFIT- Plant 2'!C74+'#3 DFIT- Plant 1&amp; Parks'!C72</f>
        <v>287784738.24000001</v>
      </c>
      <c r="D75" s="184">
        <f>'#1 DFIT- Div Dam'!D79+'#2 DFIT- Plant 2'!D74+'#3 DFIT- Plant 1&amp; Parks'!D72</f>
        <v>244614957.95004934</v>
      </c>
      <c r="E75" s="184">
        <f>'#1 DFIT- Div Dam'!E79+'#2 DFIT- Plant 2'!E74+'#3 DFIT- Plant 1&amp; Parks'!E72</f>
        <v>2653212.9164186399</v>
      </c>
      <c r="F75" s="184">
        <f>'#1 DFIT- Div Dam'!F79+'#2 DFIT- Plant 2'!F74+'#3 DFIT- Plant 1&amp; Parks'!F72</f>
        <v>9193868.6253778879</v>
      </c>
      <c r="G75" s="184">
        <f>'#1 DFIT- Div Dam'!G79+'#2 DFIT- Plant 2'!G74+'#3 DFIT- Plant 1&amp; Parks'!G72</f>
        <v>7814722.2154621584</v>
      </c>
      <c r="H75" s="184">
        <f>'#1 DFIT- Div Dam'!H79+'#2 DFIT- Plant 2'!H74+'#3 DFIT- Plant 1&amp; Parks'!H72</f>
        <v>1379146.4099157294</v>
      </c>
      <c r="I75" s="184">
        <f t="shared" si="19"/>
        <v>-244614957.95004931</v>
      </c>
      <c r="J75" s="184">
        <f t="shared" si="20"/>
        <v>-189059459.49036437</v>
      </c>
      <c r="K75" s="184">
        <f t="shared" si="18"/>
        <v>28346422.045369435</v>
      </c>
      <c r="L75" s="184">
        <f t="shared" si="21"/>
        <v>0</v>
      </c>
      <c r="M75" s="184">
        <f t="shared" si="22"/>
        <v>83901920.505054399</v>
      </c>
      <c r="N75" s="184">
        <f t="shared" si="23"/>
        <v>83901920.505054399</v>
      </c>
      <c r="O75" s="184">
        <f t="shared" si="24"/>
        <v>-29365672.176769037</v>
      </c>
      <c r="P75" s="185">
        <f t="shared" si="25"/>
        <v>-1806528.254665222</v>
      </c>
    </row>
    <row r="76" spans="1:16" s="120" customFormat="1">
      <c r="A76" s="151" t="s">
        <v>85</v>
      </c>
      <c r="B76" s="184">
        <f>'#1 DFIT- Div Dam'!B80+'#2 DFIT- Plant 2'!B75+'#3 DFIT- Plant 1&amp; Parks'!B73</f>
        <v>244614957.95004934</v>
      </c>
      <c r="C76" s="184">
        <f>'#1 DFIT- Div Dam'!C80+'#2 DFIT- Plant 2'!C75+'#3 DFIT- Plant 1&amp; Parks'!C73</f>
        <v>287784738.24000001</v>
      </c>
      <c r="D76" s="184">
        <f>'#1 DFIT- Div Dam'!D80+'#2 DFIT- Plant 2'!D75+'#3 DFIT- Plant 1&amp; Parks'!D73</f>
        <v>244614957.95004934</v>
      </c>
      <c r="E76" s="184">
        <f>'#1 DFIT- Div Dam'!E80+'#2 DFIT- Plant 2'!E75+'#3 DFIT- Plant 1&amp; Parks'!E73</f>
        <v>0</v>
      </c>
      <c r="F76" s="184">
        <f>'#1 DFIT- Div Dam'!F80+'#2 DFIT- Plant 2'!F75+'#3 DFIT- Plant 1&amp; Parks'!F73</f>
        <v>9193868.6253778879</v>
      </c>
      <c r="G76" s="184">
        <f>'#1 DFIT- Div Dam'!G80+'#2 DFIT- Plant 2'!G75+'#3 DFIT- Plant 1&amp; Parks'!G73</f>
        <v>7814722.2154621584</v>
      </c>
      <c r="H76" s="184">
        <f>'#1 DFIT- Div Dam'!H80+'#2 DFIT- Plant 2'!H75+'#3 DFIT- Plant 1&amp; Parks'!H73</f>
        <v>1379146.4099157294</v>
      </c>
      <c r="I76" s="184">
        <f t="shared" si="19"/>
        <v>-244614957.95004931</v>
      </c>
      <c r="J76" s="184">
        <f t="shared" si="20"/>
        <v>-198253328.11574227</v>
      </c>
      <c r="K76" s="184">
        <f t="shared" si="18"/>
        <v>29725568.455285165</v>
      </c>
      <c r="L76" s="184">
        <f t="shared" si="21"/>
        <v>0</v>
      </c>
      <c r="M76" s="184">
        <f t="shared" si="22"/>
        <v>76087198.289592236</v>
      </c>
      <c r="N76" s="184">
        <f t="shared" si="23"/>
        <v>76087198.289592236</v>
      </c>
      <c r="O76" s="184">
        <f t="shared" si="24"/>
        <v>-26630519.401357282</v>
      </c>
      <c r="P76" s="185">
        <f t="shared" si="25"/>
        <v>-2735152.7754117548</v>
      </c>
    </row>
    <row r="77" spans="1:16" s="120" customFormat="1">
      <c r="A77" s="151" t="s">
        <v>86</v>
      </c>
      <c r="B77" s="184">
        <f>'#1 DFIT- Div Dam'!B81+'#2 DFIT- Plant 2'!B76+'#3 DFIT- Plant 1&amp; Parks'!B74</f>
        <v>244614957.95004934</v>
      </c>
      <c r="C77" s="184">
        <f>'#1 DFIT- Div Dam'!C81+'#2 DFIT- Plant 2'!C76+'#3 DFIT- Plant 1&amp; Parks'!C74</f>
        <v>287784738.24000001</v>
      </c>
      <c r="D77" s="184">
        <f>'#1 DFIT- Div Dam'!D81+'#2 DFIT- Plant 2'!D76+'#3 DFIT- Plant 1&amp; Parks'!D74</f>
        <v>244614957.95004934</v>
      </c>
      <c r="E77" s="184">
        <f>'#1 DFIT- Div Dam'!E81+'#2 DFIT- Plant 2'!E76+'#3 DFIT- Plant 1&amp; Parks'!E74</f>
        <v>0</v>
      </c>
      <c r="F77" s="184">
        <f>'#1 DFIT- Div Dam'!F81+'#2 DFIT- Plant 2'!F76+'#3 DFIT- Plant 1&amp; Parks'!F74</f>
        <v>9193868.6253778879</v>
      </c>
      <c r="G77" s="184">
        <f>'#1 DFIT- Div Dam'!G81+'#2 DFIT- Plant 2'!G76+'#3 DFIT- Plant 1&amp; Parks'!G74</f>
        <v>7814722.2154621584</v>
      </c>
      <c r="H77" s="184">
        <f>'#1 DFIT- Div Dam'!H81+'#2 DFIT- Plant 2'!H76+'#3 DFIT- Plant 1&amp; Parks'!H74</f>
        <v>1379146.4099157294</v>
      </c>
      <c r="I77" s="184">
        <f t="shared" si="19"/>
        <v>-244614957.95004931</v>
      </c>
      <c r="J77" s="184">
        <f t="shared" si="20"/>
        <v>-207447196.74112016</v>
      </c>
      <c r="K77" s="184">
        <f>K76+H77</f>
        <v>31104714.865200896</v>
      </c>
      <c r="L77" s="184">
        <f t="shared" si="21"/>
        <v>0</v>
      </c>
      <c r="M77" s="184">
        <f t="shared" si="22"/>
        <v>68272476.074130073</v>
      </c>
      <c r="N77" s="184">
        <f t="shared" si="23"/>
        <v>68272476.074130073</v>
      </c>
      <c r="O77" s="184">
        <f t="shared" si="24"/>
        <v>-23895366.625945523</v>
      </c>
      <c r="P77" s="185">
        <f t="shared" si="25"/>
        <v>-2735152.7754117586</v>
      </c>
    </row>
    <row r="78" spans="1:16" s="120" customFormat="1">
      <c r="A78" s="151" t="s">
        <v>87</v>
      </c>
      <c r="B78" s="184">
        <f>'#1 DFIT- Div Dam'!B82+'#2 DFIT- Plant 2'!B77+'#3 DFIT- Plant 1&amp; Parks'!B75</f>
        <v>244614957.95004934</v>
      </c>
      <c r="C78" s="184">
        <f>'#1 DFIT- Div Dam'!C82+'#2 DFIT- Plant 2'!C77+'#3 DFIT- Plant 1&amp; Parks'!C75</f>
        <v>287784738.24000001</v>
      </c>
      <c r="D78" s="184">
        <f>'#1 DFIT- Div Dam'!D82+'#2 DFIT- Plant 2'!D77+'#3 DFIT- Plant 1&amp; Parks'!D75</f>
        <v>244614957.95004934</v>
      </c>
      <c r="E78" s="184">
        <f>'#1 DFIT- Div Dam'!E82+'#2 DFIT- Plant 2'!E77+'#3 DFIT- Plant 1&amp; Parks'!E75</f>
        <v>0</v>
      </c>
      <c r="F78" s="184">
        <f>'#1 DFIT- Div Dam'!F82+'#2 DFIT- Plant 2'!F77+'#3 DFIT- Plant 1&amp; Parks'!F75</f>
        <v>9193868.6253778879</v>
      </c>
      <c r="G78" s="184">
        <f>'#1 DFIT- Div Dam'!G82+'#2 DFIT- Plant 2'!G77+'#3 DFIT- Plant 1&amp; Parks'!G75</f>
        <v>7814722.2154621584</v>
      </c>
      <c r="H78" s="184">
        <f>'#1 DFIT- Div Dam'!H82+'#2 DFIT- Plant 2'!H77+'#3 DFIT- Plant 1&amp; Parks'!H75</f>
        <v>1379146.4099157294</v>
      </c>
      <c r="I78" s="184">
        <f t="shared" si="19"/>
        <v>-244614957.95004931</v>
      </c>
      <c r="J78" s="184">
        <f t="shared" si="20"/>
        <v>-216641065.36649805</v>
      </c>
      <c r="K78" s="184">
        <f t="shared" si="18"/>
        <v>32483861.275116626</v>
      </c>
      <c r="L78" s="184">
        <f t="shared" si="21"/>
        <v>0</v>
      </c>
      <c r="M78" s="184">
        <f t="shared" si="22"/>
        <v>60457753.85866791</v>
      </c>
      <c r="N78" s="184">
        <f t="shared" si="23"/>
        <v>60457753.85866791</v>
      </c>
      <c r="O78" s="184">
        <f t="shared" si="24"/>
        <v>-21160213.850533769</v>
      </c>
      <c r="P78" s="185">
        <f t="shared" si="25"/>
        <v>-2735152.7754117548</v>
      </c>
    </row>
    <row r="79" spans="1:16" s="120" customFormat="1">
      <c r="A79" s="151" t="s">
        <v>98</v>
      </c>
      <c r="B79" s="184">
        <f>'#1 DFIT- Div Dam'!B83+'#2 DFIT- Plant 2'!B78+'#3 DFIT- Plant 1&amp; Parks'!B76</f>
        <v>244614957.95004934</v>
      </c>
      <c r="C79" s="184">
        <f>'#1 DFIT- Div Dam'!C83+'#2 DFIT- Plant 2'!C78+'#3 DFIT- Plant 1&amp; Parks'!C76</f>
        <v>287784738.24000001</v>
      </c>
      <c r="D79" s="184">
        <f>'#1 DFIT- Div Dam'!D83+'#2 DFIT- Plant 2'!D78+'#3 DFIT- Plant 1&amp; Parks'!D76</f>
        <v>244614957.95004934</v>
      </c>
      <c r="E79" s="184">
        <f>'#1 DFIT- Div Dam'!E83+'#2 DFIT- Plant 2'!E78+'#3 DFIT- Plant 1&amp; Parks'!E76</f>
        <v>0</v>
      </c>
      <c r="F79" s="184">
        <f>'#1 DFIT- Div Dam'!F83+'#2 DFIT- Plant 2'!F78+'#3 DFIT- Plant 1&amp; Parks'!F76</f>
        <v>9193868.6253778879</v>
      </c>
      <c r="G79" s="184">
        <f>'#1 DFIT- Div Dam'!G83+'#2 DFIT- Plant 2'!G78+'#3 DFIT- Plant 1&amp; Parks'!G76</f>
        <v>7814722.2154621584</v>
      </c>
      <c r="H79" s="184">
        <f>'#1 DFIT- Div Dam'!H83+'#2 DFIT- Plant 2'!H78+'#3 DFIT- Plant 1&amp; Parks'!H76</f>
        <v>1379146.4099157294</v>
      </c>
      <c r="I79" s="184">
        <f t="shared" si="19"/>
        <v>-244614957.95004931</v>
      </c>
      <c r="J79" s="184">
        <f t="shared" si="20"/>
        <v>-225834933.99187595</v>
      </c>
      <c r="K79" s="184">
        <f t="shared" si="18"/>
        <v>33863007.685032353</v>
      </c>
      <c r="L79" s="184">
        <f t="shared" si="21"/>
        <v>0</v>
      </c>
      <c r="M79" s="184">
        <f t="shared" si="22"/>
        <v>52643031.643205747</v>
      </c>
      <c r="N79" s="184">
        <f t="shared" si="23"/>
        <v>52643031.643205747</v>
      </c>
      <c r="O79" s="184">
        <f t="shared" si="24"/>
        <v>-18425061.07512201</v>
      </c>
      <c r="P79" s="185">
        <f t="shared" si="25"/>
        <v>-2735152.7754117586</v>
      </c>
    </row>
    <row r="80" spans="1:16" s="120" customFormat="1">
      <c r="A80" s="151" t="s">
        <v>99</v>
      </c>
      <c r="B80" s="184">
        <f>'#1 DFIT- Div Dam'!B84+'#2 DFIT- Plant 2'!B79+'#3 DFIT- Plant 1&amp; Parks'!B77</f>
        <v>244614957.95004934</v>
      </c>
      <c r="C80" s="184">
        <f>'#1 DFIT- Div Dam'!C84+'#2 DFIT- Plant 2'!C79+'#3 DFIT- Plant 1&amp; Parks'!C77</f>
        <v>287784738.24000001</v>
      </c>
      <c r="D80" s="184">
        <f>'#1 DFIT- Div Dam'!D84+'#2 DFIT- Plant 2'!D79+'#3 DFIT- Plant 1&amp; Parks'!D77</f>
        <v>244614957.95004934</v>
      </c>
      <c r="E80" s="184">
        <f>'#1 DFIT- Div Dam'!E84+'#2 DFIT- Plant 2'!E79+'#3 DFIT- Plant 1&amp; Parks'!E77</f>
        <v>0</v>
      </c>
      <c r="F80" s="184">
        <f>'#1 DFIT- Div Dam'!F84+'#2 DFIT- Plant 2'!F79+'#3 DFIT- Plant 1&amp; Parks'!F77</f>
        <v>9193868.6253778879</v>
      </c>
      <c r="G80" s="184">
        <f>'#1 DFIT- Div Dam'!G84+'#2 DFIT- Plant 2'!G79+'#3 DFIT- Plant 1&amp; Parks'!G77</f>
        <v>7814722.2154621584</v>
      </c>
      <c r="H80" s="184">
        <f>'#1 DFIT- Div Dam'!H84+'#2 DFIT- Plant 2'!H79+'#3 DFIT- Plant 1&amp; Parks'!H77</f>
        <v>1379146.4099157294</v>
      </c>
      <c r="I80" s="184">
        <f t="shared" si="19"/>
        <v>-244614957.95004931</v>
      </c>
      <c r="J80" s="184">
        <f t="shared" si="20"/>
        <v>-235028802.61725384</v>
      </c>
      <c r="K80" s="184">
        <f t="shared" si="18"/>
        <v>35242154.094948083</v>
      </c>
      <c r="L80" s="184">
        <f t="shared" si="21"/>
        <v>0</v>
      </c>
      <c r="M80" s="184">
        <f t="shared" si="22"/>
        <v>44828309.427743584</v>
      </c>
      <c r="N80" s="184">
        <f t="shared" si="23"/>
        <v>44828309.427743584</v>
      </c>
      <c r="O80" s="184">
        <f t="shared" si="24"/>
        <v>-15689908.299710253</v>
      </c>
      <c r="P80" s="185">
        <f t="shared" si="25"/>
        <v>-2735152.7754117567</v>
      </c>
    </row>
    <row r="81" spans="1:18" s="120" customFormat="1">
      <c r="A81" s="151" t="s">
        <v>100</v>
      </c>
      <c r="B81" s="184">
        <f>'#1 DFIT- Div Dam'!B85+'#2 DFIT- Plant 2'!B80+'#3 DFIT- Plant 1&amp; Parks'!B78</f>
        <v>244614957.95004934</v>
      </c>
      <c r="C81" s="184">
        <f>'#1 DFIT- Div Dam'!C85+'#2 DFIT- Plant 2'!C80+'#3 DFIT- Plant 1&amp; Parks'!C78</f>
        <v>287784738.24000001</v>
      </c>
      <c r="D81" s="184">
        <f>'#1 DFIT- Div Dam'!D85+'#2 DFIT- Plant 2'!D80+'#3 DFIT- Plant 1&amp; Parks'!D78</f>
        <v>244614957.95004934</v>
      </c>
      <c r="E81" s="184">
        <f>'#1 DFIT- Div Dam'!E85+'#2 DFIT- Plant 2'!E80+'#3 DFIT- Plant 1&amp; Parks'!E78</f>
        <v>0</v>
      </c>
      <c r="F81" s="184">
        <f>'#1 DFIT- Div Dam'!F85+'#2 DFIT- Plant 2'!F80+'#3 DFIT- Plant 1&amp; Parks'!F78</f>
        <v>9193868.6253778879</v>
      </c>
      <c r="G81" s="184">
        <f>'#1 DFIT- Div Dam'!G85+'#2 DFIT- Plant 2'!G80+'#3 DFIT- Plant 1&amp; Parks'!G78</f>
        <v>7814722.2154621584</v>
      </c>
      <c r="H81" s="184">
        <f>'#1 DFIT- Div Dam'!H85+'#2 DFIT- Plant 2'!H80+'#3 DFIT- Plant 1&amp; Parks'!H78</f>
        <v>1379146.4099157294</v>
      </c>
      <c r="I81" s="184">
        <f t="shared" si="19"/>
        <v>-244614957.95004931</v>
      </c>
      <c r="J81" s="184">
        <f t="shared" si="20"/>
        <v>-244222671.24263173</v>
      </c>
      <c r="K81" s="184">
        <f t="shared" si="18"/>
        <v>36621300.504863814</v>
      </c>
      <c r="L81" s="184">
        <f t="shared" si="21"/>
        <v>0</v>
      </c>
      <c r="M81" s="184">
        <f t="shared" si="22"/>
        <v>37013587.212281421</v>
      </c>
      <c r="N81" s="184">
        <f t="shared" si="23"/>
        <v>37013587.212281421</v>
      </c>
      <c r="O81" s="184">
        <f t="shared" si="24"/>
        <v>-12954755.524298497</v>
      </c>
      <c r="P81" s="185">
        <f t="shared" si="25"/>
        <v>-2735152.7754117567</v>
      </c>
    </row>
    <row r="82" spans="1:18" s="120" customFormat="1">
      <c r="A82" s="151" t="s">
        <v>101</v>
      </c>
      <c r="B82" s="184">
        <f>'#1 DFIT- Div Dam'!B86+'#2 DFIT- Plant 2'!B81+'#3 DFIT- Plant 1&amp; Parks'!B79</f>
        <v>244614957.95004934</v>
      </c>
      <c r="C82" s="184">
        <f>'#1 DFIT- Div Dam'!C86+'#2 DFIT- Plant 2'!C81+'#3 DFIT- Plant 1&amp; Parks'!C79</f>
        <v>287784738.24000001</v>
      </c>
      <c r="D82" s="184">
        <f>'#1 DFIT- Div Dam'!D86+'#2 DFIT- Plant 2'!D81+'#3 DFIT- Plant 1&amp; Parks'!D79</f>
        <v>244614957.95004934</v>
      </c>
      <c r="E82" s="184">
        <f>'#1 DFIT- Div Dam'!E86+'#2 DFIT- Plant 2'!E81+'#3 DFIT- Plant 1&amp; Parks'!E79</f>
        <v>0</v>
      </c>
      <c r="F82" s="184">
        <f>'#1 DFIT- Div Dam'!F86+'#2 DFIT- Plant 2'!F81+'#3 DFIT- Plant 1&amp; Parks'!F79</f>
        <v>9193868.6253778879</v>
      </c>
      <c r="G82" s="184">
        <f>'#1 DFIT- Div Dam'!G86+'#2 DFIT- Plant 2'!G81+'#3 DFIT- Plant 1&amp; Parks'!G79</f>
        <v>7814722.2154621584</v>
      </c>
      <c r="H82" s="184">
        <f>'#1 DFIT- Div Dam'!H86+'#2 DFIT- Plant 2'!H81+'#3 DFIT- Plant 1&amp; Parks'!H79</f>
        <v>1379146.4099157294</v>
      </c>
      <c r="I82" s="184">
        <f t="shared" si="19"/>
        <v>-244614957.95004931</v>
      </c>
      <c r="J82" s="184">
        <f t="shared" si="20"/>
        <v>-253416539.86800963</v>
      </c>
      <c r="K82" s="184">
        <f t="shared" si="18"/>
        <v>38000446.914779544</v>
      </c>
      <c r="L82" s="184">
        <f t="shared" si="21"/>
        <v>0</v>
      </c>
      <c r="M82" s="184">
        <f t="shared" si="22"/>
        <v>29198864.996819258</v>
      </c>
      <c r="N82" s="184">
        <f t="shared" si="23"/>
        <v>29198864.996819258</v>
      </c>
      <c r="O82" s="184">
        <f t="shared" si="24"/>
        <v>-10219602.74888674</v>
      </c>
      <c r="P82" s="185">
        <f t="shared" si="25"/>
        <v>-2735152.7754117567</v>
      </c>
    </row>
    <row r="83" spans="1:18" s="120" customFormat="1">
      <c r="A83" s="151" t="s">
        <v>102</v>
      </c>
      <c r="B83" s="184">
        <f>'#1 DFIT- Div Dam'!B87+'#2 DFIT- Plant 2'!B82+'#3 DFIT- Plant 1&amp; Parks'!B80</f>
        <v>244614957.95004934</v>
      </c>
      <c r="C83" s="184">
        <f>'#1 DFIT- Div Dam'!C87+'#2 DFIT- Plant 2'!C82+'#3 DFIT- Plant 1&amp; Parks'!C80</f>
        <v>287784738.24000001</v>
      </c>
      <c r="D83" s="184">
        <f>'#1 DFIT- Div Dam'!D87+'#2 DFIT- Plant 2'!D82+'#3 DFIT- Plant 1&amp; Parks'!D80</f>
        <v>244614957.95004934</v>
      </c>
      <c r="E83" s="184">
        <f>'#1 DFIT- Div Dam'!E87+'#2 DFIT- Plant 2'!E82+'#3 DFIT- Plant 1&amp; Parks'!E80</f>
        <v>0</v>
      </c>
      <c r="F83" s="184">
        <f>'#1 DFIT- Div Dam'!F87+'#2 DFIT- Plant 2'!F82+'#3 DFIT- Plant 1&amp; Parks'!F80</f>
        <v>9193868.6253778879</v>
      </c>
      <c r="G83" s="184">
        <f>'#1 DFIT- Div Dam'!G87+'#2 DFIT- Plant 2'!G82+'#3 DFIT- Plant 1&amp; Parks'!G80</f>
        <v>7814722.2154621584</v>
      </c>
      <c r="H83" s="184">
        <f>'#1 DFIT- Div Dam'!H87+'#2 DFIT- Plant 2'!H82+'#3 DFIT- Plant 1&amp; Parks'!H80</f>
        <v>1379146.4099157294</v>
      </c>
      <c r="I83" s="184">
        <f t="shared" si="19"/>
        <v>-244614957.95004931</v>
      </c>
      <c r="J83" s="184">
        <f t="shared" si="20"/>
        <v>-262610408.49338752</v>
      </c>
      <c r="K83" s="184">
        <f t="shared" si="18"/>
        <v>39379593.324695274</v>
      </c>
      <c r="L83" s="184">
        <f t="shared" si="21"/>
        <v>0</v>
      </c>
      <c r="M83" s="184">
        <f t="shared" si="22"/>
        <v>21384142.781357095</v>
      </c>
      <c r="N83" s="184">
        <f t="shared" si="23"/>
        <v>21384142.781357095</v>
      </c>
      <c r="O83" s="184">
        <f t="shared" si="24"/>
        <v>-7484449.9734749822</v>
      </c>
      <c r="P83" s="185">
        <f t="shared" si="25"/>
        <v>-2735152.7754117576</v>
      </c>
    </row>
    <row r="84" spans="1:18" s="120" customFormat="1">
      <c r="A84" s="151" t="s">
        <v>103</v>
      </c>
      <c r="B84" s="184">
        <f>'#1 DFIT- Div Dam'!B88+'#2 DFIT- Plant 2'!B83+'#3 DFIT- Plant 1&amp; Parks'!B81</f>
        <v>244614957.95004934</v>
      </c>
      <c r="C84" s="184">
        <f>'#1 DFIT- Div Dam'!C88+'#2 DFIT- Plant 2'!C83+'#3 DFIT- Plant 1&amp; Parks'!C81</f>
        <v>287784738.24000001</v>
      </c>
      <c r="D84" s="184">
        <f>'#1 DFIT- Div Dam'!D88+'#2 DFIT- Plant 2'!D83+'#3 DFIT- Plant 1&amp; Parks'!D81</f>
        <v>244614957.95004934</v>
      </c>
      <c r="E84" s="184">
        <f>'#1 DFIT- Div Dam'!E88+'#2 DFIT- Plant 2'!E83+'#3 DFIT- Plant 1&amp; Parks'!E81</f>
        <v>0</v>
      </c>
      <c r="F84" s="184">
        <f>'#1 DFIT- Div Dam'!F88+'#2 DFIT- Plant 2'!F83+'#3 DFIT- Plant 1&amp; Parks'!F81</f>
        <v>9193868.6253778879</v>
      </c>
      <c r="G84" s="184">
        <f>'#1 DFIT- Div Dam'!G88+'#2 DFIT- Plant 2'!G83+'#3 DFIT- Plant 1&amp; Parks'!G81</f>
        <v>7814722.2154621584</v>
      </c>
      <c r="H84" s="184">
        <f>'#1 DFIT- Div Dam'!H88+'#2 DFIT- Plant 2'!H83+'#3 DFIT- Plant 1&amp; Parks'!H81</f>
        <v>1379146.4099157294</v>
      </c>
      <c r="I84" s="184">
        <f t="shared" si="19"/>
        <v>-244614957.95004931</v>
      </c>
      <c r="J84" s="184">
        <f t="shared" si="20"/>
        <v>-271804277.11876541</v>
      </c>
      <c r="K84" s="184">
        <f t="shared" si="18"/>
        <v>40758739.734611005</v>
      </c>
      <c r="L84" s="184">
        <f t="shared" si="21"/>
        <v>0</v>
      </c>
      <c r="M84" s="184">
        <f t="shared" si="22"/>
        <v>13569420.565894932</v>
      </c>
      <c r="N84" s="184">
        <f t="shared" si="23"/>
        <v>13569420.565894932</v>
      </c>
      <c r="O84" s="184">
        <f t="shared" si="24"/>
        <v>-4749297.1980632255</v>
      </c>
      <c r="P84" s="185">
        <f t="shared" si="25"/>
        <v>-2735152.7754117567</v>
      </c>
    </row>
    <row r="85" spans="1:18" s="120" customFormat="1">
      <c r="A85" s="151" t="s">
        <v>104</v>
      </c>
      <c r="B85" s="184">
        <f>'#1 DFIT- Div Dam'!B89+'#2 DFIT- Plant 2'!B84+'#3 DFIT- Plant 1&amp; Parks'!B82</f>
        <v>244614957.95004934</v>
      </c>
      <c r="C85" s="184">
        <f>'#1 DFIT- Div Dam'!C89+'#2 DFIT- Plant 2'!C84+'#3 DFIT- Plant 1&amp; Parks'!C82</f>
        <v>287784738.24000001</v>
      </c>
      <c r="D85" s="184">
        <f>'#1 DFIT- Div Dam'!D89+'#2 DFIT- Plant 2'!D84+'#3 DFIT- Plant 1&amp; Parks'!D82</f>
        <v>244614957.95004934</v>
      </c>
      <c r="E85" s="184">
        <f>'#1 DFIT- Div Dam'!E89+'#2 DFIT- Plant 2'!E84+'#3 DFIT- Plant 1&amp; Parks'!E82</f>
        <v>0</v>
      </c>
      <c r="F85" s="184">
        <f>'#1 DFIT- Div Dam'!F89+'#2 DFIT- Plant 2'!F84+'#3 DFIT- Plant 1&amp; Parks'!F82</f>
        <v>9193868.6253778879</v>
      </c>
      <c r="G85" s="184">
        <f>'#1 DFIT- Div Dam'!G89+'#2 DFIT- Plant 2'!G84+'#3 DFIT- Plant 1&amp; Parks'!G82</f>
        <v>7814722.2154621584</v>
      </c>
      <c r="H85" s="184">
        <f>'#1 DFIT- Div Dam'!H89+'#2 DFIT- Plant 2'!H84+'#3 DFIT- Plant 1&amp; Parks'!H82</f>
        <v>1379146.4099157294</v>
      </c>
      <c r="I85" s="184">
        <f t="shared" si="19"/>
        <v>-244614957.95004931</v>
      </c>
      <c r="J85" s="184">
        <f t="shared" si="20"/>
        <v>-280998145.74414331</v>
      </c>
      <c r="K85" s="184">
        <f>K84+H85</f>
        <v>42137886.144526735</v>
      </c>
      <c r="L85" s="184">
        <f t="shared" si="21"/>
        <v>0</v>
      </c>
      <c r="M85" s="184">
        <f t="shared" si="22"/>
        <v>5754698.3504327685</v>
      </c>
      <c r="N85" s="184">
        <f t="shared" si="23"/>
        <v>5754698.3504327685</v>
      </c>
      <c r="O85" s="184">
        <f t="shared" si="24"/>
        <v>-2014144.4226514688</v>
      </c>
      <c r="P85" s="185">
        <f t="shared" si="25"/>
        <v>-2735152.7754117567</v>
      </c>
      <c r="R85" s="126"/>
    </row>
    <row r="86" spans="1:18" s="120" customFormat="1">
      <c r="A86" s="151" t="s">
        <v>105</v>
      </c>
      <c r="B86" s="184">
        <f>'#1 DFIT- Div Dam'!B90+'#2 DFIT- Plant 2'!B85+'#3 DFIT- Plant 1&amp; Parks'!B83</f>
        <v>244614957.95004934</v>
      </c>
      <c r="C86" s="184">
        <f>'#1 DFIT- Div Dam'!C90+'#2 DFIT- Plant 2'!C85+'#3 DFIT- Plant 1&amp; Parks'!C83</f>
        <v>287784738.24000001</v>
      </c>
      <c r="D86" s="184">
        <f>'#1 DFIT- Div Dam'!D90+'#2 DFIT- Plant 2'!D85+'#3 DFIT- Plant 1&amp; Parks'!D83</f>
        <v>244614957.95004934</v>
      </c>
      <c r="E86" s="184">
        <f>'#1 DFIT- Div Dam'!E90+'#2 DFIT- Plant 2'!E85+'#3 DFIT- Plant 1&amp; Parks'!E83</f>
        <v>0</v>
      </c>
      <c r="F86" s="184">
        <f>'#1 DFIT- Div Dam'!F90+'#2 DFIT- Plant 2'!F85+'#3 DFIT- Plant 1&amp; Parks'!F83</f>
        <v>6786592.4958567899</v>
      </c>
      <c r="G86" s="184">
        <f>'#1 DFIT- Div Dam'!G90+'#2 DFIT- Plant 2'!G85+'#3 DFIT- Plant 1&amp; Parks'!G83</f>
        <v>5754698.3504328737</v>
      </c>
      <c r="H86" s="184">
        <f>'#1 DFIT- Div Dam'!H90+'#2 DFIT- Plant 2'!H85+'#3 DFIT- Plant 1&amp; Parks'!H83</f>
        <v>1031894.1454239162</v>
      </c>
      <c r="I86" s="184">
        <f t="shared" si="19"/>
        <v>-244614957.95004931</v>
      </c>
      <c r="J86" s="184">
        <f t="shared" si="20"/>
        <v>-287784738.24000007</v>
      </c>
      <c r="K86" s="184">
        <f>K85+H86</f>
        <v>43169780.289950654</v>
      </c>
      <c r="L86" s="184">
        <f t="shared" si="21"/>
        <v>0</v>
      </c>
      <c r="M86" s="184">
        <f t="shared" si="22"/>
        <v>-7.4505805969238281E-8</v>
      </c>
      <c r="N86" s="184">
        <f t="shared" si="23"/>
        <v>-7.4505805969238281E-8</v>
      </c>
      <c r="O86" s="184">
        <f t="shared" si="24"/>
        <v>2.6077032089233398E-8</v>
      </c>
      <c r="P86" s="185">
        <f t="shared" si="25"/>
        <v>-2014144.4226514949</v>
      </c>
      <c r="R86" s="126"/>
    </row>
    <row r="87" spans="1:18" s="120" customFormat="1">
      <c r="A87" s="360" t="s">
        <v>106</v>
      </c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2"/>
      <c r="R87" s="126"/>
    </row>
    <row r="88" spans="1:18" ht="3.75" customHeight="1">
      <c r="A88" s="180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2"/>
    </row>
    <row r="89" spans="1:18" s="576" customFormat="1">
      <c r="A89" s="178" t="s">
        <v>239</v>
      </c>
      <c r="B89" s="573"/>
      <c r="C89" s="573"/>
      <c r="D89" s="573"/>
      <c r="E89" s="187">
        <f>SUM(E44:E55)</f>
        <v>27047383.397864517</v>
      </c>
      <c r="F89" s="187">
        <f>SUM(F44:F55)</f>
        <v>9193868.6253778879</v>
      </c>
      <c r="G89" s="187">
        <f>SUM(G44:G55)</f>
        <v>7814722.2154621584</v>
      </c>
      <c r="H89" s="187">
        <f>SUM(H44:H55)</f>
        <v>1379146.4099157294</v>
      </c>
      <c r="I89" s="574"/>
      <c r="J89" s="574"/>
      <c r="K89" s="574"/>
      <c r="L89" s="574"/>
      <c r="M89" s="574"/>
      <c r="N89" s="574"/>
      <c r="O89" s="574"/>
      <c r="P89" s="187">
        <f>SUM(P44:P55)</f>
        <v>6731431.4138408154</v>
      </c>
      <c r="Q89" s="575"/>
    </row>
    <row r="90" spans="1:18" s="576" customFormat="1" ht="13.8" thickBot="1">
      <c r="A90" s="19" t="s">
        <v>240</v>
      </c>
      <c r="B90" s="186">
        <f>(B43+B55+SUM(B44:B54)*2)/24</f>
        <v>244614957.95004937</v>
      </c>
      <c r="C90" s="186">
        <f>(C43+C55+SUM(C44:C54)*2)/24</f>
        <v>287784738.23999995</v>
      </c>
      <c r="D90" s="186">
        <f>(D43+D55+SUM(D44:D54)*2)/24</f>
        <v>244614957.95004937</v>
      </c>
      <c r="E90" s="570"/>
      <c r="F90" s="34"/>
      <c r="G90" s="34"/>
      <c r="H90" s="34"/>
      <c r="I90" s="186">
        <f>(I43+I55+SUM(I44:I54)*2)/24</f>
        <v>-130049623.37088911</v>
      </c>
      <c r="J90" s="186">
        <f>(J43+J55+SUM(J44:J54)*2)/24</f>
        <v>-9012865.5767140072</v>
      </c>
      <c r="K90" s="186">
        <f>(K43+K55+SUM(K44:K54)*2)/24</f>
        <v>1338138.1845197212</v>
      </c>
      <c r="L90" s="186">
        <f>(L43+L55+SUM(L44:L54)*2)/24</f>
        <v>114565334.57916021</v>
      </c>
      <c r="M90" s="186">
        <f>(M43+M55+SUM(M44:M54)*2)/24</f>
        <v>236940230.55785504</v>
      </c>
      <c r="N90" s="188"/>
      <c r="O90" s="186">
        <f>(O43+O55+SUM(O44:O54)*2)/24</f>
        <v>-42831213.592543192</v>
      </c>
      <c r="P90" s="188"/>
      <c r="Q90" s="575"/>
    </row>
    <row r="91" spans="1:18" ht="13.8" thickTop="1">
      <c r="A91"/>
      <c r="B91"/>
      <c r="C91"/>
      <c r="D91"/>
      <c r="E91"/>
      <c r="F91"/>
      <c r="G91"/>
      <c r="H91"/>
      <c r="I91" s="546"/>
      <c r="J91" s="88"/>
    </row>
    <row r="92" spans="1:18" customFormat="1">
      <c r="I92" s="545"/>
    </row>
    <row r="93" spans="1:18" customFormat="1">
      <c r="I93" s="545"/>
    </row>
    <row r="94" spans="1:18" customFormat="1">
      <c r="A94" s="202"/>
      <c r="B94" s="551"/>
      <c r="C94" s="551"/>
      <c r="D94" s="551"/>
      <c r="E94" s="545"/>
      <c r="F94" s="545"/>
      <c r="G94" s="545"/>
      <c r="H94" s="545"/>
      <c r="I94" s="545"/>
    </row>
    <row r="95" spans="1:18">
      <c r="A95" s="202"/>
      <c r="B95" s="551"/>
      <c r="C95" s="551"/>
      <c r="D95" s="552"/>
      <c r="E95" s="547"/>
      <c r="F95" s="547"/>
      <c r="G95" s="547"/>
      <c r="H95" s="547"/>
      <c r="I95" s="545"/>
      <c r="J95" s="3"/>
    </row>
    <row r="96" spans="1:18">
      <c r="A96" s="202"/>
      <c r="B96" s="551"/>
      <c r="C96" s="551"/>
      <c r="D96" s="552"/>
      <c r="E96" s="548"/>
      <c r="F96" s="547"/>
      <c r="G96" s="547"/>
      <c r="H96" s="547"/>
      <c r="I96" s="545"/>
    </row>
    <row r="97" spans="1:9">
      <c r="A97" s="202"/>
      <c r="B97" s="551"/>
      <c r="C97" s="551"/>
      <c r="D97" s="552"/>
      <c r="E97" s="549"/>
      <c r="F97" s="547"/>
      <c r="G97" s="550"/>
      <c r="H97" s="547"/>
      <c r="I97" s="545"/>
    </row>
    <row r="98" spans="1:9" ht="14.4">
      <c r="A98" s="202"/>
      <c r="B98" s="202"/>
      <c r="C98" s="202"/>
      <c r="D98" s="553"/>
      <c r="E98" s="268"/>
      <c r="F98" s="208"/>
      <c r="G98" s="208"/>
      <c r="H98" s="270"/>
    </row>
    <row r="99" spans="1:9">
      <c r="D99" s="208"/>
      <c r="E99" s="208"/>
      <c r="F99" s="208"/>
      <c r="G99" s="208"/>
      <c r="H99" s="208"/>
    </row>
    <row r="100" spans="1:9">
      <c r="D100" s="208"/>
      <c r="E100" s="208"/>
      <c r="F100" s="208"/>
      <c r="G100" s="208"/>
      <c r="H100" s="208"/>
      <c r="I100" s="208"/>
    </row>
    <row r="101" spans="1:9">
      <c r="D101" s="208"/>
      <c r="E101" s="208"/>
      <c r="F101" s="208"/>
      <c r="G101" s="208"/>
      <c r="H101" s="208"/>
      <c r="I101" s="208"/>
    </row>
    <row r="102" spans="1:9">
      <c r="D102" s="208"/>
      <c r="E102" s="208"/>
      <c r="F102" s="208"/>
      <c r="G102" s="208"/>
      <c r="H102" s="208"/>
    </row>
    <row r="103" spans="1:9">
      <c r="D103" s="208"/>
      <c r="E103" s="208"/>
      <c r="F103" s="208"/>
      <c r="G103" s="269"/>
      <c r="H103" s="269"/>
    </row>
  </sheetData>
  <printOptions horizontalCentered="1"/>
  <pageMargins left="0.45" right="0.45" top="0.5" bottom="0.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100"/>
  <sheetViews>
    <sheetView zoomScale="90" zoomScaleNormal="90" workbookViewId="0">
      <pane xSplit="1" ySplit="32" topLeftCell="C33" activePane="bottomRight" state="frozen"/>
      <selection activeCell="H62" sqref="H62"/>
      <selection pane="topRight" activeCell="H62" sqref="H62"/>
      <selection pane="bottomLeft" activeCell="H62" sqref="H62"/>
      <selection pane="bottomRight" activeCell="H9" sqref="H9"/>
    </sheetView>
  </sheetViews>
  <sheetFormatPr defaultColWidth="8.88671875" defaultRowHeight="13.2"/>
  <cols>
    <col min="1" max="1" width="21.6640625" style="2" customWidth="1"/>
    <col min="2" max="2" width="10.33203125" style="2" bestFit="1" customWidth="1"/>
    <col min="3" max="4" width="11.6640625" style="2" bestFit="1" customWidth="1"/>
    <col min="5" max="5" width="11.5546875" style="2" customWidth="1"/>
    <col min="6" max="6" width="15.33203125" style="2" bestFit="1" customWidth="1"/>
    <col min="7" max="7" width="15.44140625" style="2" bestFit="1" customWidth="1"/>
    <col min="8" max="8" width="11.88671875" style="2" bestFit="1" customWidth="1"/>
    <col min="9" max="9" width="11.5546875" style="2" customWidth="1"/>
    <col min="10" max="10" width="10.88671875" style="2" bestFit="1" customWidth="1"/>
    <col min="11" max="11" width="14.44140625" style="2" bestFit="1" customWidth="1"/>
    <col min="12" max="12" width="12.33203125" style="2" bestFit="1" customWidth="1"/>
    <col min="13" max="13" width="14.5546875" style="2" bestFit="1" customWidth="1"/>
    <col min="14" max="14" width="11.6640625" style="2" bestFit="1" customWidth="1"/>
    <col min="15" max="15" width="11.6640625" style="2" customWidth="1"/>
    <col min="16" max="16" width="11.33203125" style="2" customWidth="1"/>
    <col min="17" max="17" width="8.88671875" style="2"/>
    <col min="18" max="18" width="10.88671875" style="2" customWidth="1"/>
    <col min="19" max="22" width="8.88671875" style="2"/>
    <col min="23" max="23" width="9.88671875" style="2" bestFit="1" customWidth="1"/>
    <col min="24" max="16384" width="8.88671875" style="2"/>
  </cols>
  <sheetData>
    <row r="1" spans="1:23" s="10" customFormat="1">
      <c r="A1" s="6" t="s">
        <v>245</v>
      </c>
      <c r="B1" s="7"/>
      <c r="C1" s="7"/>
      <c r="D1" s="7"/>
      <c r="E1" s="7"/>
      <c r="F1"/>
      <c r="G1"/>
      <c r="H1"/>
      <c r="I1"/>
      <c r="J1"/>
      <c r="K1"/>
      <c r="L1"/>
      <c r="M1" s="7"/>
      <c r="N1" s="9"/>
      <c r="O1" s="78"/>
      <c r="P1" s="9"/>
      <c r="Q1" s="7"/>
      <c r="R1" s="7"/>
      <c r="S1" s="7"/>
      <c r="T1" s="7"/>
      <c r="U1" s="9"/>
      <c r="V1" s="118"/>
      <c r="W1" s="118"/>
    </row>
    <row r="2" spans="1:23" s="10" customFormat="1">
      <c r="A2" s="324" t="s">
        <v>113</v>
      </c>
      <c r="B2" s="327"/>
      <c r="C2" s="138" t="s">
        <v>140</v>
      </c>
      <c r="D2" s="138" t="s">
        <v>141</v>
      </c>
      <c r="E2" s="118"/>
      <c r="F2" s="7"/>
      <c r="G2" s="7"/>
      <c r="H2" s="7"/>
      <c r="I2" s="139"/>
      <c r="J2" s="118"/>
      <c r="K2" s="118"/>
      <c r="L2" s="7"/>
      <c r="M2" s="7"/>
      <c r="N2" s="140"/>
      <c r="O2" s="78"/>
      <c r="P2" s="9"/>
      <c r="Q2" s="118"/>
      <c r="R2" s="118"/>
      <c r="S2" s="7"/>
      <c r="T2" s="7"/>
      <c r="U2" s="7"/>
      <c r="V2" s="118"/>
      <c r="W2" s="118"/>
    </row>
    <row r="3" spans="1:23" s="10" customFormat="1">
      <c r="A3" s="328" t="s">
        <v>189</v>
      </c>
      <c r="B3" s="327"/>
      <c r="C3" s="329">
        <f>'Summary Table'!H8</f>
        <v>6945417.5499999998</v>
      </c>
      <c r="D3" s="330">
        <f>'Summary Table'!I63</f>
        <v>6765301.6148955915</v>
      </c>
      <c r="E3" s="7"/>
      <c r="F3" s="141"/>
      <c r="G3" s="141"/>
      <c r="H3" s="385"/>
      <c r="I3" s="118"/>
      <c r="J3" s="118"/>
      <c r="K3" s="118"/>
      <c r="L3" s="11"/>
      <c r="M3" s="11"/>
      <c r="N3" s="140"/>
      <c r="O3" s="78"/>
      <c r="P3" s="141"/>
      <c r="Q3" s="118"/>
      <c r="R3" s="118"/>
      <c r="S3" s="7"/>
      <c r="T3" s="7"/>
      <c r="U3" s="7"/>
      <c r="V3" s="118"/>
      <c r="W3" s="118"/>
    </row>
    <row r="4" spans="1:23" s="10" customFormat="1" ht="18" customHeight="1">
      <c r="A4" s="120"/>
      <c r="B4" s="173" t="str">
        <f>IF(ROUND(SUM(E34:E36)/$D$3-B6,5)=0,"OK",SUM(E34:E36)/$D$3-B6)</f>
        <v>OK</v>
      </c>
      <c r="C4" s="173" t="str">
        <f>IF(ROUND(SUM(E37:E48)/$D$3-C6,5)=0,"OK",SUM(E37:E48)/$D$3-C6)</f>
        <v>OK</v>
      </c>
      <c r="D4" s="173" t="str">
        <f>IF(ROUND(SUM(E49:E60)/$D$3-D6,5)=0,"OK",SUM(E49:E60)/$D$3-D6)</f>
        <v>OK</v>
      </c>
      <c r="E4" s="173" t="str">
        <f>IF(ROUND(E61/$D$3-E6,5)=0,"OK",E61/$D$3-E6)</f>
        <v>OK</v>
      </c>
      <c r="F4" s="173" t="str">
        <f>IF(ROUND(E62/$D$3-F6,5)=0,"OK",E62/$D$3-F6)</f>
        <v>OK</v>
      </c>
      <c r="G4" s="173" t="str">
        <f>IF(ROUND(E63/$D$3-G6,5)=0,"OK",E63/$D$3-G6)</f>
        <v>OK</v>
      </c>
      <c r="H4" s="173" t="str">
        <f>IF(ROUND(E64/$D$3-H6,5)=0,"OK",E64/$D$3-H6)</f>
        <v>OK</v>
      </c>
      <c r="I4" s="173" t="str">
        <f>IF(ROUND(E65/$D$3-I6,5)=0,"OK",E65/$D$3-I6)</f>
        <v>OK</v>
      </c>
      <c r="J4" s="173" t="str">
        <f>IF(ROUND(E66/$D$3-J6,5)=0,"OK",E66/$D$3-J6)</f>
        <v>OK</v>
      </c>
      <c r="K4" s="173" t="str">
        <f>IF(ROUND(E67/$D$3-K6,5)=0,"OK",E67/$D$3-K6)</f>
        <v>OK</v>
      </c>
      <c r="L4" s="173" t="str">
        <f>IF(ROUND(E68/$D$3-L6,5)=0,"OK",E68/$D$3-L6)</f>
        <v>OK</v>
      </c>
      <c r="M4" s="173" t="str">
        <f>IF(ROUND(E69/$D$3-M6,5)=0,"OK",E69/$D$3-M6)</f>
        <v>OK</v>
      </c>
      <c r="N4" s="173" t="str">
        <f>IF(ROUND(E70/$D$3-N6,5)=0,"OK",E70/$D$3-N6)</f>
        <v>OK</v>
      </c>
      <c r="O4" s="173" t="str">
        <f>IF(ROUND(E71/$D$3-O6,5)=0,"OK",E71/$D$3-O6)</f>
        <v>OK</v>
      </c>
      <c r="P4" s="173" t="str">
        <f>IF(ROUND(E72/$D$3-P6,5)=0,"OK",E72/$D$3-P6)</f>
        <v>OK</v>
      </c>
    </row>
    <row r="5" spans="1:23" s="10" customFormat="1">
      <c r="A5" s="142" t="s">
        <v>132</v>
      </c>
      <c r="B5" s="143">
        <v>2012</v>
      </c>
      <c r="C5" s="143">
        <v>2013</v>
      </c>
      <c r="D5" s="143">
        <f>+C5+1</f>
        <v>2014</v>
      </c>
      <c r="E5" s="143">
        <f>+D5+1</f>
        <v>2015</v>
      </c>
      <c r="F5" s="143">
        <f>+E5+1</f>
        <v>2016</v>
      </c>
      <c r="G5" s="143">
        <f t="shared" ref="G5" si="0">+F5+1</f>
        <v>2017</v>
      </c>
      <c r="H5" s="143">
        <f t="shared" ref="H5" si="1">+G5+1</f>
        <v>2018</v>
      </c>
      <c r="I5" s="143">
        <f t="shared" ref="I5" si="2">+H5+1</f>
        <v>2019</v>
      </c>
      <c r="J5" s="143">
        <f t="shared" ref="J5" si="3">+I5+1</f>
        <v>2020</v>
      </c>
      <c r="K5" s="143">
        <f t="shared" ref="K5" si="4">+J5+1</f>
        <v>2021</v>
      </c>
      <c r="L5" s="143">
        <f t="shared" ref="L5" si="5">+K5+1</f>
        <v>2022</v>
      </c>
      <c r="M5" s="143">
        <f t="shared" ref="M5" si="6">+L5+1</f>
        <v>2023</v>
      </c>
      <c r="N5" s="143">
        <f t="shared" ref="N5" si="7">+M5+1</f>
        <v>2024</v>
      </c>
      <c r="O5" s="143">
        <f t="shared" ref="O5" si="8">+N5+1</f>
        <v>2025</v>
      </c>
      <c r="P5" s="143">
        <f t="shared" ref="P5" si="9">+O5+1</f>
        <v>2026</v>
      </c>
    </row>
    <row r="6" spans="1:23" s="10" customFormat="1">
      <c r="A6" s="144" t="s">
        <v>83</v>
      </c>
      <c r="B6" s="279">
        <f>3.75%+0.48125</f>
        <v>0.51875000000000004</v>
      </c>
      <c r="C6" s="279">
        <f>7.219%/2</f>
        <v>3.6095000000000002E-2</v>
      </c>
      <c r="D6" s="279">
        <f>6.677%/2</f>
        <v>3.3384999999999998E-2</v>
      </c>
      <c r="E6" s="279">
        <f>6.177%/2</f>
        <v>3.0884999999999999E-2</v>
      </c>
      <c r="F6" s="279">
        <f>5.713%/2</f>
        <v>2.8565E-2</v>
      </c>
      <c r="G6" s="279">
        <f>5.285%/2</f>
        <v>2.6425000000000001E-2</v>
      </c>
      <c r="H6" s="280">
        <f>4.888%/2</f>
        <v>2.444E-2</v>
      </c>
      <c r="I6" s="279">
        <f>4.522%/2</f>
        <v>2.2610000000000002E-2</v>
      </c>
      <c r="J6" s="279">
        <f>4.462%/2</f>
        <v>2.231E-2</v>
      </c>
      <c r="K6" s="279">
        <f>4.461%/2</f>
        <v>2.2305000000000002E-2</v>
      </c>
      <c r="L6" s="279">
        <f>4.462%/2</f>
        <v>2.231E-2</v>
      </c>
      <c r="M6" s="279">
        <f>4.461%/2</f>
        <v>2.2305000000000002E-2</v>
      </c>
      <c r="N6" s="279">
        <f>4.462%/2</f>
        <v>2.231E-2</v>
      </c>
      <c r="O6" s="279">
        <f>4.461%/2</f>
        <v>2.2305000000000002E-2</v>
      </c>
      <c r="P6" s="279">
        <f>4.462%/2</f>
        <v>2.231E-2</v>
      </c>
    </row>
    <row r="7" spans="1:23" s="10" customFormat="1">
      <c r="A7" s="145"/>
      <c r="B7" s="146">
        <v>1</v>
      </c>
      <c r="C7" s="146">
        <f>+B7+1</f>
        <v>2</v>
      </c>
      <c r="D7" s="146">
        <f>+C7+1</f>
        <v>3</v>
      </c>
      <c r="E7" s="146">
        <f>+D7+1</f>
        <v>4</v>
      </c>
      <c r="F7" s="146">
        <f>+E7+1</f>
        <v>5</v>
      </c>
      <c r="G7" s="146">
        <f t="shared" ref="G7:P7" si="10">+F7+1</f>
        <v>6</v>
      </c>
      <c r="H7" s="146">
        <f t="shared" si="10"/>
        <v>7</v>
      </c>
      <c r="I7" s="146">
        <f t="shared" si="10"/>
        <v>8</v>
      </c>
      <c r="J7" s="146">
        <f t="shared" si="10"/>
        <v>9</v>
      </c>
      <c r="K7" s="146">
        <f t="shared" si="10"/>
        <v>10</v>
      </c>
      <c r="L7" s="146">
        <f t="shared" si="10"/>
        <v>11</v>
      </c>
      <c r="M7" s="146">
        <f t="shared" si="10"/>
        <v>12</v>
      </c>
      <c r="N7" s="146">
        <f t="shared" si="10"/>
        <v>13</v>
      </c>
      <c r="O7" s="146">
        <f t="shared" si="10"/>
        <v>14</v>
      </c>
      <c r="P7" s="146">
        <f t="shared" si="10"/>
        <v>15</v>
      </c>
    </row>
    <row r="8" spans="1:23" s="10" customFormat="1">
      <c r="A8" s="145"/>
      <c r="B8" s="173" t="str">
        <f>IF(ROUND(E73/$D$3-B10,5)=0,"OK",E73/$D$3-B10)</f>
        <v>OK</v>
      </c>
      <c r="C8" s="173" t="str">
        <f>IF(ROUND(E74/$D$3-C10,5)=0,"OK",E74/$D$3-C10)</f>
        <v>OK</v>
      </c>
      <c r="D8" s="173" t="str">
        <f>IF(ROUND(E75/$D$3-D10,5)=0,"OK",E75/$D$3-D10)</f>
        <v>OK</v>
      </c>
      <c r="E8" s="173" t="str">
        <f>IF(ROUND(E76/$D$3-E10,5)=0,"OK",E76/$D$3-E10)</f>
        <v>OK</v>
      </c>
      <c r="F8" s="173" t="str">
        <f>IF(ROUND(E77/$D$3-F10,5)=0,"OK",E77/$D$3-F10)</f>
        <v>OK</v>
      </c>
      <c r="G8" s="173" t="str">
        <f>IF(ROUND(E78/$D$3-G10,5)=0,"OK",E78/$D$3-G10)</f>
        <v>OK</v>
      </c>
      <c r="H8" s="118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278"/>
    </row>
    <row r="9" spans="1:23" s="10" customFormat="1">
      <c r="A9" s="145"/>
      <c r="B9" s="143">
        <f>+P5+1</f>
        <v>2027</v>
      </c>
      <c r="C9" s="143">
        <f t="shared" ref="C9" si="11">+B9+1</f>
        <v>2028</v>
      </c>
      <c r="D9" s="143">
        <f t="shared" ref="D9" si="12">+C9+1</f>
        <v>2029</v>
      </c>
      <c r="E9" s="143">
        <f t="shared" ref="E9" si="13">+D9+1</f>
        <v>2030</v>
      </c>
      <c r="F9" s="143">
        <f t="shared" ref="F9" si="14">+E9+1</f>
        <v>2031</v>
      </c>
      <c r="G9" s="143">
        <f>+F9+1</f>
        <v>2032</v>
      </c>
      <c r="H9" s="118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278"/>
    </row>
    <row r="10" spans="1:23" s="10" customFormat="1">
      <c r="A10" s="145"/>
      <c r="B10" s="279">
        <f>4.461%/2</f>
        <v>2.2305000000000002E-2</v>
      </c>
      <c r="C10" s="279">
        <f>4.462%/2</f>
        <v>2.231E-2</v>
      </c>
      <c r="D10" s="279">
        <f>4.461%/2</f>
        <v>2.2305000000000002E-2</v>
      </c>
      <c r="E10" s="279">
        <f>4.462%/2</f>
        <v>2.231E-2</v>
      </c>
      <c r="F10" s="279">
        <f>4.461%/2</f>
        <v>2.2305000000000002E-2</v>
      </c>
      <c r="G10" s="279">
        <f>2.231%/2</f>
        <v>1.1155E-2</v>
      </c>
      <c r="H10" s="277">
        <f>SUM(B6:P6,B10:G10)</f>
        <v>1.0000000000000004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78"/>
    </row>
    <row r="11" spans="1:23" s="10" customFormat="1">
      <c r="A11" s="145"/>
      <c r="B11" s="146">
        <f>+P7+1</f>
        <v>16</v>
      </c>
      <c r="C11" s="146">
        <f>+B11+1</f>
        <v>17</v>
      </c>
      <c r="D11" s="146">
        <f>+C11+1</f>
        <v>18</v>
      </c>
      <c r="E11" s="146">
        <f>+D11+1</f>
        <v>19</v>
      </c>
      <c r="F11" s="146">
        <f>+E11+1</f>
        <v>20</v>
      </c>
      <c r="G11" s="146">
        <f>+F11+1</f>
        <v>21</v>
      </c>
      <c r="H11" s="278">
        <f>+H10-1</f>
        <v>0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278"/>
    </row>
    <row r="12" spans="1:23" ht="5.0999999999999996" customHeight="1" thickBo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>
      <c r="A13" s="119" t="s">
        <v>0</v>
      </c>
      <c r="B13" s="147" t="s">
        <v>30</v>
      </c>
      <c r="C13" s="148"/>
      <c r="D13" s="148"/>
      <c r="E13" s="147" t="s">
        <v>31</v>
      </c>
      <c r="F13" s="148"/>
      <c r="G13" s="148"/>
      <c r="H13" s="148"/>
      <c r="I13" s="147" t="s">
        <v>114</v>
      </c>
      <c r="J13" s="148"/>
      <c r="K13" s="148"/>
      <c r="L13" s="147" t="s">
        <v>32</v>
      </c>
      <c r="M13" s="148"/>
      <c r="N13" s="149" t="s">
        <v>33</v>
      </c>
      <c r="O13" s="149" t="s">
        <v>34</v>
      </c>
      <c r="P13" s="149" t="s">
        <v>35</v>
      </c>
      <c r="Q13" s="120"/>
      <c r="R13" s="120"/>
      <c r="S13" s="120"/>
      <c r="T13" s="120"/>
      <c r="U13" s="120"/>
      <c r="V13" s="120"/>
      <c r="W13" s="120"/>
    </row>
    <row r="14" spans="1:23">
      <c r="A14" s="122"/>
      <c r="B14" s="174"/>
      <c r="C14" s="175"/>
      <c r="D14" s="150" t="s">
        <v>36</v>
      </c>
      <c r="E14" s="174"/>
      <c r="F14" s="127">
        <f>'Dep Rate'!F24</f>
        <v>3.1947033333333333E-2</v>
      </c>
      <c r="G14" s="176" t="s">
        <v>94</v>
      </c>
      <c r="H14" s="150"/>
      <c r="I14" s="174"/>
      <c r="J14" s="175"/>
      <c r="K14" s="150" t="s">
        <v>89</v>
      </c>
      <c r="L14" s="174"/>
      <c r="M14" s="205" t="s">
        <v>167</v>
      </c>
      <c r="N14" s="27"/>
      <c r="O14" s="27"/>
      <c r="P14" s="27" t="s">
        <v>172</v>
      </c>
      <c r="Q14" s="120"/>
      <c r="R14" s="120"/>
      <c r="S14" s="120"/>
      <c r="T14" s="120"/>
      <c r="U14" s="120"/>
      <c r="V14" s="120"/>
      <c r="W14" s="120"/>
    </row>
    <row r="15" spans="1:23">
      <c r="A15" s="13"/>
      <c r="B15" s="23" t="s">
        <v>6</v>
      </c>
      <c r="C15" s="24" t="s">
        <v>36</v>
      </c>
      <c r="D15" s="24" t="s">
        <v>178</v>
      </c>
      <c r="E15" s="23" t="s">
        <v>176</v>
      </c>
      <c r="F15" s="24" t="s">
        <v>36</v>
      </c>
      <c r="G15" s="274" t="s">
        <v>88</v>
      </c>
      <c r="H15" s="274" t="s">
        <v>163</v>
      </c>
      <c r="I15" s="23" t="s">
        <v>6</v>
      </c>
      <c r="J15" s="24" t="s">
        <v>36</v>
      </c>
      <c r="K15" s="24" t="s">
        <v>164</v>
      </c>
      <c r="L15" s="23" t="s">
        <v>6</v>
      </c>
      <c r="M15" s="205" t="s">
        <v>168</v>
      </c>
      <c r="N15" s="25" t="s">
        <v>37</v>
      </c>
      <c r="O15" s="26">
        <v>0.35</v>
      </c>
      <c r="P15" s="27" t="s">
        <v>173</v>
      </c>
    </row>
    <row r="16" spans="1:23">
      <c r="A16" s="13"/>
      <c r="B16" s="23"/>
      <c r="C16" s="24"/>
      <c r="D16" s="24" t="s">
        <v>141</v>
      </c>
      <c r="E16" s="23" t="s">
        <v>177</v>
      </c>
      <c r="F16" s="150" t="s">
        <v>138</v>
      </c>
      <c r="G16" s="274" t="s">
        <v>139</v>
      </c>
      <c r="H16" s="274" t="s">
        <v>162</v>
      </c>
      <c r="I16" s="23" t="s">
        <v>160</v>
      </c>
      <c r="J16" s="24" t="s">
        <v>158</v>
      </c>
      <c r="K16" s="24" t="s">
        <v>165</v>
      </c>
      <c r="L16" s="23"/>
      <c r="M16" s="205" t="s">
        <v>169</v>
      </c>
      <c r="N16" s="25"/>
      <c r="O16" s="26" t="s">
        <v>170</v>
      </c>
      <c r="P16" s="27" t="s">
        <v>174</v>
      </c>
    </row>
    <row r="17" spans="1:16" ht="13.8" thickBot="1">
      <c r="A17" s="15"/>
      <c r="B17" s="28" t="s">
        <v>25</v>
      </c>
      <c r="C17" s="29" t="s">
        <v>26</v>
      </c>
      <c r="D17" s="29" t="s">
        <v>90</v>
      </c>
      <c r="E17" s="28"/>
      <c r="F17" s="30" t="s">
        <v>28</v>
      </c>
      <c r="G17" s="275" t="s">
        <v>28</v>
      </c>
      <c r="H17" s="276" t="s">
        <v>93</v>
      </c>
      <c r="I17" s="28" t="s">
        <v>161</v>
      </c>
      <c r="J17" s="29" t="s">
        <v>159</v>
      </c>
      <c r="K17" s="29" t="s">
        <v>166</v>
      </c>
      <c r="L17" s="28" t="s">
        <v>95</v>
      </c>
      <c r="M17" s="206"/>
      <c r="N17" s="31" t="s">
        <v>96</v>
      </c>
      <c r="O17" s="32" t="s">
        <v>171</v>
      </c>
      <c r="P17" s="33" t="s">
        <v>175</v>
      </c>
    </row>
    <row r="18" spans="1:16" ht="4.95" customHeight="1" thickTop="1"/>
    <row r="19" spans="1:16" ht="12.75" hidden="1" customHeight="1">
      <c r="A19" s="16">
        <v>40512</v>
      </c>
      <c r="B19" s="17">
        <v>0</v>
      </c>
      <c r="C19" s="3">
        <v>0</v>
      </c>
      <c r="D19" s="3">
        <v>0</v>
      </c>
      <c r="E19" s="17">
        <f>B19*$B$6/2</f>
        <v>0</v>
      </c>
      <c r="F19" s="75">
        <f>C19*0.0428/365*22</f>
        <v>0</v>
      </c>
      <c r="G19" s="75">
        <f>D19*0.0428/365*22</f>
        <v>0</v>
      </c>
      <c r="H19" s="85"/>
      <c r="I19" s="3">
        <f>-E19</f>
        <v>0</v>
      </c>
      <c r="J19" s="3">
        <f>-F19</f>
        <v>0</v>
      </c>
      <c r="K19" s="3">
        <f>-G19</f>
        <v>0</v>
      </c>
      <c r="L19" s="3">
        <f t="shared" ref="L19:M38" si="15">B19+I19</f>
        <v>0</v>
      </c>
      <c r="M19" s="17">
        <f t="shared" si="15"/>
        <v>0</v>
      </c>
      <c r="N19" s="17">
        <f>M19-L19</f>
        <v>0</v>
      </c>
      <c r="O19" s="17">
        <f>-N19*$O$15</f>
        <v>0</v>
      </c>
      <c r="P19" s="3">
        <f>-O19</f>
        <v>0</v>
      </c>
    </row>
    <row r="20" spans="1:16" ht="12.75" hidden="1" customHeight="1">
      <c r="A20" s="16">
        <v>40543</v>
      </c>
      <c r="B20" s="18">
        <f>B19+(C20-C19)</f>
        <v>0</v>
      </c>
      <c r="C20" s="18">
        <v>0</v>
      </c>
      <c r="D20" s="18">
        <v>0</v>
      </c>
      <c r="E20" s="18">
        <f>B20*$B$6-E19</f>
        <v>0</v>
      </c>
      <c r="F20" s="76">
        <f>C20*0.0428/365*53-F19</f>
        <v>0</v>
      </c>
      <c r="G20" s="76">
        <f>D20*0.0428/365*53-G19</f>
        <v>0</v>
      </c>
      <c r="H20" s="76"/>
      <c r="I20" s="18">
        <f t="shared" ref="I20:K32" si="16">I19-E20</f>
        <v>0</v>
      </c>
      <c r="J20" s="18">
        <f t="shared" si="16"/>
        <v>0</v>
      </c>
      <c r="K20" s="18">
        <f t="shared" si="16"/>
        <v>0</v>
      </c>
      <c r="L20" s="18">
        <f t="shared" si="15"/>
        <v>0</v>
      </c>
      <c r="M20" s="18">
        <f t="shared" si="15"/>
        <v>0</v>
      </c>
      <c r="N20" s="18">
        <f>M20-L20</f>
        <v>0</v>
      </c>
      <c r="O20" s="18">
        <f t="shared" ref="O20:O82" si="17">-N20*$O$15</f>
        <v>0</v>
      </c>
      <c r="P20" s="18">
        <f>-O20+O19</f>
        <v>0</v>
      </c>
    </row>
    <row r="21" spans="1:16" ht="12.75" hidden="1" customHeight="1">
      <c r="A21" s="81">
        <v>40574</v>
      </c>
      <c r="B21" s="82">
        <f>C21</f>
        <v>0</v>
      </c>
      <c r="C21" s="82">
        <v>0</v>
      </c>
      <c r="D21" s="82">
        <v>0</v>
      </c>
      <c r="E21" s="82">
        <f t="shared" ref="E21:E32" si="18">B21*$C$6/12</f>
        <v>0</v>
      </c>
      <c r="F21" s="82">
        <f>C21*0.0428/12</f>
        <v>0</v>
      </c>
      <c r="G21" s="82">
        <f>D21*0.0428/12</f>
        <v>0</v>
      </c>
      <c r="H21" s="82"/>
      <c r="I21" s="82">
        <f t="shared" si="16"/>
        <v>0</v>
      </c>
      <c r="J21" s="82">
        <f t="shared" si="16"/>
        <v>0</v>
      </c>
      <c r="K21" s="82">
        <f t="shared" si="16"/>
        <v>0</v>
      </c>
      <c r="L21" s="82">
        <f t="shared" si="15"/>
        <v>0</v>
      </c>
      <c r="M21" s="82">
        <f t="shared" si="15"/>
        <v>0</v>
      </c>
      <c r="N21" s="82">
        <f>M21-L21</f>
        <v>0</v>
      </c>
      <c r="O21" s="82">
        <f t="shared" si="17"/>
        <v>0</v>
      </c>
      <c r="P21" s="82">
        <f>-O21+O20</f>
        <v>0</v>
      </c>
    </row>
    <row r="22" spans="1:16" ht="12.75" hidden="1" customHeight="1">
      <c r="A22" s="81">
        <v>40602</v>
      </c>
      <c r="B22" s="83">
        <f t="shared" ref="B22:B32" si="19">B21</f>
        <v>0</v>
      </c>
      <c r="C22" s="83">
        <f t="shared" ref="C22:D32" si="20">$C$21</f>
        <v>0</v>
      </c>
      <c r="D22" s="83">
        <f t="shared" si="20"/>
        <v>0</v>
      </c>
      <c r="E22" s="83">
        <f t="shared" si="18"/>
        <v>0</v>
      </c>
      <c r="F22" s="83">
        <f t="shared" ref="F22:G32" si="21">F21</f>
        <v>0</v>
      </c>
      <c r="G22" s="83">
        <f t="shared" si="21"/>
        <v>0</v>
      </c>
      <c r="H22" s="137"/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5"/>
        <v>0</v>
      </c>
      <c r="M22" s="82">
        <f t="shared" si="15"/>
        <v>0</v>
      </c>
      <c r="N22" s="82">
        <f>M22-L22</f>
        <v>0</v>
      </c>
      <c r="O22" s="82">
        <f t="shared" si="17"/>
        <v>0</v>
      </c>
      <c r="P22" s="82">
        <f t="shared" ref="P22:P90" si="22">-O22+O21</f>
        <v>0</v>
      </c>
    </row>
    <row r="23" spans="1:16" ht="12.75" hidden="1" customHeight="1">
      <c r="A23" s="81">
        <v>40633</v>
      </c>
      <c r="B23" s="82">
        <f t="shared" si="19"/>
        <v>0</v>
      </c>
      <c r="C23" s="82">
        <f t="shared" si="20"/>
        <v>0</v>
      </c>
      <c r="D23" s="82">
        <f t="shared" si="20"/>
        <v>0</v>
      </c>
      <c r="E23" s="82">
        <f t="shared" si="18"/>
        <v>0</v>
      </c>
      <c r="F23" s="82">
        <f t="shared" si="21"/>
        <v>0</v>
      </c>
      <c r="G23" s="82">
        <f t="shared" si="21"/>
        <v>0</v>
      </c>
      <c r="H23" s="117"/>
      <c r="I23" s="82">
        <f t="shared" si="16"/>
        <v>0</v>
      </c>
      <c r="J23" s="82">
        <f t="shared" si="16"/>
        <v>0</v>
      </c>
      <c r="K23" s="82">
        <f t="shared" si="16"/>
        <v>0</v>
      </c>
      <c r="L23" s="82">
        <f t="shared" si="15"/>
        <v>0</v>
      </c>
      <c r="M23" s="84">
        <f t="shared" si="15"/>
        <v>0</v>
      </c>
      <c r="N23" s="84">
        <f>M23-L23</f>
        <v>0</v>
      </c>
      <c r="O23" s="84">
        <f t="shared" si="17"/>
        <v>0</v>
      </c>
      <c r="P23" s="84">
        <f t="shared" si="22"/>
        <v>0</v>
      </c>
    </row>
    <row r="24" spans="1:16" ht="12.75" hidden="1" customHeight="1">
      <c r="A24" s="81">
        <v>40663</v>
      </c>
      <c r="B24" s="82">
        <f t="shared" si="19"/>
        <v>0</v>
      </c>
      <c r="C24" s="82">
        <f t="shared" si="20"/>
        <v>0</v>
      </c>
      <c r="D24" s="82">
        <f t="shared" si="20"/>
        <v>0</v>
      </c>
      <c r="E24" s="82">
        <f t="shared" si="18"/>
        <v>0</v>
      </c>
      <c r="F24" s="82">
        <f t="shared" si="21"/>
        <v>0</v>
      </c>
      <c r="G24" s="82">
        <f t="shared" si="21"/>
        <v>0</v>
      </c>
      <c r="H24" s="117"/>
      <c r="I24" s="82">
        <f t="shared" si="16"/>
        <v>0</v>
      </c>
      <c r="J24" s="82">
        <f t="shared" si="16"/>
        <v>0</v>
      </c>
      <c r="K24" s="82">
        <f t="shared" si="16"/>
        <v>0</v>
      </c>
      <c r="L24" s="82">
        <f t="shared" si="15"/>
        <v>0</v>
      </c>
      <c r="M24" s="82">
        <f t="shared" si="15"/>
        <v>0</v>
      </c>
      <c r="N24" s="82">
        <f t="shared" ref="N24:N32" si="23">M24-L24</f>
        <v>0</v>
      </c>
      <c r="O24" s="82">
        <f t="shared" si="17"/>
        <v>0</v>
      </c>
      <c r="P24" s="82">
        <f t="shared" si="22"/>
        <v>0</v>
      </c>
    </row>
    <row r="25" spans="1:16" ht="12.75" hidden="1" customHeight="1">
      <c r="A25" s="81">
        <v>40694</v>
      </c>
      <c r="B25" s="82">
        <f t="shared" si="19"/>
        <v>0</v>
      </c>
      <c r="C25" s="82">
        <f t="shared" si="20"/>
        <v>0</v>
      </c>
      <c r="D25" s="82">
        <f t="shared" si="20"/>
        <v>0</v>
      </c>
      <c r="E25" s="82">
        <f t="shared" si="18"/>
        <v>0</v>
      </c>
      <c r="F25" s="82">
        <f t="shared" si="21"/>
        <v>0</v>
      </c>
      <c r="G25" s="82">
        <f t="shared" si="21"/>
        <v>0</v>
      </c>
      <c r="H25" s="117"/>
      <c r="I25" s="82">
        <f t="shared" si="16"/>
        <v>0</v>
      </c>
      <c r="J25" s="82">
        <f t="shared" si="16"/>
        <v>0</v>
      </c>
      <c r="K25" s="82">
        <f t="shared" si="16"/>
        <v>0</v>
      </c>
      <c r="L25" s="82">
        <f t="shared" si="15"/>
        <v>0</v>
      </c>
      <c r="M25" s="82">
        <f t="shared" si="15"/>
        <v>0</v>
      </c>
      <c r="N25" s="82">
        <f t="shared" si="23"/>
        <v>0</v>
      </c>
      <c r="O25" s="82">
        <f t="shared" si="17"/>
        <v>0</v>
      </c>
      <c r="P25" s="82">
        <f t="shared" si="22"/>
        <v>0</v>
      </c>
    </row>
    <row r="26" spans="1:16" ht="12.75" hidden="1" customHeight="1">
      <c r="A26" s="81">
        <v>40724</v>
      </c>
      <c r="B26" s="82">
        <f t="shared" si="19"/>
        <v>0</v>
      </c>
      <c r="C26" s="82">
        <f t="shared" si="20"/>
        <v>0</v>
      </c>
      <c r="D26" s="82">
        <f t="shared" si="20"/>
        <v>0</v>
      </c>
      <c r="E26" s="82">
        <f t="shared" si="18"/>
        <v>0</v>
      </c>
      <c r="F26" s="82">
        <f t="shared" si="21"/>
        <v>0</v>
      </c>
      <c r="G26" s="82">
        <f t="shared" si="21"/>
        <v>0</v>
      </c>
      <c r="H26" s="117"/>
      <c r="I26" s="82">
        <f t="shared" si="16"/>
        <v>0</v>
      </c>
      <c r="J26" s="82">
        <f t="shared" si="16"/>
        <v>0</v>
      </c>
      <c r="K26" s="82">
        <f t="shared" si="16"/>
        <v>0</v>
      </c>
      <c r="L26" s="82">
        <f t="shared" si="15"/>
        <v>0</v>
      </c>
      <c r="M26" s="82">
        <f t="shared" si="15"/>
        <v>0</v>
      </c>
      <c r="N26" s="82">
        <f t="shared" si="23"/>
        <v>0</v>
      </c>
      <c r="O26" s="82">
        <f t="shared" si="17"/>
        <v>0</v>
      </c>
      <c r="P26" s="82">
        <f t="shared" si="22"/>
        <v>0</v>
      </c>
    </row>
    <row r="27" spans="1:16" ht="12.75" hidden="1" customHeight="1">
      <c r="A27" s="81">
        <v>40755</v>
      </c>
      <c r="B27" s="82">
        <f t="shared" si="19"/>
        <v>0</v>
      </c>
      <c r="C27" s="82">
        <f t="shared" si="20"/>
        <v>0</v>
      </c>
      <c r="D27" s="82">
        <f t="shared" si="20"/>
        <v>0</v>
      </c>
      <c r="E27" s="82">
        <f t="shared" si="18"/>
        <v>0</v>
      </c>
      <c r="F27" s="82">
        <f t="shared" si="21"/>
        <v>0</v>
      </c>
      <c r="G27" s="82">
        <f t="shared" si="21"/>
        <v>0</v>
      </c>
      <c r="H27" s="117"/>
      <c r="I27" s="82">
        <f t="shared" si="16"/>
        <v>0</v>
      </c>
      <c r="J27" s="82">
        <f t="shared" si="16"/>
        <v>0</v>
      </c>
      <c r="K27" s="82">
        <f t="shared" si="16"/>
        <v>0</v>
      </c>
      <c r="L27" s="82">
        <f t="shared" si="15"/>
        <v>0</v>
      </c>
      <c r="M27" s="82">
        <f t="shared" si="15"/>
        <v>0</v>
      </c>
      <c r="N27" s="82">
        <f t="shared" si="23"/>
        <v>0</v>
      </c>
      <c r="O27" s="82">
        <f t="shared" si="17"/>
        <v>0</v>
      </c>
      <c r="P27" s="82">
        <f t="shared" si="22"/>
        <v>0</v>
      </c>
    </row>
    <row r="28" spans="1:16" ht="12.75" hidden="1" customHeight="1">
      <c r="A28" s="81">
        <v>40786</v>
      </c>
      <c r="B28" s="82">
        <f t="shared" si="19"/>
        <v>0</v>
      </c>
      <c r="C28" s="82">
        <f t="shared" si="20"/>
        <v>0</v>
      </c>
      <c r="D28" s="82">
        <f t="shared" si="20"/>
        <v>0</v>
      </c>
      <c r="E28" s="82">
        <f t="shared" si="18"/>
        <v>0</v>
      </c>
      <c r="F28" s="82">
        <f t="shared" si="21"/>
        <v>0</v>
      </c>
      <c r="G28" s="82">
        <f t="shared" si="21"/>
        <v>0</v>
      </c>
      <c r="H28" s="117"/>
      <c r="I28" s="82">
        <f t="shared" si="16"/>
        <v>0</v>
      </c>
      <c r="J28" s="82">
        <f t="shared" si="16"/>
        <v>0</v>
      </c>
      <c r="K28" s="82">
        <f t="shared" si="16"/>
        <v>0</v>
      </c>
      <c r="L28" s="82">
        <f t="shared" si="15"/>
        <v>0</v>
      </c>
      <c r="M28" s="82">
        <f t="shared" si="15"/>
        <v>0</v>
      </c>
      <c r="N28" s="82">
        <f t="shared" si="23"/>
        <v>0</v>
      </c>
      <c r="O28" s="82">
        <f t="shared" si="17"/>
        <v>0</v>
      </c>
      <c r="P28" s="82">
        <f t="shared" si="22"/>
        <v>0</v>
      </c>
    </row>
    <row r="29" spans="1:16" ht="12.75" hidden="1" customHeight="1">
      <c r="A29" s="81">
        <v>40816</v>
      </c>
      <c r="B29" s="82">
        <f t="shared" si="19"/>
        <v>0</v>
      </c>
      <c r="C29" s="82">
        <f t="shared" si="20"/>
        <v>0</v>
      </c>
      <c r="D29" s="82">
        <f t="shared" si="20"/>
        <v>0</v>
      </c>
      <c r="E29" s="82">
        <f t="shared" si="18"/>
        <v>0</v>
      </c>
      <c r="F29" s="82">
        <f t="shared" si="21"/>
        <v>0</v>
      </c>
      <c r="G29" s="82">
        <f t="shared" si="21"/>
        <v>0</v>
      </c>
      <c r="H29" s="117"/>
      <c r="I29" s="82">
        <f t="shared" si="16"/>
        <v>0</v>
      </c>
      <c r="J29" s="82">
        <f t="shared" si="16"/>
        <v>0</v>
      </c>
      <c r="K29" s="82">
        <f t="shared" si="16"/>
        <v>0</v>
      </c>
      <c r="L29" s="82">
        <f t="shared" si="15"/>
        <v>0</v>
      </c>
      <c r="M29" s="82">
        <f t="shared" si="15"/>
        <v>0</v>
      </c>
      <c r="N29" s="82">
        <f t="shared" si="23"/>
        <v>0</v>
      </c>
      <c r="O29" s="82">
        <f t="shared" si="17"/>
        <v>0</v>
      </c>
      <c r="P29" s="82">
        <f t="shared" si="22"/>
        <v>0</v>
      </c>
    </row>
    <row r="30" spans="1:16" ht="12.75" hidden="1" customHeight="1">
      <c r="A30" s="81">
        <v>40847</v>
      </c>
      <c r="B30" s="82">
        <f t="shared" si="19"/>
        <v>0</v>
      </c>
      <c r="C30" s="82">
        <f t="shared" si="20"/>
        <v>0</v>
      </c>
      <c r="D30" s="82">
        <f t="shared" si="20"/>
        <v>0</v>
      </c>
      <c r="E30" s="82">
        <f t="shared" si="18"/>
        <v>0</v>
      </c>
      <c r="F30" s="82">
        <f t="shared" si="21"/>
        <v>0</v>
      </c>
      <c r="G30" s="82">
        <f t="shared" si="21"/>
        <v>0</v>
      </c>
      <c r="H30" s="117"/>
      <c r="I30" s="82">
        <f t="shared" si="16"/>
        <v>0</v>
      </c>
      <c r="J30" s="82">
        <f t="shared" si="16"/>
        <v>0</v>
      </c>
      <c r="K30" s="82">
        <f t="shared" si="16"/>
        <v>0</v>
      </c>
      <c r="L30" s="82">
        <f t="shared" si="15"/>
        <v>0</v>
      </c>
      <c r="M30" s="82">
        <f t="shared" si="15"/>
        <v>0</v>
      </c>
      <c r="N30" s="82">
        <f t="shared" si="23"/>
        <v>0</v>
      </c>
      <c r="O30" s="82">
        <f t="shared" si="17"/>
        <v>0</v>
      </c>
      <c r="P30" s="82">
        <f t="shared" si="22"/>
        <v>0</v>
      </c>
    </row>
    <row r="31" spans="1:16" ht="12.75" hidden="1" customHeight="1">
      <c r="A31" s="81">
        <v>40877</v>
      </c>
      <c r="B31" s="82">
        <f t="shared" si="19"/>
        <v>0</v>
      </c>
      <c r="C31" s="82">
        <f t="shared" si="20"/>
        <v>0</v>
      </c>
      <c r="D31" s="82">
        <f t="shared" si="20"/>
        <v>0</v>
      </c>
      <c r="E31" s="82">
        <f t="shared" si="18"/>
        <v>0</v>
      </c>
      <c r="F31" s="82">
        <f t="shared" si="21"/>
        <v>0</v>
      </c>
      <c r="G31" s="82">
        <f t="shared" si="21"/>
        <v>0</v>
      </c>
      <c r="H31" s="117"/>
      <c r="I31" s="82">
        <f t="shared" si="16"/>
        <v>0</v>
      </c>
      <c r="J31" s="82">
        <f t="shared" si="16"/>
        <v>0</v>
      </c>
      <c r="K31" s="82">
        <f t="shared" si="16"/>
        <v>0</v>
      </c>
      <c r="L31" s="82">
        <f t="shared" si="15"/>
        <v>0</v>
      </c>
      <c r="M31" s="82">
        <f t="shared" si="15"/>
        <v>0</v>
      </c>
      <c r="N31" s="82">
        <f t="shared" si="23"/>
        <v>0</v>
      </c>
      <c r="O31" s="82">
        <f t="shared" si="17"/>
        <v>0</v>
      </c>
      <c r="P31" s="82">
        <f t="shared" si="22"/>
        <v>0</v>
      </c>
    </row>
    <row r="32" spans="1:16" ht="12.75" hidden="1" customHeight="1">
      <c r="A32" s="81">
        <v>40908</v>
      </c>
      <c r="B32" s="82">
        <f t="shared" si="19"/>
        <v>0</v>
      </c>
      <c r="C32" s="82">
        <f t="shared" si="20"/>
        <v>0</v>
      </c>
      <c r="D32" s="82">
        <f t="shared" si="20"/>
        <v>0</v>
      </c>
      <c r="E32" s="82">
        <f t="shared" si="18"/>
        <v>0</v>
      </c>
      <c r="F32" s="82">
        <f t="shared" si="21"/>
        <v>0</v>
      </c>
      <c r="G32" s="82">
        <f t="shared" si="21"/>
        <v>0</v>
      </c>
      <c r="H32" s="117"/>
      <c r="I32" s="82">
        <f t="shared" si="16"/>
        <v>0</v>
      </c>
      <c r="J32" s="82">
        <f t="shared" si="16"/>
        <v>0</v>
      </c>
      <c r="K32" s="82">
        <f t="shared" si="16"/>
        <v>0</v>
      </c>
      <c r="L32" s="82">
        <f t="shared" si="15"/>
        <v>0</v>
      </c>
      <c r="M32" s="82">
        <f t="shared" si="15"/>
        <v>0</v>
      </c>
      <c r="N32" s="82">
        <f t="shared" si="23"/>
        <v>0</v>
      </c>
      <c r="O32" s="82">
        <f t="shared" si="17"/>
        <v>0</v>
      </c>
      <c r="P32" s="82">
        <f t="shared" si="22"/>
        <v>0</v>
      </c>
    </row>
    <row r="33" spans="1:21" s="120" customFormat="1" ht="12.75" customHeight="1">
      <c r="A33" s="312">
        <v>41182</v>
      </c>
      <c r="B33" s="84">
        <f>B32</f>
        <v>0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170"/>
      <c r="R33" s="209"/>
      <c r="S33" s="209"/>
    </row>
    <row r="34" spans="1:21" s="120" customFormat="1" ht="12.75" customHeight="1">
      <c r="A34" s="152">
        <v>41213</v>
      </c>
      <c r="B34" s="217">
        <f>D3</f>
        <v>6765301.6148955915</v>
      </c>
      <c r="C34" s="217">
        <f>C3</f>
        <v>6945417.5499999998</v>
      </c>
      <c r="D34" s="82">
        <f t="shared" ref="D34:D36" si="24">+B34</f>
        <v>6765301.6148955915</v>
      </c>
      <c r="E34" s="82">
        <f>B34*$B$6/3</f>
        <v>1169833.4042423628</v>
      </c>
      <c r="F34" s="97">
        <f>C34*F$14/12*1/31</f>
        <v>596.46636017142021</v>
      </c>
      <c r="G34" s="82">
        <f>D34*F$14/12*1/31</f>
        <v>580.99816183097653</v>
      </c>
      <c r="H34" s="82">
        <f>F34-G34</f>
        <v>15.468198340443678</v>
      </c>
      <c r="I34" s="82">
        <f t="shared" ref="I34:J36" si="25">I33-E34</f>
        <v>-1169833.4042423628</v>
      </c>
      <c r="J34" s="82">
        <f t="shared" si="25"/>
        <v>-596.46636017142021</v>
      </c>
      <c r="K34" s="82">
        <f>H34</f>
        <v>15.468198340443678</v>
      </c>
      <c r="L34" s="172">
        <f>B34+I34</f>
        <v>5595468.2106532287</v>
      </c>
      <c r="M34" s="82">
        <f>D34+J34+K34</f>
        <v>6764720.6167337606</v>
      </c>
      <c r="N34" s="136">
        <f>M34-L34</f>
        <v>1169252.4060805319</v>
      </c>
      <c r="O34" s="82">
        <f>-N34*$O$15</f>
        <v>-409238.34212818614</v>
      </c>
      <c r="P34" s="171">
        <f>-O34</f>
        <v>409238.34212818614</v>
      </c>
      <c r="R34" s="209"/>
      <c r="S34" s="209"/>
    </row>
    <row r="35" spans="1:21" s="120" customFormat="1" ht="12.75" customHeight="1">
      <c r="A35" s="152">
        <v>41243</v>
      </c>
      <c r="B35" s="217">
        <f>B34</f>
        <v>6765301.6148955915</v>
      </c>
      <c r="C35" s="217">
        <f>C34</f>
        <v>6945417.5499999998</v>
      </c>
      <c r="D35" s="82">
        <f t="shared" si="24"/>
        <v>6765301.6148955915</v>
      </c>
      <c r="E35" s="82">
        <f>B35*$B$6/3</f>
        <v>1169833.4042423628</v>
      </c>
      <c r="F35" s="97">
        <f>C35*F$14/12</f>
        <v>18490.457165314026</v>
      </c>
      <c r="G35" s="82">
        <f t="shared" ref="G35:G36" si="26">D35*F$14/12</f>
        <v>18010.943016760273</v>
      </c>
      <c r="H35" s="82">
        <f>F35-G35</f>
        <v>479.51414855375333</v>
      </c>
      <c r="I35" s="82">
        <f t="shared" si="25"/>
        <v>-2339666.8084847257</v>
      </c>
      <c r="J35" s="82">
        <f t="shared" si="25"/>
        <v>-19086.923525485447</v>
      </c>
      <c r="K35" s="82">
        <f t="shared" ref="K35:K40" si="27">K34+H35</f>
        <v>494.98234689419701</v>
      </c>
      <c r="L35" s="172">
        <f t="shared" ref="L35:L36" si="28">B35+I35</f>
        <v>4425634.8064108659</v>
      </c>
      <c r="M35" s="82">
        <f t="shared" ref="M35:M40" si="29">D35+J35+K35</f>
        <v>6746709.6737170005</v>
      </c>
      <c r="N35" s="136">
        <f t="shared" ref="N35:N90" si="30">M35-L35</f>
        <v>2321074.8673061347</v>
      </c>
      <c r="O35" s="82">
        <f>-N35*$O$15</f>
        <v>-812376.20355714706</v>
      </c>
      <c r="P35" s="171">
        <f>-O35+O34</f>
        <v>403137.86142896092</v>
      </c>
      <c r="S35" s="209"/>
      <c r="U35" s="210"/>
    </row>
    <row r="36" spans="1:21" s="120" customFormat="1" ht="12.75" customHeight="1">
      <c r="A36" s="152">
        <v>41274</v>
      </c>
      <c r="B36" s="217">
        <f t="shared" ref="B36:C90" si="31">B35</f>
        <v>6765301.6148955915</v>
      </c>
      <c r="C36" s="217">
        <f t="shared" si="31"/>
        <v>6945417.5499999998</v>
      </c>
      <c r="D36" s="82">
        <f t="shared" si="24"/>
        <v>6765301.6148955915</v>
      </c>
      <c r="E36" s="82">
        <f>B36*$B$6/3</f>
        <v>1169833.4042423628</v>
      </c>
      <c r="F36" s="97">
        <f>C36*F$14/12</f>
        <v>18490.457165314026</v>
      </c>
      <c r="G36" s="82">
        <f t="shared" si="26"/>
        <v>18010.943016760273</v>
      </c>
      <c r="H36" s="82">
        <f t="shared" ref="H36:H37" si="32">F36-G36</f>
        <v>479.51414855375333</v>
      </c>
      <c r="I36" s="82">
        <f t="shared" si="25"/>
        <v>-3509500.2127270885</v>
      </c>
      <c r="J36" s="82">
        <f t="shared" si="25"/>
        <v>-37577.380690799473</v>
      </c>
      <c r="K36" s="82">
        <f t="shared" si="27"/>
        <v>974.49649544795034</v>
      </c>
      <c r="L36" s="172">
        <f t="shared" si="28"/>
        <v>3255801.402168503</v>
      </c>
      <c r="M36" s="82">
        <f t="shared" si="29"/>
        <v>6728698.7307002405</v>
      </c>
      <c r="N36" s="136">
        <f t="shared" si="30"/>
        <v>3472897.3285317374</v>
      </c>
      <c r="O36" s="82">
        <f>-N36*$O$15</f>
        <v>-1215514.0649861081</v>
      </c>
      <c r="P36" s="171">
        <f>-O36+O35</f>
        <v>403137.86142896104</v>
      </c>
      <c r="S36" s="209"/>
      <c r="U36" s="210"/>
    </row>
    <row r="37" spans="1:21" s="120" customFormat="1">
      <c r="A37" s="152">
        <v>41305</v>
      </c>
      <c r="B37" s="217">
        <f t="shared" si="31"/>
        <v>6765301.6148955915</v>
      </c>
      <c r="C37" s="217">
        <f t="shared" si="31"/>
        <v>6945417.5499999998</v>
      </c>
      <c r="D37" s="82">
        <f>+B37</f>
        <v>6765301.6148955915</v>
      </c>
      <c r="E37" s="82">
        <f t="shared" ref="E37:E48" si="33">B37*$C$6/12</f>
        <v>20349.463482471365</v>
      </c>
      <c r="F37" s="97">
        <f t="shared" ref="F37:F60" si="34">C37*F$14/12</f>
        <v>18490.457165314026</v>
      </c>
      <c r="G37" s="82">
        <f t="shared" ref="G37:G60" si="35">D37*F$14/12</f>
        <v>18010.943016760273</v>
      </c>
      <c r="H37" s="82">
        <f t="shared" si="32"/>
        <v>479.51414855375333</v>
      </c>
      <c r="I37" s="82">
        <f>I36-E37</f>
        <v>-3529849.6762095597</v>
      </c>
      <c r="J37" s="82">
        <f t="shared" ref="J37:J60" si="36">J36-F37</f>
        <v>-56067.837856113503</v>
      </c>
      <c r="K37" s="82">
        <f t="shared" si="27"/>
        <v>1454.0106440017037</v>
      </c>
      <c r="L37" s="172">
        <f>B37+I37</f>
        <v>3235451.9386860318</v>
      </c>
      <c r="M37" s="82">
        <f t="shared" si="29"/>
        <v>6710687.7876834795</v>
      </c>
      <c r="N37" s="136">
        <f t="shared" si="30"/>
        <v>3475235.8489974476</v>
      </c>
      <c r="O37" s="82">
        <f t="shared" si="17"/>
        <v>-1216332.5471491066</v>
      </c>
      <c r="P37" s="171">
        <f>-O37+O36</f>
        <v>818.48216299852356</v>
      </c>
      <c r="S37" s="209"/>
      <c r="U37" s="210"/>
    </row>
    <row r="38" spans="1:21" s="120" customFormat="1">
      <c r="A38" s="152">
        <v>41333</v>
      </c>
      <c r="B38" s="217">
        <f t="shared" si="31"/>
        <v>6765301.6148955915</v>
      </c>
      <c r="C38" s="217">
        <f t="shared" si="31"/>
        <v>6945417.5499999998</v>
      </c>
      <c r="D38" s="82">
        <f>+B38</f>
        <v>6765301.6148955915</v>
      </c>
      <c r="E38" s="82">
        <f t="shared" si="33"/>
        <v>20349.463482471365</v>
      </c>
      <c r="F38" s="97">
        <f t="shared" si="34"/>
        <v>18490.457165314026</v>
      </c>
      <c r="G38" s="82">
        <f t="shared" si="35"/>
        <v>18010.943016760273</v>
      </c>
      <c r="H38" s="82">
        <f>F38-G38</f>
        <v>479.51414855375333</v>
      </c>
      <c r="I38" s="82">
        <f t="shared" ref="I38:I77" si="37">I37-E38</f>
        <v>-3550199.1396920308</v>
      </c>
      <c r="J38" s="82">
        <f t="shared" si="36"/>
        <v>-74558.295021427533</v>
      </c>
      <c r="K38" s="82">
        <f t="shared" si="27"/>
        <v>1933.524792555457</v>
      </c>
      <c r="L38" s="82">
        <f t="shared" si="15"/>
        <v>3215102.4752035607</v>
      </c>
      <c r="M38" s="82">
        <f t="shared" si="29"/>
        <v>6692676.8446667194</v>
      </c>
      <c r="N38" s="136">
        <f t="shared" si="30"/>
        <v>3477574.3694631588</v>
      </c>
      <c r="O38" s="82">
        <f>-N38*$O$15</f>
        <v>-1217151.0293121054</v>
      </c>
      <c r="P38" s="171">
        <f>-O38+O37</f>
        <v>818.48216299875639</v>
      </c>
      <c r="S38" s="209"/>
      <c r="U38" s="210"/>
    </row>
    <row r="39" spans="1:21" s="120" customFormat="1">
      <c r="A39" s="152">
        <v>41364</v>
      </c>
      <c r="B39" s="217">
        <f t="shared" si="31"/>
        <v>6765301.6148955915</v>
      </c>
      <c r="C39" s="217">
        <f t="shared" si="31"/>
        <v>6945417.5499999998</v>
      </c>
      <c r="D39" s="82">
        <f>+B39</f>
        <v>6765301.6148955915</v>
      </c>
      <c r="E39" s="82">
        <f t="shared" si="33"/>
        <v>20349.463482471365</v>
      </c>
      <c r="F39" s="97">
        <f t="shared" si="34"/>
        <v>18490.457165314026</v>
      </c>
      <c r="G39" s="82">
        <f t="shared" si="35"/>
        <v>18010.943016760273</v>
      </c>
      <c r="H39" s="82">
        <f>F39-G39</f>
        <v>479.51414855375333</v>
      </c>
      <c r="I39" s="82">
        <f t="shared" si="37"/>
        <v>-3570548.603174502</v>
      </c>
      <c r="J39" s="82">
        <f t="shared" si="36"/>
        <v>-93048.752186741563</v>
      </c>
      <c r="K39" s="82">
        <f t="shared" si="27"/>
        <v>2413.0389411092101</v>
      </c>
      <c r="L39" s="82">
        <f t="shared" ref="L39:L77" si="38">B39+I39</f>
        <v>3194753.0117210895</v>
      </c>
      <c r="M39" s="82">
        <f t="shared" si="29"/>
        <v>6674665.9016499594</v>
      </c>
      <c r="N39" s="136">
        <f t="shared" si="30"/>
        <v>3479912.8899288699</v>
      </c>
      <c r="O39" s="82">
        <f t="shared" si="17"/>
        <v>-1217969.5114751044</v>
      </c>
      <c r="P39" s="171">
        <f>-O39+O38</f>
        <v>818.48216299898922</v>
      </c>
      <c r="S39" s="209"/>
      <c r="U39" s="210"/>
    </row>
    <row r="40" spans="1:21" s="120" customFormat="1">
      <c r="A40" s="152">
        <v>41394</v>
      </c>
      <c r="B40" s="217">
        <f t="shared" si="31"/>
        <v>6765301.6148955915</v>
      </c>
      <c r="C40" s="217">
        <f t="shared" si="31"/>
        <v>6945417.5499999998</v>
      </c>
      <c r="D40" s="82">
        <f t="shared" ref="D40:D90" si="39">+B40</f>
        <v>6765301.6148955915</v>
      </c>
      <c r="E40" s="82">
        <f t="shared" si="33"/>
        <v>20349.463482471365</v>
      </c>
      <c r="F40" s="97">
        <f t="shared" si="34"/>
        <v>18490.457165314026</v>
      </c>
      <c r="G40" s="82">
        <f t="shared" si="35"/>
        <v>18010.943016760273</v>
      </c>
      <c r="H40" s="82">
        <f>F40-G40</f>
        <v>479.51414855375333</v>
      </c>
      <c r="I40" s="82">
        <f t="shared" si="37"/>
        <v>-3590898.0666569732</v>
      </c>
      <c r="J40" s="82">
        <f t="shared" si="36"/>
        <v>-111539.20935205559</v>
      </c>
      <c r="K40" s="82">
        <f t="shared" si="27"/>
        <v>2892.5530896629634</v>
      </c>
      <c r="L40" s="82">
        <f t="shared" si="38"/>
        <v>3174403.5482386183</v>
      </c>
      <c r="M40" s="82">
        <f t="shared" si="29"/>
        <v>6656654.9586331993</v>
      </c>
      <c r="N40" s="136">
        <f t="shared" si="30"/>
        <v>3482251.410394581</v>
      </c>
      <c r="O40" s="82">
        <f t="shared" si="17"/>
        <v>-1218787.9936381034</v>
      </c>
      <c r="P40" s="171">
        <f t="shared" ref="P40:P45" si="40">-O40+O39</f>
        <v>818.48216299898922</v>
      </c>
      <c r="S40" s="209"/>
      <c r="U40" s="210"/>
    </row>
    <row r="41" spans="1:21" s="120" customFormat="1">
      <c r="A41" s="152">
        <v>41425</v>
      </c>
      <c r="B41" s="217">
        <f t="shared" si="31"/>
        <v>6765301.6148955915</v>
      </c>
      <c r="C41" s="217">
        <f t="shared" si="31"/>
        <v>6945417.5499999998</v>
      </c>
      <c r="D41" s="82">
        <f t="shared" si="39"/>
        <v>6765301.6148955915</v>
      </c>
      <c r="E41" s="82">
        <f t="shared" si="33"/>
        <v>20349.463482471365</v>
      </c>
      <c r="F41" s="97">
        <f t="shared" si="34"/>
        <v>18490.457165314026</v>
      </c>
      <c r="G41" s="82">
        <f t="shared" si="35"/>
        <v>18010.943016760273</v>
      </c>
      <c r="H41" s="82">
        <f t="shared" ref="H41:H87" si="41">F41-G41</f>
        <v>479.51414855375333</v>
      </c>
      <c r="I41" s="82">
        <f t="shared" si="37"/>
        <v>-3611247.5301394444</v>
      </c>
      <c r="J41" s="82">
        <f t="shared" si="36"/>
        <v>-130029.66651736962</v>
      </c>
      <c r="K41" s="82">
        <f t="shared" ref="K41:K88" si="42">K40+H41</f>
        <v>3372.0672382167168</v>
      </c>
      <c r="L41" s="82">
        <f t="shared" si="38"/>
        <v>3154054.0847561471</v>
      </c>
      <c r="M41" s="82">
        <f>D41+J41+K41</f>
        <v>6638644.0156164384</v>
      </c>
      <c r="N41" s="136">
        <f t="shared" si="30"/>
        <v>3484589.9308602912</v>
      </c>
      <c r="O41" s="82">
        <f t="shared" si="17"/>
        <v>-1219606.4758011019</v>
      </c>
      <c r="P41" s="171">
        <f t="shared" si="40"/>
        <v>818.48216299852356</v>
      </c>
      <c r="S41" s="209"/>
      <c r="U41" s="210"/>
    </row>
    <row r="42" spans="1:21" s="120" customFormat="1">
      <c r="A42" s="152">
        <v>41455</v>
      </c>
      <c r="B42" s="217">
        <f t="shared" si="31"/>
        <v>6765301.6148955915</v>
      </c>
      <c r="C42" s="217">
        <f t="shared" si="31"/>
        <v>6945417.5499999998</v>
      </c>
      <c r="D42" s="82">
        <f t="shared" si="39"/>
        <v>6765301.6148955915</v>
      </c>
      <c r="E42" s="82">
        <f t="shared" si="33"/>
        <v>20349.463482471365</v>
      </c>
      <c r="F42" s="97">
        <f t="shared" si="34"/>
        <v>18490.457165314026</v>
      </c>
      <c r="G42" s="82">
        <f t="shared" si="35"/>
        <v>18010.943016760273</v>
      </c>
      <c r="H42" s="82">
        <f t="shared" si="41"/>
        <v>479.51414855375333</v>
      </c>
      <c r="I42" s="82">
        <f t="shared" si="37"/>
        <v>-3631596.9936219156</v>
      </c>
      <c r="J42" s="82">
        <f t="shared" si="36"/>
        <v>-148520.12368268365</v>
      </c>
      <c r="K42" s="82">
        <f t="shared" si="42"/>
        <v>3851.5813867704701</v>
      </c>
      <c r="L42" s="82">
        <f t="shared" si="38"/>
        <v>3133704.6212736759</v>
      </c>
      <c r="M42" s="82">
        <f t="shared" ref="M42:M53" si="43">D42+J42+K42</f>
        <v>6620633.0725996783</v>
      </c>
      <c r="N42" s="136">
        <f t="shared" si="30"/>
        <v>3486928.4513260024</v>
      </c>
      <c r="O42" s="82">
        <f t="shared" si="17"/>
        <v>-1220424.9579641006</v>
      </c>
      <c r="P42" s="171">
        <f t="shared" si="40"/>
        <v>818.48216299875639</v>
      </c>
      <c r="S42" s="209"/>
      <c r="U42" s="210"/>
    </row>
    <row r="43" spans="1:21" s="120" customFormat="1">
      <c r="A43" s="152">
        <v>41486</v>
      </c>
      <c r="B43" s="217">
        <f t="shared" si="31"/>
        <v>6765301.6148955915</v>
      </c>
      <c r="C43" s="217">
        <f t="shared" si="31"/>
        <v>6945417.5499999998</v>
      </c>
      <c r="D43" s="82">
        <f t="shared" si="39"/>
        <v>6765301.6148955915</v>
      </c>
      <c r="E43" s="82">
        <f t="shared" si="33"/>
        <v>20349.463482471365</v>
      </c>
      <c r="F43" s="97">
        <f t="shared" si="34"/>
        <v>18490.457165314026</v>
      </c>
      <c r="G43" s="82">
        <f t="shared" si="35"/>
        <v>18010.943016760273</v>
      </c>
      <c r="H43" s="82">
        <f t="shared" si="41"/>
        <v>479.51414855375333</v>
      </c>
      <c r="I43" s="82">
        <f t="shared" si="37"/>
        <v>-3651946.4571043868</v>
      </c>
      <c r="J43" s="82">
        <f t="shared" si="36"/>
        <v>-167010.58084799768</v>
      </c>
      <c r="K43" s="82">
        <f t="shared" si="42"/>
        <v>4331.0955353242234</v>
      </c>
      <c r="L43" s="82">
        <f t="shared" si="38"/>
        <v>3113355.1577912048</v>
      </c>
      <c r="M43" s="82">
        <f t="shared" si="43"/>
        <v>6602622.1295829182</v>
      </c>
      <c r="N43" s="136">
        <f t="shared" si="30"/>
        <v>3489266.9717917135</v>
      </c>
      <c r="O43" s="82">
        <f t="shared" si="17"/>
        <v>-1221243.4401270996</v>
      </c>
      <c r="P43" s="171">
        <f t="shared" si="40"/>
        <v>818.48216299898922</v>
      </c>
      <c r="S43" s="209"/>
      <c r="U43" s="210"/>
    </row>
    <row r="44" spans="1:21" s="120" customFormat="1">
      <c r="A44" s="128">
        <v>41517</v>
      </c>
      <c r="B44" s="343">
        <f t="shared" si="31"/>
        <v>6765301.6148955915</v>
      </c>
      <c r="C44" s="217">
        <f t="shared" si="31"/>
        <v>6945417.5499999998</v>
      </c>
      <c r="D44" s="194">
        <f t="shared" si="39"/>
        <v>6765301.6148955915</v>
      </c>
      <c r="E44" s="82">
        <f t="shared" si="33"/>
        <v>20349.463482471365</v>
      </c>
      <c r="F44" s="334">
        <f t="shared" si="34"/>
        <v>18490.457165314026</v>
      </c>
      <c r="G44" s="82">
        <f t="shared" si="35"/>
        <v>18010.943016760273</v>
      </c>
      <c r="H44" s="194">
        <f t="shared" si="41"/>
        <v>479.51414855375333</v>
      </c>
      <c r="I44" s="82">
        <f t="shared" si="37"/>
        <v>-3672295.9205868579</v>
      </c>
      <c r="J44" s="194">
        <f t="shared" si="36"/>
        <v>-185501.03801331171</v>
      </c>
      <c r="K44" s="82">
        <f>K43+H44</f>
        <v>4810.6096838779767</v>
      </c>
      <c r="L44" s="194">
        <f t="shared" si="38"/>
        <v>3093005.6943087336</v>
      </c>
      <c r="M44" s="82">
        <f t="shared" si="43"/>
        <v>6584611.1865661573</v>
      </c>
      <c r="N44" s="333">
        <f t="shared" si="30"/>
        <v>3491605.4922574237</v>
      </c>
      <c r="O44" s="82">
        <f t="shared" si="17"/>
        <v>-1222061.9222900982</v>
      </c>
      <c r="P44" s="185">
        <f t="shared" si="40"/>
        <v>818.48216299852356</v>
      </c>
      <c r="S44" s="209"/>
      <c r="U44" s="210"/>
    </row>
    <row r="45" spans="1:21" s="120" customFormat="1">
      <c r="A45" s="152">
        <v>41547</v>
      </c>
      <c r="B45" s="217">
        <f t="shared" si="31"/>
        <v>6765301.6148955915</v>
      </c>
      <c r="C45" s="217">
        <f t="shared" si="31"/>
        <v>6945417.5499999998</v>
      </c>
      <c r="D45" s="82">
        <f t="shared" si="39"/>
        <v>6765301.6148955915</v>
      </c>
      <c r="E45" s="82">
        <f t="shared" si="33"/>
        <v>20349.463482471365</v>
      </c>
      <c r="F45" s="97">
        <f t="shared" si="34"/>
        <v>18490.457165314026</v>
      </c>
      <c r="G45" s="82">
        <f>D45*F$14/12</f>
        <v>18010.943016760273</v>
      </c>
      <c r="H45" s="82">
        <f t="shared" si="41"/>
        <v>479.51414855375333</v>
      </c>
      <c r="I45" s="82">
        <f t="shared" si="37"/>
        <v>-3692645.3840693291</v>
      </c>
      <c r="J45" s="82">
        <f t="shared" si="36"/>
        <v>-203991.49517862574</v>
      </c>
      <c r="K45" s="82">
        <f t="shared" si="42"/>
        <v>5290.1238324317301</v>
      </c>
      <c r="L45" s="82">
        <f t="shared" si="38"/>
        <v>3072656.2308262624</v>
      </c>
      <c r="M45" s="82">
        <f t="shared" si="43"/>
        <v>6566600.2435493972</v>
      </c>
      <c r="N45" s="136">
        <f t="shared" si="30"/>
        <v>3493944.0127231348</v>
      </c>
      <c r="O45" s="82">
        <f t="shared" si="17"/>
        <v>-1222880.4044530971</v>
      </c>
      <c r="P45" s="171">
        <f t="shared" si="40"/>
        <v>818.48216299898922</v>
      </c>
      <c r="S45" s="209"/>
      <c r="U45" s="210"/>
    </row>
    <row r="46" spans="1:21" s="120" customFormat="1">
      <c r="A46" s="152">
        <v>41578</v>
      </c>
      <c r="B46" s="217">
        <f t="shared" si="31"/>
        <v>6765301.6148955915</v>
      </c>
      <c r="C46" s="217">
        <f t="shared" si="31"/>
        <v>6945417.5499999998</v>
      </c>
      <c r="D46" s="82">
        <f t="shared" si="39"/>
        <v>6765301.6148955915</v>
      </c>
      <c r="E46" s="82">
        <f t="shared" si="33"/>
        <v>20349.463482471365</v>
      </c>
      <c r="F46" s="97">
        <f t="shared" si="34"/>
        <v>18490.457165314026</v>
      </c>
      <c r="G46" s="82">
        <f t="shared" si="35"/>
        <v>18010.943016760273</v>
      </c>
      <c r="H46" s="82">
        <f t="shared" si="41"/>
        <v>479.51414855375333</v>
      </c>
      <c r="I46" s="82">
        <f t="shared" si="37"/>
        <v>-3712994.8475518003</v>
      </c>
      <c r="J46" s="82">
        <f t="shared" si="36"/>
        <v>-222481.95234393977</v>
      </c>
      <c r="K46" s="82">
        <f>K45+H46</f>
        <v>5769.6379809854834</v>
      </c>
      <c r="L46" s="82">
        <f>B46+I46</f>
        <v>3052306.7673437912</v>
      </c>
      <c r="M46" s="82">
        <f t="shared" si="43"/>
        <v>6548589.3005326372</v>
      </c>
      <c r="N46" s="136">
        <f t="shared" si="30"/>
        <v>3496282.533188846</v>
      </c>
      <c r="O46" s="82">
        <f t="shared" si="17"/>
        <v>-1223698.8866160959</v>
      </c>
      <c r="P46" s="171">
        <f>-O46+O45</f>
        <v>818.48216299875639</v>
      </c>
      <c r="S46" s="209"/>
      <c r="U46" s="210"/>
    </row>
    <row r="47" spans="1:21" s="120" customFormat="1">
      <c r="A47" s="294">
        <v>41608</v>
      </c>
      <c r="B47" s="245">
        <f t="shared" si="31"/>
        <v>6765301.6148955915</v>
      </c>
      <c r="C47" s="245">
        <f t="shared" si="31"/>
        <v>6945417.5499999998</v>
      </c>
      <c r="D47" s="117">
        <f t="shared" si="39"/>
        <v>6765301.6148955915</v>
      </c>
      <c r="E47" s="117">
        <f t="shared" si="33"/>
        <v>20349.463482471365</v>
      </c>
      <c r="F47" s="246">
        <f t="shared" si="34"/>
        <v>18490.457165314026</v>
      </c>
      <c r="G47" s="117">
        <f t="shared" si="35"/>
        <v>18010.943016760273</v>
      </c>
      <c r="H47" s="117">
        <f t="shared" si="41"/>
        <v>479.51414855375333</v>
      </c>
      <c r="I47" s="117">
        <f t="shared" si="37"/>
        <v>-3733344.3110342715</v>
      </c>
      <c r="J47" s="117">
        <f t="shared" si="36"/>
        <v>-240972.4095092538</v>
      </c>
      <c r="K47" s="117">
        <f t="shared" si="42"/>
        <v>6249.1521295392367</v>
      </c>
      <c r="L47" s="117">
        <f t="shared" si="38"/>
        <v>3031957.30386132</v>
      </c>
      <c r="M47" s="117">
        <f t="shared" si="43"/>
        <v>6530578.3575158771</v>
      </c>
      <c r="N47" s="247">
        <f t="shared" si="30"/>
        <v>3498621.0536545571</v>
      </c>
      <c r="O47" s="117">
        <f t="shared" si="17"/>
        <v>-1224517.3687790949</v>
      </c>
      <c r="P47" s="244">
        <f t="shared" si="22"/>
        <v>818.48216299898922</v>
      </c>
      <c r="S47" s="209"/>
      <c r="U47" s="210"/>
    </row>
    <row r="48" spans="1:21" s="120" customFormat="1">
      <c r="A48" s="294">
        <v>41639</v>
      </c>
      <c r="B48" s="245">
        <f t="shared" si="31"/>
        <v>6765301.6148955915</v>
      </c>
      <c r="C48" s="245">
        <f t="shared" si="31"/>
        <v>6945417.5499999998</v>
      </c>
      <c r="D48" s="117">
        <f t="shared" si="39"/>
        <v>6765301.6148955915</v>
      </c>
      <c r="E48" s="117">
        <f t="shared" si="33"/>
        <v>20349.463482471365</v>
      </c>
      <c r="F48" s="246">
        <f t="shared" si="34"/>
        <v>18490.457165314026</v>
      </c>
      <c r="G48" s="117">
        <f t="shared" si="35"/>
        <v>18010.943016760273</v>
      </c>
      <c r="H48" s="117">
        <f t="shared" si="41"/>
        <v>479.51414855375333</v>
      </c>
      <c r="I48" s="117">
        <f t="shared" si="37"/>
        <v>-3753693.7745167427</v>
      </c>
      <c r="J48" s="117">
        <f t="shared" si="36"/>
        <v>-259462.86667456783</v>
      </c>
      <c r="K48" s="117">
        <f>K47+H48</f>
        <v>6728.6662780929901</v>
      </c>
      <c r="L48" s="117">
        <f t="shared" si="38"/>
        <v>3011607.8403788488</v>
      </c>
      <c r="M48" s="117">
        <f t="shared" si="43"/>
        <v>6512567.4144991171</v>
      </c>
      <c r="N48" s="247">
        <f t="shared" si="30"/>
        <v>3500959.5741202682</v>
      </c>
      <c r="O48" s="117">
        <f t="shared" si="17"/>
        <v>-1225335.8509420939</v>
      </c>
      <c r="P48" s="244">
        <f t="shared" si="22"/>
        <v>818.48216299898922</v>
      </c>
      <c r="S48" s="209"/>
      <c r="U48" s="210"/>
    </row>
    <row r="49" spans="1:21" s="120" customFormat="1">
      <c r="A49" s="294">
        <v>41670</v>
      </c>
      <c r="B49" s="245">
        <f t="shared" si="31"/>
        <v>6765301.6148955915</v>
      </c>
      <c r="C49" s="245">
        <f t="shared" si="31"/>
        <v>6945417.5499999998</v>
      </c>
      <c r="D49" s="117">
        <f t="shared" si="39"/>
        <v>6765301.6148955915</v>
      </c>
      <c r="E49" s="246">
        <f t="shared" ref="E49:E60" si="44">B49*$D$6/12</f>
        <v>18821.632867774108</v>
      </c>
      <c r="F49" s="246">
        <f t="shared" si="34"/>
        <v>18490.457165314026</v>
      </c>
      <c r="G49" s="117">
        <f t="shared" si="35"/>
        <v>18010.943016760273</v>
      </c>
      <c r="H49" s="117">
        <f t="shared" si="41"/>
        <v>479.51414855375333</v>
      </c>
      <c r="I49" s="117">
        <f t="shared" si="37"/>
        <v>-3772515.4073845167</v>
      </c>
      <c r="J49" s="117">
        <f t="shared" si="36"/>
        <v>-277953.32383988186</v>
      </c>
      <c r="K49" s="117">
        <f t="shared" si="42"/>
        <v>7208.1804266467434</v>
      </c>
      <c r="L49" s="117">
        <f t="shared" si="38"/>
        <v>2992786.2075110748</v>
      </c>
      <c r="M49" s="117">
        <f t="shared" si="43"/>
        <v>6494556.471482357</v>
      </c>
      <c r="N49" s="247">
        <f t="shared" si="30"/>
        <v>3501770.2639712822</v>
      </c>
      <c r="O49" s="117">
        <f t="shared" si="17"/>
        <v>-1225619.5923899487</v>
      </c>
      <c r="P49" s="244">
        <f t="shared" si="22"/>
        <v>283.74144785478711</v>
      </c>
      <c r="S49" s="209"/>
      <c r="U49" s="210"/>
    </row>
    <row r="50" spans="1:21" s="120" customFormat="1">
      <c r="A50" s="294">
        <v>41698</v>
      </c>
      <c r="B50" s="245">
        <f t="shared" si="31"/>
        <v>6765301.6148955915</v>
      </c>
      <c r="C50" s="245">
        <f t="shared" si="31"/>
        <v>6945417.5499999998</v>
      </c>
      <c r="D50" s="117">
        <f t="shared" si="39"/>
        <v>6765301.6148955915</v>
      </c>
      <c r="E50" s="246">
        <f t="shared" si="44"/>
        <v>18821.632867774108</v>
      </c>
      <c r="F50" s="246">
        <f t="shared" si="34"/>
        <v>18490.457165314026</v>
      </c>
      <c r="G50" s="117">
        <f t="shared" si="35"/>
        <v>18010.943016760273</v>
      </c>
      <c r="H50" s="117">
        <f t="shared" si="41"/>
        <v>479.51414855375333</v>
      </c>
      <c r="I50" s="117">
        <f t="shared" si="37"/>
        <v>-3791337.0402522907</v>
      </c>
      <c r="J50" s="117">
        <f t="shared" si="36"/>
        <v>-296443.78100519587</v>
      </c>
      <c r="K50" s="117">
        <f>K49+H50</f>
        <v>7687.6945752004967</v>
      </c>
      <c r="L50" s="117">
        <f t="shared" si="38"/>
        <v>2973964.5746433008</v>
      </c>
      <c r="M50" s="117">
        <f t="shared" si="43"/>
        <v>6476545.528465596</v>
      </c>
      <c r="N50" s="247">
        <f t="shared" si="30"/>
        <v>3502580.9538222952</v>
      </c>
      <c r="O50" s="117">
        <f t="shared" si="17"/>
        <v>-1225903.3338378032</v>
      </c>
      <c r="P50" s="244">
        <f t="shared" si="22"/>
        <v>283.74144785455428</v>
      </c>
      <c r="S50" s="209"/>
      <c r="U50" s="210"/>
    </row>
    <row r="51" spans="1:21" s="120" customFormat="1">
      <c r="A51" s="294">
        <v>41729</v>
      </c>
      <c r="B51" s="245">
        <f t="shared" si="31"/>
        <v>6765301.6148955915</v>
      </c>
      <c r="C51" s="245">
        <f t="shared" si="31"/>
        <v>6945417.5499999998</v>
      </c>
      <c r="D51" s="117">
        <f t="shared" si="39"/>
        <v>6765301.6148955915</v>
      </c>
      <c r="E51" s="246">
        <f t="shared" si="44"/>
        <v>18821.632867774108</v>
      </c>
      <c r="F51" s="246">
        <f t="shared" si="34"/>
        <v>18490.457165314026</v>
      </c>
      <c r="G51" s="117">
        <f t="shared" si="35"/>
        <v>18010.943016760273</v>
      </c>
      <c r="H51" s="117">
        <f t="shared" si="41"/>
        <v>479.51414855375333</v>
      </c>
      <c r="I51" s="117">
        <f t="shared" si="37"/>
        <v>-3810158.6731200647</v>
      </c>
      <c r="J51" s="117">
        <f t="shared" si="36"/>
        <v>-314934.23817050987</v>
      </c>
      <c r="K51" s="117">
        <f>K50+H51</f>
        <v>8167.2087237542501</v>
      </c>
      <c r="L51" s="117">
        <f t="shared" si="38"/>
        <v>2955142.9417755269</v>
      </c>
      <c r="M51" s="117">
        <f t="shared" si="43"/>
        <v>6458534.585448836</v>
      </c>
      <c r="N51" s="247">
        <f t="shared" si="30"/>
        <v>3503391.6436733091</v>
      </c>
      <c r="O51" s="117">
        <f t="shared" si="17"/>
        <v>-1226187.075285658</v>
      </c>
      <c r="P51" s="244">
        <f t="shared" si="22"/>
        <v>283.74144785478711</v>
      </c>
      <c r="S51" s="209"/>
      <c r="U51" s="210"/>
    </row>
    <row r="52" spans="1:21" s="120" customFormat="1">
      <c r="A52" s="294">
        <v>41759</v>
      </c>
      <c r="B52" s="245">
        <f t="shared" si="31"/>
        <v>6765301.6148955915</v>
      </c>
      <c r="C52" s="245">
        <f t="shared" si="31"/>
        <v>6945417.5499999998</v>
      </c>
      <c r="D52" s="117">
        <f t="shared" si="39"/>
        <v>6765301.6148955915</v>
      </c>
      <c r="E52" s="246">
        <f t="shared" si="44"/>
        <v>18821.632867774108</v>
      </c>
      <c r="F52" s="246">
        <f t="shared" si="34"/>
        <v>18490.457165314026</v>
      </c>
      <c r="G52" s="117">
        <f t="shared" si="35"/>
        <v>18010.943016760273</v>
      </c>
      <c r="H52" s="117">
        <f t="shared" si="41"/>
        <v>479.51414855375333</v>
      </c>
      <c r="I52" s="117">
        <f t="shared" si="37"/>
        <v>-3828980.3059878387</v>
      </c>
      <c r="J52" s="117">
        <f t="shared" si="36"/>
        <v>-333424.69533582387</v>
      </c>
      <c r="K52" s="117">
        <f t="shared" si="42"/>
        <v>8646.7228723080043</v>
      </c>
      <c r="L52" s="117">
        <f t="shared" si="38"/>
        <v>2936321.3089077529</v>
      </c>
      <c r="M52" s="117">
        <f t="shared" si="43"/>
        <v>6440523.6424320759</v>
      </c>
      <c r="N52" s="247">
        <f t="shared" si="30"/>
        <v>3504202.3335243231</v>
      </c>
      <c r="O52" s="117">
        <f t="shared" si="17"/>
        <v>-1226470.816733513</v>
      </c>
      <c r="P52" s="244">
        <f t="shared" si="22"/>
        <v>283.74144785501994</v>
      </c>
      <c r="S52" s="209"/>
      <c r="U52" s="210"/>
    </row>
    <row r="53" spans="1:21" s="120" customFormat="1">
      <c r="A53" s="294">
        <v>41790</v>
      </c>
      <c r="B53" s="245">
        <f t="shared" si="31"/>
        <v>6765301.6148955915</v>
      </c>
      <c r="C53" s="245">
        <f t="shared" si="31"/>
        <v>6945417.5499999998</v>
      </c>
      <c r="D53" s="117">
        <f t="shared" si="39"/>
        <v>6765301.6148955915</v>
      </c>
      <c r="E53" s="246">
        <f t="shared" si="44"/>
        <v>18821.632867774108</v>
      </c>
      <c r="F53" s="246">
        <f t="shared" si="34"/>
        <v>18490.457165314026</v>
      </c>
      <c r="G53" s="117">
        <f t="shared" si="35"/>
        <v>18010.943016760273</v>
      </c>
      <c r="H53" s="117">
        <f t="shared" si="41"/>
        <v>479.51414855375333</v>
      </c>
      <c r="I53" s="117">
        <f t="shared" si="37"/>
        <v>-3847801.9388556127</v>
      </c>
      <c r="J53" s="117">
        <f t="shared" si="36"/>
        <v>-351915.15250113787</v>
      </c>
      <c r="K53" s="117">
        <f>K52+H53</f>
        <v>9126.2370208617576</v>
      </c>
      <c r="L53" s="117">
        <f t="shared" si="38"/>
        <v>2917499.6760399789</v>
      </c>
      <c r="M53" s="117">
        <f t="shared" si="43"/>
        <v>6422512.6994153149</v>
      </c>
      <c r="N53" s="247">
        <f t="shared" si="30"/>
        <v>3505013.0233753361</v>
      </c>
      <c r="O53" s="117">
        <f t="shared" si="17"/>
        <v>-1226754.5581813676</v>
      </c>
      <c r="P53" s="244">
        <f t="shared" si="22"/>
        <v>283.74144785455428</v>
      </c>
      <c r="S53" s="209"/>
      <c r="U53" s="210"/>
    </row>
    <row r="54" spans="1:21" s="120" customFormat="1">
      <c r="A54" s="294">
        <v>41820</v>
      </c>
      <c r="B54" s="245">
        <f t="shared" si="31"/>
        <v>6765301.6148955915</v>
      </c>
      <c r="C54" s="245">
        <f t="shared" si="31"/>
        <v>6945417.5499999998</v>
      </c>
      <c r="D54" s="117">
        <f t="shared" si="39"/>
        <v>6765301.6148955915</v>
      </c>
      <c r="E54" s="246">
        <f t="shared" si="44"/>
        <v>18821.632867774108</v>
      </c>
      <c r="F54" s="246">
        <f t="shared" si="34"/>
        <v>18490.457165314026</v>
      </c>
      <c r="G54" s="117">
        <f t="shared" si="35"/>
        <v>18010.943016760273</v>
      </c>
      <c r="H54" s="117">
        <f t="shared" si="41"/>
        <v>479.51414855375333</v>
      </c>
      <c r="I54" s="117">
        <f t="shared" si="37"/>
        <v>-3866623.5717233866</v>
      </c>
      <c r="J54" s="117">
        <f t="shared" si="36"/>
        <v>-370405.60966645187</v>
      </c>
      <c r="K54" s="117">
        <f t="shared" si="42"/>
        <v>9605.751169415511</v>
      </c>
      <c r="L54" s="117">
        <f t="shared" si="38"/>
        <v>2898678.0431722049</v>
      </c>
      <c r="M54" s="117">
        <f>D54+J54+K54</f>
        <v>6404501.7563985549</v>
      </c>
      <c r="N54" s="247">
        <f t="shared" si="30"/>
        <v>3505823.71322635</v>
      </c>
      <c r="O54" s="117">
        <f t="shared" si="17"/>
        <v>-1227038.2996292224</v>
      </c>
      <c r="P54" s="244">
        <f t="shared" si="22"/>
        <v>283.74144785478711</v>
      </c>
      <c r="S54" s="209"/>
      <c r="U54" s="210"/>
    </row>
    <row r="55" spans="1:21" s="120" customFormat="1">
      <c r="A55" s="294">
        <v>41851</v>
      </c>
      <c r="B55" s="245">
        <f t="shared" si="31"/>
        <v>6765301.6148955915</v>
      </c>
      <c r="C55" s="245">
        <f t="shared" si="31"/>
        <v>6945417.5499999998</v>
      </c>
      <c r="D55" s="117">
        <f t="shared" si="39"/>
        <v>6765301.6148955915</v>
      </c>
      <c r="E55" s="246">
        <f t="shared" si="44"/>
        <v>18821.632867774108</v>
      </c>
      <c r="F55" s="246">
        <f t="shared" si="34"/>
        <v>18490.457165314026</v>
      </c>
      <c r="G55" s="117">
        <f t="shared" si="35"/>
        <v>18010.943016760273</v>
      </c>
      <c r="H55" s="117">
        <f t="shared" si="41"/>
        <v>479.51414855375333</v>
      </c>
      <c r="I55" s="117">
        <f t="shared" si="37"/>
        <v>-3885445.2045911606</v>
      </c>
      <c r="J55" s="117">
        <f t="shared" si="36"/>
        <v>-388896.06683176587</v>
      </c>
      <c r="K55" s="117">
        <f t="shared" si="42"/>
        <v>10085.265317969264</v>
      </c>
      <c r="L55" s="117">
        <f t="shared" si="38"/>
        <v>2879856.4103044309</v>
      </c>
      <c r="M55" s="117">
        <f>D55+J55+K55</f>
        <v>6386490.8133817948</v>
      </c>
      <c r="N55" s="247">
        <f t="shared" si="30"/>
        <v>3506634.403077364</v>
      </c>
      <c r="O55" s="117">
        <f>-N55*$O$15</f>
        <v>-1227322.0410770774</v>
      </c>
      <c r="P55" s="244">
        <f t="shared" si="22"/>
        <v>283.74144785501994</v>
      </c>
      <c r="S55" s="209"/>
      <c r="U55" s="210"/>
    </row>
    <row r="56" spans="1:21" s="120" customFormat="1">
      <c r="A56" s="335">
        <v>41882</v>
      </c>
      <c r="B56" s="344">
        <f t="shared" si="31"/>
        <v>6765301.6148955915</v>
      </c>
      <c r="C56" s="245">
        <f t="shared" si="31"/>
        <v>6945417.5499999998</v>
      </c>
      <c r="D56" s="337">
        <f t="shared" si="39"/>
        <v>6765301.6148955915</v>
      </c>
      <c r="E56" s="246">
        <f t="shared" si="44"/>
        <v>18821.632867774108</v>
      </c>
      <c r="F56" s="338">
        <f t="shared" si="34"/>
        <v>18490.457165314026</v>
      </c>
      <c r="G56" s="117">
        <f t="shared" si="35"/>
        <v>18010.943016760273</v>
      </c>
      <c r="H56" s="337">
        <f t="shared" si="41"/>
        <v>479.51414855375333</v>
      </c>
      <c r="I56" s="117">
        <f t="shared" si="37"/>
        <v>-3904266.8374589346</v>
      </c>
      <c r="J56" s="337">
        <f t="shared" si="36"/>
        <v>-407386.52399707987</v>
      </c>
      <c r="K56" s="117">
        <f t="shared" si="42"/>
        <v>10564.779466523018</v>
      </c>
      <c r="L56" s="337">
        <f t="shared" si="38"/>
        <v>2861034.7774366569</v>
      </c>
      <c r="M56" s="117">
        <f t="shared" ref="M56:M90" si="45">D56+J56+K56</f>
        <v>6368479.8703650348</v>
      </c>
      <c r="N56" s="336">
        <f t="shared" si="30"/>
        <v>3507445.0929283779</v>
      </c>
      <c r="O56" s="117">
        <f t="shared" si="17"/>
        <v>-1227605.7825249322</v>
      </c>
      <c r="P56" s="340">
        <f t="shared" si="22"/>
        <v>283.74144785478711</v>
      </c>
      <c r="S56" s="209"/>
      <c r="U56" s="210"/>
    </row>
    <row r="57" spans="1:21" s="120" customFormat="1">
      <c r="A57" s="294">
        <v>41912</v>
      </c>
      <c r="B57" s="245">
        <f t="shared" si="31"/>
        <v>6765301.6148955915</v>
      </c>
      <c r="C57" s="245">
        <f t="shared" si="31"/>
        <v>6945417.5499999998</v>
      </c>
      <c r="D57" s="117">
        <f t="shared" si="39"/>
        <v>6765301.6148955915</v>
      </c>
      <c r="E57" s="246">
        <f t="shared" si="44"/>
        <v>18821.632867774108</v>
      </c>
      <c r="F57" s="246">
        <f t="shared" si="34"/>
        <v>18490.457165314026</v>
      </c>
      <c r="G57" s="117">
        <f t="shared" si="35"/>
        <v>18010.943016760273</v>
      </c>
      <c r="H57" s="117">
        <f t="shared" si="41"/>
        <v>479.51414855375333</v>
      </c>
      <c r="I57" s="117">
        <f t="shared" si="37"/>
        <v>-3923088.4703267086</v>
      </c>
      <c r="J57" s="117">
        <f t="shared" si="36"/>
        <v>-425876.98116239387</v>
      </c>
      <c r="K57" s="117">
        <f t="shared" si="42"/>
        <v>11044.293615076771</v>
      </c>
      <c r="L57" s="117">
        <f t="shared" si="38"/>
        <v>2842213.1445688829</v>
      </c>
      <c r="M57" s="117">
        <f t="shared" si="45"/>
        <v>6350468.9273482747</v>
      </c>
      <c r="N57" s="247">
        <f t="shared" si="30"/>
        <v>3508255.7827793919</v>
      </c>
      <c r="O57" s="117">
        <f t="shared" si="17"/>
        <v>-1227889.523972787</v>
      </c>
      <c r="P57" s="244">
        <f t="shared" si="22"/>
        <v>283.74144785478711</v>
      </c>
      <c r="S57" s="209"/>
      <c r="U57" s="210"/>
    </row>
    <row r="58" spans="1:21" s="120" customFormat="1">
      <c r="A58" s="294">
        <v>41943</v>
      </c>
      <c r="B58" s="245">
        <f t="shared" si="31"/>
        <v>6765301.6148955915</v>
      </c>
      <c r="C58" s="245">
        <f t="shared" si="31"/>
        <v>6945417.5499999998</v>
      </c>
      <c r="D58" s="117">
        <f t="shared" si="39"/>
        <v>6765301.6148955915</v>
      </c>
      <c r="E58" s="246">
        <f t="shared" si="44"/>
        <v>18821.632867774108</v>
      </c>
      <c r="F58" s="246">
        <f t="shared" si="34"/>
        <v>18490.457165314026</v>
      </c>
      <c r="G58" s="117">
        <f t="shared" si="35"/>
        <v>18010.943016760273</v>
      </c>
      <c r="H58" s="117">
        <f t="shared" si="41"/>
        <v>479.51414855375333</v>
      </c>
      <c r="I58" s="117">
        <f t="shared" si="37"/>
        <v>-3941910.1031944826</v>
      </c>
      <c r="J58" s="117">
        <f t="shared" si="36"/>
        <v>-444367.43832770787</v>
      </c>
      <c r="K58" s="117">
        <f t="shared" si="42"/>
        <v>11523.807763630524</v>
      </c>
      <c r="L58" s="117">
        <f t="shared" si="38"/>
        <v>2823391.5117011089</v>
      </c>
      <c r="M58" s="117">
        <f t="shared" si="45"/>
        <v>6332457.9843315138</v>
      </c>
      <c r="N58" s="247">
        <f t="shared" si="30"/>
        <v>3509066.4726304049</v>
      </c>
      <c r="O58" s="117">
        <f t="shared" si="17"/>
        <v>-1228173.2654206415</v>
      </c>
      <c r="P58" s="244">
        <f t="shared" si="22"/>
        <v>283.74144785455428</v>
      </c>
      <c r="S58" s="209"/>
      <c r="U58" s="210"/>
    </row>
    <row r="59" spans="1:21" s="120" customFormat="1">
      <c r="A59" s="152">
        <v>41973</v>
      </c>
      <c r="B59" s="217">
        <f t="shared" si="31"/>
        <v>6765301.6148955915</v>
      </c>
      <c r="C59" s="217">
        <f t="shared" si="31"/>
        <v>6945417.5499999998</v>
      </c>
      <c r="D59" s="82">
        <f t="shared" si="39"/>
        <v>6765301.6148955915</v>
      </c>
      <c r="E59" s="97">
        <f t="shared" si="44"/>
        <v>18821.632867774108</v>
      </c>
      <c r="F59" s="97">
        <f t="shared" si="34"/>
        <v>18490.457165314026</v>
      </c>
      <c r="G59" s="82">
        <f t="shared" si="35"/>
        <v>18010.943016760273</v>
      </c>
      <c r="H59" s="82">
        <f t="shared" si="41"/>
        <v>479.51414855375333</v>
      </c>
      <c r="I59" s="82">
        <f t="shared" si="37"/>
        <v>-3960731.7360622566</v>
      </c>
      <c r="J59" s="82">
        <f t="shared" si="36"/>
        <v>-462857.89549302188</v>
      </c>
      <c r="K59" s="82">
        <f t="shared" si="42"/>
        <v>12003.321912184278</v>
      </c>
      <c r="L59" s="82">
        <f t="shared" si="38"/>
        <v>2804569.8788333349</v>
      </c>
      <c r="M59" s="82">
        <f t="shared" si="45"/>
        <v>6314447.0413147537</v>
      </c>
      <c r="N59" s="136">
        <f t="shared" si="30"/>
        <v>3509877.1624814188</v>
      </c>
      <c r="O59" s="82">
        <f t="shared" si="17"/>
        <v>-1228457.0068684965</v>
      </c>
      <c r="P59" s="171">
        <f t="shared" si="22"/>
        <v>283.74144785501994</v>
      </c>
      <c r="S59" s="209"/>
      <c r="U59" s="210"/>
    </row>
    <row r="60" spans="1:21" s="120" customFormat="1">
      <c r="A60" s="152">
        <v>42004</v>
      </c>
      <c r="B60" s="217">
        <f t="shared" si="31"/>
        <v>6765301.6148955915</v>
      </c>
      <c r="C60" s="217">
        <f t="shared" si="31"/>
        <v>6945417.5499999998</v>
      </c>
      <c r="D60" s="82">
        <f t="shared" si="39"/>
        <v>6765301.6148955915</v>
      </c>
      <c r="E60" s="97">
        <f t="shared" si="44"/>
        <v>18821.632867774108</v>
      </c>
      <c r="F60" s="97">
        <f t="shared" si="34"/>
        <v>18490.457165314026</v>
      </c>
      <c r="G60" s="82">
        <f t="shared" si="35"/>
        <v>18010.943016760273</v>
      </c>
      <c r="H60" s="82">
        <f t="shared" si="41"/>
        <v>479.51414855375333</v>
      </c>
      <c r="I60" s="82">
        <f t="shared" si="37"/>
        <v>-3979553.3689300306</v>
      </c>
      <c r="J60" s="82">
        <f t="shared" si="36"/>
        <v>-481348.35265833588</v>
      </c>
      <c r="K60" s="82">
        <f t="shared" si="42"/>
        <v>12482.836060738031</v>
      </c>
      <c r="L60" s="82">
        <f t="shared" si="38"/>
        <v>2785748.2459655609</v>
      </c>
      <c r="M60" s="82">
        <f t="shared" si="45"/>
        <v>6296436.0982979937</v>
      </c>
      <c r="N60" s="136">
        <f t="shared" si="30"/>
        <v>3510687.8523324328</v>
      </c>
      <c r="O60" s="82">
        <f t="shared" si="17"/>
        <v>-1228740.7483163513</v>
      </c>
      <c r="P60" s="171">
        <f t="shared" si="22"/>
        <v>283.74144785478711</v>
      </c>
      <c r="S60" s="209"/>
      <c r="U60" s="210"/>
    </row>
    <row r="61" spans="1:21" s="120" customFormat="1">
      <c r="A61" s="152" t="s">
        <v>64</v>
      </c>
      <c r="B61" s="217">
        <f t="shared" si="31"/>
        <v>6765301.6148955915</v>
      </c>
      <c r="C61" s="217">
        <f t="shared" si="31"/>
        <v>6945417.5499999998</v>
      </c>
      <c r="D61" s="82">
        <f t="shared" si="39"/>
        <v>6765301.6148955915</v>
      </c>
      <c r="E61" s="82">
        <f>$E$6*B61</f>
        <v>208946.34037605033</v>
      </c>
      <c r="F61" s="82">
        <f>C61*$F$14</f>
        <v>221885.48598376833</v>
      </c>
      <c r="G61" s="82">
        <f>D61*F$14</f>
        <v>216131.31620112329</v>
      </c>
      <c r="H61" s="82">
        <f>F61-G61</f>
        <v>5754.16978264504</v>
      </c>
      <c r="I61" s="82">
        <f t="shared" si="37"/>
        <v>-4188499.7093060808</v>
      </c>
      <c r="J61" s="82">
        <f>J60-F61</f>
        <v>-703233.83864210418</v>
      </c>
      <c r="K61" s="82">
        <f>K60+H61</f>
        <v>18237.005843383071</v>
      </c>
      <c r="L61" s="82">
        <f>B61+I61</f>
        <v>2576801.9055895107</v>
      </c>
      <c r="M61" s="82">
        <f t="shared" si="45"/>
        <v>6080304.7820968702</v>
      </c>
      <c r="N61" s="136">
        <f t="shared" si="30"/>
        <v>3503502.8765073596</v>
      </c>
      <c r="O61" s="82">
        <f t="shared" si="17"/>
        <v>-1226226.0067775757</v>
      </c>
      <c r="P61" s="171">
        <f t="shared" si="22"/>
        <v>-2514.7415387756191</v>
      </c>
      <c r="S61" s="209"/>
      <c r="U61" s="210"/>
    </row>
    <row r="62" spans="1:21" s="120" customFormat="1">
      <c r="A62" s="152" t="s">
        <v>65</v>
      </c>
      <c r="B62" s="217">
        <f t="shared" si="31"/>
        <v>6765301.6148955915</v>
      </c>
      <c r="C62" s="217">
        <f t="shared" si="31"/>
        <v>6945417.5499999998</v>
      </c>
      <c r="D62" s="82">
        <f t="shared" si="39"/>
        <v>6765301.6148955915</v>
      </c>
      <c r="E62" s="82">
        <f>$F$6*B62</f>
        <v>193250.84062949257</v>
      </c>
      <c r="F62" s="82">
        <f t="shared" ref="F62:F89" si="46">C62*F$14</f>
        <v>221885.48598376833</v>
      </c>
      <c r="G62" s="82">
        <f t="shared" ref="G62:G87" si="47">D62*F$14</f>
        <v>216131.31620112329</v>
      </c>
      <c r="H62" s="82">
        <f t="shared" si="41"/>
        <v>5754.16978264504</v>
      </c>
      <c r="I62" s="82">
        <f t="shared" si="37"/>
        <v>-4381750.5499355737</v>
      </c>
      <c r="J62" s="82">
        <f t="shared" ref="J62:J86" si="48">J61-F62</f>
        <v>-925119.32462587254</v>
      </c>
      <c r="K62" s="82">
        <f t="shared" si="42"/>
        <v>23991.175626028111</v>
      </c>
      <c r="L62" s="82">
        <f t="shared" si="38"/>
        <v>2383551.0649600178</v>
      </c>
      <c r="M62" s="82">
        <f t="shared" si="45"/>
        <v>5864173.4658957478</v>
      </c>
      <c r="N62" s="136">
        <f t="shared" si="30"/>
        <v>3480622.40093573</v>
      </c>
      <c r="O62" s="82">
        <f t="shared" si="17"/>
        <v>-1218217.8403275055</v>
      </c>
      <c r="P62" s="171">
        <f t="shared" si="22"/>
        <v>-8008.1664500702173</v>
      </c>
      <c r="S62" s="209"/>
      <c r="U62" s="210"/>
    </row>
    <row r="63" spans="1:21" s="120" customFormat="1">
      <c r="A63" s="152" t="s">
        <v>66</v>
      </c>
      <c r="B63" s="217">
        <f t="shared" si="31"/>
        <v>6765301.6148955915</v>
      </c>
      <c r="C63" s="217">
        <f t="shared" si="31"/>
        <v>6945417.5499999998</v>
      </c>
      <c r="D63" s="82">
        <f t="shared" si="39"/>
        <v>6765301.6148955915</v>
      </c>
      <c r="E63" s="82">
        <f>$G$6*B63</f>
        <v>178773.09517361602</v>
      </c>
      <c r="F63" s="82">
        <f t="shared" si="46"/>
        <v>221885.48598376833</v>
      </c>
      <c r="G63" s="82">
        <f t="shared" si="47"/>
        <v>216131.31620112329</v>
      </c>
      <c r="H63" s="82">
        <f t="shared" si="41"/>
        <v>5754.16978264504</v>
      </c>
      <c r="I63" s="82">
        <f t="shared" si="37"/>
        <v>-4560523.6451091897</v>
      </c>
      <c r="J63" s="82">
        <f t="shared" si="48"/>
        <v>-1147004.8106096408</v>
      </c>
      <c r="K63" s="82">
        <f t="shared" si="42"/>
        <v>29745.345408673151</v>
      </c>
      <c r="L63" s="82">
        <f t="shared" si="38"/>
        <v>2204777.9697864018</v>
      </c>
      <c r="M63" s="82">
        <f t="shared" si="45"/>
        <v>5648042.1496946244</v>
      </c>
      <c r="N63" s="136">
        <f t="shared" si="30"/>
        <v>3443264.1799082225</v>
      </c>
      <c r="O63" s="82">
        <f t="shared" si="17"/>
        <v>-1205142.4629678777</v>
      </c>
      <c r="P63" s="171">
        <f t="shared" si="22"/>
        <v>-13075.377359627746</v>
      </c>
      <c r="S63" s="209"/>
      <c r="U63" s="210"/>
    </row>
    <row r="64" spans="1:21" s="120" customFormat="1">
      <c r="A64" s="152" t="s">
        <v>67</v>
      </c>
      <c r="B64" s="217">
        <f t="shared" si="31"/>
        <v>6765301.6148955915</v>
      </c>
      <c r="C64" s="217">
        <f t="shared" si="31"/>
        <v>6945417.5499999998</v>
      </c>
      <c r="D64" s="82">
        <f t="shared" si="39"/>
        <v>6765301.6148955915</v>
      </c>
      <c r="E64" s="82">
        <f>$H$6*B64</f>
        <v>165343.97146804826</v>
      </c>
      <c r="F64" s="82">
        <f t="shared" si="46"/>
        <v>221885.48598376833</v>
      </c>
      <c r="G64" s="82">
        <f t="shared" si="47"/>
        <v>216131.31620112329</v>
      </c>
      <c r="H64" s="82">
        <f t="shared" si="41"/>
        <v>5754.16978264504</v>
      </c>
      <c r="I64" s="82">
        <f t="shared" si="37"/>
        <v>-4725867.6165772378</v>
      </c>
      <c r="J64" s="82">
        <f t="shared" si="48"/>
        <v>-1368890.296593409</v>
      </c>
      <c r="K64" s="82">
        <f t="shared" si="42"/>
        <v>35499.515191318191</v>
      </c>
      <c r="L64" s="82">
        <f t="shared" si="38"/>
        <v>2039433.9983183537</v>
      </c>
      <c r="M64" s="82">
        <f t="shared" si="45"/>
        <v>5431910.8334935009</v>
      </c>
      <c r="N64" s="136">
        <f t="shared" si="30"/>
        <v>3392476.8351751473</v>
      </c>
      <c r="O64" s="82">
        <f t="shared" si="17"/>
        <v>-1187366.8923113015</v>
      </c>
      <c r="P64" s="171">
        <f t="shared" si="22"/>
        <v>-17775.570656576194</v>
      </c>
      <c r="S64" s="209"/>
      <c r="U64" s="210"/>
    </row>
    <row r="65" spans="1:21" s="120" customFormat="1">
      <c r="A65" s="152" t="s">
        <v>68</v>
      </c>
      <c r="B65" s="217">
        <f t="shared" si="31"/>
        <v>6765301.6148955915</v>
      </c>
      <c r="C65" s="217">
        <f t="shared" si="31"/>
        <v>6945417.5499999998</v>
      </c>
      <c r="D65" s="82">
        <f t="shared" si="39"/>
        <v>6765301.6148955915</v>
      </c>
      <c r="E65" s="82">
        <f>$I$6*B65</f>
        <v>152963.46951278934</v>
      </c>
      <c r="F65" s="82">
        <f t="shared" si="46"/>
        <v>221885.48598376833</v>
      </c>
      <c r="G65" s="82">
        <f t="shared" si="47"/>
        <v>216131.31620112329</v>
      </c>
      <c r="H65" s="82">
        <f t="shared" si="41"/>
        <v>5754.16978264504</v>
      </c>
      <c r="I65" s="82">
        <f t="shared" si="37"/>
        <v>-4878831.0860900274</v>
      </c>
      <c r="J65" s="82">
        <f t="shared" si="48"/>
        <v>-1590775.7825771773</v>
      </c>
      <c r="K65" s="82">
        <f t="shared" si="42"/>
        <v>41253.684973963231</v>
      </c>
      <c r="L65" s="82">
        <f t="shared" si="38"/>
        <v>1886470.5288055642</v>
      </c>
      <c r="M65" s="82">
        <f t="shared" si="45"/>
        <v>5215779.5172923775</v>
      </c>
      <c r="N65" s="136">
        <f t="shared" si="30"/>
        <v>3329308.9884868134</v>
      </c>
      <c r="O65" s="82">
        <f t="shared" si="17"/>
        <v>-1165258.1459703846</v>
      </c>
      <c r="P65" s="171">
        <f t="shared" si="22"/>
        <v>-22108.746340916958</v>
      </c>
      <c r="S65" s="209"/>
      <c r="U65" s="210"/>
    </row>
    <row r="66" spans="1:21" s="120" customFormat="1">
      <c r="A66" s="152" t="s">
        <v>69</v>
      </c>
      <c r="B66" s="217">
        <f t="shared" si="31"/>
        <v>6765301.6148955915</v>
      </c>
      <c r="C66" s="217">
        <f t="shared" si="31"/>
        <v>6945417.5499999998</v>
      </c>
      <c r="D66" s="82">
        <f t="shared" si="39"/>
        <v>6765301.6148955915</v>
      </c>
      <c r="E66" s="82">
        <f>$J$6*B66</f>
        <v>150933.87902832063</v>
      </c>
      <c r="F66" s="82">
        <f t="shared" si="46"/>
        <v>221885.48598376833</v>
      </c>
      <c r="G66" s="82">
        <f t="shared" si="47"/>
        <v>216131.31620112329</v>
      </c>
      <c r="H66" s="82">
        <f t="shared" si="41"/>
        <v>5754.16978264504</v>
      </c>
      <c r="I66" s="82">
        <f t="shared" si="37"/>
        <v>-5029764.9651183477</v>
      </c>
      <c r="J66" s="82">
        <f t="shared" si="48"/>
        <v>-1812661.2685609455</v>
      </c>
      <c r="K66" s="82">
        <f>K65+H66</f>
        <v>47007.854756608271</v>
      </c>
      <c r="L66" s="82">
        <f t="shared" si="38"/>
        <v>1735536.6497772438</v>
      </c>
      <c r="M66" s="82">
        <f t="shared" si="45"/>
        <v>4999648.2010912541</v>
      </c>
      <c r="N66" s="136">
        <f t="shared" si="30"/>
        <v>3264111.5513140103</v>
      </c>
      <c r="O66" s="82">
        <f t="shared" si="17"/>
        <v>-1142439.0429599036</v>
      </c>
      <c r="P66" s="171">
        <f t="shared" si="22"/>
        <v>-22819.103010480991</v>
      </c>
      <c r="S66" s="209"/>
      <c r="U66" s="210"/>
    </row>
    <row r="67" spans="1:21" s="120" customFormat="1">
      <c r="A67" s="152" t="s">
        <v>70</v>
      </c>
      <c r="B67" s="217">
        <f t="shared" si="31"/>
        <v>6765301.6148955915</v>
      </c>
      <c r="C67" s="217">
        <f t="shared" si="31"/>
        <v>6945417.5499999998</v>
      </c>
      <c r="D67" s="82">
        <f t="shared" si="39"/>
        <v>6765301.6148955915</v>
      </c>
      <c r="E67" s="82">
        <f>$K$6*B67</f>
        <v>150900.05252024619</v>
      </c>
      <c r="F67" s="82">
        <f t="shared" si="46"/>
        <v>221885.48598376833</v>
      </c>
      <c r="G67" s="82">
        <f t="shared" si="47"/>
        <v>216131.31620112329</v>
      </c>
      <c r="H67" s="82">
        <f t="shared" si="41"/>
        <v>5754.16978264504</v>
      </c>
      <c r="I67" s="82">
        <f t="shared" si="37"/>
        <v>-5180665.0176385939</v>
      </c>
      <c r="J67" s="82">
        <f t="shared" si="48"/>
        <v>-2034546.7545447138</v>
      </c>
      <c r="K67" s="82">
        <f t="shared" si="42"/>
        <v>52762.024539253311</v>
      </c>
      <c r="L67" s="82">
        <f t="shared" si="38"/>
        <v>1584636.5972569976</v>
      </c>
      <c r="M67" s="82">
        <f t="shared" si="45"/>
        <v>4783516.8848901317</v>
      </c>
      <c r="N67" s="136">
        <f t="shared" si="30"/>
        <v>3198880.2876331341</v>
      </c>
      <c r="O67" s="82">
        <f t="shared" si="17"/>
        <v>-1119608.1006715968</v>
      </c>
      <c r="P67" s="171">
        <f t="shared" si="22"/>
        <v>-22830.942288306775</v>
      </c>
      <c r="S67" s="209"/>
      <c r="U67" s="210"/>
    </row>
    <row r="68" spans="1:21" s="120" customFormat="1">
      <c r="A68" s="152" t="s">
        <v>71</v>
      </c>
      <c r="B68" s="217">
        <f t="shared" si="31"/>
        <v>6765301.6148955915</v>
      </c>
      <c r="C68" s="217">
        <f t="shared" si="31"/>
        <v>6945417.5499999998</v>
      </c>
      <c r="D68" s="82">
        <f t="shared" si="39"/>
        <v>6765301.6148955915</v>
      </c>
      <c r="E68" s="82">
        <f>$L$6*B68</f>
        <v>150933.87902832063</v>
      </c>
      <c r="F68" s="82">
        <f t="shared" si="46"/>
        <v>221885.48598376833</v>
      </c>
      <c r="G68" s="82">
        <f t="shared" si="47"/>
        <v>216131.31620112329</v>
      </c>
      <c r="H68" s="82">
        <f t="shared" si="41"/>
        <v>5754.16978264504</v>
      </c>
      <c r="I68" s="82">
        <f t="shared" si="37"/>
        <v>-5331598.8966669142</v>
      </c>
      <c r="J68" s="82">
        <f t="shared" si="48"/>
        <v>-2256432.240528482</v>
      </c>
      <c r="K68" s="82">
        <f t="shared" si="42"/>
        <v>58516.194321898351</v>
      </c>
      <c r="L68" s="82">
        <f t="shared" si="38"/>
        <v>1433702.7182286773</v>
      </c>
      <c r="M68" s="82">
        <f t="shared" si="45"/>
        <v>4567385.5686890082</v>
      </c>
      <c r="N68" s="136">
        <f t="shared" si="30"/>
        <v>3133682.850460331</v>
      </c>
      <c r="O68" s="82">
        <f t="shared" si="17"/>
        <v>-1096788.9976611158</v>
      </c>
      <c r="P68" s="171">
        <f t="shared" si="22"/>
        <v>-22819.103010480991</v>
      </c>
      <c r="S68" s="209"/>
      <c r="U68" s="210"/>
    </row>
    <row r="69" spans="1:21" s="120" customFormat="1">
      <c r="A69" s="152" t="s">
        <v>72</v>
      </c>
      <c r="B69" s="217">
        <f t="shared" si="31"/>
        <v>6765301.6148955915</v>
      </c>
      <c r="C69" s="217">
        <f t="shared" si="31"/>
        <v>6945417.5499999998</v>
      </c>
      <c r="D69" s="82">
        <f t="shared" si="39"/>
        <v>6765301.6148955915</v>
      </c>
      <c r="E69" s="82">
        <f>$M$6*B69</f>
        <v>150900.05252024619</v>
      </c>
      <c r="F69" s="82">
        <f t="shared" si="46"/>
        <v>221885.48598376833</v>
      </c>
      <c r="G69" s="82">
        <f t="shared" si="47"/>
        <v>216131.31620112329</v>
      </c>
      <c r="H69" s="82">
        <f t="shared" si="41"/>
        <v>5754.16978264504</v>
      </c>
      <c r="I69" s="82">
        <f t="shared" si="37"/>
        <v>-5482498.9491871605</v>
      </c>
      <c r="J69" s="82">
        <f t="shared" si="48"/>
        <v>-2478317.7265122505</v>
      </c>
      <c r="K69" s="82">
        <f t="shared" si="42"/>
        <v>64270.364104543391</v>
      </c>
      <c r="L69" s="82">
        <f t="shared" si="38"/>
        <v>1282802.665708431</v>
      </c>
      <c r="M69" s="82">
        <f t="shared" si="45"/>
        <v>4351254.2524878848</v>
      </c>
      <c r="N69" s="136">
        <f t="shared" si="30"/>
        <v>3068451.5867794538</v>
      </c>
      <c r="O69" s="82">
        <f t="shared" si="17"/>
        <v>-1073958.0553728088</v>
      </c>
      <c r="P69" s="171">
        <f>-O69+O68</f>
        <v>-22830.942288307007</v>
      </c>
      <c r="S69" s="209"/>
      <c r="U69" s="210"/>
    </row>
    <row r="70" spans="1:21" s="120" customFormat="1">
      <c r="A70" s="152" t="s">
        <v>73</v>
      </c>
      <c r="B70" s="217">
        <f t="shared" si="31"/>
        <v>6765301.6148955915</v>
      </c>
      <c r="C70" s="217">
        <f t="shared" si="31"/>
        <v>6945417.5499999998</v>
      </c>
      <c r="D70" s="82">
        <f t="shared" si="39"/>
        <v>6765301.6148955915</v>
      </c>
      <c r="E70" s="82">
        <f>$N$6*B70</f>
        <v>150933.87902832063</v>
      </c>
      <c r="F70" s="82">
        <f t="shared" si="46"/>
        <v>221885.48598376833</v>
      </c>
      <c r="G70" s="82">
        <f t="shared" si="47"/>
        <v>216131.31620112329</v>
      </c>
      <c r="H70" s="82">
        <f t="shared" si="41"/>
        <v>5754.16978264504</v>
      </c>
      <c r="I70" s="82">
        <f t="shared" si="37"/>
        <v>-5633432.8282154808</v>
      </c>
      <c r="J70" s="82">
        <f t="shared" si="48"/>
        <v>-2700203.212496019</v>
      </c>
      <c r="K70" s="82">
        <f>K69+H70</f>
        <v>70024.533887188431</v>
      </c>
      <c r="L70" s="82">
        <f t="shared" si="38"/>
        <v>1131868.7866801107</v>
      </c>
      <c r="M70" s="82">
        <f t="shared" si="45"/>
        <v>4135122.936286761</v>
      </c>
      <c r="N70" s="136">
        <f t="shared" si="30"/>
        <v>3003254.1496066502</v>
      </c>
      <c r="O70" s="82">
        <f t="shared" si="17"/>
        <v>-1051138.9523623276</v>
      </c>
      <c r="P70" s="171">
        <f t="shared" si="22"/>
        <v>-22819.103010481223</v>
      </c>
      <c r="S70" s="209"/>
      <c r="U70" s="210"/>
    </row>
    <row r="71" spans="1:21" s="120" customFormat="1">
      <c r="A71" s="152" t="s">
        <v>74</v>
      </c>
      <c r="B71" s="217">
        <f t="shared" si="31"/>
        <v>6765301.6148955915</v>
      </c>
      <c r="C71" s="217">
        <f t="shared" si="31"/>
        <v>6945417.5499999998</v>
      </c>
      <c r="D71" s="82">
        <f t="shared" si="39"/>
        <v>6765301.6148955915</v>
      </c>
      <c r="E71" s="82">
        <f>$O$6*B71</f>
        <v>150900.05252024619</v>
      </c>
      <c r="F71" s="82">
        <f t="shared" si="46"/>
        <v>221885.48598376833</v>
      </c>
      <c r="G71" s="82">
        <f t="shared" si="47"/>
        <v>216131.31620112329</v>
      </c>
      <c r="H71" s="82">
        <f t="shared" si="41"/>
        <v>5754.16978264504</v>
      </c>
      <c r="I71" s="82">
        <f t="shared" si="37"/>
        <v>-5784332.880735727</v>
      </c>
      <c r="J71" s="82">
        <f t="shared" si="48"/>
        <v>-2922088.6984797874</v>
      </c>
      <c r="K71" s="82">
        <f t="shared" si="42"/>
        <v>75778.70366983347</v>
      </c>
      <c r="L71" s="82">
        <f t="shared" si="38"/>
        <v>980968.73415986449</v>
      </c>
      <c r="M71" s="82">
        <f t="shared" si="45"/>
        <v>3918991.6200856376</v>
      </c>
      <c r="N71" s="136">
        <f t="shared" si="30"/>
        <v>2938022.8859257731</v>
      </c>
      <c r="O71" s="82">
        <f t="shared" si="17"/>
        <v>-1028308.0100740205</v>
      </c>
      <c r="P71" s="171">
        <f t="shared" si="22"/>
        <v>-22830.942288307124</v>
      </c>
      <c r="S71" s="209"/>
      <c r="U71" s="210"/>
    </row>
    <row r="72" spans="1:21" s="120" customFormat="1">
      <c r="A72" s="152" t="s">
        <v>75</v>
      </c>
      <c r="B72" s="217">
        <f t="shared" si="31"/>
        <v>6765301.6148955915</v>
      </c>
      <c r="C72" s="217">
        <f t="shared" si="31"/>
        <v>6945417.5499999998</v>
      </c>
      <c r="D72" s="82">
        <f t="shared" si="39"/>
        <v>6765301.6148955915</v>
      </c>
      <c r="E72" s="82">
        <f>$P$6*B72</f>
        <v>150933.87902832063</v>
      </c>
      <c r="F72" s="82">
        <f t="shared" si="46"/>
        <v>221885.48598376833</v>
      </c>
      <c r="G72" s="82">
        <f t="shared" si="47"/>
        <v>216131.31620112329</v>
      </c>
      <c r="H72" s="82">
        <f t="shared" si="41"/>
        <v>5754.16978264504</v>
      </c>
      <c r="I72" s="82">
        <f t="shared" si="37"/>
        <v>-5935266.7597640473</v>
      </c>
      <c r="J72" s="82">
        <f t="shared" si="48"/>
        <v>-3143974.1844635559</v>
      </c>
      <c r="K72" s="82">
        <f t="shared" si="42"/>
        <v>81532.87345247851</v>
      </c>
      <c r="L72" s="82">
        <f t="shared" si="38"/>
        <v>830034.85513154417</v>
      </c>
      <c r="M72" s="82">
        <f t="shared" si="45"/>
        <v>3702860.3038845141</v>
      </c>
      <c r="N72" s="136">
        <f t="shared" si="30"/>
        <v>2872825.44875297</v>
      </c>
      <c r="O72" s="82">
        <f t="shared" si="17"/>
        <v>-1005488.9070635394</v>
      </c>
      <c r="P72" s="171">
        <f t="shared" si="22"/>
        <v>-22819.103010481107</v>
      </c>
      <c r="S72" s="209"/>
      <c r="U72" s="210"/>
    </row>
    <row r="73" spans="1:21" s="120" customFormat="1">
      <c r="A73" s="152" t="s">
        <v>76</v>
      </c>
      <c r="B73" s="217">
        <f t="shared" si="31"/>
        <v>6765301.6148955915</v>
      </c>
      <c r="C73" s="217">
        <f t="shared" si="31"/>
        <v>6945417.5499999998</v>
      </c>
      <c r="D73" s="82">
        <f t="shared" si="39"/>
        <v>6765301.6148955915</v>
      </c>
      <c r="E73" s="82">
        <f>$B$10*B73</f>
        <v>150900.05252024619</v>
      </c>
      <c r="F73" s="82">
        <f t="shared" si="46"/>
        <v>221885.48598376833</v>
      </c>
      <c r="G73" s="82">
        <f t="shared" si="47"/>
        <v>216131.31620112329</v>
      </c>
      <c r="H73" s="82">
        <f t="shared" si="41"/>
        <v>5754.16978264504</v>
      </c>
      <c r="I73" s="82">
        <f t="shared" si="37"/>
        <v>-6086166.8122842936</v>
      </c>
      <c r="J73" s="82">
        <f t="shared" si="48"/>
        <v>-3365859.6704473244</v>
      </c>
      <c r="K73" s="82">
        <f>K72+H73</f>
        <v>87287.04323512355</v>
      </c>
      <c r="L73" s="82">
        <f t="shared" si="38"/>
        <v>679134.80261129793</v>
      </c>
      <c r="M73" s="82">
        <f t="shared" si="45"/>
        <v>3486728.9876833907</v>
      </c>
      <c r="N73" s="136">
        <f t="shared" si="30"/>
        <v>2807594.1850720928</v>
      </c>
      <c r="O73" s="82">
        <f t="shared" si="17"/>
        <v>-982657.96477523237</v>
      </c>
      <c r="P73" s="171">
        <f t="shared" si="22"/>
        <v>-22830.942288307007</v>
      </c>
      <c r="S73" s="209"/>
      <c r="U73" s="210"/>
    </row>
    <row r="74" spans="1:21" s="120" customFormat="1">
      <c r="A74" s="152" t="s">
        <v>77</v>
      </c>
      <c r="B74" s="217">
        <f t="shared" si="31"/>
        <v>6765301.6148955915</v>
      </c>
      <c r="C74" s="217">
        <f t="shared" si="31"/>
        <v>6945417.5499999998</v>
      </c>
      <c r="D74" s="82">
        <f t="shared" si="39"/>
        <v>6765301.6148955915</v>
      </c>
      <c r="E74" s="82">
        <f>$C$10*B74</f>
        <v>150933.87902832063</v>
      </c>
      <c r="F74" s="82">
        <f t="shared" si="46"/>
        <v>221885.48598376833</v>
      </c>
      <c r="G74" s="82">
        <f t="shared" si="47"/>
        <v>216131.31620112329</v>
      </c>
      <c r="H74" s="82">
        <f t="shared" si="41"/>
        <v>5754.16978264504</v>
      </c>
      <c r="I74" s="82">
        <f>I73-E74</f>
        <v>-6237100.6913126139</v>
      </c>
      <c r="J74" s="82">
        <f>J73-F74</f>
        <v>-3587745.1564310929</v>
      </c>
      <c r="K74" s="82">
        <f t="shared" si="42"/>
        <v>93041.21301776859</v>
      </c>
      <c r="L74" s="82">
        <f t="shared" si="38"/>
        <v>528200.92358297762</v>
      </c>
      <c r="M74" s="82">
        <f t="shared" si="45"/>
        <v>3270597.6714822673</v>
      </c>
      <c r="N74" s="136">
        <f t="shared" si="30"/>
        <v>2742396.7478992897</v>
      </c>
      <c r="O74" s="82">
        <f t="shared" si="17"/>
        <v>-959838.86176475137</v>
      </c>
      <c r="P74" s="171">
        <f t="shared" si="22"/>
        <v>-22819.103010480991</v>
      </c>
      <c r="S74" s="209"/>
      <c r="U74" s="210"/>
    </row>
    <row r="75" spans="1:21" s="120" customFormat="1">
      <c r="A75" s="152" t="s">
        <v>78</v>
      </c>
      <c r="B75" s="217">
        <f t="shared" si="31"/>
        <v>6765301.6148955915</v>
      </c>
      <c r="C75" s="217">
        <f t="shared" si="31"/>
        <v>6945417.5499999998</v>
      </c>
      <c r="D75" s="82">
        <f t="shared" si="39"/>
        <v>6765301.6148955915</v>
      </c>
      <c r="E75" s="82">
        <f>$D$10*B75</f>
        <v>150900.05252024619</v>
      </c>
      <c r="F75" s="82">
        <f t="shared" si="46"/>
        <v>221885.48598376833</v>
      </c>
      <c r="G75" s="82">
        <f t="shared" si="47"/>
        <v>216131.31620112329</v>
      </c>
      <c r="H75" s="82">
        <f t="shared" si="41"/>
        <v>5754.16978264504</v>
      </c>
      <c r="I75" s="82">
        <f t="shared" si="37"/>
        <v>-6388000.7438328601</v>
      </c>
      <c r="J75" s="82">
        <f t="shared" si="48"/>
        <v>-3809630.6424148614</v>
      </c>
      <c r="K75" s="82">
        <f>K74+H75</f>
        <v>98795.38280041363</v>
      </c>
      <c r="L75" s="82">
        <f t="shared" si="38"/>
        <v>377300.87106273137</v>
      </c>
      <c r="M75" s="82">
        <f t="shared" si="45"/>
        <v>3054466.3552811439</v>
      </c>
      <c r="N75" s="136">
        <f t="shared" si="30"/>
        <v>2677165.4842184125</v>
      </c>
      <c r="O75" s="82">
        <f t="shared" si="17"/>
        <v>-937007.91947644437</v>
      </c>
      <c r="P75" s="171">
        <f t="shared" si="22"/>
        <v>-22830.942288307007</v>
      </c>
      <c r="S75" s="209"/>
      <c r="U75" s="210"/>
    </row>
    <row r="76" spans="1:21" s="120" customFormat="1">
      <c r="A76" s="152" t="s">
        <v>79</v>
      </c>
      <c r="B76" s="217">
        <f t="shared" si="31"/>
        <v>6765301.6148955915</v>
      </c>
      <c r="C76" s="217">
        <f t="shared" si="31"/>
        <v>6945417.5499999998</v>
      </c>
      <c r="D76" s="82">
        <f t="shared" si="39"/>
        <v>6765301.6148955915</v>
      </c>
      <c r="E76" s="82">
        <f>$E$10*B76</f>
        <v>150933.87902832063</v>
      </c>
      <c r="F76" s="82">
        <f t="shared" si="46"/>
        <v>221885.48598376833</v>
      </c>
      <c r="G76" s="82">
        <f t="shared" si="47"/>
        <v>216131.31620112329</v>
      </c>
      <c r="H76" s="82">
        <f t="shared" si="41"/>
        <v>5754.16978264504</v>
      </c>
      <c r="I76" s="82">
        <f t="shared" si="37"/>
        <v>-6538934.6228611805</v>
      </c>
      <c r="J76" s="82">
        <f t="shared" si="48"/>
        <v>-4031516.1283986298</v>
      </c>
      <c r="K76" s="82">
        <f t="shared" si="42"/>
        <v>104549.55258305867</v>
      </c>
      <c r="L76" s="82">
        <f t="shared" si="38"/>
        <v>226366.99203441106</v>
      </c>
      <c r="M76" s="82">
        <f t="shared" si="45"/>
        <v>2838335.0390800205</v>
      </c>
      <c r="N76" s="136">
        <f t="shared" si="30"/>
        <v>2611968.0470456094</v>
      </c>
      <c r="O76" s="82">
        <f t="shared" si="17"/>
        <v>-914188.81646596326</v>
      </c>
      <c r="P76" s="171">
        <f t="shared" si="22"/>
        <v>-22819.103010481107</v>
      </c>
      <c r="S76" s="209"/>
      <c r="U76" s="210"/>
    </row>
    <row r="77" spans="1:21" s="120" customFormat="1">
      <c r="A77" s="152" t="s">
        <v>80</v>
      </c>
      <c r="B77" s="217">
        <f t="shared" si="31"/>
        <v>6765301.6148955915</v>
      </c>
      <c r="C77" s="217">
        <f t="shared" si="31"/>
        <v>6945417.5499999998</v>
      </c>
      <c r="D77" s="82">
        <f t="shared" si="39"/>
        <v>6765301.6148955915</v>
      </c>
      <c r="E77" s="82">
        <f>$F$10*B77</f>
        <v>150900.05252024619</v>
      </c>
      <c r="F77" s="82">
        <f t="shared" si="46"/>
        <v>221885.48598376833</v>
      </c>
      <c r="G77" s="82">
        <f t="shared" si="47"/>
        <v>216131.31620112329</v>
      </c>
      <c r="H77" s="82">
        <f t="shared" si="41"/>
        <v>5754.16978264504</v>
      </c>
      <c r="I77" s="82">
        <f t="shared" si="37"/>
        <v>-6689834.6753814267</v>
      </c>
      <c r="J77" s="82">
        <f t="shared" si="48"/>
        <v>-4253401.6143823983</v>
      </c>
      <c r="K77" s="82">
        <f t="shared" si="42"/>
        <v>110303.72236570371</v>
      </c>
      <c r="L77" s="82">
        <f t="shared" si="38"/>
        <v>75466.939514164813</v>
      </c>
      <c r="M77" s="82">
        <f t="shared" si="45"/>
        <v>2622203.7228788971</v>
      </c>
      <c r="N77" s="136">
        <f t="shared" si="30"/>
        <v>2546736.7833647323</v>
      </c>
      <c r="O77" s="82">
        <f t="shared" si="17"/>
        <v>-891357.87417765625</v>
      </c>
      <c r="P77" s="171">
        <f t="shared" si="22"/>
        <v>-22830.942288307007</v>
      </c>
      <c r="S77" s="209"/>
      <c r="U77" s="210"/>
    </row>
    <row r="78" spans="1:21" s="120" customFormat="1">
      <c r="A78" s="152" t="s">
        <v>81</v>
      </c>
      <c r="B78" s="217">
        <f t="shared" si="31"/>
        <v>6765301.6148955915</v>
      </c>
      <c r="C78" s="217">
        <f t="shared" si="31"/>
        <v>6945417.5499999998</v>
      </c>
      <c r="D78" s="82">
        <f t="shared" si="39"/>
        <v>6765301.6148955915</v>
      </c>
      <c r="E78" s="82">
        <f>$G$10*B78</f>
        <v>75466.939514160316</v>
      </c>
      <c r="F78" s="82">
        <f t="shared" si="46"/>
        <v>221885.48598376833</v>
      </c>
      <c r="G78" s="82">
        <f t="shared" si="47"/>
        <v>216131.31620112329</v>
      </c>
      <c r="H78" s="82">
        <f t="shared" si="41"/>
        <v>5754.16978264504</v>
      </c>
      <c r="I78" s="82">
        <f>I77-E78</f>
        <v>-6765301.6148955869</v>
      </c>
      <c r="J78" s="82">
        <f t="shared" si="48"/>
        <v>-4475287.1003661668</v>
      </c>
      <c r="K78" s="82">
        <f t="shared" si="42"/>
        <v>116057.89214834875</v>
      </c>
      <c r="L78" s="136">
        <f>B78+I78</f>
        <v>0</v>
      </c>
      <c r="M78" s="82">
        <f t="shared" si="45"/>
        <v>2406072.4066777737</v>
      </c>
      <c r="N78" s="136">
        <f t="shared" si="30"/>
        <v>2406072.4066777737</v>
      </c>
      <c r="O78" s="82">
        <f t="shared" si="17"/>
        <v>-842125.34233722079</v>
      </c>
      <c r="P78" s="171">
        <f t="shared" si="22"/>
        <v>-49232.531840435462</v>
      </c>
      <c r="S78" s="209"/>
      <c r="U78" s="210"/>
    </row>
    <row r="79" spans="1:21" s="120" customFormat="1">
      <c r="A79" s="152" t="s">
        <v>82</v>
      </c>
      <c r="B79" s="217">
        <f t="shared" si="31"/>
        <v>6765301.6148955915</v>
      </c>
      <c r="C79" s="217">
        <f t="shared" si="31"/>
        <v>6945417.5499999998</v>
      </c>
      <c r="D79" s="82">
        <f t="shared" si="39"/>
        <v>6765301.6148955915</v>
      </c>
      <c r="E79" s="82"/>
      <c r="F79" s="82">
        <f t="shared" si="46"/>
        <v>221885.48598376833</v>
      </c>
      <c r="G79" s="82">
        <f t="shared" si="47"/>
        <v>216131.31620112329</v>
      </c>
      <c r="H79" s="82">
        <f t="shared" si="41"/>
        <v>5754.16978264504</v>
      </c>
      <c r="I79" s="82">
        <f>I78-E79</f>
        <v>-6765301.6148955869</v>
      </c>
      <c r="J79" s="82">
        <f>J78-F79</f>
        <v>-4697172.5863499353</v>
      </c>
      <c r="K79" s="82">
        <f t="shared" si="42"/>
        <v>121812.06193099379</v>
      </c>
      <c r="L79" s="136">
        <f t="shared" ref="L79:L90" si="49">B79+I79</f>
        <v>0</v>
      </c>
      <c r="M79" s="82">
        <f t="shared" si="45"/>
        <v>2189941.0904766498</v>
      </c>
      <c r="N79" s="136">
        <f t="shared" si="30"/>
        <v>2189941.0904766498</v>
      </c>
      <c r="O79" s="82">
        <f t="shared" si="17"/>
        <v>-766479.38166682736</v>
      </c>
      <c r="P79" s="171">
        <f t="shared" si="22"/>
        <v>-75645.960670393426</v>
      </c>
      <c r="S79" s="209"/>
      <c r="U79" s="210"/>
    </row>
    <row r="80" spans="1:21" s="120" customFormat="1">
      <c r="A80" s="152" t="s">
        <v>85</v>
      </c>
      <c r="B80" s="217">
        <f t="shared" si="31"/>
        <v>6765301.6148955915</v>
      </c>
      <c r="C80" s="217">
        <f t="shared" si="31"/>
        <v>6945417.5499999998</v>
      </c>
      <c r="D80" s="82">
        <f t="shared" si="39"/>
        <v>6765301.6148955915</v>
      </c>
      <c r="E80" s="82"/>
      <c r="F80" s="82">
        <f t="shared" si="46"/>
        <v>221885.48598376833</v>
      </c>
      <c r="G80" s="82">
        <f>D80*F$14</f>
        <v>216131.31620112329</v>
      </c>
      <c r="H80" s="82">
        <f t="shared" si="41"/>
        <v>5754.16978264504</v>
      </c>
      <c r="I80" s="82">
        <f>I79-E80</f>
        <v>-6765301.6148955869</v>
      </c>
      <c r="J80" s="82">
        <f t="shared" si="48"/>
        <v>-4919058.0723337037</v>
      </c>
      <c r="K80" s="82">
        <f t="shared" si="42"/>
        <v>127566.23171363883</v>
      </c>
      <c r="L80" s="136">
        <f t="shared" si="49"/>
        <v>0</v>
      </c>
      <c r="M80" s="82">
        <f t="shared" si="45"/>
        <v>1973809.7742755266</v>
      </c>
      <c r="N80" s="136">
        <f>M80-L80</f>
        <v>1973809.7742755266</v>
      </c>
      <c r="O80" s="82">
        <f t="shared" si="17"/>
        <v>-690833.42099643429</v>
      </c>
      <c r="P80" s="171">
        <f t="shared" si="22"/>
        <v>-75645.960670393077</v>
      </c>
      <c r="S80" s="209"/>
      <c r="U80" s="210"/>
    </row>
    <row r="81" spans="1:21" s="120" customFormat="1">
      <c r="A81" s="152" t="s">
        <v>86</v>
      </c>
      <c r="B81" s="217">
        <f t="shared" si="31"/>
        <v>6765301.6148955915</v>
      </c>
      <c r="C81" s="217">
        <f t="shared" si="31"/>
        <v>6945417.5499999998</v>
      </c>
      <c r="D81" s="82">
        <f t="shared" si="39"/>
        <v>6765301.6148955915</v>
      </c>
      <c r="E81" s="82"/>
      <c r="F81" s="82">
        <f t="shared" si="46"/>
        <v>221885.48598376833</v>
      </c>
      <c r="G81" s="82">
        <f t="shared" si="47"/>
        <v>216131.31620112329</v>
      </c>
      <c r="H81" s="82">
        <f t="shared" si="41"/>
        <v>5754.16978264504</v>
      </c>
      <c r="I81" s="82">
        <f>I80-E81</f>
        <v>-6765301.6148955869</v>
      </c>
      <c r="J81" s="82">
        <f t="shared" si="48"/>
        <v>-5140943.5583174722</v>
      </c>
      <c r="K81" s="82">
        <f>K80+H81</f>
        <v>133320.40149628388</v>
      </c>
      <c r="L81" s="136">
        <f t="shared" si="49"/>
        <v>0</v>
      </c>
      <c r="M81" s="82">
        <f t="shared" si="45"/>
        <v>1757678.4580744032</v>
      </c>
      <c r="N81" s="136">
        <f t="shared" si="30"/>
        <v>1757678.4580744032</v>
      </c>
      <c r="O81" s="82">
        <f t="shared" si="17"/>
        <v>-615187.46032604109</v>
      </c>
      <c r="P81" s="171">
        <f t="shared" si="22"/>
        <v>-75645.960670393193</v>
      </c>
      <c r="S81" s="209"/>
      <c r="U81" s="210"/>
    </row>
    <row r="82" spans="1:21" s="120" customFormat="1">
      <c r="A82" s="152" t="s">
        <v>87</v>
      </c>
      <c r="B82" s="217">
        <f t="shared" si="31"/>
        <v>6765301.6148955915</v>
      </c>
      <c r="C82" s="217">
        <f t="shared" si="31"/>
        <v>6945417.5499999998</v>
      </c>
      <c r="D82" s="82">
        <f t="shared" si="39"/>
        <v>6765301.6148955915</v>
      </c>
      <c r="E82" s="82"/>
      <c r="F82" s="82">
        <f t="shared" si="46"/>
        <v>221885.48598376833</v>
      </c>
      <c r="G82" s="82">
        <f t="shared" si="47"/>
        <v>216131.31620112329</v>
      </c>
      <c r="H82" s="82">
        <f t="shared" si="41"/>
        <v>5754.16978264504</v>
      </c>
      <c r="I82" s="82">
        <f t="shared" ref="I82:I90" si="50">I81-E82</f>
        <v>-6765301.6148955869</v>
      </c>
      <c r="J82" s="82">
        <f t="shared" si="48"/>
        <v>-5362829.0443012407</v>
      </c>
      <c r="K82" s="82">
        <f t="shared" si="42"/>
        <v>139074.57127892892</v>
      </c>
      <c r="L82" s="136">
        <f t="shared" si="49"/>
        <v>0</v>
      </c>
      <c r="M82" s="82">
        <f t="shared" si="45"/>
        <v>1541547.1418732798</v>
      </c>
      <c r="N82" s="136">
        <f t="shared" si="30"/>
        <v>1541547.1418732798</v>
      </c>
      <c r="O82" s="82">
        <f t="shared" si="17"/>
        <v>-539541.4996556479</v>
      </c>
      <c r="P82" s="171">
        <f t="shared" si="22"/>
        <v>-75645.960670393193</v>
      </c>
      <c r="S82" s="209"/>
      <c r="U82" s="210"/>
    </row>
    <row r="83" spans="1:21" s="120" customFormat="1">
      <c r="A83" s="152" t="s">
        <v>98</v>
      </c>
      <c r="B83" s="217">
        <f t="shared" si="31"/>
        <v>6765301.6148955915</v>
      </c>
      <c r="C83" s="217">
        <f t="shared" si="31"/>
        <v>6945417.5499999998</v>
      </c>
      <c r="D83" s="82">
        <f t="shared" si="39"/>
        <v>6765301.6148955915</v>
      </c>
      <c r="E83" s="82"/>
      <c r="F83" s="82">
        <f t="shared" si="46"/>
        <v>221885.48598376833</v>
      </c>
      <c r="G83" s="82">
        <f t="shared" si="47"/>
        <v>216131.31620112329</v>
      </c>
      <c r="H83" s="82">
        <f t="shared" si="41"/>
        <v>5754.16978264504</v>
      </c>
      <c r="I83" s="82">
        <f t="shared" si="50"/>
        <v>-6765301.6148955869</v>
      </c>
      <c r="J83" s="82">
        <f t="shared" si="48"/>
        <v>-5584714.5302850092</v>
      </c>
      <c r="K83" s="82">
        <f t="shared" si="42"/>
        <v>144828.74106157396</v>
      </c>
      <c r="L83" s="136">
        <f t="shared" si="49"/>
        <v>0</v>
      </c>
      <c r="M83" s="82">
        <f t="shared" si="45"/>
        <v>1325415.8256721562</v>
      </c>
      <c r="N83" s="136">
        <f t="shared" si="30"/>
        <v>1325415.8256721562</v>
      </c>
      <c r="O83" s="82">
        <f>-N83*$O$15</f>
        <v>-463895.53898525465</v>
      </c>
      <c r="P83" s="171">
        <f t="shared" si="22"/>
        <v>-75645.960670393251</v>
      </c>
      <c r="S83" s="209"/>
      <c r="U83" s="210"/>
    </row>
    <row r="84" spans="1:21" s="120" customFormat="1">
      <c r="A84" s="152" t="s">
        <v>99</v>
      </c>
      <c r="B84" s="217">
        <f t="shared" si="31"/>
        <v>6765301.6148955915</v>
      </c>
      <c r="C84" s="217">
        <f t="shared" si="31"/>
        <v>6945417.5499999998</v>
      </c>
      <c r="D84" s="82">
        <f t="shared" si="39"/>
        <v>6765301.6148955915</v>
      </c>
      <c r="E84" s="82"/>
      <c r="F84" s="82">
        <f t="shared" si="46"/>
        <v>221885.48598376833</v>
      </c>
      <c r="G84" s="82">
        <f t="shared" si="47"/>
        <v>216131.31620112329</v>
      </c>
      <c r="H84" s="82">
        <f t="shared" si="41"/>
        <v>5754.16978264504</v>
      </c>
      <c r="I84" s="82">
        <f t="shared" si="50"/>
        <v>-6765301.6148955869</v>
      </c>
      <c r="J84" s="82">
        <f t="shared" si="48"/>
        <v>-5806600.0162687777</v>
      </c>
      <c r="K84" s="82">
        <f t="shared" si="42"/>
        <v>150582.910844219</v>
      </c>
      <c r="L84" s="136">
        <f t="shared" si="49"/>
        <v>0</v>
      </c>
      <c r="M84" s="82">
        <f t="shared" si="45"/>
        <v>1109284.5094710328</v>
      </c>
      <c r="N84" s="136">
        <f t="shared" si="30"/>
        <v>1109284.5094710328</v>
      </c>
      <c r="O84" s="82">
        <f t="shared" ref="O84:O91" si="51">-N84*$O$15</f>
        <v>-388249.57831486146</v>
      </c>
      <c r="P84" s="171">
        <f t="shared" si="22"/>
        <v>-75645.960670393193</v>
      </c>
      <c r="S84" s="209"/>
      <c r="U84" s="210"/>
    </row>
    <row r="85" spans="1:21" s="120" customFormat="1">
      <c r="A85" s="152" t="s">
        <v>100</v>
      </c>
      <c r="B85" s="217">
        <f t="shared" si="31"/>
        <v>6765301.6148955915</v>
      </c>
      <c r="C85" s="217">
        <f t="shared" si="31"/>
        <v>6945417.5499999998</v>
      </c>
      <c r="D85" s="82">
        <f t="shared" si="39"/>
        <v>6765301.6148955915</v>
      </c>
      <c r="E85" s="82"/>
      <c r="F85" s="82">
        <f t="shared" si="46"/>
        <v>221885.48598376833</v>
      </c>
      <c r="G85" s="82">
        <f t="shared" si="47"/>
        <v>216131.31620112329</v>
      </c>
      <c r="H85" s="82">
        <f t="shared" si="41"/>
        <v>5754.16978264504</v>
      </c>
      <c r="I85" s="82">
        <f t="shared" si="50"/>
        <v>-6765301.6148955869</v>
      </c>
      <c r="J85" s="82">
        <f t="shared" si="48"/>
        <v>-6028485.5022525461</v>
      </c>
      <c r="K85" s="82">
        <f t="shared" si="42"/>
        <v>156337.08062686404</v>
      </c>
      <c r="L85" s="136">
        <f t="shared" si="49"/>
        <v>0</v>
      </c>
      <c r="M85" s="82">
        <f t="shared" si="45"/>
        <v>893153.19326990936</v>
      </c>
      <c r="N85" s="136">
        <f t="shared" si="30"/>
        <v>893153.19326990936</v>
      </c>
      <c r="O85" s="82">
        <f t="shared" si="51"/>
        <v>-312603.61764446826</v>
      </c>
      <c r="P85" s="171">
        <f t="shared" si="22"/>
        <v>-75645.960670393193</v>
      </c>
      <c r="S85" s="209"/>
      <c r="U85" s="210"/>
    </row>
    <row r="86" spans="1:21" s="120" customFormat="1">
      <c r="A86" s="152" t="s">
        <v>101</v>
      </c>
      <c r="B86" s="217">
        <f t="shared" si="31"/>
        <v>6765301.6148955915</v>
      </c>
      <c r="C86" s="217">
        <f t="shared" si="31"/>
        <v>6945417.5499999998</v>
      </c>
      <c r="D86" s="82">
        <f t="shared" si="39"/>
        <v>6765301.6148955915</v>
      </c>
      <c r="E86" s="82"/>
      <c r="F86" s="82">
        <f t="shared" si="46"/>
        <v>221885.48598376833</v>
      </c>
      <c r="G86" s="82">
        <f t="shared" si="47"/>
        <v>216131.31620112329</v>
      </c>
      <c r="H86" s="82">
        <f t="shared" si="41"/>
        <v>5754.16978264504</v>
      </c>
      <c r="I86" s="82">
        <f t="shared" si="50"/>
        <v>-6765301.6148955869</v>
      </c>
      <c r="J86" s="82">
        <f t="shared" si="48"/>
        <v>-6250370.9882363146</v>
      </c>
      <c r="K86" s="82">
        <f t="shared" si="42"/>
        <v>162091.25040950908</v>
      </c>
      <c r="L86" s="136">
        <f t="shared" si="49"/>
        <v>0</v>
      </c>
      <c r="M86" s="82">
        <f t="shared" si="45"/>
        <v>677021.87706878595</v>
      </c>
      <c r="N86" s="136">
        <f t="shared" si="30"/>
        <v>677021.87706878595</v>
      </c>
      <c r="O86" s="82">
        <f t="shared" si="51"/>
        <v>-236957.65697407507</v>
      </c>
      <c r="P86" s="171">
        <f t="shared" si="22"/>
        <v>-75645.960670393193</v>
      </c>
      <c r="S86" s="209"/>
      <c r="U86" s="210"/>
    </row>
    <row r="87" spans="1:21" s="120" customFormat="1">
      <c r="A87" s="152" t="s">
        <v>102</v>
      </c>
      <c r="B87" s="217">
        <f t="shared" si="31"/>
        <v>6765301.6148955915</v>
      </c>
      <c r="C87" s="217">
        <f t="shared" si="31"/>
        <v>6945417.5499999998</v>
      </c>
      <c r="D87" s="82">
        <f t="shared" si="39"/>
        <v>6765301.6148955915</v>
      </c>
      <c r="E87" s="82"/>
      <c r="F87" s="82">
        <f t="shared" si="46"/>
        <v>221885.48598376833</v>
      </c>
      <c r="G87" s="82">
        <f t="shared" si="47"/>
        <v>216131.31620112329</v>
      </c>
      <c r="H87" s="82">
        <f t="shared" si="41"/>
        <v>5754.16978264504</v>
      </c>
      <c r="I87" s="82">
        <f t="shared" si="50"/>
        <v>-6765301.6148955869</v>
      </c>
      <c r="J87" s="82">
        <f>J86-F87</f>
        <v>-6472256.4742200831</v>
      </c>
      <c r="K87" s="82">
        <f t="shared" si="42"/>
        <v>167845.42019215412</v>
      </c>
      <c r="L87" s="136">
        <f t="shared" si="49"/>
        <v>0</v>
      </c>
      <c r="M87" s="82">
        <f t="shared" si="45"/>
        <v>460890.56086766254</v>
      </c>
      <c r="N87" s="136">
        <f t="shared" si="30"/>
        <v>460890.56086766254</v>
      </c>
      <c r="O87" s="82">
        <f t="shared" si="51"/>
        <v>-161311.69630368188</v>
      </c>
      <c r="P87" s="171">
        <f t="shared" si="22"/>
        <v>-75645.960670393193</v>
      </c>
      <c r="S87" s="209"/>
      <c r="U87" s="210"/>
    </row>
    <row r="88" spans="1:21" s="120" customFormat="1">
      <c r="A88" s="152" t="s">
        <v>103</v>
      </c>
      <c r="B88" s="217">
        <f t="shared" si="31"/>
        <v>6765301.6148955915</v>
      </c>
      <c r="C88" s="217">
        <f t="shared" si="31"/>
        <v>6945417.5499999998</v>
      </c>
      <c r="D88" s="82">
        <f t="shared" si="39"/>
        <v>6765301.6148955915</v>
      </c>
      <c r="E88" s="82"/>
      <c r="F88" s="82">
        <f t="shared" si="46"/>
        <v>221885.48598376833</v>
      </c>
      <c r="G88" s="82">
        <f>D88*F$14</f>
        <v>216131.31620112329</v>
      </c>
      <c r="H88" s="82">
        <f>F88-G88</f>
        <v>5754.16978264504</v>
      </c>
      <c r="I88" s="82">
        <f t="shared" si="50"/>
        <v>-6765301.6148955869</v>
      </c>
      <c r="J88" s="82">
        <f>J87-F88</f>
        <v>-6694141.9602038516</v>
      </c>
      <c r="K88" s="82">
        <f t="shared" si="42"/>
        <v>173599.58997479916</v>
      </c>
      <c r="L88" s="136">
        <f t="shared" si="49"/>
        <v>0</v>
      </c>
      <c r="M88" s="82">
        <f t="shared" si="45"/>
        <v>244759.2446665391</v>
      </c>
      <c r="N88" s="136">
        <f t="shared" si="30"/>
        <v>244759.2446665391</v>
      </c>
      <c r="O88" s="82">
        <f t="shared" si="51"/>
        <v>-85665.735633288685</v>
      </c>
      <c r="P88" s="171">
        <f t="shared" si="22"/>
        <v>-75645.960670393193</v>
      </c>
      <c r="S88" s="209"/>
      <c r="U88" s="210"/>
    </row>
    <row r="89" spans="1:21" s="120" customFormat="1">
      <c r="A89" s="152" t="s">
        <v>104</v>
      </c>
      <c r="B89" s="217">
        <f t="shared" si="31"/>
        <v>6765301.6148955915</v>
      </c>
      <c r="C89" s="217">
        <f t="shared" si="31"/>
        <v>6945417.5499999998</v>
      </c>
      <c r="D89" s="82">
        <f t="shared" si="39"/>
        <v>6765301.6148955915</v>
      </c>
      <c r="E89" s="82"/>
      <c r="F89" s="82">
        <f t="shared" si="46"/>
        <v>221885.48598376833</v>
      </c>
      <c r="G89" s="82">
        <f>D89*F$14</f>
        <v>216131.31620112329</v>
      </c>
      <c r="H89" s="82">
        <f>F89-G89</f>
        <v>5754.16978264504</v>
      </c>
      <c r="I89" s="82">
        <f t="shared" si="50"/>
        <v>-6765301.6148955869</v>
      </c>
      <c r="J89" s="82">
        <f>J88-F89</f>
        <v>-6916027.4461876201</v>
      </c>
      <c r="K89" s="82">
        <f>K88+H89</f>
        <v>179353.7597574442</v>
      </c>
      <c r="L89" s="136">
        <f t="shared" si="49"/>
        <v>0</v>
      </c>
      <c r="M89" s="82">
        <f t="shared" si="45"/>
        <v>28627.928465415665</v>
      </c>
      <c r="N89" s="136">
        <f>M89-L89</f>
        <v>28627.928465415665</v>
      </c>
      <c r="O89" s="82">
        <f>-N89*$O$15</f>
        <v>-10019.774962895483</v>
      </c>
      <c r="P89" s="171">
        <f t="shared" si="22"/>
        <v>-75645.960670393208</v>
      </c>
      <c r="S89" s="209"/>
      <c r="U89" s="210"/>
    </row>
    <row r="90" spans="1:21" s="120" customFormat="1">
      <c r="A90" s="152" t="s">
        <v>105</v>
      </c>
      <c r="B90" s="217">
        <f t="shared" si="31"/>
        <v>6765301.6148955915</v>
      </c>
      <c r="C90" s="217">
        <f t="shared" si="31"/>
        <v>6945417.5499999998</v>
      </c>
      <c r="D90" s="82">
        <f t="shared" si="39"/>
        <v>6765301.6148955915</v>
      </c>
      <c r="E90" s="82"/>
      <c r="F90" s="218">
        <f>C90+J89</f>
        <v>29390.103812379763</v>
      </c>
      <c r="G90" s="218">
        <f>M89</f>
        <v>28627.928465415665</v>
      </c>
      <c r="H90" s="82">
        <f>F90-G90</f>
        <v>762.17534696409712</v>
      </c>
      <c r="I90" s="82">
        <f t="shared" si="50"/>
        <v>-6765301.6148955869</v>
      </c>
      <c r="J90" s="82">
        <f>J89-F90</f>
        <v>-6945417.5499999998</v>
      </c>
      <c r="K90" s="82">
        <f>K89+H90</f>
        <v>180115.9351044083</v>
      </c>
      <c r="L90" s="136">
        <f t="shared" si="49"/>
        <v>0</v>
      </c>
      <c r="M90" s="82">
        <f t="shared" si="45"/>
        <v>0</v>
      </c>
      <c r="N90" s="136">
        <f t="shared" si="30"/>
        <v>0</v>
      </c>
      <c r="O90" s="82">
        <f>-N90*$O$15</f>
        <v>0</v>
      </c>
      <c r="P90" s="171">
        <f t="shared" si="22"/>
        <v>-10019.774962895483</v>
      </c>
      <c r="S90" s="209"/>
      <c r="U90" s="210"/>
    </row>
    <row r="91" spans="1:21" s="120" customFormat="1">
      <c r="A91" s="315" t="s">
        <v>106</v>
      </c>
      <c r="B91" s="316"/>
      <c r="C91" s="316"/>
      <c r="D91" s="83"/>
      <c r="E91" s="83"/>
      <c r="F91" s="317"/>
      <c r="G91" s="318"/>
      <c r="H91" s="83"/>
      <c r="I91" s="83"/>
      <c r="J91" s="83"/>
      <c r="K91" s="83"/>
      <c r="L91" s="83"/>
      <c r="M91" s="83"/>
      <c r="N91" s="83">
        <f t="shared" ref="N91" si="52">M91-L91</f>
        <v>0</v>
      </c>
      <c r="O91" s="83">
        <f t="shared" si="51"/>
        <v>0</v>
      </c>
      <c r="P91" s="243"/>
      <c r="S91" s="209"/>
      <c r="U91" s="210"/>
    </row>
    <row r="92" spans="1:21">
      <c r="A92" s="180"/>
      <c r="B92" s="181"/>
      <c r="C92" s="181"/>
      <c r="D92" s="181"/>
      <c r="E92" s="183"/>
      <c r="F92" s="183"/>
      <c r="G92" s="183"/>
      <c r="H92" s="183"/>
      <c r="I92" s="181"/>
      <c r="J92" s="181"/>
      <c r="K92" s="181"/>
      <c r="L92" s="181"/>
      <c r="M92" s="181"/>
      <c r="N92" s="181"/>
      <c r="O92" s="181"/>
      <c r="P92" s="182"/>
      <c r="R92" s="207"/>
      <c r="S92" s="207"/>
    </row>
    <row r="93" spans="1:21" s="576" customFormat="1">
      <c r="A93" s="178" t="s">
        <v>239</v>
      </c>
      <c r="B93" s="574"/>
      <c r="C93" s="574"/>
      <c r="D93" s="574"/>
      <c r="E93" s="187">
        <f>SUM(E48:E59)</f>
        <v>227387.42502798658</v>
      </c>
      <c r="F93" s="187">
        <f>SUM(F48:F59)</f>
        <v>221885.48598376833</v>
      </c>
      <c r="G93" s="187">
        <f>SUM(G48:G59)</f>
        <v>216131.31620112332</v>
      </c>
      <c r="H93" s="187">
        <f>SUM(H48:H59)</f>
        <v>5754.16978264504</v>
      </c>
      <c r="I93" s="574"/>
      <c r="J93" s="574"/>
      <c r="K93" s="574"/>
      <c r="L93" s="574"/>
      <c r="M93" s="574"/>
      <c r="N93" s="574"/>
      <c r="O93" s="574"/>
      <c r="P93" s="187">
        <f>SUM(P48:P59)</f>
        <v>3939.6380894016474</v>
      </c>
      <c r="Q93" s="575"/>
      <c r="R93" s="207"/>
      <c r="S93" s="207"/>
    </row>
    <row r="94" spans="1:21" s="576" customFormat="1" ht="13.8" thickBot="1">
      <c r="A94" s="19" t="s">
        <v>240</v>
      </c>
      <c r="B94" s="186">
        <f>(B47+B59+SUM(B48:B58)*2)/24</f>
        <v>6765301.6148955924</v>
      </c>
      <c r="C94" s="186">
        <f>(C47+C59+SUM(C48:C58)*2)/24</f>
        <v>6945417.549999998</v>
      </c>
      <c r="D94" s="186">
        <f>(D47+D59+SUM(D48:D58)*2)/24</f>
        <v>6765301.6148955924</v>
      </c>
      <c r="E94" s="577"/>
      <c r="F94" s="188"/>
      <c r="G94" s="188"/>
      <c r="H94" s="188"/>
      <c r="I94" s="186">
        <f>(I47+I59+SUM(I48:I58)*2)/24</f>
        <v>-3847738.2792466669</v>
      </c>
      <c r="J94" s="186">
        <f>(J47+J59+SUM(J48:J58)*2)/24</f>
        <v>-351915.15250113787</v>
      </c>
      <c r="K94" s="186">
        <f>(K47+K59+SUM(K48:K58)*2)/24</f>
        <v>9126.2370208617576</v>
      </c>
      <c r="L94" s="186">
        <f>(L47+L59+SUM(L48:L58)*2)/24</f>
        <v>2917563.3356489241</v>
      </c>
      <c r="M94" s="186">
        <f>(M47+M59+SUM(M48:M58)*2)/24</f>
        <v>6422512.6994153149</v>
      </c>
      <c r="N94" s="188"/>
      <c r="O94" s="186">
        <f>(O47+O59+SUM(O48:O58)*2)/24</f>
        <v>-1226732.2773182367</v>
      </c>
      <c r="P94" s="188"/>
      <c r="Q94" s="575"/>
      <c r="R94" s="207"/>
      <c r="S94" s="207"/>
    </row>
    <row r="95" spans="1:21" customFormat="1" ht="13.8" thickTop="1"/>
    <row r="96" spans="1:21" customFormat="1"/>
    <row r="97" customFormat="1"/>
    <row r="98" customFormat="1"/>
    <row r="99" customFormat="1"/>
    <row r="100" customFormat="1"/>
  </sheetData>
  <printOptions horizontalCentered="1"/>
  <pageMargins left="0.45" right="0.45" top="0.5" bottom="0.5" header="0.3" footer="0.3"/>
  <pageSetup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W95"/>
  <sheetViews>
    <sheetView zoomScale="90" zoomScaleNormal="90" workbookViewId="0">
      <pane xSplit="1" ySplit="32" topLeftCell="B33" activePane="bottomRight" state="frozen"/>
      <selection activeCell="H62" sqref="H62"/>
      <selection pane="topRight" activeCell="H62" sqref="H62"/>
      <selection pane="bottomLeft" activeCell="H62" sqref="H62"/>
      <selection pane="bottomRight" activeCell="E4" sqref="E4"/>
    </sheetView>
  </sheetViews>
  <sheetFormatPr defaultColWidth="8.88671875" defaultRowHeight="13.2"/>
  <cols>
    <col min="1" max="1" width="21.6640625" style="2" customWidth="1"/>
    <col min="2" max="3" width="13.44140625" style="2" customWidth="1"/>
    <col min="4" max="4" width="12.6640625" style="2" bestFit="1" customWidth="1"/>
    <col min="5" max="5" width="12.44140625" style="2" customWidth="1"/>
    <col min="6" max="6" width="15.33203125" style="2" bestFit="1" customWidth="1"/>
    <col min="7" max="7" width="15" style="2" customWidth="1"/>
    <col min="8" max="8" width="12.33203125" style="2" bestFit="1" customWidth="1"/>
    <col min="9" max="10" width="13.44140625" style="2" customWidth="1"/>
    <col min="11" max="11" width="14.44140625" style="2" bestFit="1" customWidth="1"/>
    <col min="12" max="12" width="12.6640625" style="2" bestFit="1" customWidth="1"/>
    <col min="13" max="13" width="14.5546875" style="2" bestFit="1" customWidth="1"/>
    <col min="14" max="14" width="11.6640625" style="2" bestFit="1" customWidth="1"/>
    <col min="15" max="15" width="13.109375" style="2" customWidth="1"/>
    <col min="16" max="16" width="12.6640625" style="2" customWidth="1"/>
    <col min="17" max="17" width="8.88671875" style="2"/>
    <col min="18" max="18" width="10.6640625" style="2" customWidth="1"/>
    <col min="19" max="22" width="8.88671875" style="2"/>
    <col min="23" max="23" width="9.88671875" style="2" bestFit="1" customWidth="1"/>
    <col min="24" max="16384" width="8.88671875" style="2"/>
  </cols>
  <sheetData>
    <row r="1" spans="1:23" s="10" customFormat="1">
      <c r="A1" s="6" t="s">
        <v>245</v>
      </c>
      <c r="B1" s="7"/>
      <c r="C1" s="7"/>
      <c r="D1" s="7"/>
      <c r="E1" s="7"/>
      <c r="F1"/>
      <c r="G1"/>
      <c r="H1"/>
      <c r="I1"/>
      <c r="J1"/>
      <c r="K1"/>
      <c r="L1" s="7"/>
      <c r="M1" s="7"/>
      <c r="N1" s="9"/>
      <c r="O1" s="78"/>
      <c r="P1" s="9"/>
      <c r="Q1" s="7"/>
      <c r="R1" s="7"/>
      <c r="S1" s="7"/>
      <c r="T1" s="7"/>
      <c r="U1" s="9"/>
      <c r="V1" s="118"/>
      <c r="W1" s="118"/>
    </row>
    <row r="2" spans="1:23" s="10" customFormat="1">
      <c r="A2" s="324" t="s">
        <v>112</v>
      </c>
      <c r="B2" s="118"/>
      <c r="C2" s="138" t="s">
        <v>140</v>
      </c>
      <c r="D2" s="138" t="s">
        <v>141</v>
      </c>
      <c r="E2" s="118"/>
      <c r="F2" s="141"/>
      <c r="G2" s="141"/>
      <c r="H2" s="141"/>
      <c r="I2" s="139"/>
      <c r="J2" s="118"/>
      <c r="K2" s="118"/>
      <c r="L2" s="7"/>
      <c r="M2" s="7"/>
      <c r="N2" s="140"/>
      <c r="O2" s="78"/>
      <c r="P2" s="9"/>
      <c r="Q2" s="118"/>
      <c r="R2" s="118"/>
      <c r="S2" s="7"/>
      <c r="T2" s="7"/>
      <c r="U2" s="7"/>
      <c r="V2" s="118"/>
      <c r="W2" s="118"/>
    </row>
    <row r="3" spans="1:23" s="10" customFormat="1">
      <c r="A3" s="328" t="s">
        <v>193</v>
      </c>
      <c r="B3" s="118"/>
      <c r="C3" s="329">
        <f>'Summary Table'!H7</f>
        <v>147002266.97</v>
      </c>
      <c r="D3" s="330">
        <f>'Summary Table'!I62</f>
        <v>124192567.34244427</v>
      </c>
      <c r="E3" s="7"/>
      <c r="F3" s="7"/>
      <c r="G3" s="7"/>
      <c r="H3" s="385"/>
      <c r="I3" s="118"/>
      <c r="J3" s="118"/>
      <c r="K3" s="118"/>
      <c r="L3" s="11"/>
      <c r="M3" s="11"/>
      <c r="N3" s="140"/>
      <c r="O3" s="78"/>
      <c r="P3" s="141"/>
      <c r="Q3" s="118"/>
      <c r="R3" s="118"/>
      <c r="S3" s="7"/>
      <c r="T3" s="7"/>
      <c r="U3" s="7"/>
      <c r="V3" s="118"/>
      <c r="W3" s="118"/>
    </row>
    <row r="4" spans="1:23" s="10" customFormat="1" ht="18" customHeight="1">
      <c r="A4" s="120"/>
      <c r="B4" s="173" t="str">
        <f>IF(ROUND(SUM(E34:E43)/$D$3-B6,5)=0,"OK",SUM(E34:E43)/$D$3-B6)</f>
        <v>OK</v>
      </c>
      <c r="C4" s="173" t="str">
        <f>IF(ROUND(SUM(E44:E55)/$D$3-C6,5)=0,"OK",SUM(E44:E55)/$D$3-C6)</f>
        <v>OK</v>
      </c>
      <c r="D4" s="173" t="str">
        <f>IF(ROUND(SUM(E56)/$D$3-D6,5)=0,"OK",SUM(E56)/$D$3-D6)</f>
        <v>OK</v>
      </c>
      <c r="E4" s="173" t="str">
        <f>IF(ROUND(E57/$D$3-E6,5)=0,"OK",E57/$D$3-E6)</f>
        <v>OK</v>
      </c>
      <c r="F4" s="173" t="str">
        <f>IF(ROUND(E58/$D$3-F6,5)=0,"OK",E58/$D$3-F6)</f>
        <v>OK</v>
      </c>
      <c r="G4" s="173" t="str">
        <f>IF(ROUND(E59/$D$3-G6,5)=0,"OK",E59/$D$3-G6)</f>
        <v>OK</v>
      </c>
      <c r="H4" s="173" t="str">
        <f>IF(ROUND(E60/$D$3-H6,5)=0,"OK",E60/$D$3-H6)</f>
        <v>OK</v>
      </c>
      <c r="I4" s="173" t="str">
        <f>IF(ROUND(E61/$D$3-I6,5)=0,"OK",E61/$D$3-I6)</f>
        <v>OK</v>
      </c>
      <c r="J4" s="173" t="str">
        <f>IF(ROUND(E62/$D$3-J6,5)=0,"OK",E62/$D$3-J6)</f>
        <v>OK</v>
      </c>
      <c r="K4" s="173" t="str">
        <f>IF(ROUND(E63/$D$3-K6,5)=0,"OK",E63/$D$3-K6)</f>
        <v>OK</v>
      </c>
      <c r="L4" s="173" t="str">
        <f>IF(ROUND(E64/$D$3-L6,5)=0,"OK",E64/$D$3-L6)</f>
        <v>OK</v>
      </c>
      <c r="M4" s="173" t="str">
        <f>IF(ROUND(E65/$D$3-M6,5)=0,"OK",E65/$D$3-M6)</f>
        <v>OK</v>
      </c>
      <c r="N4" s="173" t="str">
        <f>IF(ROUND(E66/$D$3-N6,5)=0,"OK",E66/$D$3-N6)</f>
        <v>OK</v>
      </c>
      <c r="O4" s="173" t="str">
        <f>IF(ROUND(E67/$D$3-O6,5)=0,"OK",E67/$D$3-O6)</f>
        <v>OK</v>
      </c>
      <c r="P4" s="173" t="str">
        <f>IF(ROUND(E68/$D$3-P6,5)=0,"OK",E68/$D$3-P6)</f>
        <v>OK</v>
      </c>
    </row>
    <row r="5" spans="1:23" s="10" customFormat="1">
      <c r="A5" s="142" t="s">
        <v>132</v>
      </c>
      <c r="B5" s="143">
        <v>2013</v>
      </c>
      <c r="C5" s="143">
        <f>+B5+1</f>
        <v>2014</v>
      </c>
      <c r="D5" s="143">
        <f t="shared" ref="D5" si="0">+C5+1</f>
        <v>2015</v>
      </c>
      <c r="E5" s="143">
        <f t="shared" ref="E5" si="1">+D5+1</f>
        <v>2016</v>
      </c>
      <c r="F5" s="143">
        <f t="shared" ref="F5" si="2">+E5+1</f>
        <v>2017</v>
      </c>
      <c r="G5" s="143">
        <f t="shared" ref="G5" si="3">+F5+1</f>
        <v>2018</v>
      </c>
      <c r="H5" s="143">
        <f t="shared" ref="H5" si="4">+G5+1</f>
        <v>2019</v>
      </c>
      <c r="I5" s="143">
        <f t="shared" ref="I5" si="5">+H5+1</f>
        <v>2020</v>
      </c>
      <c r="J5" s="143">
        <f t="shared" ref="J5" si="6">+I5+1</f>
        <v>2021</v>
      </c>
      <c r="K5" s="143">
        <f t="shared" ref="K5" si="7">+J5+1</f>
        <v>2022</v>
      </c>
      <c r="L5" s="143">
        <f t="shared" ref="L5" si="8">+K5+1</f>
        <v>2023</v>
      </c>
      <c r="M5" s="143">
        <f t="shared" ref="M5" si="9">+L5+1</f>
        <v>2024</v>
      </c>
      <c r="N5" s="143">
        <f t="shared" ref="N5" si="10">+M5+1</f>
        <v>2025</v>
      </c>
      <c r="O5" s="143">
        <f t="shared" ref="O5" si="11">+N5+1</f>
        <v>2026</v>
      </c>
      <c r="P5" s="143">
        <f t="shared" ref="P5" si="12">+O5+1</f>
        <v>2027</v>
      </c>
    </row>
    <row r="6" spans="1:23" s="10" customFormat="1">
      <c r="A6" s="144"/>
      <c r="B6" s="279">
        <f>3.75%+0.48125</f>
        <v>0.51875000000000004</v>
      </c>
      <c r="C6" s="279">
        <f>7.219%/2</f>
        <v>3.6095000000000002E-2</v>
      </c>
      <c r="D6" s="279">
        <f>6.677%/2</f>
        <v>3.3384999999999998E-2</v>
      </c>
      <c r="E6" s="279">
        <f>6.177%/2</f>
        <v>3.0884999999999999E-2</v>
      </c>
      <c r="F6" s="279">
        <f>5.713%/2</f>
        <v>2.8565E-2</v>
      </c>
      <c r="G6" s="279">
        <f>5.285%/2</f>
        <v>2.6425000000000001E-2</v>
      </c>
      <c r="H6" s="280">
        <f>4.888%/2</f>
        <v>2.444E-2</v>
      </c>
      <c r="I6" s="279">
        <f>4.522%/2</f>
        <v>2.2610000000000002E-2</v>
      </c>
      <c r="J6" s="279">
        <f>4.462%/2</f>
        <v>2.231E-2</v>
      </c>
      <c r="K6" s="279">
        <f>4.461%/2</f>
        <v>2.2305000000000002E-2</v>
      </c>
      <c r="L6" s="279">
        <f>4.462%/2</f>
        <v>2.231E-2</v>
      </c>
      <c r="M6" s="279">
        <f>4.461%/2</f>
        <v>2.2305000000000002E-2</v>
      </c>
      <c r="N6" s="279">
        <f>4.462%/2</f>
        <v>2.231E-2</v>
      </c>
      <c r="O6" s="279">
        <f>4.461%/2</f>
        <v>2.2305000000000002E-2</v>
      </c>
      <c r="P6" s="279">
        <f>4.462%/2</f>
        <v>2.231E-2</v>
      </c>
    </row>
    <row r="7" spans="1:23" s="10" customFormat="1">
      <c r="A7" s="145"/>
      <c r="B7" s="146">
        <v>1</v>
      </c>
      <c r="C7" s="146">
        <f>+B7+1</f>
        <v>2</v>
      </c>
      <c r="D7" s="146">
        <f t="shared" ref="D7:P7" si="13">+C7+1</f>
        <v>3</v>
      </c>
      <c r="E7" s="146">
        <f t="shared" si="13"/>
        <v>4</v>
      </c>
      <c r="F7" s="146">
        <f t="shared" si="13"/>
        <v>5</v>
      </c>
      <c r="G7" s="146">
        <f t="shared" si="13"/>
        <v>6</v>
      </c>
      <c r="H7" s="146">
        <f t="shared" si="13"/>
        <v>7</v>
      </c>
      <c r="I7" s="146">
        <f t="shared" si="13"/>
        <v>8</v>
      </c>
      <c r="J7" s="146">
        <f t="shared" si="13"/>
        <v>9</v>
      </c>
      <c r="K7" s="146">
        <f t="shared" si="13"/>
        <v>10</v>
      </c>
      <c r="L7" s="146">
        <f t="shared" si="13"/>
        <v>11</v>
      </c>
      <c r="M7" s="146">
        <f t="shared" si="13"/>
        <v>12</v>
      </c>
      <c r="N7" s="146">
        <f t="shared" si="13"/>
        <v>13</v>
      </c>
      <c r="O7" s="146">
        <f t="shared" si="13"/>
        <v>14</v>
      </c>
      <c r="P7" s="146">
        <f t="shared" si="13"/>
        <v>15</v>
      </c>
    </row>
    <row r="8" spans="1:23" s="10" customFormat="1">
      <c r="A8" s="145"/>
      <c r="B8" s="173" t="str">
        <f>IF(ROUND(E69/$D$3-B10,5)=0,"OK",E69/$D$3-B10)</f>
        <v>OK</v>
      </c>
      <c r="C8" s="173" t="str">
        <f>IF(ROUND(E70/$D$3-C10,5)=0,"OK",E70/$D$3-C10)</f>
        <v>OK</v>
      </c>
      <c r="D8" s="173" t="str">
        <f>IF(ROUND(E71/$D$3-D10,5)=0,"OK",E71/$D$3-D10)</f>
        <v>OK</v>
      </c>
      <c r="E8" s="173" t="str">
        <f>IF(ROUND(E72/$D$3-E10,5)=0,"OK",E72/$D$3-E10)</f>
        <v>OK</v>
      </c>
      <c r="F8" s="173" t="str">
        <f>IF(ROUND(E73/$D$3-F10,5)=0,"OK",E73/$D$3-F10)</f>
        <v>OK</v>
      </c>
      <c r="G8" s="173" t="str">
        <f>IF(ROUND(E74/$D$3-G10,5)=0,"OK",E74/$D$3-G10)</f>
        <v>OK</v>
      </c>
      <c r="H8" s="118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278"/>
    </row>
    <row r="9" spans="1:23" s="10" customFormat="1">
      <c r="A9" s="145"/>
      <c r="B9" s="143">
        <f>+P5+1</f>
        <v>2028</v>
      </c>
      <c r="C9" s="143">
        <f t="shared" ref="C9" si="14">+B9+1</f>
        <v>2029</v>
      </c>
      <c r="D9" s="143">
        <f t="shared" ref="D9" si="15">+C9+1</f>
        <v>2030</v>
      </c>
      <c r="E9" s="143">
        <f t="shared" ref="E9" si="16">+D9+1</f>
        <v>2031</v>
      </c>
      <c r="F9" s="143">
        <f>+E9+1</f>
        <v>2032</v>
      </c>
      <c r="G9" s="143">
        <f>+F9+1</f>
        <v>2033</v>
      </c>
      <c r="H9" s="118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278"/>
    </row>
    <row r="10" spans="1:23" s="10" customFormat="1">
      <c r="A10" s="145"/>
      <c r="B10" s="279">
        <f>4.461%/2</f>
        <v>2.2305000000000002E-2</v>
      </c>
      <c r="C10" s="279">
        <f>4.462%/2</f>
        <v>2.231E-2</v>
      </c>
      <c r="D10" s="279">
        <f>4.461%/2</f>
        <v>2.2305000000000002E-2</v>
      </c>
      <c r="E10" s="279">
        <f>4.462%/2</f>
        <v>2.231E-2</v>
      </c>
      <c r="F10" s="279">
        <f>4.461%/2</f>
        <v>2.2305000000000002E-2</v>
      </c>
      <c r="G10" s="279">
        <f>2.231%/2</f>
        <v>1.1155E-2</v>
      </c>
      <c r="H10" s="277">
        <f>SUM(B6:V6,B10:G10)</f>
        <v>1.0000000000000004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78"/>
    </row>
    <row r="11" spans="1:23" s="10" customFormat="1">
      <c r="A11" s="145"/>
      <c r="B11" s="146">
        <f>+P7+1</f>
        <v>16</v>
      </c>
      <c r="C11" s="146">
        <f>+B11+1</f>
        <v>17</v>
      </c>
      <c r="D11" s="146">
        <f>+C11+1</f>
        <v>18</v>
      </c>
      <c r="E11" s="146">
        <f>+D11+1</f>
        <v>19</v>
      </c>
      <c r="F11" s="146">
        <f>+E11+1</f>
        <v>20</v>
      </c>
      <c r="G11" s="146">
        <f>+F11+1</f>
        <v>21</v>
      </c>
      <c r="H11" s="278">
        <f>+H10-1</f>
        <v>0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278"/>
    </row>
    <row r="12" spans="1:23" ht="5.0999999999999996" customHeight="1" thickBo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>
      <c r="A13" s="119" t="s">
        <v>0</v>
      </c>
      <c r="B13" s="147" t="s">
        <v>30</v>
      </c>
      <c r="C13" s="148"/>
      <c r="D13" s="148"/>
      <c r="E13" s="147" t="s">
        <v>31</v>
      </c>
      <c r="F13" s="148"/>
      <c r="G13" s="148"/>
      <c r="H13" s="148"/>
      <c r="I13" s="147" t="s">
        <v>114</v>
      </c>
      <c r="J13" s="148"/>
      <c r="K13" s="148"/>
      <c r="L13" s="147" t="s">
        <v>32</v>
      </c>
      <c r="M13" s="148"/>
      <c r="N13" s="149" t="s">
        <v>33</v>
      </c>
      <c r="O13" s="149" t="s">
        <v>34</v>
      </c>
      <c r="P13" s="149" t="s">
        <v>35</v>
      </c>
      <c r="Q13" s="120"/>
      <c r="R13" s="120"/>
      <c r="S13" s="120"/>
      <c r="T13" s="120"/>
      <c r="U13" s="120"/>
      <c r="V13" s="120"/>
      <c r="W13" s="120"/>
    </row>
    <row r="14" spans="1:23">
      <c r="A14" s="14"/>
      <c r="B14" s="174"/>
      <c r="C14" s="175"/>
      <c r="D14" s="150" t="s">
        <v>36</v>
      </c>
      <c r="E14" s="174"/>
      <c r="F14" s="127">
        <f>'Dep Rate'!F24</f>
        <v>3.1947033333333333E-2</v>
      </c>
      <c r="G14" s="176" t="s">
        <v>94</v>
      </c>
      <c r="H14" s="150"/>
      <c r="I14" s="174"/>
      <c r="J14" s="175"/>
      <c r="K14" s="150" t="s">
        <v>89</v>
      </c>
      <c r="L14" s="174"/>
      <c r="M14" s="205" t="s">
        <v>167</v>
      </c>
      <c r="N14" s="27"/>
      <c r="O14" s="27"/>
      <c r="P14" s="27" t="s">
        <v>172</v>
      </c>
    </row>
    <row r="15" spans="1:23">
      <c r="A15" s="13"/>
      <c r="B15" s="23" t="s">
        <v>6</v>
      </c>
      <c r="C15" s="24" t="s">
        <v>36</v>
      </c>
      <c r="D15" s="24" t="s">
        <v>178</v>
      </c>
      <c r="E15" s="23" t="s">
        <v>176</v>
      </c>
      <c r="F15" s="24" t="s">
        <v>36</v>
      </c>
      <c r="G15" s="274" t="s">
        <v>88</v>
      </c>
      <c r="H15" s="274" t="s">
        <v>163</v>
      </c>
      <c r="I15" s="23" t="s">
        <v>6</v>
      </c>
      <c r="J15" s="24" t="s">
        <v>36</v>
      </c>
      <c r="K15" s="24" t="s">
        <v>164</v>
      </c>
      <c r="L15" s="23" t="s">
        <v>6</v>
      </c>
      <c r="M15" s="205" t="s">
        <v>168</v>
      </c>
      <c r="N15" s="25" t="s">
        <v>37</v>
      </c>
      <c r="O15" s="26">
        <v>0.35</v>
      </c>
      <c r="P15" s="27" t="s">
        <v>173</v>
      </c>
    </row>
    <row r="16" spans="1:23">
      <c r="A16" s="13"/>
      <c r="B16" s="23"/>
      <c r="C16" s="24"/>
      <c r="D16" s="24" t="s">
        <v>141</v>
      </c>
      <c r="E16" s="23" t="s">
        <v>177</v>
      </c>
      <c r="F16" s="150" t="s">
        <v>138</v>
      </c>
      <c r="G16" s="274" t="s">
        <v>139</v>
      </c>
      <c r="H16" s="274" t="s">
        <v>162</v>
      </c>
      <c r="I16" s="23" t="s">
        <v>160</v>
      </c>
      <c r="J16" s="24" t="s">
        <v>158</v>
      </c>
      <c r="K16" s="24" t="s">
        <v>165</v>
      </c>
      <c r="L16" s="23"/>
      <c r="M16" s="205" t="s">
        <v>169</v>
      </c>
      <c r="N16" s="25"/>
      <c r="O16" s="26" t="s">
        <v>170</v>
      </c>
      <c r="P16" s="27" t="s">
        <v>174</v>
      </c>
    </row>
    <row r="17" spans="1:16">
      <c r="A17" s="300"/>
      <c r="B17" s="301" t="s">
        <v>25</v>
      </c>
      <c r="C17" s="302" t="s">
        <v>26</v>
      </c>
      <c r="D17" s="302" t="s">
        <v>90</v>
      </c>
      <c r="E17" s="301"/>
      <c r="F17" s="303" t="s">
        <v>28</v>
      </c>
      <c r="G17" s="304" t="s">
        <v>28</v>
      </c>
      <c r="H17" s="305" t="s">
        <v>93</v>
      </c>
      <c r="I17" s="301" t="s">
        <v>161</v>
      </c>
      <c r="J17" s="302" t="s">
        <v>159</v>
      </c>
      <c r="K17" s="302" t="s">
        <v>166</v>
      </c>
      <c r="L17" s="301" t="s">
        <v>95</v>
      </c>
      <c r="M17" s="306"/>
      <c r="N17" s="307" t="s">
        <v>96</v>
      </c>
      <c r="O17" s="308" t="s">
        <v>171</v>
      </c>
      <c r="P17" s="309" t="s">
        <v>175</v>
      </c>
    </row>
    <row r="18" spans="1:16" ht="4.95" customHeight="1">
      <c r="A18" s="288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0"/>
    </row>
    <row r="19" spans="1:16" ht="12.75" hidden="1" customHeight="1">
      <c r="A19" s="285">
        <v>40512</v>
      </c>
      <c r="B19" s="17">
        <v>0</v>
      </c>
      <c r="C19" s="291">
        <v>0</v>
      </c>
      <c r="D19" s="291">
        <v>0</v>
      </c>
      <c r="E19" s="17">
        <f>B19*$B$6/2</f>
        <v>0</v>
      </c>
      <c r="F19" s="75">
        <f>C19*0.0428/365*22</f>
        <v>0</v>
      </c>
      <c r="G19" s="75">
        <f>D19*0.0428/365*22</f>
        <v>0</v>
      </c>
      <c r="H19" s="292"/>
      <c r="I19" s="291">
        <f>-E19</f>
        <v>0</v>
      </c>
      <c r="J19" s="291">
        <f>-F19</f>
        <v>0</v>
      </c>
      <c r="K19" s="291">
        <f>-G19</f>
        <v>0</v>
      </c>
      <c r="L19" s="291">
        <f t="shared" ref="L19:M32" si="17">B19+I19</f>
        <v>0</v>
      </c>
      <c r="M19" s="17">
        <f t="shared" si="17"/>
        <v>0</v>
      </c>
      <c r="N19" s="17">
        <f>M19-L19</f>
        <v>0</v>
      </c>
      <c r="O19" s="17">
        <f>-N19*$O$15</f>
        <v>0</v>
      </c>
      <c r="P19" s="293">
        <f>-O19</f>
        <v>0</v>
      </c>
    </row>
    <row r="20" spans="1:16" ht="12.75" hidden="1" customHeight="1">
      <c r="A20" s="285">
        <v>40543</v>
      </c>
      <c r="B20" s="18">
        <f>B19+(C20-C19)</f>
        <v>0</v>
      </c>
      <c r="C20" s="18">
        <v>0</v>
      </c>
      <c r="D20" s="18">
        <v>0</v>
      </c>
      <c r="E20" s="18">
        <f>B20*$B$6-E19</f>
        <v>0</v>
      </c>
      <c r="F20" s="76">
        <f>C20*0.0428/365*53-F19</f>
        <v>0</v>
      </c>
      <c r="G20" s="76">
        <f>D20*0.0428/365*53-G19</f>
        <v>0</v>
      </c>
      <c r="H20" s="76"/>
      <c r="I20" s="18">
        <f t="shared" ref="I20:K32" si="18">I19-E20</f>
        <v>0</v>
      </c>
      <c r="J20" s="18">
        <f t="shared" si="18"/>
        <v>0</v>
      </c>
      <c r="K20" s="18">
        <f t="shared" si="18"/>
        <v>0</v>
      </c>
      <c r="L20" s="18">
        <f t="shared" si="17"/>
        <v>0</v>
      </c>
      <c r="M20" s="18">
        <f t="shared" si="17"/>
        <v>0</v>
      </c>
      <c r="N20" s="18">
        <f>M20-L20</f>
        <v>0</v>
      </c>
      <c r="O20" s="18">
        <f t="shared" ref="O20:O77" si="19">-N20*$O$15</f>
        <v>0</v>
      </c>
      <c r="P20" s="286">
        <f>-O20+O19</f>
        <v>0</v>
      </c>
    </row>
    <row r="21" spans="1:16" ht="12.75" hidden="1" customHeight="1">
      <c r="A21" s="287">
        <v>40574</v>
      </c>
      <c r="B21" s="82">
        <f>C21</f>
        <v>0</v>
      </c>
      <c r="C21" s="82">
        <v>0</v>
      </c>
      <c r="D21" s="82">
        <v>0</v>
      </c>
      <c r="E21" s="82">
        <f>B21*$C$6/12</f>
        <v>0</v>
      </c>
      <c r="F21" s="82">
        <f>C21*0.0428/12</f>
        <v>0</v>
      </c>
      <c r="G21" s="82">
        <f>D21*0.0428/12</f>
        <v>0</v>
      </c>
      <c r="H21" s="82"/>
      <c r="I21" s="82">
        <f t="shared" si="18"/>
        <v>0</v>
      </c>
      <c r="J21" s="82">
        <f t="shared" si="18"/>
        <v>0</v>
      </c>
      <c r="K21" s="82">
        <f t="shared" si="18"/>
        <v>0</v>
      </c>
      <c r="L21" s="82">
        <f t="shared" si="17"/>
        <v>0</v>
      </c>
      <c r="M21" s="82">
        <f t="shared" si="17"/>
        <v>0</v>
      </c>
      <c r="N21" s="82">
        <f>M21-L21</f>
        <v>0</v>
      </c>
      <c r="O21" s="82">
        <f t="shared" si="19"/>
        <v>0</v>
      </c>
      <c r="P21" s="171">
        <f>-O21+O20</f>
        <v>0</v>
      </c>
    </row>
    <row r="22" spans="1:16" ht="12.75" hidden="1" customHeight="1">
      <c r="A22" s="287">
        <v>40602</v>
      </c>
      <c r="B22" s="83">
        <f t="shared" ref="B22:B32" si="20">B21</f>
        <v>0</v>
      </c>
      <c r="C22" s="83">
        <f t="shared" ref="C22:D32" si="21">$C$21</f>
        <v>0</v>
      </c>
      <c r="D22" s="83">
        <f t="shared" si="21"/>
        <v>0</v>
      </c>
      <c r="E22" s="83">
        <f t="shared" ref="E22:E32" si="22">B22*$C$6/12</f>
        <v>0</v>
      </c>
      <c r="F22" s="83">
        <f t="shared" ref="F22:G32" si="23">F21</f>
        <v>0</v>
      </c>
      <c r="G22" s="83">
        <f t="shared" si="23"/>
        <v>0</v>
      </c>
      <c r="H22" s="137"/>
      <c r="I22" s="83">
        <f t="shared" si="18"/>
        <v>0</v>
      </c>
      <c r="J22" s="83">
        <f t="shared" si="18"/>
        <v>0</v>
      </c>
      <c r="K22" s="83">
        <f t="shared" si="18"/>
        <v>0</v>
      </c>
      <c r="L22" s="83">
        <f t="shared" si="17"/>
        <v>0</v>
      </c>
      <c r="M22" s="82">
        <f t="shared" si="17"/>
        <v>0</v>
      </c>
      <c r="N22" s="82">
        <f>M22-L22</f>
        <v>0</v>
      </c>
      <c r="O22" s="82">
        <f t="shared" si="19"/>
        <v>0</v>
      </c>
      <c r="P22" s="171">
        <f t="shared" ref="P22:P84" si="24">-O22+O21</f>
        <v>0</v>
      </c>
    </row>
    <row r="23" spans="1:16" ht="12.75" hidden="1" customHeight="1">
      <c r="A23" s="287">
        <v>40633</v>
      </c>
      <c r="B23" s="82">
        <f t="shared" si="20"/>
        <v>0</v>
      </c>
      <c r="C23" s="82">
        <f t="shared" si="21"/>
        <v>0</v>
      </c>
      <c r="D23" s="82">
        <f t="shared" si="21"/>
        <v>0</v>
      </c>
      <c r="E23" s="82">
        <f t="shared" si="22"/>
        <v>0</v>
      </c>
      <c r="F23" s="82">
        <f t="shared" si="23"/>
        <v>0</v>
      </c>
      <c r="G23" s="82">
        <f t="shared" si="23"/>
        <v>0</v>
      </c>
      <c r="H23" s="117"/>
      <c r="I23" s="82">
        <f t="shared" si="18"/>
        <v>0</v>
      </c>
      <c r="J23" s="82">
        <f t="shared" si="18"/>
        <v>0</v>
      </c>
      <c r="K23" s="82">
        <f t="shared" si="18"/>
        <v>0</v>
      </c>
      <c r="L23" s="82">
        <f t="shared" si="17"/>
        <v>0</v>
      </c>
      <c r="M23" s="84">
        <f t="shared" si="17"/>
        <v>0</v>
      </c>
      <c r="N23" s="84">
        <f>M23-L23</f>
        <v>0</v>
      </c>
      <c r="O23" s="84">
        <f t="shared" si="19"/>
        <v>0</v>
      </c>
      <c r="P23" s="170">
        <f t="shared" si="24"/>
        <v>0</v>
      </c>
    </row>
    <row r="24" spans="1:16" ht="12.75" hidden="1" customHeight="1">
      <c r="A24" s="287">
        <v>40663</v>
      </c>
      <c r="B24" s="82">
        <f t="shared" si="20"/>
        <v>0</v>
      </c>
      <c r="C24" s="82">
        <f t="shared" si="21"/>
        <v>0</v>
      </c>
      <c r="D24" s="82">
        <f t="shared" si="21"/>
        <v>0</v>
      </c>
      <c r="E24" s="82">
        <f t="shared" si="22"/>
        <v>0</v>
      </c>
      <c r="F24" s="82">
        <f t="shared" si="23"/>
        <v>0</v>
      </c>
      <c r="G24" s="82">
        <f t="shared" si="23"/>
        <v>0</v>
      </c>
      <c r="H24" s="117"/>
      <c r="I24" s="82">
        <f t="shared" si="18"/>
        <v>0</v>
      </c>
      <c r="J24" s="82">
        <f t="shared" si="18"/>
        <v>0</v>
      </c>
      <c r="K24" s="82">
        <f t="shared" si="18"/>
        <v>0</v>
      </c>
      <c r="L24" s="82">
        <f t="shared" si="17"/>
        <v>0</v>
      </c>
      <c r="M24" s="82">
        <f t="shared" si="17"/>
        <v>0</v>
      </c>
      <c r="N24" s="82">
        <f t="shared" ref="N24:N73" si="25">M24-L24</f>
        <v>0</v>
      </c>
      <c r="O24" s="82">
        <f t="shared" si="19"/>
        <v>0</v>
      </c>
      <c r="P24" s="171">
        <f t="shared" si="24"/>
        <v>0</v>
      </c>
    </row>
    <row r="25" spans="1:16" ht="12.75" hidden="1" customHeight="1">
      <c r="A25" s="287">
        <v>40694</v>
      </c>
      <c r="B25" s="82">
        <f t="shared" si="20"/>
        <v>0</v>
      </c>
      <c r="C25" s="82">
        <f t="shared" si="21"/>
        <v>0</v>
      </c>
      <c r="D25" s="82">
        <f t="shared" si="21"/>
        <v>0</v>
      </c>
      <c r="E25" s="82">
        <f t="shared" si="22"/>
        <v>0</v>
      </c>
      <c r="F25" s="82">
        <f t="shared" si="23"/>
        <v>0</v>
      </c>
      <c r="G25" s="82">
        <f t="shared" si="23"/>
        <v>0</v>
      </c>
      <c r="H25" s="117"/>
      <c r="I25" s="82">
        <f t="shared" si="18"/>
        <v>0</v>
      </c>
      <c r="J25" s="82">
        <f t="shared" si="18"/>
        <v>0</v>
      </c>
      <c r="K25" s="82">
        <f t="shared" si="18"/>
        <v>0</v>
      </c>
      <c r="L25" s="82">
        <f t="shared" si="17"/>
        <v>0</v>
      </c>
      <c r="M25" s="82">
        <f t="shared" si="17"/>
        <v>0</v>
      </c>
      <c r="N25" s="82">
        <f t="shared" si="25"/>
        <v>0</v>
      </c>
      <c r="O25" s="82">
        <f t="shared" si="19"/>
        <v>0</v>
      </c>
      <c r="P25" s="171">
        <f t="shared" si="24"/>
        <v>0</v>
      </c>
    </row>
    <row r="26" spans="1:16" ht="12.75" hidden="1" customHeight="1">
      <c r="A26" s="287">
        <v>40724</v>
      </c>
      <c r="B26" s="82">
        <f t="shared" si="20"/>
        <v>0</v>
      </c>
      <c r="C26" s="82">
        <f t="shared" si="21"/>
        <v>0</v>
      </c>
      <c r="D26" s="82">
        <f t="shared" si="21"/>
        <v>0</v>
      </c>
      <c r="E26" s="82">
        <f t="shared" si="22"/>
        <v>0</v>
      </c>
      <c r="F26" s="82">
        <f t="shared" si="23"/>
        <v>0</v>
      </c>
      <c r="G26" s="82">
        <f t="shared" si="23"/>
        <v>0</v>
      </c>
      <c r="H26" s="117"/>
      <c r="I26" s="82">
        <f t="shared" si="18"/>
        <v>0</v>
      </c>
      <c r="J26" s="82">
        <f t="shared" si="18"/>
        <v>0</v>
      </c>
      <c r="K26" s="82">
        <f t="shared" si="18"/>
        <v>0</v>
      </c>
      <c r="L26" s="82">
        <f t="shared" si="17"/>
        <v>0</v>
      </c>
      <c r="M26" s="82">
        <f t="shared" si="17"/>
        <v>0</v>
      </c>
      <c r="N26" s="82">
        <f t="shared" si="25"/>
        <v>0</v>
      </c>
      <c r="O26" s="82">
        <f t="shared" si="19"/>
        <v>0</v>
      </c>
      <c r="P26" s="171">
        <f t="shared" si="24"/>
        <v>0</v>
      </c>
    </row>
    <row r="27" spans="1:16" ht="12.75" hidden="1" customHeight="1">
      <c r="A27" s="287">
        <v>40755</v>
      </c>
      <c r="B27" s="82">
        <f t="shared" si="20"/>
        <v>0</v>
      </c>
      <c r="C27" s="82">
        <f t="shared" si="21"/>
        <v>0</v>
      </c>
      <c r="D27" s="82">
        <f t="shared" si="21"/>
        <v>0</v>
      </c>
      <c r="E27" s="82">
        <f t="shared" si="22"/>
        <v>0</v>
      </c>
      <c r="F27" s="82">
        <f t="shared" si="23"/>
        <v>0</v>
      </c>
      <c r="G27" s="82">
        <f t="shared" si="23"/>
        <v>0</v>
      </c>
      <c r="H27" s="117"/>
      <c r="I27" s="82">
        <f t="shared" si="18"/>
        <v>0</v>
      </c>
      <c r="J27" s="82">
        <f t="shared" si="18"/>
        <v>0</v>
      </c>
      <c r="K27" s="82">
        <f t="shared" si="18"/>
        <v>0</v>
      </c>
      <c r="L27" s="82">
        <f t="shared" si="17"/>
        <v>0</v>
      </c>
      <c r="M27" s="82">
        <f t="shared" si="17"/>
        <v>0</v>
      </c>
      <c r="N27" s="82">
        <f t="shared" si="25"/>
        <v>0</v>
      </c>
      <c r="O27" s="82">
        <f t="shared" si="19"/>
        <v>0</v>
      </c>
      <c r="P27" s="171">
        <f t="shared" si="24"/>
        <v>0</v>
      </c>
    </row>
    <row r="28" spans="1:16" ht="12.75" hidden="1" customHeight="1">
      <c r="A28" s="287">
        <v>40786</v>
      </c>
      <c r="B28" s="82">
        <f t="shared" si="20"/>
        <v>0</v>
      </c>
      <c r="C28" s="82">
        <f t="shared" si="21"/>
        <v>0</v>
      </c>
      <c r="D28" s="82">
        <f t="shared" si="21"/>
        <v>0</v>
      </c>
      <c r="E28" s="82">
        <f t="shared" si="22"/>
        <v>0</v>
      </c>
      <c r="F28" s="82">
        <f t="shared" si="23"/>
        <v>0</v>
      </c>
      <c r="G28" s="82">
        <f t="shared" si="23"/>
        <v>0</v>
      </c>
      <c r="H28" s="117"/>
      <c r="I28" s="82">
        <f t="shared" si="18"/>
        <v>0</v>
      </c>
      <c r="J28" s="82">
        <f t="shared" si="18"/>
        <v>0</v>
      </c>
      <c r="K28" s="82">
        <f t="shared" si="18"/>
        <v>0</v>
      </c>
      <c r="L28" s="82">
        <f t="shared" si="17"/>
        <v>0</v>
      </c>
      <c r="M28" s="82">
        <f t="shared" si="17"/>
        <v>0</v>
      </c>
      <c r="N28" s="82">
        <f t="shared" si="25"/>
        <v>0</v>
      </c>
      <c r="O28" s="82">
        <f t="shared" si="19"/>
        <v>0</v>
      </c>
      <c r="P28" s="171">
        <f t="shared" si="24"/>
        <v>0</v>
      </c>
    </row>
    <row r="29" spans="1:16" ht="12.75" hidden="1" customHeight="1">
      <c r="A29" s="287">
        <v>40816</v>
      </c>
      <c r="B29" s="82">
        <f t="shared" si="20"/>
        <v>0</v>
      </c>
      <c r="C29" s="82">
        <f t="shared" si="21"/>
        <v>0</v>
      </c>
      <c r="D29" s="82">
        <f t="shared" si="21"/>
        <v>0</v>
      </c>
      <c r="E29" s="82">
        <f t="shared" si="22"/>
        <v>0</v>
      </c>
      <c r="F29" s="82">
        <f t="shared" si="23"/>
        <v>0</v>
      </c>
      <c r="G29" s="82">
        <f t="shared" si="23"/>
        <v>0</v>
      </c>
      <c r="H29" s="117"/>
      <c r="I29" s="82">
        <f t="shared" si="18"/>
        <v>0</v>
      </c>
      <c r="J29" s="82">
        <f t="shared" si="18"/>
        <v>0</v>
      </c>
      <c r="K29" s="82">
        <f t="shared" si="18"/>
        <v>0</v>
      </c>
      <c r="L29" s="82">
        <f t="shared" si="17"/>
        <v>0</v>
      </c>
      <c r="M29" s="82">
        <f t="shared" si="17"/>
        <v>0</v>
      </c>
      <c r="N29" s="82">
        <f t="shared" si="25"/>
        <v>0</v>
      </c>
      <c r="O29" s="82">
        <f t="shared" si="19"/>
        <v>0</v>
      </c>
      <c r="P29" s="171">
        <f t="shared" si="24"/>
        <v>0</v>
      </c>
    </row>
    <row r="30" spans="1:16" ht="12.75" hidden="1" customHeight="1">
      <c r="A30" s="287">
        <v>40847</v>
      </c>
      <c r="B30" s="82">
        <f t="shared" si="20"/>
        <v>0</v>
      </c>
      <c r="C30" s="82">
        <f t="shared" si="21"/>
        <v>0</v>
      </c>
      <c r="D30" s="82">
        <f t="shared" si="21"/>
        <v>0</v>
      </c>
      <c r="E30" s="82">
        <f t="shared" si="22"/>
        <v>0</v>
      </c>
      <c r="F30" s="82">
        <f t="shared" si="23"/>
        <v>0</v>
      </c>
      <c r="G30" s="82">
        <f t="shared" si="23"/>
        <v>0</v>
      </c>
      <c r="H30" s="117"/>
      <c r="I30" s="82">
        <f t="shared" si="18"/>
        <v>0</v>
      </c>
      <c r="J30" s="82">
        <f t="shared" si="18"/>
        <v>0</v>
      </c>
      <c r="K30" s="82">
        <f t="shared" si="18"/>
        <v>0</v>
      </c>
      <c r="L30" s="82">
        <f t="shared" si="17"/>
        <v>0</v>
      </c>
      <c r="M30" s="82">
        <f t="shared" si="17"/>
        <v>0</v>
      </c>
      <c r="N30" s="82">
        <f t="shared" si="25"/>
        <v>0</v>
      </c>
      <c r="O30" s="82">
        <f t="shared" si="19"/>
        <v>0</v>
      </c>
      <c r="P30" s="171">
        <f t="shared" si="24"/>
        <v>0</v>
      </c>
    </row>
    <row r="31" spans="1:16" ht="12.75" hidden="1" customHeight="1">
      <c r="A31" s="287">
        <v>40877</v>
      </c>
      <c r="B31" s="82">
        <f t="shared" si="20"/>
        <v>0</v>
      </c>
      <c r="C31" s="82">
        <f t="shared" si="21"/>
        <v>0</v>
      </c>
      <c r="D31" s="82">
        <f t="shared" si="21"/>
        <v>0</v>
      </c>
      <c r="E31" s="82">
        <f t="shared" si="22"/>
        <v>0</v>
      </c>
      <c r="F31" s="82">
        <f t="shared" si="23"/>
        <v>0</v>
      </c>
      <c r="G31" s="82">
        <f t="shared" si="23"/>
        <v>0</v>
      </c>
      <c r="H31" s="117"/>
      <c r="I31" s="82">
        <f t="shared" si="18"/>
        <v>0</v>
      </c>
      <c r="J31" s="82">
        <f t="shared" si="18"/>
        <v>0</v>
      </c>
      <c r="K31" s="82">
        <f t="shared" si="18"/>
        <v>0</v>
      </c>
      <c r="L31" s="82">
        <f t="shared" si="17"/>
        <v>0</v>
      </c>
      <c r="M31" s="82">
        <f t="shared" si="17"/>
        <v>0</v>
      </c>
      <c r="N31" s="82">
        <f t="shared" si="25"/>
        <v>0</v>
      </c>
      <c r="O31" s="82">
        <f t="shared" si="19"/>
        <v>0</v>
      </c>
      <c r="P31" s="171">
        <f t="shared" si="24"/>
        <v>0</v>
      </c>
    </row>
    <row r="32" spans="1:16" ht="12.75" hidden="1" customHeight="1">
      <c r="A32" s="287">
        <v>40908</v>
      </c>
      <c r="B32" s="82">
        <f t="shared" si="20"/>
        <v>0</v>
      </c>
      <c r="C32" s="82">
        <f t="shared" si="21"/>
        <v>0</v>
      </c>
      <c r="D32" s="82">
        <f t="shared" si="21"/>
        <v>0</v>
      </c>
      <c r="E32" s="82">
        <f t="shared" si="22"/>
        <v>0</v>
      </c>
      <c r="F32" s="82">
        <f t="shared" si="23"/>
        <v>0</v>
      </c>
      <c r="G32" s="82">
        <f t="shared" si="23"/>
        <v>0</v>
      </c>
      <c r="H32" s="117"/>
      <c r="I32" s="82">
        <f t="shared" si="18"/>
        <v>0</v>
      </c>
      <c r="J32" s="82">
        <f t="shared" si="18"/>
        <v>0</v>
      </c>
      <c r="K32" s="82">
        <f t="shared" si="18"/>
        <v>0</v>
      </c>
      <c r="L32" s="82">
        <f t="shared" si="17"/>
        <v>0</v>
      </c>
      <c r="M32" s="82">
        <f t="shared" si="17"/>
        <v>0</v>
      </c>
      <c r="N32" s="82">
        <f t="shared" si="25"/>
        <v>0</v>
      </c>
      <c r="O32" s="82">
        <f t="shared" si="19"/>
        <v>0</v>
      </c>
      <c r="P32" s="171">
        <f t="shared" si="24"/>
        <v>0</v>
      </c>
    </row>
    <row r="33" spans="1:18" s="120" customFormat="1" hidden="1">
      <c r="A33" s="312">
        <v>41333</v>
      </c>
      <c r="B33" s="310"/>
      <c r="C33" s="310"/>
      <c r="D33" s="84"/>
      <c r="E33" s="84"/>
      <c r="F33" s="311"/>
      <c r="G33" s="84"/>
      <c r="H33" s="84"/>
      <c r="I33" s="84"/>
      <c r="J33" s="84"/>
      <c r="K33" s="84"/>
      <c r="L33" s="84"/>
      <c r="M33" s="84"/>
      <c r="N33" s="84"/>
      <c r="O33" s="84"/>
      <c r="P33" s="170"/>
    </row>
    <row r="34" spans="1:18" s="120" customFormat="1">
      <c r="A34" s="152">
        <v>41364</v>
      </c>
      <c r="B34" s="136"/>
      <c r="C34" s="136"/>
      <c r="D34" s="82"/>
      <c r="E34" s="82"/>
      <c r="F34" s="97"/>
      <c r="G34" s="82"/>
      <c r="H34" s="82"/>
      <c r="I34" s="82"/>
      <c r="J34" s="82"/>
      <c r="K34" s="82"/>
      <c r="L34" s="136"/>
      <c r="M34" s="82"/>
      <c r="N34" s="82"/>
      <c r="O34" s="82"/>
      <c r="P34" s="171"/>
    </row>
    <row r="35" spans="1:18" s="120" customFormat="1">
      <c r="A35" s="152">
        <v>41394</v>
      </c>
      <c r="B35" s="136">
        <f>D3</f>
        <v>124192567.34244427</v>
      </c>
      <c r="C35" s="136">
        <f>C3</f>
        <v>147002266.97</v>
      </c>
      <c r="D35" s="82">
        <f t="shared" ref="D35:D86" si="26">+B35</f>
        <v>124192567.34244427</v>
      </c>
      <c r="E35" s="82">
        <f t="shared" ref="E35:E43" si="27">B35*$B$6/9</f>
        <v>7158321.5898769973</v>
      </c>
      <c r="F35" s="97">
        <f>C35*F$14/12*14/30</f>
        <v>182633.35700423937</v>
      </c>
      <c r="G35" s="82">
        <f>D35*F$14/12*14/30</f>
        <v>154294.93678049545</v>
      </c>
      <c r="H35" s="82">
        <f>F35-G35</f>
        <v>28338.420223743917</v>
      </c>
      <c r="I35" s="82">
        <f t="shared" ref="I35:J73" si="28">I34-E35</f>
        <v>-7158321.5898769973</v>
      </c>
      <c r="J35" s="82">
        <f t="shared" ref="J35:J55" si="29">J34-F35</f>
        <v>-182633.35700423937</v>
      </c>
      <c r="K35" s="82">
        <f>K34+H35</f>
        <v>28338.420223743917</v>
      </c>
      <c r="L35" s="82">
        <f t="shared" ref="L35:L85" si="30">B35+I35</f>
        <v>117034245.75256728</v>
      </c>
      <c r="M35" s="82">
        <f t="shared" ref="M35:M84" si="31">D35+J35+K35</f>
        <v>124038272.40566377</v>
      </c>
      <c r="N35" s="82">
        <f>M35-L35</f>
        <v>7004026.6530964971</v>
      </c>
      <c r="O35" s="82">
        <f t="shared" si="19"/>
        <v>-2451409.3285837737</v>
      </c>
      <c r="P35" s="171">
        <f t="shared" ref="P35:P41" si="32">-O35+O34</f>
        <v>2451409.3285837737</v>
      </c>
      <c r="R35" s="126"/>
    </row>
    <row r="36" spans="1:18" s="120" customFormat="1">
      <c r="A36" s="152">
        <v>41425</v>
      </c>
      <c r="B36" s="136">
        <f t="shared" ref="B36:B85" si="33">B35</f>
        <v>124192567.34244427</v>
      </c>
      <c r="C36" s="136">
        <f t="shared" ref="C36:C85" si="34">C35</f>
        <v>147002266.97</v>
      </c>
      <c r="D36" s="82">
        <f t="shared" si="26"/>
        <v>124192567.34244427</v>
      </c>
      <c r="E36" s="82">
        <f t="shared" si="27"/>
        <v>7158321.5898769973</v>
      </c>
      <c r="F36" s="97">
        <f t="shared" ref="F36:F43" si="35">C36*F$14/12</f>
        <v>391357.19358051295</v>
      </c>
      <c r="G36" s="82">
        <f t="shared" ref="G36:G43" si="36">D36*F$14/12</f>
        <v>330632.00738677598</v>
      </c>
      <c r="H36" s="82">
        <f t="shared" ref="H36:H84" si="37">F36-G36</f>
        <v>60725.186193736969</v>
      </c>
      <c r="I36" s="82">
        <f t="shared" si="28"/>
        <v>-14316643.179753995</v>
      </c>
      <c r="J36" s="82">
        <f t="shared" si="29"/>
        <v>-573990.55058475235</v>
      </c>
      <c r="K36" s="82">
        <f t="shared" ref="K36:K83" si="38">K35+H36</f>
        <v>89063.606417480885</v>
      </c>
      <c r="L36" s="82">
        <f t="shared" si="30"/>
        <v>109875924.16269028</v>
      </c>
      <c r="M36" s="82">
        <f t="shared" si="31"/>
        <v>123707640.398277</v>
      </c>
      <c r="N36" s="82">
        <f t="shared" si="25"/>
        <v>13831716.235586718</v>
      </c>
      <c r="O36" s="82">
        <f t="shared" si="19"/>
        <v>-4841100.6824553506</v>
      </c>
      <c r="P36" s="171">
        <f t="shared" si="32"/>
        <v>2389691.353871577</v>
      </c>
      <c r="Q36" s="248"/>
      <c r="R36" s="126"/>
    </row>
    <row r="37" spans="1:18" s="120" customFormat="1">
      <c r="A37" s="152">
        <v>41455</v>
      </c>
      <c r="B37" s="136">
        <f t="shared" si="33"/>
        <v>124192567.34244427</v>
      </c>
      <c r="C37" s="136">
        <f t="shared" si="34"/>
        <v>147002266.97</v>
      </c>
      <c r="D37" s="82">
        <f t="shared" si="26"/>
        <v>124192567.34244427</v>
      </c>
      <c r="E37" s="82">
        <f t="shared" si="27"/>
        <v>7158321.5898769973</v>
      </c>
      <c r="F37" s="97">
        <f t="shared" si="35"/>
        <v>391357.19358051295</v>
      </c>
      <c r="G37" s="82">
        <f t="shared" si="36"/>
        <v>330632.00738677598</v>
      </c>
      <c r="H37" s="82">
        <f t="shared" si="37"/>
        <v>60725.186193736969</v>
      </c>
      <c r="I37" s="82">
        <f t="shared" si="28"/>
        <v>-21474964.769630991</v>
      </c>
      <c r="J37" s="82">
        <f t="shared" si="29"/>
        <v>-965347.74416526523</v>
      </c>
      <c r="K37" s="82">
        <f t="shared" si="38"/>
        <v>149788.79261121785</v>
      </c>
      <c r="L37" s="82">
        <f t="shared" si="30"/>
        <v>102717602.57281327</v>
      </c>
      <c r="M37" s="82">
        <f t="shared" si="31"/>
        <v>123377008.39089021</v>
      </c>
      <c r="N37" s="82">
        <f t="shared" si="25"/>
        <v>20659405.818076938</v>
      </c>
      <c r="O37" s="82">
        <f t="shared" si="19"/>
        <v>-7230792.0363269281</v>
      </c>
      <c r="P37" s="171">
        <f t="shared" si="32"/>
        <v>2389691.3538715774</v>
      </c>
      <c r="Q37" s="248"/>
      <c r="R37" s="126"/>
    </row>
    <row r="38" spans="1:18" s="120" customFormat="1">
      <c r="A38" s="152">
        <v>41486</v>
      </c>
      <c r="B38" s="136">
        <f t="shared" si="33"/>
        <v>124192567.34244427</v>
      </c>
      <c r="C38" s="136">
        <f t="shared" si="34"/>
        <v>147002266.97</v>
      </c>
      <c r="D38" s="82">
        <f t="shared" si="26"/>
        <v>124192567.34244427</v>
      </c>
      <c r="E38" s="82">
        <f t="shared" si="27"/>
        <v>7158321.5898769973</v>
      </c>
      <c r="F38" s="97">
        <f t="shared" si="35"/>
        <v>391357.19358051295</v>
      </c>
      <c r="G38" s="82">
        <f t="shared" si="36"/>
        <v>330632.00738677598</v>
      </c>
      <c r="H38" s="82">
        <f t="shared" si="37"/>
        <v>60725.186193736969</v>
      </c>
      <c r="I38" s="82">
        <f t="shared" si="28"/>
        <v>-28633286.359507989</v>
      </c>
      <c r="J38" s="82">
        <f t="shared" si="29"/>
        <v>-1356704.9377457781</v>
      </c>
      <c r="K38" s="82">
        <f t="shared" si="38"/>
        <v>210513.97880495482</v>
      </c>
      <c r="L38" s="82">
        <f t="shared" si="30"/>
        <v>95559280.982936278</v>
      </c>
      <c r="M38" s="82">
        <f t="shared" si="31"/>
        <v>123046376.38350345</v>
      </c>
      <c r="N38" s="82">
        <f t="shared" si="25"/>
        <v>27487095.400567174</v>
      </c>
      <c r="O38" s="82">
        <f t="shared" si="19"/>
        <v>-9620483.3901985101</v>
      </c>
      <c r="P38" s="171">
        <f t="shared" si="32"/>
        <v>2389691.3538715821</v>
      </c>
      <c r="Q38" s="248"/>
      <c r="R38" s="126"/>
    </row>
    <row r="39" spans="1:18" s="120" customFormat="1">
      <c r="A39" s="151">
        <v>41517</v>
      </c>
      <c r="B39" s="333">
        <f t="shared" si="33"/>
        <v>124192567.34244427</v>
      </c>
      <c r="C39" s="136">
        <f t="shared" si="34"/>
        <v>147002266.97</v>
      </c>
      <c r="D39" s="194">
        <f t="shared" si="26"/>
        <v>124192567.34244427</v>
      </c>
      <c r="E39" s="82">
        <f t="shared" si="27"/>
        <v>7158321.5898769973</v>
      </c>
      <c r="F39" s="334">
        <f t="shared" si="35"/>
        <v>391357.19358051295</v>
      </c>
      <c r="G39" s="82">
        <f t="shared" si="36"/>
        <v>330632.00738677598</v>
      </c>
      <c r="H39" s="194">
        <f t="shared" si="37"/>
        <v>60725.186193736969</v>
      </c>
      <c r="I39" s="82">
        <f t="shared" si="28"/>
        <v>-35791607.949384987</v>
      </c>
      <c r="J39" s="194">
        <f t="shared" si="29"/>
        <v>-1748062.131326291</v>
      </c>
      <c r="K39" s="82">
        <f>K38+H39</f>
        <v>271239.16499869176</v>
      </c>
      <c r="L39" s="194">
        <f t="shared" si="30"/>
        <v>88400959.393059283</v>
      </c>
      <c r="M39" s="82">
        <f t="shared" si="31"/>
        <v>122715744.37611668</v>
      </c>
      <c r="N39" s="194">
        <f t="shared" si="25"/>
        <v>34314784.983057395</v>
      </c>
      <c r="O39" s="82">
        <f t="shared" si="19"/>
        <v>-12010174.744070087</v>
      </c>
      <c r="P39" s="185">
        <f t="shared" si="32"/>
        <v>2389691.3538715765</v>
      </c>
      <c r="Q39" s="248"/>
      <c r="R39" s="126"/>
    </row>
    <row r="40" spans="1:18" s="120" customFormat="1">
      <c r="A40" s="152">
        <v>41547</v>
      </c>
      <c r="B40" s="136">
        <f t="shared" si="33"/>
        <v>124192567.34244427</v>
      </c>
      <c r="C40" s="136">
        <f t="shared" si="34"/>
        <v>147002266.97</v>
      </c>
      <c r="D40" s="82">
        <f t="shared" si="26"/>
        <v>124192567.34244427</v>
      </c>
      <c r="E40" s="82">
        <f t="shared" si="27"/>
        <v>7158321.5898769973</v>
      </c>
      <c r="F40" s="97">
        <f t="shared" si="35"/>
        <v>391357.19358051295</v>
      </c>
      <c r="G40" s="82">
        <f t="shared" si="36"/>
        <v>330632.00738677598</v>
      </c>
      <c r="H40" s="82">
        <f t="shared" si="37"/>
        <v>60725.186193736969</v>
      </c>
      <c r="I40" s="82">
        <f t="shared" si="28"/>
        <v>-42949929.539261982</v>
      </c>
      <c r="J40" s="82">
        <f t="shared" si="29"/>
        <v>-2139419.3249068041</v>
      </c>
      <c r="K40" s="82">
        <f t="shared" si="38"/>
        <v>331964.35119242873</v>
      </c>
      <c r="L40" s="82">
        <f t="shared" si="30"/>
        <v>81242637.803182289</v>
      </c>
      <c r="M40" s="82">
        <f t="shared" si="31"/>
        <v>122385112.36872989</v>
      </c>
      <c r="N40" s="82">
        <f t="shared" si="25"/>
        <v>41142474.5655476</v>
      </c>
      <c r="O40" s="82">
        <f t="shared" si="19"/>
        <v>-14399866.097941659</v>
      </c>
      <c r="P40" s="171">
        <f t="shared" si="32"/>
        <v>2389691.3538715728</v>
      </c>
      <c r="R40" s="126"/>
    </row>
    <row r="41" spans="1:18" s="120" customFormat="1">
      <c r="A41" s="152">
        <v>41578</v>
      </c>
      <c r="B41" s="136">
        <f t="shared" si="33"/>
        <v>124192567.34244427</v>
      </c>
      <c r="C41" s="136">
        <f t="shared" si="34"/>
        <v>147002266.97</v>
      </c>
      <c r="D41" s="82">
        <f t="shared" si="26"/>
        <v>124192567.34244427</v>
      </c>
      <c r="E41" s="82">
        <f t="shared" si="27"/>
        <v>7158321.5898769973</v>
      </c>
      <c r="F41" s="97">
        <f t="shared" si="35"/>
        <v>391357.19358051295</v>
      </c>
      <c r="G41" s="82">
        <f t="shared" si="36"/>
        <v>330632.00738677598</v>
      </c>
      <c r="H41" s="82">
        <f t="shared" si="37"/>
        <v>60725.186193736969</v>
      </c>
      <c r="I41" s="82">
        <f t="shared" si="28"/>
        <v>-50108251.129138976</v>
      </c>
      <c r="J41" s="82">
        <f t="shared" si="29"/>
        <v>-2530776.518487317</v>
      </c>
      <c r="K41" s="82">
        <f>K40+H41</f>
        <v>392689.5373861657</v>
      </c>
      <c r="L41" s="82">
        <f>B41+I41</f>
        <v>74084316.213305295</v>
      </c>
      <c r="M41" s="82">
        <f t="shared" si="31"/>
        <v>122054480.36134312</v>
      </c>
      <c r="N41" s="82">
        <f t="shared" si="25"/>
        <v>47970164.148037821</v>
      </c>
      <c r="O41" s="82">
        <f t="shared" si="19"/>
        <v>-16789557.451813236</v>
      </c>
      <c r="P41" s="171">
        <f t="shared" si="32"/>
        <v>2389691.3538715765</v>
      </c>
      <c r="R41" s="126"/>
    </row>
    <row r="42" spans="1:18" s="120" customFormat="1">
      <c r="A42" s="294">
        <v>41608</v>
      </c>
      <c r="B42" s="247">
        <f t="shared" si="33"/>
        <v>124192567.34244427</v>
      </c>
      <c r="C42" s="247">
        <f t="shared" si="34"/>
        <v>147002266.97</v>
      </c>
      <c r="D42" s="117">
        <f t="shared" si="26"/>
        <v>124192567.34244427</v>
      </c>
      <c r="E42" s="117">
        <f t="shared" si="27"/>
        <v>7158321.5898769973</v>
      </c>
      <c r="F42" s="246">
        <f t="shared" si="35"/>
        <v>391357.19358051295</v>
      </c>
      <c r="G42" s="117">
        <f t="shared" si="36"/>
        <v>330632.00738677598</v>
      </c>
      <c r="H42" s="117">
        <f t="shared" si="37"/>
        <v>60725.186193736969</v>
      </c>
      <c r="I42" s="117">
        <f t="shared" si="28"/>
        <v>-57266572.719015971</v>
      </c>
      <c r="J42" s="117">
        <f t="shared" si="29"/>
        <v>-2922133.7120678299</v>
      </c>
      <c r="K42" s="117">
        <f t="shared" si="38"/>
        <v>453414.72357990267</v>
      </c>
      <c r="L42" s="117">
        <f t="shared" si="30"/>
        <v>66925994.6234283</v>
      </c>
      <c r="M42" s="117">
        <f t="shared" si="31"/>
        <v>121723848.35395634</v>
      </c>
      <c r="N42" s="117">
        <f t="shared" si="25"/>
        <v>54797853.730528042</v>
      </c>
      <c r="O42" s="117">
        <f t="shared" si="19"/>
        <v>-19179248.805684812</v>
      </c>
      <c r="P42" s="244">
        <f t="shared" si="24"/>
        <v>2389691.3538715765</v>
      </c>
      <c r="R42" s="126"/>
    </row>
    <row r="43" spans="1:18" s="120" customFormat="1">
      <c r="A43" s="294">
        <v>41639</v>
      </c>
      <c r="B43" s="247">
        <f t="shared" si="33"/>
        <v>124192567.34244427</v>
      </c>
      <c r="C43" s="247">
        <f t="shared" si="34"/>
        <v>147002266.97</v>
      </c>
      <c r="D43" s="117">
        <f t="shared" si="26"/>
        <v>124192567.34244427</v>
      </c>
      <c r="E43" s="117">
        <f t="shared" si="27"/>
        <v>7158321.5898769973</v>
      </c>
      <c r="F43" s="246">
        <f t="shared" si="35"/>
        <v>391357.19358051295</v>
      </c>
      <c r="G43" s="117">
        <f t="shared" si="36"/>
        <v>330632.00738677598</v>
      </c>
      <c r="H43" s="117">
        <f t="shared" si="37"/>
        <v>60725.186193736969</v>
      </c>
      <c r="I43" s="117">
        <f t="shared" si="28"/>
        <v>-64424894.308892965</v>
      </c>
      <c r="J43" s="117">
        <f t="shared" si="29"/>
        <v>-3313490.9056483428</v>
      </c>
      <c r="K43" s="117">
        <f t="shared" si="38"/>
        <v>514139.90977363964</v>
      </c>
      <c r="L43" s="117">
        <f t="shared" si="30"/>
        <v>59767673.033551306</v>
      </c>
      <c r="M43" s="117">
        <f t="shared" si="31"/>
        <v>121393216.34656957</v>
      </c>
      <c r="N43" s="117">
        <f t="shared" si="25"/>
        <v>61625543.313018262</v>
      </c>
      <c r="O43" s="117">
        <f t="shared" si="19"/>
        <v>-21568940.159556389</v>
      </c>
      <c r="P43" s="244">
        <f t="shared" si="24"/>
        <v>2389691.3538715765</v>
      </c>
      <c r="R43" s="126"/>
    </row>
    <row r="44" spans="1:18" s="120" customFormat="1">
      <c r="A44" s="294">
        <v>41670</v>
      </c>
      <c r="B44" s="247">
        <f t="shared" si="33"/>
        <v>124192567.34244427</v>
      </c>
      <c r="C44" s="247">
        <f t="shared" si="34"/>
        <v>147002266.97</v>
      </c>
      <c r="D44" s="117">
        <f t="shared" si="26"/>
        <v>124192567.34244427</v>
      </c>
      <c r="E44" s="246">
        <f>B44*$C$6/12</f>
        <v>373560.89318546053</v>
      </c>
      <c r="F44" s="246">
        <f t="shared" ref="F44:F55" si="39">C44*F$14/12</f>
        <v>391357.19358051295</v>
      </c>
      <c r="G44" s="117">
        <f t="shared" ref="G44:G55" si="40">D44*F$14/12</f>
        <v>330632.00738677598</v>
      </c>
      <c r="H44" s="117">
        <f t="shared" si="37"/>
        <v>60725.186193736969</v>
      </c>
      <c r="I44" s="117">
        <f t="shared" si="28"/>
        <v>-64798455.202078424</v>
      </c>
      <c r="J44" s="117">
        <f t="shared" si="29"/>
        <v>-3704848.0992288557</v>
      </c>
      <c r="K44" s="117">
        <f t="shared" si="38"/>
        <v>574865.0959673766</v>
      </c>
      <c r="L44" s="117">
        <f t="shared" si="30"/>
        <v>59394112.140365846</v>
      </c>
      <c r="M44" s="117">
        <f t="shared" si="31"/>
        <v>121062584.33918279</v>
      </c>
      <c r="N44" s="117">
        <f t="shared" si="25"/>
        <v>61668472.198816948</v>
      </c>
      <c r="O44" s="117">
        <f t="shared" si="19"/>
        <v>-21583965.26958593</v>
      </c>
      <c r="P44" s="244">
        <f t="shared" si="24"/>
        <v>15025.110029540956</v>
      </c>
      <c r="R44" s="126"/>
    </row>
    <row r="45" spans="1:18" s="120" customFormat="1">
      <c r="A45" s="294">
        <v>41698</v>
      </c>
      <c r="B45" s="247">
        <f t="shared" si="33"/>
        <v>124192567.34244427</v>
      </c>
      <c r="C45" s="247">
        <f t="shared" si="34"/>
        <v>147002266.97</v>
      </c>
      <c r="D45" s="117">
        <f t="shared" si="26"/>
        <v>124192567.34244427</v>
      </c>
      <c r="E45" s="246">
        <f t="shared" ref="E45:E55" si="41">B45*$C$6/12</f>
        <v>373560.89318546053</v>
      </c>
      <c r="F45" s="246">
        <f t="shared" si="39"/>
        <v>391357.19358051295</v>
      </c>
      <c r="G45" s="117">
        <f t="shared" si="40"/>
        <v>330632.00738677598</v>
      </c>
      <c r="H45" s="117">
        <f t="shared" si="37"/>
        <v>60725.186193736969</v>
      </c>
      <c r="I45" s="117">
        <f t="shared" si="28"/>
        <v>-65172016.095263883</v>
      </c>
      <c r="J45" s="117">
        <f t="shared" si="29"/>
        <v>-4096205.2928093686</v>
      </c>
      <c r="K45" s="117">
        <f t="shared" si="38"/>
        <v>635590.28216111357</v>
      </c>
      <c r="L45" s="117">
        <f t="shared" si="30"/>
        <v>59020551.247180387</v>
      </c>
      <c r="M45" s="117">
        <f t="shared" si="31"/>
        <v>120731952.33179602</v>
      </c>
      <c r="N45" s="117">
        <f t="shared" si="25"/>
        <v>61711401.084615633</v>
      </c>
      <c r="O45" s="117">
        <f t="shared" si="19"/>
        <v>-21598990.379615471</v>
      </c>
      <c r="P45" s="244">
        <f t="shared" si="24"/>
        <v>15025.110029540956</v>
      </c>
      <c r="R45" s="126"/>
    </row>
    <row r="46" spans="1:18" s="120" customFormat="1">
      <c r="A46" s="294">
        <v>41729</v>
      </c>
      <c r="B46" s="247">
        <f t="shared" si="33"/>
        <v>124192567.34244427</v>
      </c>
      <c r="C46" s="247">
        <f t="shared" si="34"/>
        <v>147002266.97</v>
      </c>
      <c r="D46" s="117">
        <f t="shared" si="26"/>
        <v>124192567.34244427</v>
      </c>
      <c r="E46" s="246">
        <f t="shared" si="41"/>
        <v>373560.89318546053</v>
      </c>
      <c r="F46" s="246">
        <f t="shared" si="39"/>
        <v>391357.19358051295</v>
      </c>
      <c r="G46" s="117">
        <f t="shared" si="40"/>
        <v>330632.00738677598</v>
      </c>
      <c r="H46" s="117">
        <f t="shared" si="37"/>
        <v>60725.186193736969</v>
      </c>
      <c r="I46" s="117">
        <f t="shared" si="28"/>
        <v>-65545576.988449343</v>
      </c>
      <c r="J46" s="117">
        <f t="shared" si="29"/>
        <v>-4487562.4863898819</v>
      </c>
      <c r="K46" s="117">
        <f>K45+H46</f>
        <v>696315.46835485054</v>
      </c>
      <c r="L46" s="117">
        <f t="shared" si="30"/>
        <v>58646990.353994928</v>
      </c>
      <c r="M46" s="117">
        <f t="shared" si="31"/>
        <v>120401320.32440925</v>
      </c>
      <c r="N46" s="117">
        <f t="shared" si="25"/>
        <v>61754329.970414318</v>
      </c>
      <c r="O46" s="117">
        <f t="shared" si="19"/>
        <v>-21614015.489645012</v>
      </c>
      <c r="P46" s="244">
        <f t="shared" si="24"/>
        <v>15025.110029540956</v>
      </c>
      <c r="R46" s="126"/>
    </row>
    <row r="47" spans="1:18" s="120" customFormat="1">
      <c r="A47" s="294">
        <v>41759</v>
      </c>
      <c r="B47" s="247">
        <f t="shared" si="33"/>
        <v>124192567.34244427</v>
      </c>
      <c r="C47" s="247">
        <f t="shared" si="34"/>
        <v>147002266.97</v>
      </c>
      <c r="D47" s="117">
        <f t="shared" si="26"/>
        <v>124192567.34244427</v>
      </c>
      <c r="E47" s="246">
        <f t="shared" si="41"/>
        <v>373560.89318546053</v>
      </c>
      <c r="F47" s="246">
        <f t="shared" si="39"/>
        <v>391357.19358051295</v>
      </c>
      <c r="G47" s="117">
        <f t="shared" si="40"/>
        <v>330632.00738677598</v>
      </c>
      <c r="H47" s="117">
        <f t="shared" si="37"/>
        <v>60725.186193736969</v>
      </c>
      <c r="I47" s="117">
        <f t="shared" si="28"/>
        <v>-65919137.881634802</v>
      </c>
      <c r="J47" s="117">
        <f t="shared" si="29"/>
        <v>-4878919.6799703948</v>
      </c>
      <c r="K47" s="117">
        <f t="shared" si="38"/>
        <v>757040.65454858751</v>
      </c>
      <c r="L47" s="117">
        <f t="shared" si="30"/>
        <v>58273429.460809469</v>
      </c>
      <c r="M47" s="117">
        <f t="shared" si="31"/>
        <v>120070688.31702246</v>
      </c>
      <c r="N47" s="117">
        <f t="shared" si="25"/>
        <v>61797258.856212988</v>
      </c>
      <c r="O47" s="117">
        <f t="shared" si="19"/>
        <v>-21629040.599674545</v>
      </c>
      <c r="P47" s="244">
        <f t="shared" si="24"/>
        <v>15025.110029533505</v>
      </c>
      <c r="R47" s="126"/>
    </row>
    <row r="48" spans="1:18" s="120" customFormat="1">
      <c r="A48" s="294">
        <v>41790</v>
      </c>
      <c r="B48" s="247">
        <f t="shared" si="33"/>
        <v>124192567.34244427</v>
      </c>
      <c r="C48" s="247">
        <f t="shared" si="34"/>
        <v>147002266.97</v>
      </c>
      <c r="D48" s="117">
        <f t="shared" si="26"/>
        <v>124192567.34244427</v>
      </c>
      <c r="E48" s="246">
        <f t="shared" si="41"/>
        <v>373560.89318546053</v>
      </c>
      <c r="F48" s="246">
        <f t="shared" si="39"/>
        <v>391357.19358051295</v>
      </c>
      <c r="G48" s="117">
        <f t="shared" si="40"/>
        <v>330632.00738677598</v>
      </c>
      <c r="H48" s="117">
        <f t="shared" si="37"/>
        <v>60725.186193736969</v>
      </c>
      <c r="I48" s="117">
        <f t="shared" si="28"/>
        <v>-66292698.774820261</v>
      </c>
      <c r="J48" s="117">
        <f t="shared" si="29"/>
        <v>-5270276.8735509077</v>
      </c>
      <c r="K48" s="117">
        <f>K47+H48</f>
        <v>817765.84074232448</v>
      </c>
      <c r="L48" s="117">
        <f t="shared" si="30"/>
        <v>57899868.56762401</v>
      </c>
      <c r="M48" s="117">
        <f t="shared" si="31"/>
        <v>119740056.30963568</v>
      </c>
      <c r="N48" s="117">
        <f t="shared" si="25"/>
        <v>61840187.742011674</v>
      </c>
      <c r="O48" s="117">
        <f t="shared" si="19"/>
        <v>-21644065.709704086</v>
      </c>
      <c r="P48" s="244">
        <f t="shared" si="24"/>
        <v>15025.110029540956</v>
      </c>
      <c r="R48" s="126"/>
    </row>
    <row r="49" spans="1:18" s="120" customFormat="1">
      <c r="A49" s="294">
        <v>41820</v>
      </c>
      <c r="B49" s="247">
        <f t="shared" si="33"/>
        <v>124192567.34244427</v>
      </c>
      <c r="C49" s="247">
        <f t="shared" si="34"/>
        <v>147002266.97</v>
      </c>
      <c r="D49" s="117">
        <f t="shared" si="26"/>
        <v>124192567.34244427</v>
      </c>
      <c r="E49" s="246">
        <f t="shared" si="41"/>
        <v>373560.89318546053</v>
      </c>
      <c r="F49" s="246">
        <f t="shared" si="39"/>
        <v>391357.19358051295</v>
      </c>
      <c r="G49" s="117">
        <f t="shared" si="40"/>
        <v>330632.00738677598</v>
      </c>
      <c r="H49" s="117">
        <f t="shared" si="37"/>
        <v>60725.186193736969</v>
      </c>
      <c r="I49" s="117">
        <f t="shared" si="28"/>
        <v>-66666259.66800572</v>
      </c>
      <c r="J49" s="117">
        <f t="shared" si="29"/>
        <v>-5661634.0671314206</v>
      </c>
      <c r="K49" s="117">
        <f t="shared" si="38"/>
        <v>878491.02693606145</v>
      </c>
      <c r="L49" s="117">
        <f t="shared" si="30"/>
        <v>57526307.674438551</v>
      </c>
      <c r="M49" s="117">
        <f t="shared" si="31"/>
        <v>119409424.30224891</v>
      </c>
      <c r="N49" s="117">
        <f t="shared" si="25"/>
        <v>61883116.627810359</v>
      </c>
      <c r="O49" s="117">
        <f t="shared" si="19"/>
        <v>-21659090.819733623</v>
      </c>
      <c r="P49" s="244">
        <f t="shared" si="24"/>
        <v>15025.110029537231</v>
      </c>
      <c r="R49" s="126"/>
    </row>
    <row r="50" spans="1:18" s="120" customFormat="1">
      <c r="A50" s="294">
        <v>41851</v>
      </c>
      <c r="B50" s="247">
        <f t="shared" si="33"/>
        <v>124192567.34244427</v>
      </c>
      <c r="C50" s="247">
        <f t="shared" si="34"/>
        <v>147002266.97</v>
      </c>
      <c r="D50" s="117">
        <f t="shared" si="26"/>
        <v>124192567.34244427</v>
      </c>
      <c r="E50" s="246">
        <f>B50*$C$6/12</f>
        <v>373560.89318546053</v>
      </c>
      <c r="F50" s="246">
        <f t="shared" si="39"/>
        <v>391357.19358051295</v>
      </c>
      <c r="G50" s="117">
        <f t="shared" si="40"/>
        <v>330632.00738677598</v>
      </c>
      <c r="H50" s="117">
        <f t="shared" si="37"/>
        <v>60725.186193736969</v>
      </c>
      <c r="I50" s="117">
        <f t="shared" si="28"/>
        <v>-67039820.561191179</v>
      </c>
      <c r="J50" s="117">
        <f t="shared" si="29"/>
        <v>-6052991.2607119335</v>
      </c>
      <c r="K50" s="117">
        <f t="shared" si="38"/>
        <v>939216.21312979842</v>
      </c>
      <c r="L50" s="117">
        <f t="shared" si="30"/>
        <v>57152746.781253092</v>
      </c>
      <c r="M50" s="117">
        <f t="shared" si="31"/>
        <v>119078792.29486214</v>
      </c>
      <c r="N50" s="117">
        <f t="shared" si="25"/>
        <v>61926045.513609044</v>
      </c>
      <c r="O50" s="117">
        <f t="shared" si="19"/>
        <v>-21674115.929763164</v>
      </c>
      <c r="P50" s="244">
        <f t="shared" si="24"/>
        <v>15025.110029540956</v>
      </c>
      <c r="R50" s="126"/>
    </row>
    <row r="51" spans="1:18" s="120" customFormat="1">
      <c r="A51" s="200">
        <v>41882</v>
      </c>
      <c r="B51" s="336">
        <f t="shared" si="33"/>
        <v>124192567.34244427</v>
      </c>
      <c r="C51" s="247">
        <f t="shared" si="34"/>
        <v>147002266.97</v>
      </c>
      <c r="D51" s="337">
        <f t="shared" si="26"/>
        <v>124192567.34244427</v>
      </c>
      <c r="E51" s="246">
        <f t="shared" si="41"/>
        <v>373560.89318546053</v>
      </c>
      <c r="F51" s="338">
        <f t="shared" si="39"/>
        <v>391357.19358051295</v>
      </c>
      <c r="G51" s="117">
        <f t="shared" si="40"/>
        <v>330632.00738677598</v>
      </c>
      <c r="H51" s="337">
        <f t="shared" si="37"/>
        <v>60725.186193736969</v>
      </c>
      <c r="I51" s="117">
        <f t="shared" si="28"/>
        <v>-67413381.454376638</v>
      </c>
      <c r="J51" s="337">
        <f t="shared" si="29"/>
        <v>-6444348.4542924464</v>
      </c>
      <c r="K51" s="117">
        <f t="shared" si="38"/>
        <v>999941.39932353538</v>
      </c>
      <c r="L51" s="337">
        <f t="shared" si="30"/>
        <v>56779185.888067633</v>
      </c>
      <c r="M51" s="117">
        <f t="shared" si="31"/>
        <v>118748160.28747536</v>
      </c>
      <c r="N51" s="337">
        <f t="shared" si="25"/>
        <v>61968974.39940773</v>
      </c>
      <c r="O51" s="117">
        <f t="shared" si="19"/>
        <v>-21689141.039792705</v>
      </c>
      <c r="P51" s="340">
        <f t="shared" si="24"/>
        <v>15025.110029540956</v>
      </c>
      <c r="R51" s="126"/>
    </row>
    <row r="52" spans="1:18" s="120" customFormat="1">
      <c r="A52" s="294">
        <v>41912</v>
      </c>
      <c r="B52" s="247">
        <f t="shared" si="33"/>
        <v>124192567.34244427</v>
      </c>
      <c r="C52" s="247">
        <f t="shared" si="34"/>
        <v>147002266.97</v>
      </c>
      <c r="D52" s="117">
        <f t="shared" si="26"/>
        <v>124192567.34244427</v>
      </c>
      <c r="E52" s="246">
        <f t="shared" si="41"/>
        <v>373560.89318546053</v>
      </c>
      <c r="F52" s="246">
        <f t="shared" si="39"/>
        <v>391357.19358051295</v>
      </c>
      <c r="G52" s="117">
        <f t="shared" si="40"/>
        <v>330632.00738677598</v>
      </c>
      <c r="H52" s="117">
        <f t="shared" si="37"/>
        <v>60725.186193736969</v>
      </c>
      <c r="I52" s="117">
        <f t="shared" si="28"/>
        <v>-67786942.347562104</v>
      </c>
      <c r="J52" s="117">
        <f t="shared" si="29"/>
        <v>-6835705.6478729593</v>
      </c>
      <c r="K52" s="117">
        <f t="shared" si="38"/>
        <v>1060666.5855172724</v>
      </c>
      <c r="L52" s="117">
        <f t="shared" si="30"/>
        <v>56405624.994882166</v>
      </c>
      <c r="M52" s="117">
        <f t="shared" si="31"/>
        <v>118417528.28008859</v>
      </c>
      <c r="N52" s="117">
        <f t="shared" si="25"/>
        <v>62011903.285206422</v>
      </c>
      <c r="O52" s="117">
        <f t="shared" si="19"/>
        <v>-21704166.149822246</v>
      </c>
      <c r="P52" s="244">
        <f t="shared" si="24"/>
        <v>15025.110029540956</v>
      </c>
      <c r="R52" s="126"/>
    </row>
    <row r="53" spans="1:18" s="120" customFormat="1">
      <c r="A53" s="294">
        <v>41943</v>
      </c>
      <c r="B53" s="247">
        <f t="shared" si="33"/>
        <v>124192567.34244427</v>
      </c>
      <c r="C53" s="247">
        <f t="shared" si="34"/>
        <v>147002266.97</v>
      </c>
      <c r="D53" s="117">
        <f t="shared" si="26"/>
        <v>124192567.34244427</v>
      </c>
      <c r="E53" s="246">
        <f t="shared" si="41"/>
        <v>373560.89318546053</v>
      </c>
      <c r="F53" s="246">
        <f t="shared" si="39"/>
        <v>391357.19358051295</v>
      </c>
      <c r="G53" s="117">
        <f t="shared" si="40"/>
        <v>330632.00738677598</v>
      </c>
      <c r="H53" s="117">
        <f t="shared" si="37"/>
        <v>60725.186193736969</v>
      </c>
      <c r="I53" s="117">
        <f t="shared" si="28"/>
        <v>-68160503.240747571</v>
      </c>
      <c r="J53" s="117">
        <f t="shared" si="29"/>
        <v>-7227062.8414534722</v>
      </c>
      <c r="K53" s="117">
        <f t="shared" si="38"/>
        <v>1121391.7717110093</v>
      </c>
      <c r="L53" s="117">
        <f t="shared" si="30"/>
        <v>56032064.1016967</v>
      </c>
      <c r="M53" s="117">
        <f t="shared" si="31"/>
        <v>118086896.2727018</v>
      </c>
      <c r="N53" s="117">
        <f t="shared" si="25"/>
        <v>62054832.1710051</v>
      </c>
      <c r="O53" s="117">
        <f t="shared" si="19"/>
        <v>-21719191.259851784</v>
      </c>
      <c r="P53" s="244">
        <f t="shared" si="24"/>
        <v>15025.110029537231</v>
      </c>
      <c r="R53" s="126"/>
    </row>
    <row r="54" spans="1:18" s="120" customFormat="1">
      <c r="A54" s="152">
        <v>41973</v>
      </c>
      <c r="B54" s="136">
        <f t="shared" si="33"/>
        <v>124192567.34244427</v>
      </c>
      <c r="C54" s="136">
        <f t="shared" si="34"/>
        <v>147002266.97</v>
      </c>
      <c r="D54" s="82">
        <f t="shared" si="26"/>
        <v>124192567.34244427</v>
      </c>
      <c r="E54" s="97">
        <f t="shared" si="41"/>
        <v>373560.89318546053</v>
      </c>
      <c r="F54" s="97">
        <f t="shared" si="39"/>
        <v>391357.19358051295</v>
      </c>
      <c r="G54" s="82">
        <f t="shared" si="40"/>
        <v>330632.00738677598</v>
      </c>
      <c r="H54" s="82">
        <f t="shared" si="37"/>
        <v>60725.186193736969</v>
      </c>
      <c r="I54" s="82">
        <f t="shared" si="28"/>
        <v>-68534064.133933038</v>
      </c>
      <c r="J54" s="82">
        <f t="shared" si="29"/>
        <v>-7618420.035033985</v>
      </c>
      <c r="K54" s="82">
        <f t="shared" si="38"/>
        <v>1182116.9579047463</v>
      </c>
      <c r="L54" s="82">
        <f t="shared" si="30"/>
        <v>55658503.208511233</v>
      </c>
      <c r="M54" s="82">
        <f t="shared" si="31"/>
        <v>117756264.26531503</v>
      </c>
      <c r="N54" s="82">
        <f t="shared" si="25"/>
        <v>62097761.056803793</v>
      </c>
      <c r="O54" s="82">
        <f t="shared" si="19"/>
        <v>-21734216.369881324</v>
      </c>
      <c r="P54" s="171">
        <f t="shared" si="24"/>
        <v>15025.110029540956</v>
      </c>
      <c r="R54" s="126"/>
    </row>
    <row r="55" spans="1:18" s="120" customFormat="1">
      <c r="A55" s="152">
        <v>42004</v>
      </c>
      <c r="B55" s="136">
        <f t="shared" si="33"/>
        <v>124192567.34244427</v>
      </c>
      <c r="C55" s="136">
        <f t="shared" si="34"/>
        <v>147002266.97</v>
      </c>
      <c r="D55" s="82">
        <f t="shared" si="26"/>
        <v>124192567.34244427</v>
      </c>
      <c r="E55" s="97">
        <f t="shared" si="41"/>
        <v>373560.89318546053</v>
      </c>
      <c r="F55" s="97">
        <f t="shared" si="39"/>
        <v>391357.19358051295</v>
      </c>
      <c r="G55" s="82">
        <f t="shared" si="40"/>
        <v>330632.00738677598</v>
      </c>
      <c r="H55" s="82">
        <f t="shared" si="37"/>
        <v>60725.186193736969</v>
      </c>
      <c r="I55" s="82">
        <f t="shared" si="28"/>
        <v>-68907625.027118504</v>
      </c>
      <c r="J55" s="82">
        <f t="shared" si="29"/>
        <v>-8009777.2286144979</v>
      </c>
      <c r="K55" s="82">
        <f t="shared" si="38"/>
        <v>1242842.1440984833</v>
      </c>
      <c r="L55" s="82">
        <f t="shared" si="30"/>
        <v>55284942.315325767</v>
      </c>
      <c r="M55" s="82">
        <f t="shared" si="31"/>
        <v>117425632.25792827</v>
      </c>
      <c r="N55" s="82">
        <f t="shared" si="25"/>
        <v>62140689.9426025</v>
      </c>
      <c r="O55" s="82">
        <f t="shared" si="19"/>
        <v>-21749241.479910873</v>
      </c>
      <c r="P55" s="171">
        <f t="shared" si="24"/>
        <v>15025.110029548407</v>
      </c>
      <c r="R55" s="126"/>
    </row>
    <row r="56" spans="1:18" s="120" customFormat="1">
      <c r="A56" s="152" t="s">
        <v>64</v>
      </c>
      <c r="B56" s="136">
        <f t="shared" si="33"/>
        <v>124192567.34244427</v>
      </c>
      <c r="C56" s="136">
        <f t="shared" si="34"/>
        <v>147002266.97</v>
      </c>
      <c r="D56" s="82">
        <f t="shared" si="26"/>
        <v>124192567.34244427</v>
      </c>
      <c r="E56" s="82">
        <f>$D$6*B56</f>
        <v>4146168.8607275016</v>
      </c>
      <c r="F56" s="82">
        <f>C56*$F$14</f>
        <v>4696286.3229661556</v>
      </c>
      <c r="G56" s="82">
        <f>D56*F$14</f>
        <v>3967584.088641312</v>
      </c>
      <c r="H56" s="82">
        <f>F56-G56</f>
        <v>728702.23432484362</v>
      </c>
      <c r="I56" s="82">
        <f t="shared" si="28"/>
        <v>-73053793.887846008</v>
      </c>
      <c r="J56" s="82">
        <f>J55-F56</f>
        <v>-12706063.551580653</v>
      </c>
      <c r="K56" s="82">
        <f>K55+H56</f>
        <v>1971544.3784233269</v>
      </c>
      <c r="L56" s="82">
        <f t="shared" si="30"/>
        <v>51138773.454598263</v>
      </c>
      <c r="M56" s="82">
        <f t="shared" si="31"/>
        <v>113458048.16928695</v>
      </c>
      <c r="N56" s="82">
        <f t="shared" si="25"/>
        <v>62319274.714688689</v>
      </c>
      <c r="O56" s="82">
        <f t="shared" si="19"/>
        <v>-21811746.150141038</v>
      </c>
      <c r="P56" s="171">
        <f t="shared" si="24"/>
        <v>62504.670230165124</v>
      </c>
      <c r="R56" s="126"/>
    </row>
    <row r="57" spans="1:18" s="120" customFormat="1">
      <c r="A57" s="152" t="s">
        <v>65</v>
      </c>
      <c r="B57" s="136">
        <f t="shared" si="33"/>
        <v>124192567.34244427</v>
      </c>
      <c r="C57" s="136">
        <f t="shared" si="34"/>
        <v>147002266.97</v>
      </c>
      <c r="D57" s="82">
        <f t="shared" si="26"/>
        <v>124192567.34244427</v>
      </c>
      <c r="E57" s="82">
        <f>$E$6*B57</f>
        <v>3835687.4423713912</v>
      </c>
      <c r="F57" s="82">
        <f t="shared" ref="F57:F82" si="42">C57*F$14</f>
        <v>4696286.3229661556</v>
      </c>
      <c r="G57" s="82">
        <f t="shared" ref="G57:G83" si="43">D57*F$14</f>
        <v>3967584.088641312</v>
      </c>
      <c r="H57" s="82">
        <f t="shared" si="37"/>
        <v>728702.23432484362</v>
      </c>
      <c r="I57" s="82">
        <f t="shared" si="28"/>
        <v>-76889481.330217406</v>
      </c>
      <c r="J57" s="82">
        <f t="shared" si="28"/>
        <v>-17402349.874546807</v>
      </c>
      <c r="K57" s="82">
        <f t="shared" si="38"/>
        <v>2700246.6127481703</v>
      </c>
      <c r="L57" s="82">
        <f t="shared" si="30"/>
        <v>47303086.012226865</v>
      </c>
      <c r="M57" s="82">
        <f t="shared" si="31"/>
        <v>109490464.08064564</v>
      </c>
      <c r="N57" s="82">
        <f t="shared" si="25"/>
        <v>62187378.068418771</v>
      </c>
      <c r="O57" s="82">
        <f t="shared" si="19"/>
        <v>-21765582.323946569</v>
      </c>
      <c r="P57" s="171">
        <f t="shared" si="24"/>
        <v>-46163.826194468886</v>
      </c>
      <c r="R57" s="126"/>
    </row>
    <row r="58" spans="1:18" s="120" customFormat="1">
      <c r="A58" s="152" t="s">
        <v>66</v>
      </c>
      <c r="B58" s="136">
        <f t="shared" si="33"/>
        <v>124192567.34244427</v>
      </c>
      <c r="C58" s="136">
        <f t="shared" si="34"/>
        <v>147002266.97</v>
      </c>
      <c r="D58" s="82">
        <f t="shared" si="26"/>
        <v>124192567.34244427</v>
      </c>
      <c r="E58" s="82">
        <f>$F$6*B58</f>
        <v>3547560.6861369205</v>
      </c>
      <c r="F58" s="82">
        <f t="shared" si="42"/>
        <v>4696286.3229661556</v>
      </c>
      <c r="G58" s="82">
        <f>D58*F$14</f>
        <v>3967584.088641312</v>
      </c>
      <c r="H58" s="82">
        <f t="shared" si="37"/>
        <v>728702.23432484362</v>
      </c>
      <c r="I58" s="82">
        <f t="shared" si="28"/>
        <v>-80437042.016354322</v>
      </c>
      <c r="J58" s="82">
        <f t="shared" si="28"/>
        <v>-22098636.197512962</v>
      </c>
      <c r="K58" s="82">
        <f t="shared" si="38"/>
        <v>3428948.8470730139</v>
      </c>
      <c r="L58" s="82">
        <f t="shared" si="30"/>
        <v>43755525.326089948</v>
      </c>
      <c r="M58" s="82">
        <f t="shared" si="31"/>
        <v>105522879.99200433</v>
      </c>
      <c r="N58" s="82">
        <f t="shared" si="25"/>
        <v>61767354.665914387</v>
      </c>
      <c r="O58" s="82">
        <f t="shared" si="19"/>
        <v>-21618574.133070033</v>
      </c>
      <c r="P58" s="171">
        <f t="shared" si="24"/>
        <v>-147008.19087653607</v>
      </c>
      <c r="R58" s="126"/>
    </row>
    <row r="59" spans="1:18" s="120" customFormat="1">
      <c r="A59" s="152" t="s">
        <v>67</v>
      </c>
      <c r="B59" s="136">
        <f t="shared" si="33"/>
        <v>124192567.34244427</v>
      </c>
      <c r="C59" s="136">
        <f t="shared" si="34"/>
        <v>147002266.97</v>
      </c>
      <c r="D59" s="82">
        <f t="shared" si="26"/>
        <v>124192567.34244427</v>
      </c>
      <c r="E59" s="82">
        <f>$G$6*B59</f>
        <v>3281788.5920240898</v>
      </c>
      <c r="F59" s="82">
        <f t="shared" si="42"/>
        <v>4696286.3229661556</v>
      </c>
      <c r="G59" s="82">
        <f t="shared" si="43"/>
        <v>3967584.088641312</v>
      </c>
      <c r="H59" s="82">
        <f t="shared" si="37"/>
        <v>728702.23432484362</v>
      </c>
      <c r="I59" s="82">
        <f t="shared" si="28"/>
        <v>-83718830.60837841</v>
      </c>
      <c r="J59" s="82">
        <f t="shared" si="28"/>
        <v>-26794922.520479117</v>
      </c>
      <c r="K59" s="82">
        <f t="shared" si="38"/>
        <v>4157651.0813978575</v>
      </c>
      <c r="L59" s="82">
        <f t="shared" si="30"/>
        <v>40473736.734065861</v>
      </c>
      <c r="M59" s="82">
        <f t="shared" si="31"/>
        <v>101555295.90336302</v>
      </c>
      <c r="N59" s="82">
        <f t="shared" si="25"/>
        <v>61081559.169297159</v>
      </c>
      <c r="O59" s="82">
        <f t="shared" si="19"/>
        <v>-21378545.709254004</v>
      </c>
      <c r="P59" s="171">
        <f t="shared" si="24"/>
        <v>-240028.42381602898</v>
      </c>
      <c r="R59" s="126"/>
    </row>
    <row r="60" spans="1:18" s="120" customFormat="1">
      <c r="A60" s="152" t="s">
        <v>68</v>
      </c>
      <c r="B60" s="136">
        <f t="shared" si="33"/>
        <v>124192567.34244427</v>
      </c>
      <c r="C60" s="136">
        <f t="shared" si="34"/>
        <v>147002266.97</v>
      </c>
      <c r="D60" s="82">
        <f t="shared" si="26"/>
        <v>124192567.34244427</v>
      </c>
      <c r="E60" s="82">
        <f>$H$6*B60</f>
        <v>3035266.345849338</v>
      </c>
      <c r="F60" s="82">
        <f t="shared" si="42"/>
        <v>4696286.3229661556</v>
      </c>
      <c r="G60" s="82">
        <f t="shared" si="43"/>
        <v>3967584.088641312</v>
      </c>
      <c r="H60" s="82">
        <f t="shared" si="37"/>
        <v>728702.23432484362</v>
      </c>
      <c r="I60" s="82">
        <f t="shared" si="28"/>
        <v>-86754096.954227746</v>
      </c>
      <c r="J60" s="82">
        <f t="shared" si="28"/>
        <v>-31491208.843445271</v>
      </c>
      <c r="K60" s="82">
        <f t="shared" si="38"/>
        <v>4886353.3157227011</v>
      </c>
      <c r="L60" s="82">
        <f t="shared" si="30"/>
        <v>37438470.388216525</v>
      </c>
      <c r="M60" s="82">
        <f t="shared" si="31"/>
        <v>97587711.814721704</v>
      </c>
      <c r="N60" s="82">
        <f t="shared" si="25"/>
        <v>60149241.426505178</v>
      </c>
      <c r="O60" s="82">
        <f t="shared" si="19"/>
        <v>-21052234.499276809</v>
      </c>
      <c r="P60" s="171">
        <f t="shared" si="24"/>
        <v>-326311.20997719467</v>
      </c>
      <c r="R60" s="126"/>
    </row>
    <row r="61" spans="1:18" s="120" customFormat="1">
      <c r="A61" s="152" t="s">
        <v>69</v>
      </c>
      <c r="B61" s="136">
        <f t="shared" si="33"/>
        <v>124192567.34244427</v>
      </c>
      <c r="C61" s="136">
        <f t="shared" si="34"/>
        <v>147002266.97</v>
      </c>
      <c r="D61" s="82">
        <f t="shared" si="26"/>
        <v>124192567.34244427</v>
      </c>
      <c r="E61" s="82">
        <f>$I$6*B61</f>
        <v>2807993.9476126651</v>
      </c>
      <c r="F61" s="82">
        <f t="shared" si="42"/>
        <v>4696286.3229661556</v>
      </c>
      <c r="G61" s="82">
        <f t="shared" si="43"/>
        <v>3967584.088641312</v>
      </c>
      <c r="H61" s="82">
        <f t="shared" si="37"/>
        <v>728702.23432484362</v>
      </c>
      <c r="I61" s="82">
        <f t="shared" si="28"/>
        <v>-89562090.901840404</v>
      </c>
      <c r="J61" s="82">
        <f t="shared" si="28"/>
        <v>-36187495.16641143</v>
      </c>
      <c r="K61" s="82">
        <f>K60+H61</f>
        <v>5615055.5500475448</v>
      </c>
      <c r="L61" s="82">
        <f t="shared" si="30"/>
        <v>34630476.440603867</v>
      </c>
      <c r="M61" s="82">
        <f t="shared" si="31"/>
        <v>93620127.726080388</v>
      </c>
      <c r="N61" s="82">
        <f t="shared" si="25"/>
        <v>58989651.285476521</v>
      </c>
      <c r="O61" s="82">
        <f t="shared" si="19"/>
        <v>-20646377.94991678</v>
      </c>
      <c r="P61" s="171">
        <f t="shared" si="24"/>
        <v>-405856.5493600294</v>
      </c>
      <c r="R61" s="126"/>
    </row>
    <row r="62" spans="1:18" s="120" customFormat="1">
      <c r="A62" s="152" t="s">
        <v>70</v>
      </c>
      <c r="B62" s="136">
        <f t="shared" si="33"/>
        <v>124192567.34244427</v>
      </c>
      <c r="C62" s="136">
        <f t="shared" si="34"/>
        <v>147002266.97</v>
      </c>
      <c r="D62" s="82">
        <f t="shared" si="26"/>
        <v>124192567.34244427</v>
      </c>
      <c r="E62" s="82">
        <f>$J$6*B62</f>
        <v>2770736.1774099316</v>
      </c>
      <c r="F62" s="82">
        <f t="shared" si="42"/>
        <v>4696286.3229661556</v>
      </c>
      <c r="G62" s="82">
        <f t="shared" si="43"/>
        <v>3967584.088641312</v>
      </c>
      <c r="H62" s="82">
        <f t="shared" si="37"/>
        <v>728702.23432484362</v>
      </c>
      <c r="I62" s="82">
        <f t="shared" si="28"/>
        <v>-92332827.079250336</v>
      </c>
      <c r="J62" s="82">
        <f t="shared" si="28"/>
        <v>-40883781.489377588</v>
      </c>
      <c r="K62" s="82">
        <f t="shared" si="38"/>
        <v>6343757.7843723884</v>
      </c>
      <c r="L62" s="82">
        <f t="shared" si="30"/>
        <v>31859740.263193935</v>
      </c>
      <c r="M62" s="82">
        <f t="shared" si="31"/>
        <v>89652543.637439072</v>
      </c>
      <c r="N62" s="82">
        <f t="shared" si="25"/>
        <v>57792803.374245137</v>
      </c>
      <c r="O62" s="82">
        <f t="shared" si="19"/>
        <v>-20227481.180985797</v>
      </c>
      <c r="P62" s="171">
        <f t="shared" si="24"/>
        <v>-418896.7689309828</v>
      </c>
      <c r="R62" s="126"/>
    </row>
    <row r="63" spans="1:18" s="120" customFormat="1">
      <c r="A63" s="152" t="s">
        <v>71</v>
      </c>
      <c r="B63" s="136">
        <f t="shared" si="33"/>
        <v>124192567.34244427</v>
      </c>
      <c r="C63" s="136">
        <f t="shared" si="34"/>
        <v>147002266.97</v>
      </c>
      <c r="D63" s="82">
        <f t="shared" si="26"/>
        <v>124192567.34244427</v>
      </c>
      <c r="E63" s="82">
        <f>$K$6*B63</f>
        <v>2770115.2145732199</v>
      </c>
      <c r="F63" s="82">
        <f t="shared" si="42"/>
        <v>4696286.3229661556</v>
      </c>
      <c r="G63" s="82">
        <f t="shared" si="43"/>
        <v>3967584.088641312</v>
      </c>
      <c r="H63" s="82">
        <f t="shared" si="37"/>
        <v>728702.23432484362</v>
      </c>
      <c r="I63" s="82">
        <f t="shared" si="28"/>
        <v>-95102942.293823555</v>
      </c>
      <c r="J63" s="82">
        <f t="shared" si="28"/>
        <v>-45580067.812343746</v>
      </c>
      <c r="K63" s="82">
        <f t="shared" si="38"/>
        <v>7072460.018697232</v>
      </c>
      <c r="L63" s="82">
        <f t="shared" si="30"/>
        <v>29089625.048620716</v>
      </c>
      <c r="M63" s="82">
        <f t="shared" si="31"/>
        <v>85684959.548797756</v>
      </c>
      <c r="N63" s="82">
        <f t="shared" si="25"/>
        <v>56595334.500177041</v>
      </c>
      <c r="O63" s="82">
        <f t="shared" si="19"/>
        <v>-19808367.075061962</v>
      </c>
      <c r="P63" s="171">
        <f t="shared" si="24"/>
        <v>-419114.10592383519</v>
      </c>
      <c r="R63" s="126"/>
    </row>
    <row r="64" spans="1:18" s="120" customFormat="1">
      <c r="A64" s="152" t="s">
        <v>72</v>
      </c>
      <c r="B64" s="136">
        <f t="shared" si="33"/>
        <v>124192567.34244427</v>
      </c>
      <c r="C64" s="136">
        <f t="shared" si="34"/>
        <v>147002266.97</v>
      </c>
      <c r="D64" s="82">
        <f t="shared" si="26"/>
        <v>124192567.34244427</v>
      </c>
      <c r="E64" s="82">
        <f>$L$6*B64</f>
        <v>2770736.1774099316</v>
      </c>
      <c r="F64" s="82">
        <f t="shared" si="42"/>
        <v>4696286.3229661556</v>
      </c>
      <c r="G64" s="82">
        <f t="shared" si="43"/>
        <v>3967584.088641312</v>
      </c>
      <c r="H64" s="82">
        <f t="shared" si="37"/>
        <v>728702.23432484362</v>
      </c>
      <c r="I64" s="82">
        <f t="shared" si="28"/>
        <v>-97873678.471233487</v>
      </c>
      <c r="J64" s="82">
        <f t="shared" si="28"/>
        <v>-50276354.135309905</v>
      </c>
      <c r="K64" s="82">
        <f t="shared" si="38"/>
        <v>7801162.2530220756</v>
      </c>
      <c r="L64" s="82">
        <f t="shared" si="30"/>
        <v>26318888.871210784</v>
      </c>
      <c r="M64" s="82">
        <f t="shared" si="31"/>
        <v>81717375.460156441</v>
      </c>
      <c r="N64" s="82">
        <f t="shared" si="25"/>
        <v>55398486.588945657</v>
      </c>
      <c r="O64" s="82">
        <f t="shared" si="19"/>
        <v>-19389470.306130979</v>
      </c>
      <c r="P64" s="171">
        <f>-O64+O63</f>
        <v>-418896.7689309828</v>
      </c>
      <c r="R64" s="126"/>
    </row>
    <row r="65" spans="1:18" s="120" customFormat="1">
      <c r="A65" s="152" t="s">
        <v>73</v>
      </c>
      <c r="B65" s="136">
        <f t="shared" si="33"/>
        <v>124192567.34244427</v>
      </c>
      <c r="C65" s="136">
        <f t="shared" si="34"/>
        <v>147002266.97</v>
      </c>
      <c r="D65" s="82">
        <f t="shared" si="26"/>
        <v>124192567.34244427</v>
      </c>
      <c r="E65" s="82">
        <f>$M$6*B65</f>
        <v>2770115.2145732199</v>
      </c>
      <c r="F65" s="82">
        <f t="shared" si="42"/>
        <v>4696286.3229661556</v>
      </c>
      <c r="G65" s="82">
        <f t="shared" si="43"/>
        <v>3967584.088641312</v>
      </c>
      <c r="H65" s="82">
        <f t="shared" si="37"/>
        <v>728702.23432484362</v>
      </c>
      <c r="I65" s="82">
        <f t="shared" si="28"/>
        <v>-100643793.68580671</v>
      </c>
      <c r="J65" s="82">
        <f t="shared" si="28"/>
        <v>-54972640.458276063</v>
      </c>
      <c r="K65" s="82">
        <f>K64+H65</f>
        <v>8529864.4873469193</v>
      </c>
      <c r="L65" s="82">
        <f t="shared" si="30"/>
        <v>23548773.656637564</v>
      </c>
      <c r="M65" s="82">
        <f t="shared" si="31"/>
        <v>77749791.371515125</v>
      </c>
      <c r="N65" s="82">
        <f t="shared" si="25"/>
        <v>54201017.714877561</v>
      </c>
      <c r="O65" s="82">
        <f t="shared" si="19"/>
        <v>-18970356.200207144</v>
      </c>
      <c r="P65" s="171">
        <f t="shared" si="24"/>
        <v>-419114.10592383519</v>
      </c>
      <c r="R65" s="126"/>
    </row>
    <row r="66" spans="1:18" s="120" customFormat="1">
      <c r="A66" s="152" t="s">
        <v>74</v>
      </c>
      <c r="B66" s="136">
        <f t="shared" si="33"/>
        <v>124192567.34244427</v>
      </c>
      <c r="C66" s="136">
        <f t="shared" si="34"/>
        <v>147002266.97</v>
      </c>
      <c r="D66" s="82">
        <f t="shared" si="26"/>
        <v>124192567.34244427</v>
      </c>
      <c r="E66" s="82">
        <f>$N$6*B66</f>
        <v>2770736.1774099316</v>
      </c>
      <c r="F66" s="82">
        <f t="shared" si="42"/>
        <v>4696286.3229661556</v>
      </c>
      <c r="G66" s="82">
        <f>D66*F$14</f>
        <v>3967584.088641312</v>
      </c>
      <c r="H66" s="82">
        <f t="shared" si="37"/>
        <v>728702.23432484362</v>
      </c>
      <c r="I66" s="82">
        <f t="shared" si="28"/>
        <v>-103414529.86321664</v>
      </c>
      <c r="J66" s="82">
        <f t="shared" si="28"/>
        <v>-59668926.781242222</v>
      </c>
      <c r="K66" s="82">
        <f t="shared" si="38"/>
        <v>9258566.7216717638</v>
      </c>
      <c r="L66" s="82">
        <f t="shared" si="30"/>
        <v>20778037.479227632</v>
      </c>
      <c r="M66" s="82">
        <f t="shared" si="31"/>
        <v>73782207.282873809</v>
      </c>
      <c r="N66" s="82">
        <f t="shared" si="25"/>
        <v>53004169.803646177</v>
      </c>
      <c r="O66" s="82">
        <f t="shared" si="19"/>
        <v>-18551459.431276161</v>
      </c>
      <c r="P66" s="171">
        <f t="shared" si="24"/>
        <v>-418896.7689309828</v>
      </c>
      <c r="R66" s="126"/>
    </row>
    <row r="67" spans="1:18" s="120" customFormat="1">
      <c r="A67" s="152" t="s">
        <v>75</v>
      </c>
      <c r="B67" s="136">
        <f t="shared" si="33"/>
        <v>124192567.34244427</v>
      </c>
      <c r="C67" s="136">
        <f t="shared" si="34"/>
        <v>147002266.97</v>
      </c>
      <c r="D67" s="82">
        <f t="shared" si="26"/>
        <v>124192567.34244427</v>
      </c>
      <c r="E67" s="82">
        <f>$O$6*B67</f>
        <v>2770115.2145732199</v>
      </c>
      <c r="F67" s="82">
        <f t="shared" si="42"/>
        <v>4696286.3229661556</v>
      </c>
      <c r="G67" s="82">
        <f t="shared" si="43"/>
        <v>3967584.088641312</v>
      </c>
      <c r="H67" s="82">
        <f t="shared" si="37"/>
        <v>728702.23432484362</v>
      </c>
      <c r="I67" s="82">
        <f t="shared" si="28"/>
        <v>-106184645.07778986</v>
      </c>
      <c r="J67" s="82">
        <f t="shared" si="28"/>
        <v>-64365213.10420838</v>
      </c>
      <c r="K67" s="82">
        <f t="shared" si="38"/>
        <v>9987268.9559966065</v>
      </c>
      <c r="L67" s="82">
        <f t="shared" si="30"/>
        <v>18007922.264654413</v>
      </c>
      <c r="M67" s="82">
        <f t="shared" si="31"/>
        <v>69814623.194232494</v>
      </c>
      <c r="N67" s="82">
        <f t="shared" si="25"/>
        <v>51806700.929578081</v>
      </c>
      <c r="O67" s="82">
        <f t="shared" si="19"/>
        <v>-18132345.325352326</v>
      </c>
      <c r="P67" s="171">
        <f t="shared" si="24"/>
        <v>-419114.10592383519</v>
      </c>
      <c r="R67" s="126"/>
    </row>
    <row r="68" spans="1:18" s="120" customFormat="1">
      <c r="A68" s="152" t="s">
        <v>76</v>
      </c>
      <c r="B68" s="136">
        <f t="shared" si="33"/>
        <v>124192567.34244427</v>
      </c>
      <c r="C68" s="136">
        <f t="shared" si="34"/>
        <v>147002266.97</v>
      </c>
      <c r="D68" s="82">
        <f t="shared" si="26"/>
        <v>124192567.34244427</v>
      </c>
      <c r="E68" s="82">
        <f>$P$6*B68</f>
        <v>2770736.1774099316</v>
      </c>
      <c r="F68" s="82">
        <f t="shared" si="42"/>
        <v>4696286.3229661556</v>
      </c>
      <c r="G68" s="82">
        <f t="shared" si="43"/>
        <v>3967584.088641312</v>
      </c>
      <c r="H68" s="82">
        <f t="shared" si="37"/>
        <v>728702.23432484362</v>
      </c>
      <c r="I68" s="82">
        <f t="shared" si="28"/>
        <v>-108955381.25519979</v>
      </c>
      <c r="J68" s="82">
        <f t="shared" si="28"/>
        <v>-69061499.427174538</v>
      </c>
      <c r="K68" s="82">
        <f>K67+H68</f>
        <v>10715971.190321449</v>
      </c>
      <c r="L68" s="82">
        <f t="shared" si="30"/>
        <v>15237186.087244481</v>
      </c>
      <c r="M68" s="82">
        <f t="shared" si="31"/>
        <v>65847039.105591178</v>
      </c>
      <c r="N68" s="82">
        <f t="shared" si="25"/>
        <v>50609853.018346697</v>
      </c>
      <c r="O68" s="82">
        <f t="shared" si="19"/>
        <v>-17713448.556421343</v>
      </c>
      <c r="P68" s="171">
        <f t="shared" si="24"/>
        <v>-418896.7689309828</v>
      </c>
      <c r="R68" s="126"/>
    </row>
    <row r="69" spans="1:18" s="120" customFormat="1">
      <c r="A69" s="152" t="s">
        <v>77</v>
      </c>
      <c r="B69" s="136">
        <f t="shared" si="33"/>
        <v>124192567.34244427</v>
      </c>
      <c r="C69" s="136">
        <f t="shared" si="34"/>
        <v>147002266.97</v>
      </c>
      <c r="D69" s="82">
        <f t="shared" si="26"/>
        <v>124192567.34244427</v>
      </c>
      <c r="E69" s="82">
        <f>$B$10*B69</f>
        <v>2770115.2145732199</v>
      </c>
      <c r="F69" s="82">
        <f t="shared" si="42"/>
        <v>4696286.3229661556</v>
      </c>
      <c r="G69" s="82">
        <f t="shared" si="43"/>
        <v>3967584.088641312</v>
      </c>
      <c r="H69" s="82">
        <f t="shared" si="37"/>
        <v>728702.23432484362</v>
      </c>
      <c r="I69" s="82">
        <f>I68-E69</f>
        <v>-111725496.46977301</v>
      </c>
      <c r="J69" s="82">
        <f>J68-F69</f>
        <v>-73757785.750140697</v>
      </c>
      <c r="K69" s="82">
        <f t="shared" si="38"/>
        <v>11444673.424646292</v>
      </c>
      <c r="L69" s="82">
        <f t="shared" si="30"/>
        <v>12467070.872671261</v>
      </c>
      <c r="M69" s="82">
        <f t="shared" si="31"/>
        <v>61879455.016949862</v>
      </c>
      <c r="N69" s="82">
        <f t="shared" si="25"/>
        <v>49412384.144278601</v>
      </c>
      <c r="O69" s="82">
        <f t="shared" si="19"/>
        <v>-17294334.450497508</v>
      </c>
      <c r="P69" s="171">
        <f t="shared" si="24"/>
        <v>-419114.10592383519</v>
      </c>
      <c r="R69" s="126"/>
    </row>
    <row r="70" spans="1:18" s="120" customFormat="1">
      <c r="A70" s="152" t="s">
        <v>78</v>
      </c>
      <c r="B70" s="136">
        <f t="shared" si="33"/>
        <v>124192567.34244427</v>
      </c>
      <c r="C70" s="136">
        <f t="shared" si="34"/>
        <v>147002266.97</v>
      </c>
      <c r="D70" s="82">
        <f t="shared" si="26"/>
        <v>124192567.34244427</v>
      </c>
      <c r="E70" s="82">
        <f>$C$10*B70</f>
        <v>2770736.1774099316</v>
      </c>
      <c r="F70" s="82">
        <f t="shared" si="42"/>
        <v>4696286.3229661556</v>
      </c>
      <c r="G70" s="82">
        <f t="shared" si="43"/>
        <v>3967584.088641312</v>
      </c>
      <c r="H70" s="82">
        <f t="shared" si="37"/>
        <v>728702.23432484362</v>
      </c>
      <c r="I70" s="82">
        <f t="shared" si="28"/>
        <v>-114496232.64718294</v>
      </c>
      <c r="J70" s="82">
        <f t="shared" si="28"/>
        <v>-78454072.073106855</v>
      </c>
      <c r="K70" s="82">
        <f>K69+H70</f>
        <v>12173375.658971135</v>
      </c>
      <c r="L70" s="82">
        <f t="shared" si="30"/>
        <v>9696334.6952613294</v>
      </c>
      <c r="M70" s="82">
        <f t="shared" si="31"/>
        <v>57911870.928308547</v>
      </c>
      <c r="N70" s="82">
        <f t="shared" si="25"/>
        <v>48215536.233047217</v>
      </c>
      <c r="O70" s="82">
        <f t="shared" si="19"/>
        <v>-16875437.681566525</v>
      </c>
      <c r="P70" s="171">
        <f t="shared" si="24"/>
        <v>-418896.7689309828</v>
      </c>
      <c r="R70" s="126"/>
    </row>
    <row r="71" spans="1:18" s="120" customFormat="1">
      <c r="A71" s="152" t="s">
        <v>79</v>
      </c>
      <c r="B71" s="136">
        <f t="shared" si="33"/>
        <v>124192567.34244427</v>
      </c>
      <c r="C71" s="136">
        <f t="shared" si="34"/>
        <v>147002266.97</v>
      </c>
      <c r="D71" s="82">
        <f t="shared" si="26"/>
        <v>124192567.34244427</v>
      </c>
      <c r="E71" s="82">
        <f>$D$10*B71</f>
        <v>2770115.2145732199</v>
      </c>
      <c r="F71" s="82">
        <f t="shared" si="42"/>
        <v>4696286.3229661556</v>
      </c>
      <c r="G71" s="82">
        <f t="shared" si="43"/>
        <v>3967584.088641312</v>
      </c>
      <c r="H71" s="82">
        <f t="shared" si="37"/>
        <v>728702.23432484362</v>
      </c>
      <c r="I71" s="82">
        <f t="shared" si="28"/>
        <v>-117266347.86175616</v>
      </c>
      <c r="J71" s="82">
        <f t="shared" si="28"/>
        <v>-83150358.396073014</v>
      </c>
      <c r="K71" s="82">
        <f t="shared" si="38"/>
        <v>12902077.893295977</v>
      </c>
      <c r="L71" s="82">
        <f t="shared" si="30"/>
        <v>6926219.48068811</v>
      </c>
      <c r="M71" s="82">
        <f t="shared" si="31"/>
        <v>53944286.839667231</v>
      </c>
      <c r="N71" s="82">
        <f t="shared" si="25"/>
        <v>47018067.358979121</v>
      </c>
      <c r="O71" s="82">
        <f t="shared" si="19"/>
        <v>-16456323.575642692</v>
      </c>
      <c r="P71" s="171">
        <f t="shared" si="24"/>
        <v>-419114.10592383333</v>
      </c>
      <c r="R71" s="126"/>
    </row>
    <row r="72" spans="1:18" s="120" customFormat="1">
      <c r="A72" s="152" t="s">
        <v>80</v>
      </c>
      <c r="B72" s="136">
        <f t="shared" si="33"/>
        <v>124192567.34244427</v>
      </c>
      <c r="C72" s="136">
        <f t="shared" si="34"/>
        <v>147002266.97</v>
      </c>
      <c r="D72" s="82">
        <f t="shared" si="26"/>
        <v>124192567.34244427</v>
      </c>
      <c r="E72" s="82">
        <f>$E$10*B72</f>
        <v>2770736.1774099316</v>
      </c>
      <c r="F72" s="82">
        <f t="shared" si="42"/>
        <v>4696286.3229661556</v>
      </c>
      <c r="G72" s="82">
        <f t="shared" si="43"/>
        <v>3967584.088641312</v>
      </c>
      <c r="H72" s="82">
        <f t="shared" si="37"/>
        <v>728702.23432484362</v>
      </c>
      <c r="I72" s="82">
        <f t="shared" si="28"/>
        <v>-120037084.03916609</v>
      </c>
      <c r="J72" s="82">
        <f t="shared" si="28"/>
        <v>-87846644.719039172</v>
      </c>
      <c r="K72" s="82">
        <f t="shared" si="38"/>
        <v>13630780.12762082</v>
      </c>
      <c r="L72" s="82">
        <f t="shared" si="30"/>
        <v>4155483.303278178</v>
      </c>
      <c r="M72" s="82">
        <f t="shared" si="31"/>
        <v>49976702.751025915</v>
      </c>
      <c r="N72" s="82">
        <f t="shared" si="25"/>
        <v>45821219.447747737</v>
      </c>
      <c r="O72" s="82">
        <f t="shared" si="19"/>
        <v>-16037426.806711707</v>
      </c>
      <c r="P72" s="171">
        <f t="shared" si="24"/>
        <v>-418896.76893098466</v>
      </c>
      <c r="R72" s="126"/>
    </row>
    <row r="73" spans="1:18" s="120" customFormat="1">
      <c r="A73" s="152" t="s">
        <v>81</v>
      </c>
      <c r="B73" s="136">
        <f t="shared" si="33"/>
        <v>124192567.34244427</v>
      </c>
      <c r="C73" s="136">
        <f t="shared" si="34"/>
        <v>147002266.97</v>
      </c>
      <c r="D73" s="82">
        <f t="shared" si="26"/>
        <v>124192567.34244427</v>
      </c>
      <c r="E73" s="82">
        <f>$F$10*B73</f>
        <v>2770115.2145732199</v>
      </c>
      <c r="F73" s="82">
        <f t="shared" si="42"/>
        <v>4696286.3229661556</v>
      </c>
      <c r="G73" s="82">
        <f t="shared" si="43"/>
        <v>3967584.088641312</v>
      </c>
      <c r="H73" s="82">
        <f t="shared" si="37"/>
        <v>728702.23432484362</v>
      </c>
      <c r="I73" s="82">
        <f>I72-E73</f>
        <v>-122807199.25373931</v>
      </c>
      <c r="J73" s="82">
        <f t="shared" si="28"/>
        <v>-92542931.04200533</v>
      </c>
      <c r="K73" s="82">
        <f t="shared" si="38"/>
        <v>14359482.361945663</v>
      </c>
      <c r="L73" s="82">
        <f t="shared" si="30"/>
        <v>1385368.0887049586</v>
      </c>
      <c r="M73" s="82">
        <f t="shared" si="31"/>
        <v>46009118.662384599</v>
      </c>
      <c r="N73" s="82">
        <f t="shared" si="25"/>
        <v>44623750.573679641</v>
      </c>
      <c r="O73" s="82">
        <f t="shared" si="19"/>
        <v>-15618312.700787874</v>
      </c>
      <c r="P73" s="171">
        <f t="shared" si="24"/>
        <v>-419114.10592383333</v>
      </c>
      <c r="R73" s="126"/>
    </row>
    <row r="74" spans="1:18" s="120" customFormat="1">
      <c r="A74" s="152" t="s">
        <v>82</v>
      </c>
      <c r="B74" s="136">
        <f t="shared" si="33"/>
        <v>124192567.34244427</v>
      </c>
      <c r="C74" s="136">
        <f t="shared" si="34"/>
        <v>147002266.97</v>
      </c>
      <c r="D74" s="82">
        <f t="shared" si="26"/>
        <v>124192567.34244427</v>
      </c>
      <c r="E74" s="82">
        <f>$G$10*B74</f>
        <v>1385368.0887049658</v>
      </c>
      <c r="F74" s="82">
        <f t="shared" si="42"/>
        <v>4696286.3229661556</v>
      </c>
      <c r="G74" s="82">
        <f t="shared" si="43"/>
        <v>3967584.088641312</v>
      </c>
      <c r="H74" s="82">
        <f t="shared" si="37"/>
        <v>728702.23432484362</v>
      </c>
      <c r="I74" s="82">
        <f t="shared" ref="I74:I85" si="44">I73-E74</f>
        <v>-124192567.34244427</v>
      </c>
      <c r="J74" s="82">
        <f t="shared" ref="J74:J81" si="45">J73-F74</f>
        <v>-97239217.364971489</v>
      </c>
      <c r="K74" s="82">
        <f t="shared" si="38"/>
        <v>15088184.596270505</v>
      </c>
      <c r="L74" s="82">
        <f t="shared" si="30"/>
        <v>0</v>
      </c>
      <c r="M74" s="82">
        <f t="shared" si="31"/>
        <v>42041534.573743284</v>
      </c>
      <c r="N74" s="82">
        <f>M74-L74</f>
        <v>42041534.573743284</v>
      </c>
      <c r="O74" s="82">
        <f t="shared" si="19"/>
        <v>-14714537.100810148</v>
      </c>
      <c r="P74" s="171">
        <f t="shared" si="24"/>
        <v>-903775.59997772612</v>
      </c>
      <c r="R74" s="126"/>
    </row>
    <row r="75" spans="1:18" s="120" customFormat="1">
      <c r="A75" s="152" t="s">
        <v>85</v>
      </c>
      <c r="B75" s="136">
        <f t="shared" si="33"/>
        <v>124192567.34244427</v>
      </c>
      <c r="C75" s="136">
        <f t="shared" si="34"/>
        <v>147002266.97</v>
      </c>
      <c r="D75" s="82">
        <f t="shared" si="26"/>
        <v>124192567.34244427</v>
      </c>
      <c r="E75" s="82"/>
      <c r="F75" s="82">
        <f t="shared" si="42"/>
        <v>4696286.3229661556</v>
      </c>
      <c r="G75" s="82">
        <f t="shared" si="43"/>
        <v>3967584.088641312</v>
      </c>
      <c r="H75" s="82">
        <f t="shared" si="37"/>
        <v>728702.23432484362</v>
      </c>
      <c r="I75" s="82">
        <f t="shared" si="44"/>
        <v>-124192567.34244427</v>
      </c>
      <c r="J75" s="82">
        <f t="shared" si="45"/>
        <v>-101935503.68793765</v>
      </c>
      <c r="K75" s="82">
        <f t="shared" si="38"/>
        <v>15816886.830595348</v>
      </c>
      <c r="L75" s="82">
        <f t="shared" si="30"/>
        <v>0</v>
      </c>
      <c r="M75" s="82">
        <f t="shared" si="31"/>
        <v>38073950.485101968</v>
      </c>
      <c r="N75" s="82">
        <f>M75-L75</f>
        <v>38073950.485101968</v>
      </c>
      <c r="O75" s="82">
        <f t="shared" si="19"/>
        <v>-13325882.669785688</v>
      </c>
      <c r="P75" s="171">
        <f t="shared" si="24"/>
        <v>-1388654.4310244601</v>
      </c>
      <c r="R75" s="126"/>
    </row>
    <row r="76" spans="1:18" s="120" customFormat="1">
      <c r="A76" s="152" t="s">
        <v>86</v>
      </c>
      <c r="B76" s="136">
        <f t="shared" si="33"/>
        <v>124192567.34244427</v>
      </c>
      <c r="C76" s="136">
        <f t="shared" si="34"/>
        <v>147002266.97</v>
      </c>
      <c r="D76" s="82">
        <f t="shared" si="26"/>
        <v>124192567.34244427</v>
      </c>
      <c r="E76" s="82"/>
      <c r="F76" s="82">
        <f t="shared" si="42"/>
        <v>4696286.3229661556</v>
      </c>
      <c r="G76" s="82">
        <f t="shared" si="43"/>
        <v>3967584.088641312</v>
      </c>
      <c r="H76" s="82">
        <f t="shared" si="37"/>
        <v>728702.23432484362</v>
      </c>
      <c r="I76" s="82">
        <f t="shared" si="44"/>
        <v>-124192567.34244427</v>
      </c>
      <c r="J76" s="82">
        <f t="shared" si="45"/>
        <v>-106631790.01090381</v>
      </c>
      <c r="K76" s="82">
        <f t="shared" si="38"/>
        <v>16545589.064920191</v>
      </c>
      <c r="L76" s="82">
        <f t="shared" si="30"/>
        <v>0</v>
      </c>
      <c r="M76" s="82">
        <f t="shared" si="31"/>
        <v>34106366.396460652</v>
      </c>
      <c r="N76" s="82">
        <f>M76-L76</f>
        <v>34106366.396460652</v>
      </c>
      <c r="O76" s="82">
        <f t="shared" si="19"/>
        <v>-11937228.238761228</v>
      </c>
      <c r="P76" s="171">
        <f t="shared" si="24"/>
        <v>-1388654.4310244601</v>
      </c>
      <c r="R76" s="126"/>
    </row>
    <row r="77" spans="1:18" s="120" customFormat="1">
      <c r="A77" s="152" t="s">
        <v>87</v>
      </c>
      <c r="B77" s="136">
        <f t="shared" si="33"/>
        <v>124192567.34244427</v>
      </c>
      <c r="C77" s="136">
        <f t="shared" si="34"/>
        <v>147002266.97</v>
      </c>
      <c r="D77" s="82">
        <f t="shared" si="26"/>
        <v>124192567.34244427</v>
      </c>
      <c r="E77" s="82"/>
      <c r="F77" s="82">
        <f t="shared" si="42"/>
        <v>4696286.3229661556</v>
      </c>
      <c r="G77" s="82">
        <f t="shared" si="43"/>
        <v>3967584.088641312</v>
      </c>
      <c r="H77" s="82">
        <f t="shared" si="37"/>
        <v>728702.23432484362</v>
      </c>
      <c r="I77" s="82">
        <f t="shared" si="44"/>
        <v>-124192567.34244427</v>
      </c>
      <c r="J77" s="82">
        <f t="shared" si="45"/>
        <v>-111328076.33386996</v>
      </c>
      <c r="K77" s="82">
        <f t="shared" si="38"/>
        <v>17274291.299245033</v>
      </c>
      <c r="L77" s="82">
        <f t="shared" si="30"/>
        <v>0</v>
      </c>
      <c r="M77" s="82">
        <f t="shared" si="31"/>
        <v>30138782.30781934</v>
      </c>
      <c r="N77" s="82">
        <f>M77-L77</f>
        <v>30138782.30781934</v>
      </c>
      <c r="O77" s="82">
        <f t="shared" si="19"/>
        <v>-10548573.807736769</v>
      </c>
      <c r="P77" s="171">
        <f t="shared" si="24"/>
        <v>-1388654.4310244583</v>
      </c>
      <c r="R77" s="126"/>
    </row>
    <row r="78" spans="1:18" s="120" customFormat="1">
      <c r="A78" s="152" t="s">
        <v>98</v>
      </c>
      <c r="B78" s="136">
        <f t="shared" si="33"/>
        <v>124192567.34244427</v>
      </c>
      <c r="C78" s="136">
        <f t="shared" si="34"/>
        <v>147002266.97</v>
      </c>
      <c r="D78" s="82">
        <f t="shared" si="26"/>
        <v>124192567.34244427</v>
      </c>
      <c r="E78" s="82"/>
      <c r="F78" s="82">
        <f t="shared" si="42"/>
        <v>4696286.3229661556</v>
      </c>
      <c r="G78" s="82">
        <f t="shared" si="43"/>
        <v>3967584.088641312</v>
      </c>
      <c r="H78" s="82">
        <f t="shared" si="37"/>
        <v>728702.23432484362</v>
      </c>
      <c r="I78" s="82">
        <f t="shared" si="44"/>
        <v>-124192567.34244427</v>
      </c>
      <c r="J78" s="82">
        <f t="shared" si="45"/>
        <v>-116024362.65683612</v>
      </c>
      <c r="K78" s="82">
        <f t="shared" si="38"/>
        <v>18002993.533569876</v>
      </c>
      <c r="L78" s="82">
        <f t="shared" si="30"/>
        <v>0</v>
      </c>
      <c r="M78" s="82">
        <f t="shared" si="31"/>
        <v>26171198.219178025</v>
      </c>
      <c r="N78" s="82">
        <f>M78-L78</f>
        <v>26171198.219178025</v>
      </c>
      <c r="O78" s="82">
        <f>-N78*$O$15</f>
        <v>-9159919.3767123073</v>
      </c>
      <c r="P78" s="171">
        <f t="shared" si="24"/>
        <v>-1388654.431024462</v>
      </c>
      <c r="R78" s="126"/>
    </row>
    <row r="79" spans="1:18" s="120" customFormat="1">
      <c r="A79" s="152" t="s">
        <v>99</v>
      </c>
      <c r="B79" s="136">
        <f t="shared" si="33"/>
        <v>124192567.34244427</v>
      </c>
      <c r="C79" s="136">
        <f t="shared" si="34"/>
        <v>147002266.97</v>
      </c>
      <c r="D79" s="82">
        <f t="shared" si="26"/>
        <v>124192567.34244427</v>
      </c>
      <c r="E79" s="82"/>
      <c r="F79" s="82">
        <f t="shared" si="42"/>
        <v>4696286.3229661556</v>
      </c>
      <c r="G79" s="82">
        <f t="shared" si="43"/>
        <v>3967584.088641312</v>
      </c>
      <c r="H79" s="82">
        <f t="shared" si="37"/>
        <v>728702.23432484362</v>
      </c>
      <c r="I79" s="82">
        <f t="shared" si="44"/>
        <v>-124192567.34244427</v>
      </c>
      <c r="J79" s="82">
        <f t="shared" si="45"/>
        <v>-120720648.97980228</v>
      </c>
      <c r="K79" s="82">
        <f t="shared" si="38"/>
        <v>18731695.767894719</v>
      </c>
      <c r="L79" s="82">
        <f t="shared" si="30"/>
        <v>0</v>
      </c>
      <c r="M79" s="82">
        <f t="shared" si="31"/>
        <v>22203614.130536709</v>
      </c>
      <c r="N79" s="82">
        <f t="shared" ref="N79:N86" si="46">M79-L79</f>
        <v>22203614.130536709</v>
      </c>
      <c r="O79" s="82">
        <f t="shared" ref="O79:O86" si="47">-N79*$O$15</f>
        <v>-7771264.9456878472</v>
      </c>
      <c r="P79" s="171">
        <f t="shared" si="24"/>
        <v>-1388654.4310244601</v>
      </c>
      <c r="R79" s="126"/>
    </row>
    <row r="80" spans="1:18" s="120" customFormat="1">
      <c r="A80" s="152" t="s">
        <v>100</v>
      </c>
      <c r="B80" s="136">
        <f t="shared" si="33"/>
        <v>124192567.34244427</v>
      </c>
      <c r="C80" s="136">
        <f t="shared" si="34"/>
        <v>147002266.97</v>
      </c>
      <c r="D80" s="82">
        <f t="shared" si="26"/>
        <v>124192567.34244427</v>
      </c>
      <c r="E80" s="82"/>
      <c r="F80" s="82">
        <f t="shared" si="42"/>
        <v>4696286.3229661556</v>
      </c>
      <c r="G80" s="82">
        <f t="shared" si="43"/>
        <v>3967584.088641312</v>
      </c>
      <c r="H80" s="82">
        <f t="shared" si="37"/>
        <v>728702.23432484362</v>
      </c>
      <c r="I80" s="82">
        <f t="shared" si="44"/>
        <v>-124192567.34244427</v>
      </c>
      <c r="J80" s="82">
        <f t="shared" si="45"/>
        <v>-125416935.30276844</v>
      </c>
      <c r="K80" s="82">
        <f t="shared" si="38"/>
        <v>19460398.002219561</v>
      </c>
      <c r="L80" s="82">
        <f t="shared" si="30"/>
        <v>0</v>
      </c>
      <c r="M80" s="82">
        <f t="shared" si="31"/>
        <v>18236030.041895393</v>
      </c>
      <c r="N80" s="82">
        <f t="shared" si="46"/>
        <v>18236030.041895393</v>
      </c>
      <c r="O80" s="82">
        <f t="shared" si="47"/>
        <v>-6382610.5146633871</v>
      </c>
      <c r="P80" s="171">
        <f t="shared" si="24"/>
        <v>-1388654.4310244601</v>
      </c>
      <c r="R80" s="126"/>
    </row>
    <row r="81" spans="1:19" s="120" customFormat="1">
      <c r="A81" s="152" t="s">
        <v>101</v>
      </c>
      <c r="B81" s="136">
        <f t="shared" si="33"/>
        <v>124192567.34244427</v>
      </c>
      <c r="C81" s="136">
        <f t="shared" si="34"/>
        <v>147002266.97</v>
      </c>
      <c r="D81" s="82">
        <f t="shared" si="26"/>
        <v>124192567.34244427</v>
      </c>
      <c r="E81" s="82"/>
      <c r="F81" s="82">
        <f t="shared" si="42"/>
        <v>4696286.3229661556</v>
      </c>
      <c r="G81" s="82">
        <f t="shared" si="43"/>
        <v>3967584.088641312</v>
      </c>
      <c r="H81" s="82">
        <f t="shared" si="37"/>
        <v>728702.23432484362</v>
      </c>
      <c r="I81" s="82">
        <f t="shared" si="44"/>
        <v>-124192567.34244427</v>
      </c>
      <c r="J81" s="82">
        <f t="shared" si="45"/>
        <v>-130113221.6257346</v>
      </c>
      <c r="K81" s="82">
        <f t="shared" si="38"/>
        <v>20189100.236544404</v>
      </c>
      <c r="L81" s="82">
        <f t="shared" si="30"/>
        <v>0</v>
      </c>
      <c r="M81" s="82">
        <f t="shared" si="31"/>
        <v>14268445.953254078</v>
      </c>
      <c r="N81" s="82">
        <f t="shared" si="46"/>
        <v>14268445.953254078</v>
      </c>
      <c r="O81" s="82">
        <f t="shared" si="47"/>
        <v>-4993956.083638927</v>
      </c>
      <c r="P81" s="171">
        <f t="shared" si="24"/>
        <v>-1388654.4310244601</v>
      </c>
      <c r="R81" s="126"/>
    </row>
    <row r="82" spans="1:19" s="120" customFormat="1">
      <c r="A82" s="152" t="s">
        <v>102</v>
      </c>
      <c r="B82" s="136">
        <f t="shared" si="33"/>
        <v>124192567.34244427</v>
      </c>
      <c r="C82" s="136">
        <f t="shared" si="34"/>
        <v>147002266.97</v>
      </c>
      <c r="D82" s="82">
        <f t="shared" si="26"/>
        <v>124192567.34244427</v>
      </c>
      <c r="E82" s="82"/>
      <c r="F82" s="82">
        <f t="shared" si="42"/>
        <v>4696286.3229661556</v>
      </c>
      <c r="G82" s="82">
        <f t="shared" si="43"/>
        <v>3967584.088641312</v>
      </c>
      <c r="H82" s="82">
        <f t="shared" si="37"/>
        <v>728702.23432484362</v>
      </c>
      <c r="I82" s="82">
        <f t="shared" si="44"/>
        <v>-124192567.34244427</v>
      </c>
      <c r="J82" s="82">
        <f>J81-F82</f>
        <v>-134809507.94870076</v>
      </c>
      <c r="K82" s="82">
        <f t="shared" si="38"/>
        <v>20917802.470869247</v>
      </c>
      <c r="L82" s="82">
        <f t="shared" si="30"/>
        <v>0</v>
      </c>
      <c r="M82" s="82">
        <f t="shared" si="31"/>
        <v>10300861.864612762</v>
      </c>
      <c r="N82" s="82">
        <f t="shared" si="46"/>
        <v>10300861.864612762</v>
      </c>
      <c r="O82" s="82">
        <f t="shared" si="47"/>
        <v>-3605301.6526144664</v>
      </c>
      <c r="P82" s="171">
        <f t="shared" si="24"/>
        <v>-1388654.4310244606</v>
      </c>
      <c r="R82" s="126"/>
    </row>
    <row r="83" spans="1:19" s="120" customFormat="1">
      <c r="A83" s="152" t="s">
        <v>103</v>
      </c>
      <c r="B83" s="136">
        <f t="shared" si="33"/>
        <v>124192567.34244427</v>
      </c>
      <c r="C83" s="136">
        <f t="shared" si="34"/>
        <v>147002266.97</v>
      </c>
      <c r="D83" s="82">
        <f t="shared" si="26"/>
        <v>124192567.34244427</v>
      </c>
      <c r="E83" s="82"/>
      <c r="F83" s="82">
        <f>C83*F$14</f>
        <v>4696286.3229661556</v>
      </c>
      <c r="G83" s="82">
        <f t="shared" si="43"/>
        <v>3967584.088641312</v>
      </c>
      <c r="H83" s="82">
        <f t="shared" si="37"/>
        <v>728702.23432484362</v>
      </c>
      <c r="I83" s="82">
        <f t="shared" si="44"/>
        <v>-124192567.34244427</v>
      </c>
      <c r="J83" s="82">
        <f>J82-F83</f>
        <v>-139505794.27166691</v>
      </c>
      <c r="K83" s="82">
        <f t="shared" si="38"/>
        <v>21646504.70519409</v>
      </c>
      <c r="L83" s="82">
        <f t="shared" si="30"/>
        <v>0</v>
      </c>
      <c r="M83" s="82">
        <f t="shared" si="31"/>
        <v>6333277.7759714462</v>
      </c>
      <c r="N83" s="82">
        <f t="shared" si="46"/>
        <v>6333277.7759714462</v>
      </c>
      <c r="O83" s="82">
        <f t="shared" si="47"/>
        <v>-2216647.2215900058</v>
      </c>
      <c r="P83" s="171">
        <f t="shared" si="24"/>
        <v>-1388654.4310244606</v>
      </c>
      <c r="R83" s="126"/>
    </row>
    <row r="84" spans="1:19" s="120" customFormat="1">
      <c r="A84" s="152" t="s">
        <v>104</v>
      </c>
      <c r="B84" s="136">
        <f t="shared" si="33"/>
        <v>124192567.34244427</v>
      </c>
      <c r="C84" s="136">
        <f t="shared" si="34"/>
        <v>147002266.97</v>
      </c>
      <c r="D84" s="82">
        <f t="shared" si="26"/>
        <v>124192567.34244427</v>
      </c>
      <c r="E84" s="82"/>
      <c r="F84" s="82">
        <f>C84*F$14</f>
        <v>4696286.3229661556</v>
      </c>
      <c r="G84" s="82">
        <f>D84*F$14</f>
        <v>3967584.088641312</v>
      </c>
      <c r="H84" s="82">
        <f t="shared" si="37"/>
        <v>728702.23432484362</v>
      </c>
      <c r="I84" s="82">
        <f t="shared" si="44"/>
        <v>-124192567.34244427</v>
      </c>
      <c r="J84" s="82">
        <f>J83-F84</f>
        <v>-144202080.59463307</v>
      </c>
      <c r="K84" s="82">
        <f>K83+H84</f>
        <v>22375206.939518932</v>
      </c>
      <c r="L84" s="82">
        <f t="shared" si="30"/>
        <v>0</v>
      </c>
      <c r="M84" s="82">
        <f t="shared" si="31"/>
        <v>2365693.6873301305</v>
      </c>
      <c r="N84" s="82">
        <f t="shared" si="46"/>
        <v>2365693.6873301305</v>
      </c>
      <c r="O84" s="82">
        <f t="shared" si="47"/>
        <v>-827992.79056554567</v>
      </c>
      <c r="P84" s="171">
        <f t="shared" si="24"/>
        <v>-1388654.4310244601</v>
      </c>
      <c r="R84" s="126"/>
    </row>
    <row r="85" spans="1:19" s="120" customFormat="1">
      <c r="A85" s="152" t="s">
        <v>105</v>
      </c>
      <c r="B85" s="136">
        <f t="shared" si="33"/>
        <v>124192567.34244427</v>
      </c>
      <c r="C85" s="136">
        <f t="shared" si="34"/>
        <v>147002266.97</v>
      </c>
      <c r="D85" s="82">
        <f t="shared" si="26"/>
        <v>124192567.34244427</v>
      </c>
      <c r="E85" s="82"/>
      <c r="F85" s="136">
        <f>C85+J84</f>
        <v>2800186.3753669262</v>
      </c>
      <c r="G85" s="82">
        <f>M84</f>
        <v>2365693.6873301305</v>
      </c>
      <c r="H85" s="136">
        <f>F85-G85</f>
        <v>434492.68803679571</v>
      </c>
      <c r="I85" s="82">
        <f t="shared" si="44"/>
        <v>-124192567.34244427</v>
      </c>
      <c r="J85" s="82">
        <f>J84-F85</f>
        <v>-147002266.97</v>
      </c>
      <c r="K85" s="82">
        <f>K84+H85</f>
        <v>22809699.627555728</v>
      </c>
      <c r="L85" s="82">
        <f t="shared" si="30"/>
        <v>0</v>
      </c>
      <c r="M85" s="82">
        <f>D85+J85+K85</f>
        <v>0</v>
      </c>
      <c r="N85" s="82">
        <f t="shared" ref="N85" si="48">M85-L85</f>
        <v>0</v>
      </c>
      <c r="O85" s="82">
        <f t="shared" si="47"/>
        <v>0</v>
      </c>
      <c r="P85" s="171">
        <f t="shared" ref="P85:P86" si="49">-O85+O84</f>
        <v>-827992.79056554567</v>
      </c>
      <c r="R85" s="126"/>
    </row>
    <row r="86" spans="1:19" s="120" customFormat="1">
      <c r="A86" s="152" t="s">
        <v>106</v>
      </c>
      <c r="B86" s="295"/>
      <c r="C86" s="82"/>
      <c r="D86" s="82">
        <f t="shared" si="26"/>
        <v>0</v>
      </c>
      <c r="E86" s="82"/>
      <c r="F86" s="82"/>
      <c r="G86" s="82"/>
      <c r="H86" s="82"/>
      <c r="I86" s="82"/>
      <c r="J86" s="82"/>
      <c r="K86" s="82"/>
      <c r="L86" s="82"/>
      <c r="M86" s="82">
        <f t="shared" ref="M86" si="50">D86+J86+K86</f>
        <v>0</v>
      </c>
      <c r="N86" s="82">
        <f t="shared" si="46"/>
        <v>0</v>
      </c>
      <c r="O86" s="82">
        <f t="shared" si="47"/>
        <v>0</v>
      </c>
      <c r="P86" s="171">
        <f t="shared" si="49"/>
        <v>0</v>
      </c>
    </row>
    <row r="87" spans="1:19" ht="4.5" customHeight="1">
      <c r="A87" s="296"/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2"/>
    </row>
    <row r="88" spans="1:19" s="576" customFormat="1">
      <c r="A88" s="178" t="s">
        <v>239</v>
      </c>
      <c r="B88" s="578"/>
      <c r="C88" s="578"/>
      <c r="D88" s="578"/>
      <c r="E88" s="339">
        <f>SUM(E43:E54)</f>
        <v>11267491.414917067</v>
      </c>
      <c r="F88" s="339">
        <f>SUM(F43:F54)</f>
        <v>4696286.3229661556</v>
      </c>
      <c r="G88" s="339">
        <f>SUM(G43:G54)</f>
        <v>3967584.0886413124</v>
      </c>
      <c r="H88" s="339">
        <f>SUM(H43:H54)</f>
        <v>728702.23432484362</v>
      </c>
      <c r="I88" s="578"/>
      <c r="J88" s="578"/>
      <c r="K88" s="578"/>
      <c r="L88" s="578"/>
      <c r="M88" s="578"/>
      <c r="N88" s="578"/>
      <c r="O88" s="578"/>
      <c r="P88" s="339">
        <f>SUM(P43:P54)</f>
        <v>2554967.5641965121</v>
      </c>
      <c r="Q88" s="575"/>
      <c r="R88" s="575"/>
      <c r="S88" s="575"/>
    </row>
    <row r="89" spans="1:19" s="576" customFormat="1" ht="13.8" thickBot="1">
      <c r="A89" s="19" t="s">
        <v>240</v>
      </c>
      <c r="B89" s="297">
        <f>(B42+B54+SUM(B43:B53)*2)/24</f>
        <v>124192567.34244426</v>
      </c>
      <c r="C89" s="297">
        <f>(C42+C54+SUM(C43:C53)*2)/24</f>
        <v>147002266.97</v>
      </c>
      <c r="D89" s="297">
        <f>(D42+D54+SUM(D43:D53)*2)/24</f>
        <v>124192567.34244426</v>
      </c>
      <c r="E89" s="579"/>
      <c r="F89" s="298"/>
      <c r="G89" s="298"/>
      <c r="H89" s="298"/>
      <c r="I89" s="297">
        <f>(I42+I54+SUM(I43:I53)*2)/24</f>
        <v>-66010000.412458114</v>
      </c>
      <c r="J89" s="297">
        <f>(J42+J54+SUM(J43:J53)*2)/24</f>
        <v>-5270276.8735509077</v>
      </c>
      <c r="K89" s="297">
        <f>(K42+K54+SUM(K43:K53)*2)/24</f>
        <v>817765.84074232448</v>
      </c>
      <c r="L89" s="297">
        <f>(L42+L54+SUM(L43:L53)*2)/24</f>
        <v>58182566.929986149</v>
      </c>
      <c r="M89" s="297">
        <f>(M42+M54+SUM(M43:M53)*2)/24</f>
        <v>119740056.3096357</v>
      </c>
      <c r="N89" s="298"/>
      <c r="O89" s="297">
        <f>(O42+O54+SUM(O43:O53)*2)/24</f>
        <v>-21545121.282877337</v>
      </c>
      <c r="P89" s="299"/>
      <c r="Q89" s="575"/>
      <c r="R89" s="575"/>
      <c r="S89" s="575"/>
    </row>
    <row r="90" spans="1:19" customFormat="1" ht="13.8" thickTop="1"/>
    <row r="91" spans="1:19" customFormat="1"/>
    <row r="92" spans="1:19" customFormat="1"/>
    <row r="93" spans="1:19" customFormat="1"/>
    <row r="94" spans="1:19">
      <c r="A94" s="98"/>
      <c r="H94" s="204"/>
    </row>
    <row r="95" spans="1:19">
      <c r="H95" s="208"/>
    </row>
  </sheetData>
  <printOptions horizontalCentered="1"/>
  <pageMargins left="0.45" right="0.45" top="0.5" bottom="0.5" header="0.3" footer="0.3"/>
  <pageSetup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94"/>
  <sheetViews>
    <sheetView zoomScale="90" zoomScaleNormal="90" workbookViewId="0">
      <pane xSplit="1" ySplit="32" topLeftCell="B33" activePane="bottomRight" state="frozen"/>
      <selection activeCell="E39" sqref="E39"/>
      <selection pane="topRight" activeCell="E39" sqref="E39"/>
      <selection pane="bottomLeft" activeCell="E39" sqref="E39"/>
      <selection pane="bottomRight" activeCell="N2" sqref="N2"/>
    </sheetView>
  </sheetViews>
  <sheetFormatPr defaultColWidth="8.88671875" defaultRowHeight="13.2"/>
  <cols>
    <col min="1" max="1" width="21.6640625" style="2" customWidth="1"/>
    <col min="2" max="2" width="13.44140625" style="2" customWidth="1"/>
    <col min="3" max="4" width="14.109375" style="2" bestFit="1" customWidth="1"/>
    <col min="5" max="5" width="12.44140625" style="2" bestFit="1" customWidth="1"/>
    <col min="6" max="7" width="15.5546875" style="2" bestFit="1" customWidth="1"/>
    <col min="8" max="8" width="14.109375" style="2" bestFit="1" customWidth="1"/>
    <col min="9" max="10" width="14.33203125" style="2" bestFit="1" customWidth="1"/>
    <col min="11" max="11" width="14.5546875" style="2" bestFit="1" customWidth="1"/>
    <col min="12" max="12" width="13.5546875" style="2" bestFit="1" customWidth="1"/>
    <col min="13" max="13" width="14.6640625" style="2" bestFit="1" customWidth="1"/>
    <col min="14" max="14" width="12.44140625" style="2" bestFit="1" customWidth="1"/>
    <col min="15" max="15" width="12.88671875" style="2" customWidth="1"/>
    <col min="16" max="16" width="12.44140625" style="2" bestFit="1" customWidth="1"/>
    <col min="17" max="17" width="8.88671875" style="2"/>
    <col min="18" max="18" width="10.6640625" style="2" customWidth="1"/>
    <col min="19" max="22" width="8.88671875" style="2"/>
    <col min="23" max="23" width="9.33203125" style="2" bestFit="1" customWidth="1"/>
    <col min="24" max="16384" width="8.88671875" style="2"/>
  </cols>
  <sheetData>
    <row r="1" spans="1:23" s="10" customFormat="1">
      <c r="A1" s="6" t="s">
        <v>245</v>
      </c>
      <c r="B1" s="7"/>
      <c r="C1" s="7"/>
      <c r="D1" s="7"/>
      <c r="E1" s="7"/>
      <c r="F1"/>
      <c r="G1"/>
      <c r="H1"/>
      <c r="I1"/>
      <c r="J1"/>
      <c r="K1"/>
      <c r="L1"/>
      <c r="M1"/>
      <c r="N1" s="9"/>
      <c r="O1" s="78"/>
      <c r="P1" s="9"/>
      <c r="Q1" s="7"/>
      <c r="R1" s="7"/>
      <c r="S1" s="7"/>
      <c r="T1" s="7"/>
      <c r="U1" s="9"/>
      <c r="V1" s="118"/>
      <c r="W1" s="118"/>
    </row>
    <row r="2" spans="1:23" s="10" customFormat="1">
      <c r="A2" s="324" t="s">
        <v>232</v>
      </c>
      <c r="B2" s="118"/>
      <c r="C2" s="138" t="s">
        <v>140</v>
      </c>
      <c r="D2" s="138" t="s">
        <v>141</v>
      </c>
      <c r="E2" s="118"/>
      <c r="F2" s="7"/>
      <c r="G2" s="141"/>
      <c r="H2" s="141"/>
      <c r="I2" s="139"/>
      <c r="J2" s="7"/>
      <c r="K2" s="7"/>
      <c r="L2" s="7"/>
      <c r="M2" s="7"/>
      <c r="N2" s="140"/>
      <c r="O2" s="78"/>
      <c r="P2" s="9"/>
      <c r="Q2" s="118"/>
      <c r="R2" s="118"/>
      <c r="S2" s="7"/>
      <c r="T2" s="7"/>
      <c r="U2" s="7"/>
      <c r="V2" s="118"/>
      <c r="W2" s="118"/>
    </row>
    <row r="3" spans="1:23" s="10" customFormat="1">
      <c r="A3" s="328" t="s">
        <v>199</v>
      </c>
      <c r="B3" s="118"/>
      <c r="C3" s="329">
        <f>'Summary Table'!H6+'Summary Table'!H9</f>
        <v>133837053.71999998</v>
      </c>
      <c r="D3" s="330">
        <f>'Summary Table'!I61+'Summary Table'!I65</f>
        <v>113657088.99270949</v>
      </c>
      <c r="E3" s="7"/>
      <c r="F3" s="7"/>
      <c r="G3" s="385"/>
      <c r="H3" s="7"/>
      <c r="I3" s="118"/>
      <c r="J3" s="118"/>
      <c r="K3" s="118"/>
      <c r="L3" s="11"/>
      <c r="M3" s="11"/>
      <c r="N3" s="140"/>
      <c r="O3" s="78"/>
      <c r="P3" s="141"/>
      <c r="Q3" s="118"/>
      <c r="R3" s="118"/>
      <c r="S3" s="7"/>
      <c r="T3" s="7"/>
      <c r="U3" s="7"/>
      <c r="V3" s="118"/>
      <c r="W3" s="118"/>
    </row>
    <row r="4" spans="1:23" s="10" customFormat="1" ht="18" customHeight="1">
      <c r="A4" s="120"/>
      <c r="B4" s="173" t="str">
        <f>IF(ROUND(SUM(E34:E41)/$D$3-B6,5)=0,"OK",SUM(E34:E41)/$D$3-B6)</f>
        <v>OK</v>
      </c>
      <c r="C4" s="173" t="str">
        <f>IF(ROUND(SUM(E42:E53)/$D$3-C6,5)=0,"OK",SUM(E42:E53)/$D$3-C6)</f>
        <v>OK</v>
      </c>
      <c r="D4" s="173" t="str">
        <f>IF(ROUND(SUM(E54)/$D$3-D6,5)=0,"OK",SUM(E54)/$D$3-D6)</f>
        <v>OK</v>
      </c>
      <c r="E4" s="173" t="str">
        <f>IF(ROUND(E55/$D$3-E6,5)=0,"OK",E55/$D$3-E6)</f>
        <v>OK</v>
      </c>
      <c r="F4" s="173" t="str">
        <f>IF(ROUND(E56/$D$3-F6,5)=0,"OK",E56/$D$3-F6)</f>
        <v>OK</v>
      </c>
      <c r="G4" s="173" t="str">
        <f>IF(ROUND(E57/$D$3-G6,5)=0,"OK",E57/$D$3-G6)</f>
        <v>OK</v>
      </c>
      <c r="H4" s="173" t="str">
        <f>IF(ROUND(E58/$D$3-H6,5)=0,"OK",E58/$D$3-H6)</f>
        <v>OK</v>
      </c>
      <c r="I4" s="173" t="str">
        <f>IF(ROUND(E59/$D$3-I6,5)=0,"OK",E59/$D$3-I6)</f>
        <v>OK</v>
      </c>
      <c r="J4" s="173" t="str">
        <f>IF(ROUND(E60/$D$3-J6,5)=0,"OK",E60/$D$3-J6)</f>
        <v>OK</v>
      </c>
      <c r="K4" s="173" t="str">
        <f>IF(ROUND(E61/$D$3-K6,5)=0,"OK",E61/$D$3-K6)</f>
        <v>OK</v>
      </c>
      <c r="L4" s="173" t="str">
        <f>IF(ROUND(E62/$D$3-L6,5)=0,"OK",E62/$D$3-L6)</f>
        <v>OK</v>
      </c>
      <c r="M4" s="173" t="str">
        <f>IF(ROUND(E63/$D$3-M6,5)=0,"OK",E63/$D$3-M6)</f>
        <v>OK</v>
      </c>
      <c r="N4" s="173" t="str">
        <f>IF(ROUND(E64/$D$3-N6,5)=0,"OK",E64/$D$3-N6)</f>
        <v>OK</v>
      </c>
      <c r="O4" s="173" t="str">
        <f>IF(ROUND(E65/$D$3-O6,5)=0,"OK",E65/$D$3-O6)</f>
        <v>OK</v>
      </c>
      <c r="P4" s="173" t="str">
        <f>IF(ROUND(E66/$D$3-P6,5)=0,"OK",E66/$D$3-P6)</f>
        <v>OK</v>
      </c>
    </row>
    <row r="5" spans="1:23" s="10" customFormat="1">
      <c r="A5" s="142" t="s">
        <v>132</v>
      </c>
      <c r="B5" s="143">
        <v>2013</v>
      </c>
      <c r="C5" s="143">
        <f>+B5+1</f>
        <v>2014</v>
      </c>
      <c r="D5" s="143">
        <f t="shared" ref="D5:P5" si="0">+C5+1</f>
        <v>2015</v>
      </c>
      <c r="E5" s="143">
        <f t="shared" si="0"/>
        <v>2016</v>
      </c>
      <c r="F5" s="143">
        <f t="shared" si="0"/>
        <v>2017</v>
      </c>
      <c r="G5" s="143">
        <f t="shared" si="0"/>
        <v>2018</v>
      </c>
      <c r="H5" s="143">
        <f t="shared" si="0"/>
        <v>2019</v>
      </c>
      <c r="I5" s="143">
        <f t="shared" si="0"/>
        <v>2020</v>
      </c>
      <c r="J5" s="143">
        <f t="shared" si="0"/>
        <v>2021</v>
      </c>
      <c r="K5" s="143">
        <f t="shared" si="0"/>
        <v>2022</v>
      </c>
      <c r="L5" s="143">
        <f t="shared" si="0"/>
        <v>2023</v>
      </c>
      <c r="M5" s="143">
        <f t="shared" si="0"/>
        <v>2024</v>
      </c>
      <c r="N5" s="143">
        <f t="shared" si="0"/>
        <v>2025</v>
      </c>
      <c r="O5" s="143">
        <f t="shared" si="0"/>
        <v>2026</v>
      </c>
      <c r="P5" s="143">
        <f t="shared" si="0"/>
        <v>2027</v>
      </c>
    </row>
    <row r="6" spans="1:23" s="10" customFormat="1">
      <c r="A6" s="144"/>
      <c r="B6" s="279">
        <f>3.75%+0.48125</f>
        <v>0.51875000000000004</v>
      </c>
      <c r="C6" s="279">
        <f>7.219%/2</f>
        <v>3.6095000000000002E-2</v>
      </c>
      <c r="D6" s="279">
        <f>6.677%/2</f>
        <v>3.3384999999999998E-2</v>
      </c>
      <c r="E6" s="279">
        <f>6.177%/2</f>
        <v>3.0884999999999999E-2</v>
      </c>
      <c r="F6" s="279">
        <f>5.713%/2</f>
        <v>2.8565E-2</v>
      </c>
      <c r="G6" s="279">
        <f>5.285%/2</f>
        <v>2.6425000000000001E-2</v>
      </c>
      <c r="H6" s="280">
        <f>4.888%/2</f>
        <v>2.444E-2</v>
      </c>
      <c r="I6" s="279">
        <f>4.522%/2</f>
        <v>2.2610000000000002E-2</v>
      </c>
      <c r="J6" s="279">
        <f>4.462%/2</f>
        <v>2.231E-2</v>
      </c>
      <c r="K6" s="279">
        <f>4.461%/2</f>
        <v>2.2305000000000002E-2</v>
      </c>
      <c r="L6" s="279">
        <f>4.462%/2</f>
        <v>2.231E-2</v>
      </c>
      <c r="M6" s="279">
        <f>4.461%/2</f>
        <v>2.2305000000000002E-2</v>
      </c>
      <c r="N6" s="279">
        <f>4.462%/2</f>
        <v>2.231E-2</v>
      </c>
      <c r="O6" s="279">
        <f>4.461%/2</f>
        <v>2.2305000000000002E-2</v>
      </c>
      <c r="P6" s="279">
        <f>4.462%/2</f>
        <v>2.231E-2</v>
      </c>
    </row>
    <row r="7" spans="1:23" s="10" customFormat="1">
      <c r="A7" s="145"/>
      <c r="B7" s="146">
        <v>1</v>
      </c>
      <c r="C7" s="146">
        <f>+B7+1</f>
        <v>2</v>
      </c>
      <c r="D7" s="146">
        <f t="shared" ref="D7:P7" si="1">+C7+1</f>
        <v>3</v>
      </c>
      <c r="E7" s="146">
        <f t="shared" si="1"/>
        <v>4</v>
      </c>
      <c r="F7" s="146">
        <f t="shared" si="1"/>
        <v>5</v>
      </c>
      <c r="G7" s="146">
        <f t="shared" si="1"/>
        <v>6</v>
      </c>
      <c r="H7" s="146">
        <f t="shared" si="1"/>
        <v>7</v>
      </c>
      <c r="I7" s="146">
        <f t="shared" si="1"/>
        <v>8</v>
      </c>
      <c r="J7" s="146">
        <f t="shared" si="1"/>
        <v>9</v>
      </c>
      <c r="K7" s="146">
        <f t="shared" si="1"/>
        <v>10</v>
      </c>
      <c r="L7" s="146">
        <f t="shared" si="1"/>
        <v>11</v>
      </c>
      <c r="M7" s="146">
        <f t="shared" si="1"/>
        <v>12</v>
      </c>
      <c r="N7" s="146">
        <f t="shared" si="1"/>
        <v>13</v>
      </c>
      <c r="O7" s="146">
        <f t="shared" si="1"/>
        <v>14</v>
      </c>
      <c r="P7" s="146">
        <f t="shared" si="1"/>
        <v>15</v>
      </c>
    </row>
    <row r="8" spans="1:23" s="10" customFormat="1">
      <c r="A8" s="145"/>
      <c r="B8" s="173" t="str">
        <f>IF(ROUND(E67/$D$3-B10,5)=0,"OK",E67/$D$3-B10)</f>
        <v>OK</v>
      </c>
      <c r="C8" s="173" t="str">
        <f>IF(ROUND(E68/$D$3-C10,5)=0,"OK",E68/$D$3-C10)</f>
        <v>OK</v>
      </c>
      <c r="D8" s="173" t="str">
        <f>IF(ROUND(E69/$D$3-D10,5)=0,"OK",E69/$D$3-D10)</f>
        <v>OK</v>
      </c>
      <c r="E8" s="173" t="str">
        <f>IF(ROUND(E70/$D$3-E10,5)=0,"OK",E70/$D$3-E10)</f>
        <v>OK</v>
      </c>
      <c r="F8" s="173" t="str">
        <f>IF(ROUND(E71/$D$3-F10,5)=0,"OK",E71/$D$3-F10)</f>
        <v>OK</v>
      </c>
      <c r="G8" s="173" t="str">
        <f>IF(ROUND(E72/$D$3-G10,5)=0,"OK",E72/$D$3-G10)</f>
        <v>OK</v>
      </c>
      <c r="H8" s="118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278"/>
    </row>
    <row r="9" spans="1:23" s="10" customFormat="1">
      <c r="A9" s="145"/>
      <c r="B9" s="143">
        <f>+P5+1</f>
        <v>2028</v>
      </c>
      <c r="C9" s="143">
        <f>+B9+1</f>
        <v>2029</v>
      </c>
      <c r="D9" s="143">
        <f>+C9+1</f>
        <v>2030</v>
      </c>
      <c r="E9" s="143">
        <f>+D9+1</f>
        <v>2031</v>
      </c>
      <c r="F9" s="143">
        <f>+E9+1</f>
        <v>2032</v>
      </c>
      <c r="G9" s="143">
        <f>+F9+1</f>
        <v>2033</v>
      </c>
      <c r="H9" s="118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278"/>
    </row>
    <row r="10" spans="1:23" s="10" customFormat="1">
      <c r="A10" s="145"/>
      <c r="B10" s="279">
        <f>4.461%/2</f>
        <v>2.2305000000000002E-2</v>
      </c>
      <c r="C10" s="279">
        <f>4.462%/2</f>
        <v>2.231E-2</v>
      </c>
      <c r="D10" s="279">
        <f>4.461%/2</f>
        <v>2.2305000000000002E-2</v>
      </c>
      <c r="E10" s="279">
        <f>4.462%/2</f>
        <v>2.231E-2</v>
      </c>
      <c r="F10" s="279">
        <f>4.461%/2</f>
        <v>2.2305000000000002E-2</v>
      </c>
      <c r="G10" s="279">
        <f>2.231%/2</f>
        <v>1.1155E-2</v>
      </c>
      <c r="H10" s="277">
        <f>SUM(B6:V6,B10:G10)</f>
        <v>1.0000000000000004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78"/>
    </row>
    <row r="11" spans="1:23" s="10" customFormat="1">
      <c r="A11" s="145"/>
      <c r="B11" s="146">
        <f>+P7+1</f>
        <v>16</v>
      </c>
      <c r="C11" s="146">
        <f>+B11+1</f>
        <v>17</v>
      </c>
      <c r="D11" s="146">
        <f>+C11+1</f>
        <v>18</v>
      </c>
      <c r="E11" s="146">
        <f>+D11+1</f>
        <v>19</v>
      </c>
      <c r="F11" s="146">
        <f>+E11+1</f>
        <v>20</v>
      </c>
      <c r="G11" s="146">
        <f>+F11+1</f>
        <v>21</v>
      </c>
      <c r="H11" s="278">
        <f>+H10-1</f>
        <v>0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278"/>
    </row>
    <row r="12" spans="1:23" ht="5.0999999999999996" customHeight="1" thickBo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>
      <c r="A13" s="12" t="s">
        <v>0</v>
      </c>
      <c r="B13" s="20" t="s">
        <v>30</v>
      </c>
      <c r="C13" s="21"/>
      <c r="D13" s="21"/>
      <c r="E13" s="20" t="s">
        <v>31</v>
      </c>
      <c r="F13" s="21"/>
      <c r="G13" s="21"/>
      <c r="H13" s="21"/>
      <c r="I13" s="20" t="s">
        <v>114</v>
      </c>
      <c r="J13" s="21"/>
      <c r="K13" s="21"/>
      <c r="L13" s="20" t="s">
        <v>32</v>
      </c>
      <c r="M13" s="21"/>
      <c r="N13" s="22" t="s">
        <v>33</v>
      </c>
      <c r="O13" s="22" t="s">
        <v>34</v>
      </c>
      <c r="P13" s="22" t="s">
        <v>35</v>
      </c>
    </row>
    <row r="14" spans="1:23">
      <c r="A14" s="14"/>
      <c r="B14" s="174"/>
      <c r="C14" s="175"/>
      <c r="D14" s="150" t="s">
        <v>36</v>
      </c>
      <c r="E14" s="174"/>
      <c r="F14" s="127">
        <f>'Dep Rate'!F24</f>
        <v>3.1947033333333333E-2</v>
      </c>
      <c r="G14" s="176" t="s">
        <v>94</v>
      </c>
      <c r="H14" s="150"/>
      <c r="I14" s="174"/>
      <c r="J14" s="175"/>
      <c r="K14" s="150" t="s">
        <v>89</v>
      </c>
      <c r="L14" s="174"/>
      <c r="M14" s="205" t="s">
        <v>167</v>
      </c>
      <c r="N14" s="27"/>
      <c r="O14" s="27"/>
      <c r="P14" s="27" t="s">
        <v>172</v>
      </c>
    </row>
    <row r="15" spans="1:23">
      <c r="A15" s="13"/>
      <c r="B15" s="23" t="s">
        <v>6</v>
      </c>
      <c r="C15" s="24" t="s">
        <v>36</v>
      </c>
      <c r="D15" s="24" t="s">
        <v>178</v>
      </c>
      <c r="E15" s="23" t="s">
        <v>176</v>
      </c>
      <c r="F15" s="24" t="s">
        <v>179</v>
      </c>
      <c r="G15" s="274" t="s">
        <v>88</v>
      </c>
      <c r="H15" s="274" t="s">
        <v>163</v>
      </c>
      <c r="I15" s="23" t="s">
        <v>6</v>
      </c>
      <c r="J15" s="24" t="s">
        <v>36</v>
      </c>
      <c r="K15" s="24" t="s">
        <v>164</v>
      </c>
      <c r="L15" s="23" t="s">
        <v>6</v>
      </c>
      <c r="M15" s="205" t="s">
        <v>168</v>
      </c>
      <c r="N15" s="25" t="s">
        <v>37</v>
      </c>
      <c r="O15" s="26">
        <v>0.35</v>
      </c>
      <c r="P15" s="27" t="s">
        <v>173</v>
      </c>
    </row>
    <row r="16" spans="1:23">
      <c r="A16" s="13"/>
      <c r="B16" s="23"/>
      <c r="C16" s="24"/>
      <c r="D16" s="24" t="s">
        <v>141</v>
      </c>
      <c r="E16" s="23" t="s">
        <v>177</v>
      </c>
      <c r="F16" s="150" t="s">
        <v>181</v>
      </c>
      <c r="G16" s="274" t="s">
        <v>139</v>
      </c>
      <c r="H16" s="274" t="s">
        <v>162</v>
      </c>
      <c r="I16" s="23" t="s">
        <v>160</v>
      </c>
      <c r="J16" s="24" t="s">
        <v>158</v>
      </c>
      <c r="K16" s="24" t="s">
        <v>165</v>
      </c>
      <c r="L16" s="23"/>
      <c r="M16" s="205" t="s">
        <v>169</v>
      </c>
      <c r="N16" s="25"/>
      <c r="O16" s="26" t="s">
        <v>170</v>
      </c>
      <c r="P16" s="27" t="s">
        <v>174</v>
      </c>
    </row>
    <row r="17" spans="1:16">
      <c r="A17" s="300"/>
      <c r="B17" s="301" t="s">
        <v>25</v>
      </c>
      <c r="C17" s="302" t="s">
        <v>26</v>
      </c>
      <c r="D17" s="302" t="s">
        <v>90</v>
      </c>
      <c r="E17" s="301"/>
      <c r="F17" s="302" t="s">
        <v>180</v>
      </c>
      <c r="G17" s="304" t="s">
        <v>28</v>
      </c>
      <c r="H17" s="305" t="s">
        <v>93</v>
      </c>
      <c r="I17" s="301" t="s">
        <v>161</v>
      </c>
      <c r="J17" s="302" t="s">
        <v>159</v>
      </c>
      <c r="K17" s="302" t="s">
        <v>166</v>
      </c>
      <c r="L17" s="301" t="s">
        <v>95</v>
      </c>
      <c r="M17" s="306"/>
      <c r="N17" s="307" t="s">
        <v>96</v>
      </c>
      <c r="O17" s="308" t="s">
        <v>171</v>
      </c>
      <c r="P17" s="309" t="s">
        <v>175</v>
      </c>
    </row>
    <row r="18" spans="1:16" ht="4.95" customHeight="1"/>
    <row r="19" spans="1:16" ht="12.75" hidden="1" customHeight="1">
      <c r="A19" s="16">
        <v>40512</v>
      </c>
      <c r="B19" s="17">
        <v>0</v>
      </c>
      <c r="C19" s="3">
        <v>0</v>
      </c>
      <c r="D19" s="3">
        <v>0</v>
      </c>
      <c r="E19" s="17">
        <f>B19*$B$6/2</f>
        <v>0</v>
      </c>
      <c r="F19" s="75">
        <f>C19*0.0428/365*22</f>
        <v>0</v>
      </c>
      <c r="G19" s="75">
        <f>D19*0.0428/365*22</f>
        <v>0</v>
      </c>
      <c r="H19" s="85"/>
      <c r="I19" s="3">
        <f>-E19</f>
        <v>0</v>
      </c>
      <c r="J19" s="3">
        <f>-F19</f>
        <v>0</v>
      </c>
      <c r="K19" s="3">
        <f>-G19</f>
        <v>0</v>
      </c>
      <c r="L19" s="3">
        <f t="shared" ref="L19:M32" si="2">B19+I19</f>
        <v>0</v>
      </c>
      <c r="M19" s="17">
        <f t="shared" si="2"/>
        <v>0</v>
      </c>
      <c r="N19" s="17">
        <f>M19-L19</f>
        <v>0</v>
      </c>
      <c r="O19" s="17">
        <f>-N19*$O$15</f>
        <v>0</v>
      </c>
      <c r="P19" s="3">
        <f>-O19</f>
        <v>0</v>
      </c>
    </row>
    <row r="20" spans="1:16" ht="12.75" hidden="1" customHeight="1">
      <c r="A20" s="16">
        <v>40543</v>
      </c>
      <c r="B20" s="18">
        <f>B19+(C20-C19)</f>
        <v>0</v>
      </c>
      <c r="C20" s="18">
        <v>0</v>
      </c>
      <c r="D20" s="18">
        <v>0</v>
      </c>
      <c r="E20" s="18">
        <f>B20*$B$6-E19</f>
        <v>0</v>
      </c>
      <c r="F20" s="76">
        <f>C20*0.0428/365*53-F19</f>
        <v>0</v>
      </c>
      <c r="G20" s="76">
        <f>D20*0.0428/365*53-G19</f>
        <v>0</v>
      </c>
      <c r="H20" s="76"/>
      <c r="I20" s="18">
        <f t="shared" ref="I20:K32" si="3">I19-E20</f>
        <v>0</v>
      </c>
      <c r="J20" s="18">
        <f t="shared" si="3"/>
        <v>0</v>
      </c>
      <c r="K20" s="18">
        <f t="shared" si="3"/>
        <v>0</v>
      </c>
      <c r="L20" s="18">
        <f t="shared" si="2"/>
        <v>0</v>
      </c>
      <c r="M20" s="18">
        <f t="shared" si="2"/>
        <v>0</v>
      </c>
      <c r="N20" s="18">
        <f>M20-L20</f>
        <v>0</v>
      </c>
      <c r="O20" s="18">
        <f t="shared" ref="O20:O75" si="4">-N20*$O$15</f>
        <v>0</v>
      </c>
      <c r="P20" s="18">
        <f>-O20+O19</f>
        <v>0</v>
      </c>
    </row>
    <row r="21" spans="1:16" ht="12.75" hidden="1" customHeight="1">
      <c r="A21" s="81">
        <v>40574</v>
      </c>
      <c r="B21" s="82">
        <f>C21</f>
        <v>0</v>
      </c>
      <c r="C21" s="82">
        <v>0</v>
      </c>
      <c r="D21" s="82">
        <v>0</v>
      </c>
      <c r="E21" s="82">
        <f>B21*$C$6/12</f>
        <v>0</v>
      </c>
      <c r="F21" s="82">
        <f>C21*0.0428/12</f>
        <v>0</v>
      </c>
      <c r="G21" s="82">
        <f>D21*0.0428/12</f>
        <v>0</v>
      </c>
      <c r="H21" s="82"/>
      <c r="I21" s="82">
        <f t="shared" si="3"/>
        <v>0</v>
      </c>
      <c r="J21" s="82">
        <f t="shared" si="3"/>
        <v>0</v>
      </c>
      <c r="K21" s="82">
        <f t="shared" si="3"/>
        <v>0</v>
      </c>
      <c r="L21" s="82">
        <f t="shared" si="2"/>
        <v>0</v>
      </c>
      <c r="M21" s="82">
        <f t="shared" si="2"/>
        <v>0</v>
      </c>
      <c r="N21" s="82">
        <f>M21-L21</f>
        <v>0</v>
      </c>
      <c r="O21" s="82">
        <f t="shared" si="4"/>
        <v>0</v>
      </c>
      <c r="P21" s="82">
        <f>-O21+O20</f>
        <v>0</v>
      </c>
    </row>
    <row r="22" spans="1:16" ht="12.75" hidden="1" customHeight="1">
      <c r="A22" s="81">
        <v>40602</v>
      </c>
      <c r="B22" s="83">
        <f t="shared" ref="B22:B32" si="5">B21</f>
        <v>0</v>
      </c>
      <c r="C22" s="83">
        <f t="shared" ref="C22:D32" si="6">$C$21</f>
        <v>0</v>
      </c>
      <c r="D22" s="83">
        <f t="shared" si="6"/>
        <v>0</v>
      </c>
      <c r="E22" s="83">
        <f t="shared" ref="E22:E32" si="7">B22*$C$6/12</f>
        <v>0</v>
      </c>
      <c r="F22" s="83">
        <f t="shared" ref="F22:G32" si="8">F21</f>
        <v>0</v>
      </c>
      <c r="G22" s="83">
        <f t="shared" si="8"/>
        <v>0</v>
      </c>
      <c r="H22" s="137"/>
      <c r="I22" s="83">
        <f t="shared" si="3"/>
        <v>0</v>
      </c>
      <c r="J22" s="83">
        <f t="shared" si="3"/>
        <v>0</v>
      </c>
      <c r="K22" s="83">
        <f t="shared" si="3"/>
        <v>0</v>
      </c>
      <c r="L22" s="83">
        <f t="shared" si="2"/>
        <v>0</v>
      </c>
      <c r="M22" s="82">
        <f t="shared" si="2"/>
        <v>0</v>
      </c>
      <c r="N22" s="82">
        <f>M22-L22</f>
        <v>0</v>
      </c>
      <c r="O22" s="82">
        <f t="shared" si="4"/>
        <v>0</v>
      </c>
      <c r="P22" s="82">
        <f t="shared" ref="P22:P82" si="9">-O22+O21</f>
        <v>0</v>
      </c>
    </row>
    <row r="23" spans="1:16" ht="12.75" hidden="1" customHeight="1">
      <c r="A23" s="81">
        <v>40633</v>
      </c>
      <c r="B23" s="82">
        <f t="shared" si="5"/>
        <v>0</v>
      </c>
      <c r="C23" s="82">
        <f t="shared" si="6"/>
        <v>0</v>
      </c>
      <c r="D23" s="82">
        <f t="shared" si="6"/>
        <v>0</v>
      </c>
      <c r="E23" s="82">
        <f t="shared" si="7"/>
        <v>0</v>
      </c>
      <c r="F23" s="82">
        <f t="shared" si="8"/>
        <v>0</v>
      </c>
      <c r="G23" s="82">
        <f t="shared" si="8"/>
        <v>0</v>
      </c>
      <c r="H23" s="117"/>
      <c r="I23" s="82">
        <f t="shared" si="3"/>
        <v>0</v>
      </c>
      <c r="J23" s="82">
        <f t="shared" si="3"/>
        <v>0</v>
      </c>
      <c r="K23" s="82">
        <f t="shared" si="3"/>
        <v>0</v>
      </c>
      <c r="L23" s="82">
        <f t="shared" si="2"/>
        <v>0</v>
      </c>
      <c r="M23" s="84">
        <f t="shared" si="2"/>
        <v>0</v>
      </c>
      <c r="N23" s="84">
        <f>M23-L23</f>
        <v>0</v>
      </c>
      <c r="O23" s="84">
        <f t="shared" si="4"/>
        <v>0</v>
      </c>
      <c r="P23" s="84">
        <f t="shared" si="9"/>
        <v>0</v>
      </c>
    </row>
    <row r="24" spans="1:16" ht="12.75" hidden="1" customHeight="1">
      <c r="A24" s="81">
        <v>40663</v>
      </c>
      <c r="B24" s="82">
        <f t="shared" si="5"/>
        <v>0</v>
      </c>
      <c r="C24" s="82">
        <f t="shared" si="6"/>
        <v>0</v>
      </c>
      <c r="D24" s="82">
        <f t="shared" si="6"/>
        <v>0</v>
      </c>
      <c r="E24" s="82">
        <f t="shared" si="7"/>
        <v>0</v>
      </c>
      <c r="F24" s="82">
        <f t="shared" si="8"/>
        <v>0</v>
      </c>
      <c r="G24" s="82">
        <f t="shared" si="8"/>
        <v>0</v>
      </c>
      <c r="H24" s="117"/>
      <c r="I24" s="82">
        <f t="shared" si="3"/>
        <v>0</v>
      </c>
      <c r="J24" s="82">
        <f t="shared" si="3"/>
        <v>0</v>
      </c>
      <c r="K24" s="82">
        <f t="shared" si="3"/>
        <v>0</v>
      </c>
      <c r="L24" s="82">
        <f t="shared" si="2"/>
        <v>0</v>
      </c>
      <c r="M24" s="82">
        <f t="shared" si="2"/>
        <v>0</v>
      </c>
      <c r="N24" s="82">
        <f t="shared" ref="N24:N71" si="10">M24-L24</f>
        <v>0</v>
      </c>
      <c r="O24" s="82">
        <f t="shared" si="4"/>
        <v>0</v>
      </c>
      <c r="P24" s="82">
        <f t="shared" si="9"/>
        <v>0</v>
      </c>
    </row>
    <row r="25" spans="1:16" ht="12.75" hidden="1" customHeight="1">
      <c r="A25" s="81">
        <v>40694</v>
      </c>
      <c r="B25" s="82">
        <f t="shared" si="5"/>
        <v>0</v>
      </c>
      <c r="C25" s="82">
        <f t="shared" si="6"/>
        <v>0</v>
      </c>
      <c r="D25" s="82">
        <f t="shared" si="6"/>
        <v>0</v>
      </c>
      <c r="E25" s="82">
        <f t="shared" si="7"/>
        <v>0</v>
      </c>
      <c r="F25" s="82">
        <f t="shared" si="8"/>
        <v>0</v>
      </c>
      <c r="G25" s="82">
        <f t="shared" si="8"/>
        <v>0</v>
      </c>
      <c r="H25" s="117"/>
      <c r="I25" s="82">
        <f t="shared" si="3"/>
        <v>0</v>
      </c>
      <c r="J25" s="82">
        <f t="shared" si="3"/>
        <v>0</v>
      </c>
      <c r="K25" s="82">
        <f t="shared" si="3"/>
        <v>0</v>
      </c>
      <c r="L25" s="82">
        <f t="shared" si="2"/>
        <v>0</v>
      </c>
      <c r="M25" s="82">
        <f t="shared" si="2"/>
        <v>0</v>
      </c>
      <c r="N25" s="82">
        <f t="shared" si="10"/>
        <v>0</v>
      </c>
      <c r="O25" s="82">
        <f t="shared" si="4"/>
        <v>0</v>
      </c>
      <c r="P25" s="82">
        <f t="shared" si="9"/>
        <v>0</v>
      </c>
    </row>
    <row r="26" spans="1:16" ht="12.75" hidden="1" customHeight="1">
      <c r="A26" s="81">
        <v>40724</v>
      </c>
      <c r="B26" s="82">
        <f t="shared" si="5"/>
        <v>0</v>
      </c>
      <c r="C26" s="82">
        <f t="shared" si="6"/>
        <v>0</v>
      </c>
      <c r="D26" s="82">
        <f t="shared" si="6"/>
        <v>0</v>
      </c>
      <c r="E26" s="82">
        <f t="shared" si="7"/>
        <v>0</v>
      </c>
      <c r="F26" s="82">
        <f t="shared" si="8"/>
        <v>0</v>
      </c>
      <c r="G26" s="82">
        <f t="shared" si="8"/>
        <v>0</v>
      </c>
      <c r="H26" s="117"/>
      <c r="I26" s="82">
        <f t="shared" si="3"/>
        <v>0</v>
      </c>
      <c r="J26" s="82">
        <f t="shared" si="3"/>
        <v>0</v>
      </c>
      <c r="K26" s="82">
        <f t="shared" si="3"/>
        <v>0</v>
      </c>
      <c r="L26" s="82">
        <f t="shared" si="2"/>
        <v>0</v>
      </c>
      <c r="M26" s="82">
        <f t="shared" si="2"/>
        <v>0</v>
      </c>
      <c r="N26" s="82">
        <f t="shared" si="10"/>
        <v>0</v>
      </c>
      <c r="O26" s="82">
        <f t="shared" si="4"/>
        <v>0</v>
      </c>
      <c r="P26" s="82">
        <f t="shared" si="9"/>
        <v>0</v>
      </c>
    </row>
    <row r="27" spans="1:16" ht="12.75" hidden="1" customHeight="1">
      <c r="A27" s="81">
        <v>40755</v>
      </c>
      <c r="B27" s="82">
        <f t="shared" si="5"/>
        <v>0</v>
      </c>
      <c r="C27" s="82">
        <f t="shared" si="6"/>
        <v>0</v>
      </c>
      <c r="D27" s="82">
        <f t="shared" si="6"/>
        <v>0</v>
      </c>
      <c r="E27" s="82">
        <f t="shared" si="7"/>
        <v>0</v>
      </c>
      <c r="F27" s="82">
        <f t="shared" si="8"/>
        <v>0</v>
      </c>
      <c r="G27" s="82">
        <f t="shared" si="8"/>
        <v>0</v>
      </c>
      <c r="H27" s="117"/>
      <c r="I27" s="82">
        <f t="shared" si="3"/>
        <v>0</v>
      </c>
      <c r="J27" s="82">
        <f t="shared" si="3"/>
        <v>0</v>
      </c>
      <c r="K27" s="82">
        <f t="shared" si="3"/>
        <v>0</v>
      </c>
      <c r="L27" s="82">
        <f t="shared" si="2"/>
        <v>0</v>
      </c>
      <c r="M27" s="82">
        <f t="shared" si="2"/>
        <v>0</v>
      </c>
      <c r="N27" s="82">
        <f t="shared" si="10"/>
        <v>0</v>
      </c>
      <c r="O27" s="82">
        <f t="shared" si="4"/>
        <v>0</v>
      </c>
      <c r="P27" s="82">
        <f t="shared" si="9"/>
        <v>0</v>
      </c>
    </row>
    <row r="28" spans="1:16" ht="12.75" hidden="1" customHeight="1">
      <c r="A28" s="81">
        <v>40786</v>
      </c>
      <c r="B28" s="82">
        <f t="shared" si="5"/>
        <v>0</v>
      </c>
      <c r="C28" s="82">
        <f t="shared" si="6"/>
        <v>0</v>
      </c>
      <c r="D28" s="82">
        <f t="shared" si="6"/>
        <v>0</v>
      </c>
      <c r="E28" s="82">
        <f t="shared" si="7"/>
        <v>0</v>
      </c>
      <c r="F28" s="82">
        <f t="shared" si="8"/>
        <v>0</v>
      </c>
      <c r="G28" s="82">
        <f t="shared" si="8"/>
        <v>0</v>
      </c>
      <c r="H28" s="117"/>
      <c r="I28" s="82">
        <f t="shared" si="3"/>
        <v>0</v>
      </c>
      <c r="J28" s="82">
        <f t="shared" si="3"/>
        <v>0</v>
      </c>
      <c r="K28" s="82">
        <f t="shared" si="3"/>
        <v>0</v>
      </c>
      <c r="L28" s="82">
        <f t="shared" si="2"/>
        <v>0</v>
      </c>
      <c r="M28" s="82">
        <f t="shared" si="2"/>
        <v>0</v>
      </c>
      <c r="N28" s="82">
        <f t="shared" si="10"/>
        <v>0</v>
      </c>
      <c r="O28" s="82">
        <f t="shared" si="4"/>
        <v>0</v>
      </c>
      <c r="P28" s="82">
        <f t="shared" si="9"/>
        <v>0</v>
      </c>
    </row>
    <row r="29" spans="1:16" ht="12.75" hidden="1" customHeight="1">
      <c r="A29" s="81">
        <v>40816</v>
      </c>
      <c r="B29" s="82">
        <f t="shared" si="5"/>
        <v>0</v>
      </c>
      <c r="C29" s="82">
        <f t="shared" si="6"/>
        <v>0</v>
      </c>
      <c r="D29" s="82">
        <f t="shared" si="6"/>
        <v>0</v>
      </c>
      <c r="E29" s="82">
        <f t="shared" si="7"/>
        <v>0</v>
      </c>
      <c r="F29" s="82">
        <f t="shared" si="8"/>
        <v>0</v>
      </c>
      <c r="G29" s="82">
        <f t="shared" si="8"/>
        <v>0</v>
      </c>
      <c r="H29" s="117"/>
      <c r="I29" s="82">
        <f t="shared" si="3"/>
        <v>0</v>
      </c>
      <c r="J29" s="82">
        <f t="shared" si="3"/>
        <v>0</v>
      </c>
      <c r="K29" s="82">
        <f t="shared" si="3"/>
        <v>0</v>
      </c>
      <c r="L29" s="82">
        <f t="shared" si="2"/>
        <v>0</v>
      </c>
      <c r="M29" s="82">
        <f t="shared" si="2"/>
        <v>0</v>
      </c>
      <c r="N29" s="82">
        <f t="shared" si="10"/>
        <v>0</v>
      </c>
      <c r="O29" s="82">
        <f t="shared" si="4"/>
        <v>0</v>
      </c>
      <c r="P29" s="82">
        <f t="shared" si="9"/>
        <v>0</v>
      </c>
    </row>
    <row r="30" spans="1:16" ht="12.75" hidden="1" customHeight="1">
      <c r="A30" s="81">
        <v>40847</v>
      </c>
      <c r="B30" s="82">
        <f t="shared" si="5"/>
        <v>0</v>
      </c>
      <c r="C30" s="82">
        <f t="shared" si="6"/>
        <v>0</v>
      </c>
      <c r="D30" s="82">
        <f t="shared" si="6"/>
        <v>0</v>
      </c>
      <c r="E30" s="82">
        <f t="shared" si="7"/>
        <v>0</v>
      </c>
      <c r="F30" s="82">
        <f t="shared" si="8"/>
        <v>0</v>
      </c>
      <c r="G30" s="82">
        <f t="shared" si="8"/>
        <v>0</v>
      </c>
      <c r="H30" s="117"/>
      <c r="I30" s="82">
        <f t="shared" si="3"/>
        <v>0</v>
      </c>
      <c r="J30" s="82">
        <f t="shared" si="3"/>
        <v>0</v>
      </c>
      <c r="K30" s="82">
        <f t="shared" si="3"/>
        <v>0</v>
      </c>
      <c r="L30" s="82">
        <f t="shared" si="2"/>
        <v>0</v>
      </c>
      <c r="M30" s="82">
        <f t="shared" si="2"/>
        <v>0</v>
      </c>
      <c r="N30" s="82">
        <f t="shared" si="10"/>
        <v>0</v>
      </c>
      <c r="O30" s="82">
        <f t="shared" si="4"/>
        <v>0</v>
      </c>
      <c r="P30" s="82">
        <f t="shared" si="9"/>
        <v>0</v>
      </c>
    </row>
    <row r="31" spans="1:16" ht="12.75" hidden="1" customHeight="1">
      <c r="A31" s="81">
        <v>40877</v>
      </c>
      <c r="B31" s="82">
        <f t="shared" si="5"/>
        <v>0</v>
      </c>
      <c r="C31" s="82">
        <f t="shared" si="6"/>
        <v>0</v>
      </c>
      <c r="D31" s="82">
        <f t="shared" si="6"/>
        <v>0</v>
      </c>
      <c r="E31" s="82">
        <f t="shared" si="7"/>
        <v>0</v>
      </c>
      <c r="F31" s="82">
        <f t="shared" si="8"/>
        <v>0</v>
      </c>
      <c r="G31" s="82">
        <f t="shared" si="8"/>
        <v>0</v>
      </c>
      <c r="H31" s="117"/>
      <c r="I31" s="82">
        <f t="shared" si="3"/>
        <v>0</v>
      </c>
      <c r="J31" s="82">
        <f t="shared" si="3"/>
        <v>0</v>
      </c>
      <c r="K31" s="82">
        <f t="shared" si="3"/>
        <v>0</v>
      </c>
      <c r="L31" s="82">
        <f t="shared" si="2"/>
        <v>0</v>
      </c>
      <c r="M31" s="82">
        <f t="shared" si="2"/>
        <v>0</v>
      </c>
      <c r="N31" s="82">
        <f t="shared" si="10"/>
        <v>0</v>
      </c>
      <c r="O31" s="82">
        <f t="shared" si="4"/>
        <v>0</v>
      </c>
      <c r="P31" s="82">
        <f t="shared" si="9"/>
        <v>0</v>
      </c>
    </row>
    <row r="32" spans="1:16" ht="12.75" hidden="1" customHeight="1">
      <c r="A32" s="81">
        <v>40908</v>
      </c>
      <c r="B32" s="82">
        <f t="shared" si="5"/>
        <v>0</v>
      </c>
      <c r="C32" s="82">
        <f t="shared" si="6"/>
        <v>0</v>
      </c>
      <c r="D32" s="82">
        <f t="shared" si="6"/>
        <v>0</v>
      </c>
      <c r="E32" s="82">
        <f t="shared" si="7"/>
        <v>0</v>
      </c>
      <c r="F32" s="82">
        <f t="shared" si="8"/>
        <v>0</v>
      </c>
      <c r="G32" s="82">
        <f t="shared" si="8"/>
        <v>0</v>
      </c>
      <c r="H32" s="117"/>
      <c r="I32" s="82">
        <f t="shared" si="3"/>
        <v>0</v>
      </c>
      <c r="J32" s="82">
        <f t="shared" si="3"/>
        <v>0</v>
      </c>
      <c r="K32" s="82">
        <f t="shared" si="3"/>
        <v>0</v>
      </c>
      <c r="L32" s="82">
        <f t="shared" si="2"/>
        <v>0</v>
      </c>
      <c r="M32" s="82">
        <f t="shared" si="2"/>
        <v>0</v>
      </c>
      <c r="N32" s="82">
        <f t="shared" si="10"/>
        <v>0</v>
      </c>
      <c r="O32" s="82">
        <f t="shared" si="4"/>
        <v>0</v>
      </c>
      <c r="P32" s="82">
        <f t="shared" si="9"/>
        <v>0</v>
      </c>
    </row>
    <row r="33" spans="1:24" s="120" customFormat="1" hidden="1">
      <c r="A33" s="312">
        <v>41394</v>
      </c>
      <c r="B33" s="310"/>
      <c r="C33" s="310"/>
      <c r="D33" s="84">
        <f t="shared" ref="D33:D83" si="11">+B33</f>
        <v>0</v>
      </c>
      <c r="E33" s="84">
        <f t="shared" ref="E33" si="12">B33*$C$6/12</f>
        <v>0</v>
      </c>
      <c r="F33" s="311">
        <f t="shared" ref="F33:F53" si="13">C33*F$14/12</f>
        <v>0</v>
      </c>
      <c r="G33" s="84">
        <f t="shared" ref="G33:G53" si="14">D33*F$14/12</f>
        <v>0</v>
      </c>
      <c r="H33" s="84">
        <f>F33-G33</f>
        <v>0</v>
      </c>
      <c r="I33" s="84"/>
      <c r="J33" s="84"/>
      <c r="K33" s="84"/>
      <c r="L33" s="84">
        <f t="shared" ref="L33:L83" si="15">B33+I33</f>
        <v>0</v>
      </c>
      <c r="M33" s="84">
        <f t="shared" ref="M33:M83" si="16">D33+J33+K33</f>
        <v>0</v>
      </c>
      <c r="N33" s="84">
        <f>M33-L33</f>
        <v>0</v>
      </c>
      <c r="O33" s="84">
        <f t="shared" si="4"/>
        <v>0</v>
      </c>
      <c r="P33" s="170"/>
    </row>
    <row r="34" spans="1:24" s="120" customFormat="1" hidden="1">
      <c r="A34" s="152">
        <v>41425</v>
      </c>
      <c r="B34" s="82"/>
      <c r="C34" s="82"/>
      <c r="D34" s="82">
        <f t="shared" si="11"/>
        <v>0</v>
      </c>
      <c r="E34" s="82">
        <f t="shared" ref="E34:E35" si="17">B34*$B$6/8</f>
        <v>0</v>
      </c>
      <c r="F34" s="97">
        <f>C34*F$14/12</f>
        <v>0</v>
      </c>
      <c r="G34" s="82">
        <f>D34*F$14/12</f>
        <v>0</v>
      </c>
      <c r="H34" s="82">
        <f t="shared" ref="H34:H83" si="18">F34-G34</f>
        <v>0</v>
      </c>
      <c r="I34" s="82">
        <f>I33-E34</f>
        <v>0</v>
      </c>
      <c r="J34" s="82">
        <f t="shared" ref="J34:J53" si="19">J33-F34</f>
        <v>0</v>
      </c>
      <c r="K34" s="82">
        <f t="shared" ref="K34:K82" si="20">K33+H34</f>
        <v>0</v>
      </c>
      <c r="L34" s="82">
        <f>B34+I34</f>
        <v>0</v>
      </c>
      <c r="M34" s="82">
        <f>D34+J34+K34</f>
        <v>0</v>
      </c>
      <c r="N34" s="82">
        <f t="shared" si="10"/>
        <v>0</v>
      </c>
      <c r="O34" s="82">
        <f t="shared" si="4"/>
        <v>0</v>
      </c>
      <c r="P34" s="171">
        <f t="shared" ref="P34:P39" si="21">-O34+O33</f>
        <v>0</v>
      </c>
      <c r="Q34" s="126"/>
      <c r="R34" s="126"/>
      <c r="S34" s="126"/>
      <c r="T34" s="126"/>
      <c r="U34" s="126"/>
      <c r="V34" s="126"/>
      <c r="W34" s="126"/>
      <c r="X34" s="126"/>
    </row>
    <row r="35" spans="1:24" s="120" customFormat="1" ht="5.25" customHeight="1">
      <c r="A35" s="152">
        <v>41455</v>
      </c>
      <c r="B35" s="82"/>
      <c r="C35" s="82"/>
      <c r="D35" s="82">
        <f t="shared" si="11"/>
        <v>0</v>
      </c>
      <c r="E35" s="82">
        <f t="shared" si="17"/>
        <v>0</v>
      </c>
      <c r="F35" s="97">
        <f t="shared" ref="F35:F41" si="22">C35*F$14/12</f>
        <v>0</v>
      </c>
      <c r="G35" s="82">
        <f t="shared" ref="G35:G41" si="23">D35*F$14/12</f>
        <v>0</v>
      </c>
      <c r="H35" s="82">
        <f t="shared" si="18"/>
        <v>0</v>
      </c>
      <c r="I35" s="82">
        <f t="shared" ref="I35:J71" si="24">I34-E35</f>
        <v>0</v>
      </c>
      <c r="J35" s="82">
        <f t="shared" si="19"/>
        <v>0</v>
      </c>
      <c r="K35" s="82">
        <f t="shared" si="20"/>
        <v>0</v>
      </c>
      <c r="L35" s="82">
        <f t="shared" si="15"/>
        <v>0</v>
      </c>
      <c r="M35" s="82">
        <f t="shared" si="16"/>
        <v>0</v>
      </c>
      <c r="N35" s="82">
        <f t="shared" si="10"/>
        <v>0</v>
      </c>
      <c r="O35" s="82">
        <f t="shared" si="4"/>
        <v>0</v>
      </c>
      <c r="P35" s="171">
        <f t="shared" si="21"/>
        <v>0</v>
      </c>
      <c r="Q35" s="194"/>
      <c r="R35" s="126"/>
      <c r="S35" s="126"/>
      <c r="T35" s="126"/>
      <c r="U35" s="126"/>
      <c r="V35" s="126"/>
      <c r="W35" s="126"/>
      <c r="X35" s="126"/>
    </row>
    <row r="36" spans="1:24" s="120" customFormat="1">
      <c r="A36" s="152">
        <v>41486</v>
      </c>
      <c r="B36" s="82"/>
      <c r="C36" s="136"/>
      <c r="D36" s="82">
        <f t="shared" si="11"/>
        <v>0</v>
      </c>
      <c r="E36" s="82">
        <f>B36*$B$6/6</f>
        <v>0</v>
      </c>
      <c r="F36" s="97">
        <f t="shared" si="22"/>
        <v>0</v>
      </c>
      <c r="G36" s="82">
        <f t="shared" si="23"/>
        <v>0</v>
      </c>
      <c r="H36" s="82">
        <f t="shared" si="18"/>
        <v>0</v>
      </c>
      <c r="I36" s="82">
        <f t="shared" si="24"/>
        <v>0</v>
      </c>
      <c r="J36" s="82">
        <f t="shared" si="19"/>
        <v>0</v>
      </c>
      <c r="K36" s="82">
        <f t="shared" si="20"/>
        <v>0</v>
      </c>
      <c r="L36" s="82">
        <f t="shared" si="15"/>
        <v>0</v>
      </c>
      <c r="M36" s="82">
        <f t="shared" si="16"/>
        <v>0</v>
      </c>
      <c r="N36" s="82">
        <f t="shared" si="10"/>
        <v>0</v>
      </c>
      <c r="O36" s="82">
        <f t="shared" si="4"/>
        <v>0</v>
      </c>
      <c r="P36" s="171">
        <f t="shared" si="21"/>
        <v>0</v>
      </c>
      <c r="Q36" s="194"/>
      <c r="R36" s="126"/>
      <c r="S36" s="126"/>
      <c r="T36" s="126"/>
      <c r="U36" s="126"/>
      <c r="V36" s="126"/>
      <c r="W36" s="126"/>
      <c r="X36" s="126"/>
    </row>
    <row r="37" spans="1:24" s="120" customFormat="1">
      <c r="A37" s="128">
        <v>41517</v>
      </c>
      <c r="B37" s="399">
        <f>D3</f>
        <v>113657088.99270949</v>
      </c>
      <c r="C37" s="136">
        <f>C3</f>
        <v>133837053.71999998</v>
      </c>
      <c r="D37" s="194">
        <f t="shared" si="11"/>
        <v>113657088.99270949</v>
      </c>
      <c r="E37" s="82">
        <f>B37*$B$6/5</f>
        <v>11791922.98299361</v>
      </c>
      <c r="F37" s="334">
        <f>C37*F$14/12/31*16</f>
        <v>183900.93834098769</v>
      </c>
      <c r="G37" s="82">
        <f>D37*F$14/12/31*16</f>
        <v>156172.33594063323</v>
      </c>
      <c r="H37" s="194">
        <f t="shared" si="18"/>
        <v>27728.602400354459</v>
      </c>
      <c r="I37" s="82">
        <f t="shared" si="24"/>
        <v>-11791922.98299361</v>
      </c>
      <c r="J37" s="194">
        <f t="shared" si="19"/>
        <v>-183900.93834098769</v>
      </c>
      <c r="K37" s="82">
        <f>K36+H37</f>
        <v>27728.602400354459</v>
      </c>
      <c r="L37" s="194">
        <f t="shared" si="15"/>
        <v>101865166.00971588</v>
      </c>
      <c r="M37" s="82">
        <f t="shared" si="16"/>
        <v>113500916.65676884</v>
      </c>
      <c r="N37" s="194">
        <f t="shared" si="10"/>
        <v>11635750.647052959</v>
      </c>
      <c r="O37" s="82">
        <f t="shared" si="4"/>
        <v>-4072512.7264685351</v>
      </c>
      <c r="P37" s="185">
        <f t="shared" si="21"/>
        <v>4072512.7264685351</v>
      </c>
      <c r="Q37" s="194"/>
      <c r="R37" s="126"/>
      <c r="S37" s="126"/>
      <c r="T37" s="126"/>
      <c r="U37" s="126"/>
      <c r="V37" s="126"/>
      <c r="W37" s="126"/>
      <c r="X37" s="126"/>
    </row>
    <row r="38" spans="1:24" s="120" customFormat="1">
      <c r="A38" s="152">
        <v>41547</v>
      </c>
      <c r="B38" s="82">
        <f t="shared" ref="B38:C83" si="25">B37</f>
        <v>113657088.99270949</v>
      </c>
      <c r="C38" s="82">
        <f t="shared" si="25"/>
        <v>133837053.71999998</v>
      </c>
      <c r="D38" s="82">
        <f t="shared" si="11"/>
        <v>113657088.99270949</v>
      </c>
      <c r="E38" s="82">
        <f>B38*$B$6/5</f>
        <v>11791922.98299361</v>
      </c>
      <c r="F38" s="97">
        <f t="shared" si="22"/>
        <v>356308.06803566363</v>
      </c>
      <c r="G38" s="82">
        <f t="shared" si="23"/>
        <v>302583.9008849769</v>
      </c>
      <c r="H38" s="82">
        <f t="shared" si="18"/>
        <v>53724.167150686728</v>
      </c>
      <c r="I38" s="82">
        <f t="shared" si="24"/>
        <v>-23583845.96598722</v>
      </c>
      <c r="J38" s="82">
        <f t="shared" si="19"/>
        <v>-540209.00637665135</v>
      </c>
      <c r="K38" s="82">
        <f t="shared" si="20"/>
        <v>81452.769551041187</v>
      </c>
      <c r="L38" s="82">
        <f t="shared" si="15"/>
        <v>90073243.026722267</v>
      </c>
      <c r="M38" s="82">
        <f t="shared" si="16"/>
        <v>113198332.75588387</v>
      </c>
      <c r="N38" s="82">
        <f t="shared" si="10"/>
        <v>23125089.729161605</v>
      </c>
      <c r="O38" s="82">
        <f t="shared" si="4"/>
        <v>-8093781.4052065611</v>
      </c>
      <c r="P38" s="171">
        <f t="shared" si="21"/>
        <v>4021268.6787380259</v>
      </c>
      <c r="Q38" s="194"/>
      <c r="R38" s="126"/>
      <c r="S38" s="126"/>
      <c r="T38" s="126"/>
      <c r="U38" s="126"/>
      <c r="V38" s="126"/>
      <c r="W38" s="126"/>
      <c r="X38" s="126"/>
    </row>
    <row r="39" spans="1:24" s="120" customFormat="1">
      <c r="A39" s="152">
        <v>41578</v>
      </c>
      <c r="B39" s="82">
        <f t="shared" si="25"/>
        <v>113657088.99270949</v>
      </c>
      <c r="C39" s="82">
        <f t="shared" si="25"/>
        <v>133837053.71999998</v>
      </c>
      <c r="D39" s="82">
        <f t="shared" si="11"/>
        <v>113657088.99270949</v>
      </c>
      <c r="E39" s="82">
        <f>B39*$B$6/5</f>
        <v>11791922.98299361</v>
      </c>
      <c r="F39" s="97">
        <f t="shared" si="22"/>
        <v>356308.06803566363</v>
      </c>
      <c r="G39" s="82">
        <f t="shared" si="23"/>
        <v>302583.9008849769</v>
      </c>
      <c r="H39" s="82">
        <f t="shared" si="18"/>
        <v>53724.167150686728</v>
      </c>
      <c r="I39" s="82">
        <f t="shared" si="24"/>
        <v>-35375768.948980831</v>
      </c>
      <c r="J39" s="82">
        <f t="shared" si="19"/>
        <v>-896517.07441231492</v>
      </c>
      <c r="K39" s="82">
        <f>K38+H39</f>
        <v>135176.93670172791</v>
      </c>
      <c r="L39" s="82">
        <f>B39+I39</f>
        <v>78281320.04372865</v>
      </c>
      <c r="M39" s="82">
        <f t="shared" si="16"/>
        <v>112895748.8549989</v>
      </c>
      <c r="N39" s="82">
        <f t="shared" si="10"/>
        <v>34614428.811270252</v>
      </c>
      <c r="O39" s="82">
        <f t="shared" si="4"/>
        <v>-12115050.083944587</v>
      </c>
      <c r="P39" s="171">
        <f t="shared" si="21"/>
        <v>4021268.6787380259</v>
      </c>
      <c r="Q39" s="194"/>
      <c r="R39" s="126"/>
      <c r="S39" s="126"/>
      <c r="T39" s="126"/>
      <c r="U39" s="126"/>
      <c r="V39" s="126"/>
      <c r="W39" s="126"/>
      <c r="X39" s="126"/>
    </row>
    <row r="40" spans="1:24" s="120" customFormat="1">
      <c r="A40" s="294">
        <v>41608</v>
      </c>
      <c r="B40" s="117">
        <f t="shared" si="25"/>
        <v>113657088.99270949</v>
      </c>
      <c r="C40" s="117">
        <f t="shared" si="25"/>
        <v>133837053.71999998</v>
      </c>
      <c r="D40" s="117">
        <f t="shared" si="11"/>
        <v>113657088.99270949</v>
      </c>
      <c r="E40" s="117">
        <f>B40*$B$6/5</f>
        <v>11791922.98299361</v>
      </c>
      <c r="F40" s="246">
        <f t="shared" si="22"/>
        <v>356308.06803566363</v>
      </c>
      <c r="G40" s="117">
        <f t="shared" si="23"/>
        <v>302583.9008849769</v>
      </c>
      <c r="H40" s="117">
        <f t="shared" si="18"/>
        <v>53724.167150686728</v>
      </c>
      <c r="I40" s="117">
        <f t="shared" si="24"/>
        <v>-47167691.931974441</v>
      </c>
      <c r="J40" s="117">
        <f t="shared" si="19"/>
        <v>-1252825.1424479785</v>
      </c>
      <c r="K40" s="117">
        <f t="shared" si="20"/>
        <v>188901.10385241464</v>
      </c>
      <c r="L40" s="117">
        <f t="shared" si="15"/>
        <v>66489397.060735047</v>
      </c>
      <c r="M40" s="117">
        <f t="shared" si="16"/>
        <v>112593164.95411393</v>
      </c>
      <c r="N40" s="117">
        <f t="shared" si="10"/>
        <v>46103767.893378884</v>
      </c>
      <c r="O40" s="117">
        <f t="shared" si="4"/>
        <v>-16136318.762682607</v>
      </c>
      <c r="P40" s="244">
        <f t="shared" si="9"/>
        <v>4021268.6787380204</v>
      </c>
      <c r="Q40" s="194"/>
      <c r="R40" s="126"/>
      <c r="S40" s="126"/>
      <c r="T40" s="126"/>
      <c r="U40" s="126"/>
      <c r="V40" s="126"/>
      <c r="W40" s="126"/>
      <c r="X40" s="126"/>
    </row>
    <row r="41" spans="1:24" s="120" customFormat="1">
      <c r="A41" s="294">
        <v>41639</v>
      </c>
      <c r="B41" s="117">
        <f t="shared" si="25"/>
        <v>113657088.99270949</v>
      </c>
      <c r="C41" s="117">
        <f t="shared" si="25"/>
        <v>133837053.71999998</v>
      </c>
      <c r="D41" s="117">
        <f t="shared" si="11"/>
        <v>113657088.99270949</v>
      </c>
      <c r="E41" s="117">
        <f>B41*$B$6/5</f>
        <v>11791922.98299361</v>
      </c>
      <c r="F41" s="246">
        <f t="shared" si="22"/>
        <v>356308.06803566363</v>
      </c>
      <c r="G41" s="117">
        <f t="shared" si="23"/>
        <v>302583.9008849769</v>
      </c>
      <c r="H41" s="117">
        <f t="shared" si="18"/>
        <v>53724.167150686728</v>
      </c>
      <c r="I41" s="117">
        <f t="shared" si="24"/>
        <v>-58959614.914968051</v>
      </c>
      <c r="J41" s="117">
        <f t="shared" si="19"/>
        <v>-1609133.2104836421</v>
      </c>
      <c r="K41" s="117">
        <f t="shared" si="20"/>
        <v>242625.27100310137</v>
      </c>
      <c r="L41" s="117">
        <f t="shared" si="15"/>
        <v>54697474.077741437</v>
      </c>
      <c r="M41" s="117">
        <f t="shared" si="16"/>
        <v>112290581.05322894</v>
      </c>
      <c r="N41" s="117">
        <f t="shared" si="10"/>
        <v>57593106.975487508</v>
      </c>
      <c r="O41" s="117">
        <f t="shared" si="4"/>
        <v>-20157587.441420626</v>
      </c>
      <c r="P41" s="244">
        <f t="shared" si="9"/>
        <v>4021268.6787380185</v>
      </c>
      <c r="Q41" s="194"/>
      <c r="R41" s="126"/>
      <c r="S41" s="126"/>
      <c r="T41" s="126"/>
      <c r="U41" s="126"/>
      <c r="V41" s="126"/>
      <c r="W41" s="126"/>
      <c r="X41" s="126"/>
    </row>
    <row r="42" spans="1:24" s="120" customFormat="1">
      <c r="A42" s="294">
        <v>41670</v>
      </c>
      <c r="B42" s="117">
        <f t="shared" si="25"/>
        <v>113657088.99270949</v>
      </c>
      <c r="C42" s="117">
        <f t="shared" si="25"/>
        <v>133837053.71999998</v>
      </c>
      <c r="D42" s="117">
        <f t="shared" si="11"/>
        <v>113657088.99270949</v>
      </c>
      <c r="E42" s="246">
        <f t="shared" ref="E42:E52" si="26">B42*$C$6/12</f>
        <v>341871.05226598744</v>
      </c>
      <c r="F42" s="246">
        <f t="shared" si="13"/>
        <v>356308.06803566363</v>
      </c>
      <c r="G42" s="117">
        <f t="shared" si="14"/>
        <v>302583.9008849769</v>
      </c>
      <c r="H42" s="117">
        <f t="shared" si="18"/>
        <v>53724.167150686728</v>
      </c>
      <c r="I42" s="117">
        <f t="shared" si="24"/>
        <v>-59301485.967234038</v>
      </c>
      <c r="J42" s="117">
        <f t="shared" si="19"/>
        <v>-1965441.2785193056</v>
      </c>
      <c r="K42" s="117">
        <f t="shared" si="20"/>
        <v>296349.4381537881</v>
      </c>
      <c r="L42" s="117">
        <f t="shared" si="15"/>
        <v>54355603.02547545</v>
      </c>
      <c r="M42" s="117">
        <f t="shared" si="16"/>
        <v>111987997.15234397</v>
      </c>
      <c r="N42" s="117">
        <f t="shared" si="10"/>
        <v>57632394.126868524</v>
      </c>
      <c r="O42" s="117">
        <f t="shared" si="4"/>
        <v>-20171337.944403984</v>
      </c>
      <c r="P42" s="244">
        <f t="shared" si="9"/>
        <v>13750.502983357757</v>
      </c>
      <c r="Q42" s="194"/>
      <c r="R42" s="126"/>
      <c r="S42" s="126"/>
      <c r="T42" s="126"/>
      <c r="U42" s="126"/>
      <c r="V42" s="126"/>
      <c r="W42" s="126"/>
      <c r="X42" s="126"/>
    </row>
    <row r="43" spans="1:24" s="120" customFormat="1">
      <c r="A43" s="294">
        <v>41698</v>
      </c>
      <c r="B43" s="117">
        <f t="shared" si="25"/>
        <v>113657088.99270949</v>
      </c>
      <c r="C43" s="117">
        <f t="shared" si="25"/>
        <v>133837053.71999998</v>
      </c>
      <c r="D43" s="117">
        <f t="shared" si="11"/>
        <v>113657088.99270949</v>
      </c>
      <c r="E43" s="246">
        <f t="shared" si="26"/>
        <v>341871.05226598744</v>
      </c>
      <c r="F43" s="246">
        <f t="shared" si="13"/>
        <v>356308.06803566363</v>
      </c>
      <c r="G43" s="117">
        <f t="shared" si="14"/>
        <v>302583.9008849769</v>
      </c>
      <c r="H43" s="117">
        <f t="shared" si="18"/>
        <v>53724.167150686728</v>
      </c>
      <c r="I43" s="117">
        <f t="shared" si="24"/>
        <v>-59643357.019500025</v>
      </c>
      <c r="J43" s="117">
        <f t="shared" si="19"/>
        <v>-2321749.3465549694</v>
      </c>
      <c r="K43" s="117">
        <f t="shared" si="20"/>
        <v>350073.60530447483</v>
      </c>
      <c r="L43" s="117">
        <f t="shared" si="15"/>
        <v>54013731.973209463</v>
      </c>
      <c r="M43" s="117">
        <f t="shared" si="16"/>
        <v>111685413.251459</v>
      </c>
      <c r="N43" s="117">
        <f t="shared" si="10"/>
        <v>57671681.278249539</v>
      </c>
      <c r="O43" s="117">
        <f t="shared" si="4"/>
        <v>-20185088.447387338</v>
      </c>
      <c r="P43" s="244">
        <f t="shared" si="9"/>
        <v>13750.502983354032</v>
      </c>
      <c r="Q43" s="194"/>
      <c r="R43" s="126"/>
      <c r="S43" s="126"/>
      <c r="T43" s="126"/>
      <c r="U43" s="126"/>
      <c r="V43" s="126"/>
      <c r="W43" s="126"/>
      <c r="X43" s="126"/>
    </row>
    <row r="44" spans="1:24" s="120" customFormat="1">
      <c r="A44" s="294">
        <v>41729</v>
      </c>
      <c r="B44" s="117">
        <f t="shared" si="25"/>
        <v>113657088.99270949</v>
      </c>
      <c r="C44" s="117">
        <f t="shared" si="25"/>
        <v>133837053.71999998</v>
      </c>
      <c r="D44" s="117">
        <f t="shared" si="11"/>
        <v>113657088.99270949</v>
      </c>
      <c r="E44" s="246">
        <f t="shared" si="26"/>
        <v>341871.05226598744</v>
      </c>
      <c r="F44" s="246">
        <f t="shared" si="13"/>
        <v>356308.06803566363</v>
      </c>
      <c r="G44" s="117">
        <f t="shared" si="14"/>
        <v>302583.9008849769</v>
      </c>
      <c r="H44" s="117">
        <f t="shared" si="18"/>
        <v>53724.167150686728</v>
      </c>
      <c r="I44" s="117">
        <f t="shared" si="24"/>
        <v>-59985228.071766011</v>
      </c>
      <c r="J44" s="117">
        <f t="shared" si="19"/>
        <v>-2678057.414590633</v>
      </c>
      <c r="K44" s="117">
        <f>K43+H44</f>
        <v>403797.77245516155</v>
      </c>
      <c r="L44" s="117">
        <f t="shared" si="15"/>
        <v>53671860.920943476</v>
      </c>
      <c r="M44" s="117">
        <f t="shared" si="16"/>
        <v>111382829.35057402</v>
      </c>
      <c r="N44" s="117">
        <f t="shared" si="10"/>
        <v>57710968.42963054</v>
      </c>
      <c r="O44" s="117">
        <f t="shared" si="4"/>
        <v>-20198838.950370688</v>
      </c>
      <c r="P44" s="244">
        <f t="shared" si="9"/>
        <v>13750.502983350307</v>
      </c>
      <c r="Q44" s="194"/>
      <c r="R44" s="126"/>
      <c r="S44" s="126"/>
      <c r="T44" s="126"/>
      <c r="U44" s="126"/>
      <c r="V44" s="126"/>
      <c r="W44" s="126"/>
      <c r="X44" s="126"/>
    </row>
    <row r="45" spans="1:24" s="120" customFormat="1">
      <c r="A45" s="294">
        <v>41759</v>
      </c>
      <c r="B45" s="117">
        <f t="shared" si="25"/>
        <v>113657088.99270949</v>
      </c>
      <c r="C45" s="117">
        <f t="shared" si="25"/>
        <v>133837053.71999998</v>
      </c>
      <c r="D45" s="117">
        <f t="shared" si="11"/>
        <v>113657088.99270949</v>
      </c>
      <c r="E45" s="246">
        <f t="shared" si="26"/>
        <v>341871.05226598744</v>
      </c>
      <c r="F45" s="246">
        <f t="shared" si="13"/>
        <v>356308.06803566363</v>
      </c>
      <c r="G45" s="117">
        <f t="shared" si="14"/>
        <v>302583.9008849769</v>
      </c>
      <c r="H45" s="117">
        <f t="shared" si="18"/>
        <v>53724.167150686728</v>
      </c>
      <c r="I45" s="117">
        <f t="shared" si="24"/>
        <v>-60327099.124031998</v>
      </c>
      <c r="J45" s="117">
        <f t="shared" si="19"/>
        <v>-3034365.4826262966</v>
      </c>
      <c r="K45" s="117">
        <f t="shared" si="20"/>
        <v>457521.93960584828</v>
      </c>
      <c r="L45" s="117">
        <f t="shared" si="15"/>
        <v>53329989.868677489</v>
      </c>
      <c r="M45" s="117">
        <f t="shared" si="16"/>
        <v>111080245.44968905</v>
      </c>
      <c r="N45" s="117">
        <f t="shared" si="10"/>
        <v>57750255.581011556</v>
      </c>
      <c r="O45" s="117">
        <f t="shared" si="4"/>
        <v>-20212589.453354042</v>
      </c>
      <c r="P45" s="244">
        <f t="shared" si="9"/>
        <v>13750.502983354032</v>
      </c>
      <c r="Q45" s="194"/>
      <c r="R45" s="126"/>
      <c r="S45" s="126"/>
      <c r="T45" s="126"/>
      <c r="U45" s="126"/>
      <c r="V45" s="126"/>
      <c r="W45" s="126"/>
      <c r="X45" s="126"/>
    </row>
    <row r="46" spans="1:24" s="120" customFormat="1">
      <c r="A46" s="294">
        <v>41790</v>
      </c>
      <c r="B46" s="117">
        <f t="shared" si="25"/>
        <v>113657088.99270949</v>
      </c>
      <c r="C46" s="117">
        <f t="shared" si="25"/>
        <v>133837053.71999998</v>
      </c>
      <c r="D46" s="117">
        <f t="shared" si="11"/>
        <v>113657088.99270949</v>
      </c>
      <c r="E46" s="246">
        <f t="shared" si="26"/>
        <v>341871.05226598744</v>
      </c>
      <c r="F46" s="246">
        <f t="shared" si="13"/>
        <v>356308.06803566363</v>
      </c>
      <c r="G46" s="117">
        <f t="shared" si="14"/>
        <v>302583.9008849769</v>
      </c>
      <c r="H46" s="117">
        <f t="shared" si="18"/>
        <v>53724.167150686728</v>
      </c>
      <c r="I46" s="117">
        <f t="shared" si="24"/>
        <v>-60668970.176297985</v>
      </c>
      <c r="J46" s="117">
        <f t="shared" si="19"/>
        <v>-3390673.5506619602</v>
      </c>
      <c r="K46" s="117">
        <f>K45+H46</f>
        <v>511246.10675653501</v>
      </c>
      <c r="L46" s="117">
        <f t="shared" si="15"/>
        <v>52988118.816411503</v>
      </c>
      <c r="M46" s="117">
        <f t="shared" si="16"/>
        <v>110777661.54880406</v>
      </c>
      <c r="N46" s="117">
        <f t="shared" si="10"/>
        <v>57789542.732392557</v>
      </c>
      <c r="O46" s="117">
        <f t="shared" si="4"/>
        <v>-20226339.956337392</v>
      </c>
      <c r="P46" s="244">
        <f t="shared" si="9"/>
        <v>13750.502983350307</v>
      </c>
      <c r="Q46" s="194"/>
      <c r="R46" s="126"/>
      <c r="S46" s="126"/>
      <c r="T46" s="126"/>
      <c r="U46" s="126"/>
      <c r="V46" s="126"/>
      <c r="W46" s="126"/>
      <c r="X46" s="126"/>
    </row>
    <row r="47" spans="1:24" s="120" customFormat="1">
      <c r="A47" s="294">
        <v>41820</v>
      </c>
      <c r="B47" s="117">
        <f t="shared" si="25"/>
        <v>113657088.99270949</v>
      </c>
      <c r="C47" s="117">
        <f t="shared" si="25"/>
        <v>133837053.71999998</v>
      </c>
      <c r="D47" s="117">
        <f t="shared" si="11"/>
        <v>113657088.99270949</v>
      </c>
      <c r="E47" s="246">
        <f t="shared" si="26"/>
        <v>341871.05226598744</v>
      </c>
      <c r="F47" s="246">
        <f t="shared" si="13"/>
        <v>356308.06803566363</v>
      </c>
      <c r="G47" s="117">
        <f t="shared" si="14"/>
        <v>302583.9008849769</v>
      </c>
      <c r="H47" s="117">
        <f t="shared" si="18"/>
        <v>53724.167150686728</v>
      </c>
      <c r="I47" s="117">
        <f t="shared" si="24"/>
        <v>-61010841.228563972</v>
      </c>
      <c r="J47" s="117">
        <f t="shared" si="19"/>
        <v>-3746981.6186976237</v>
      </c>
      <c r="K47" s="117">
        <f t="shared" si="20"/>
        <v>564970.27390722174</v>
      </c>
      <c r="L47" s="117">
        <f t="shared" si="15"/>
        <v>52646247.764145516</v>
      </c>
      <c r="M47" s="117">
        <f t="shared" si="16"/>
        <v>110475077.64791907</v>
      </c>
      <c r="N47" s="117">
        <f t="shared" si="10"/>
        <v>57828829.883773558</v>
      </c>
      <c r="O47" s="117">
        <f t="shared" si="4"/>
        <v>-20240090.459320743</v>
      </c>
      <c r="P47" s="244">
        <f t="shared" si="9"/>
        <v>13750.502983350307</v>
      </c>
      <c r="Q47" s="126"/>
      <c r="R47" s="126"/>
      <c r="S47" s="126"/>
      <c r="T47" s="126"/>
      <c r="U47" s="126"/>
      <c r="V47" s="126"/>
      <c r="W47" s="126"/>
      <c r="X47" s="126"/>
    </row>
    <row r="48" spans="1:24" s="120" customFormat="1">
      <c r="A48" s="294">
        <v>41851</v>
      </c>
      <c r="B48" s="117">
        <f t="shared" si="25"/>
        <v>113657088.99270949</v>
      </c>
      <c r="C48" s="117">
        <f t="shared" si="25"/>
        <v>133837053.71999998</v>
      </c>
      <c r="D48" s="117">
        <f t="shared" si="11"/>
        <v>113657088.99270949</v>
      </c>
      <c r="E48" s="246">
        <f t="shared" si="26"/>
        <v>341871.05226598744</v>
      </c>
      <c r="F48" s="246">
        <f t="shared" si="13"/>
        <v>356308.06803566363</v>
      </c>
      <c r="G48" s="117">
        <f t="shared" si="14"/>
        <v>302583.9008849769</v>
      </c>
      <c r="H48" s="117">
        <f t="shared" si="18"/>
        <v>53724.167150686728</v>
      </c>
      <c r="I48" s="117">
        <f t="shared" si="24"/>
        <v>-61352712.280829959</v>
      </c>
      <c r="J48" s="117">
        <f t="shared" si="19"/>
        <v>-4103289.6867332873</v>
      </c>
      <c r="K48" s="117">
        <f t="shared" si="20"/>
        <v>618694.44105790847</v>
      </c>
      <c r="L48" s="117">
        <f t="shared" si="15"/>
        <v>52304376.711879529</v>
      </c>
      <c r="M48" s="117">
        <f t="shared" si="16"/>
        <v>110172493.7470341</v>
      </c>
      <c r="N48" s="117">
        <f t="shared" si="10"/>
        <v>57868117.035154574</v>
      </c>
      <c r="O48" s="117">
        <f t="shared" si="4"/>
        <v>-20253840.9623041</v>
      </c>
      <c r="P48" s="244">
        <f t="shared" si="9"/>
        <v>13750.502983357757</v>
      </c>
      <c r="Q48" s="126"/>
      <c r="R48" s="126"/>
      <c r="S48" s="126"/>
      <c r="T48" s="126"/>
      <c r="U48" s="126"/>
      <c r="V48" s="126"/>
      <c r="W48" s="126"/>
      <c r="X48" s="126"/>
    </row>
    <row r="49" spans="1:24" s="120" customFormat="1">
      <c r="A49" s="335">
        <v>41882</v>
      </c>
      <c r="B49" s="337">
        <f t="shared" si="25"/>
        <v>113657088.99270949</v>
      </c>
      <c r="C49" s="117">
        <f t="shared" si="25"/>
        <v>133837053.71999998</v>
      </c>
      <c r="D49" s="337">
        <f t="shared" si="11"/>
        <v>113657088.99270949</v>
      </c>
      <c r="E49" s="246">
        <f t="shared" si="26"/>
        <v>341871.05226598744</v>
      </c>
      <c r="F49" s="338">
        <f t="shared" si="13"/>
        <v>356308.06803566363</v>
      </c>
      <c r="G49" s="117">
        <f t="shared" si="14"/>
        <v>302583.9008849769</v>
      </c>
      <c r="H49" s="337">
        <f t="shared" si="18"/>
        <v>53724.167150686728</v>
      </c>
      <c r="I49" s="117">
        <f t="shared" si="24"/>
        <v>-61694583.333095945</v>
      </c>
      <c r="J49" s="337">
        <f t="shared" si="19"/>
        <v>-4459597.7547689509</v>
      </c>
      <c r="K49" s="117">
        <f t="shared" si="20"/>
        <v>672418.60820859519</v>
      </c>
      <c r="L49" s="337">
        <f t="shared" si="15"/>
        <v>51962505.659613542</v>
      </c>
      <c r="M49" s="117">
        <f t="shared" si="16"/>
        <v>109869909.84614913</v>
      </c>
      <c r="N49" s="337">
        <f t="shared" si="10"/>
        <v>57907404.186535589</v>
      </c>
      <c r="O49" s="117">
        <f t="shared" si="4"/>
        <v>-20267591.465287454</v>
      </c>
      <c r="P49" s="340">
        <f t="shared" si="9"/>
        <v>13750.502983354032</v>
      </c>
      <c r="Q49" s="126"/>
      <c r="R49" s="126"/>
      <c r="S49" s="126"/>
      <c r="T49" s="126"/>
      <c r="U49" s="126"/>
      <c r="V49" s="126"/>
      <c r="W49" s="126"/>
      <c r="X49" s="126"/>
    </row>
    <row r="50" spans="1:24" s="120" customFormat="1">
      <c r="A50" s="294">
        <v>41912</v>
      </c>
      <c r="B50" s="117">
        <f t="shared" si="25"/>
        <v>113657088.99270949</v>
      </c>
      <c r="C50" s="117">
        <f t="shared" si="25"/>
        <v>133837053.71999998</v>
      </c>
      <c r="D50" s="117">
        <f t="shared" si="11"/>
        <v>113657088.99270949</v>
      </c>
      <c r="E50" s="246">
        <f>B50*$C$6/12</f>
        <v>341871.05226598744</v>
      </c>
      <c r="F50" s="246">
        <f t="shared" si="13"/>
        <v>356308.06803566363</v>
      </c>
      <c r="G50" s="117">
        <f t="shared" si="14"/>
        <v>302583.9008849769</v>
      </c>
      <c r="H50" s="117">
        <f t="shared" si="18"/>
        <v>53724.167150686728</v>
      </c>
      <c r="I50" s="117">
        <f t="shared" si="24"/>
        <v>-62036454.385361932</v>
      </c>
      <c r="J50" s="117">
        <f t="shared" si="19"/>
        <v>-4815905.8228046149</v>
      </c>
      <c r="K50" s="117">
        <f t="shared" si="20"/>
        <v>726142.77535928192</v>
      </c>
      <c r="L50" s="117">
        <f t="shared" si="15"/>
        <v>51620634.607347555</v>
      </c>
      <c r="M50" s="117">
        <f t="shared" si="16"/>
        <v>109567325.94526416</v>
      </c>
      <c r="N50" s="117">
        <f t="shared" si="10"/>
        <v>57946691.337916605</v>
      </c>
      <c r="O50" s="117">
        <f t="shared" si="4"/>
        <v>-20281341.968270812</v>
      </c>
      <c r="P50" s="244">
        <f t="shared" si="9"/>
        <v>13750.502983357757</v>
      </c>
      <c r="Q50" s="126"/>
      <c r="R50" s="126"/>
      <c r="S50" s="126"/>
      <c r="T50" s="126"/>
      <c r="U50" s="126"/>
      <c r="V50" s="126"/>
      <c r="W50" s="126"/>
      <c r="X50" s="126"/>
    </row>
    <row r="51" spans="1:24" s="120" customFormat="1">
      <c r="A51" s="294">
        <v>41943</v>
      </c>
      <c r="B51" s="117">
        <f t="shared" si="25"/>
        <v>113657088.99270949</v>
      </c>
      <c r="C51" s="117">
        <f t="shared" si="25"/>
        <v>133837053.71999998</v>
      </c>
      <c r="D51" s="117">
        <f t="shared" si="11"/>
        <v>113657088.99270949</v>
      </c>
      <c r="E51" s="246">
        <f t="shared" si="26"/>
        <v>341871.05226598744</v>
      </c>
      <c r="F51" s="246">
        <f t="shared" si="13"/>
        <v>356308.06803566363</v>
      </c>
      <c r="G51" s="117">
        <f t="shared" si="14"/>
        <v>302583.9008849769</v>
      </c>
      <c r="H51" s="117">
        <f t="shared" si="18"/>
        <v>53724.167150686728</v>
      </c>
      <c r="I51" s="117">
        <f t="shared" si="24"/>
        <v>-62378325.437627919</v>
      </c>
      <c r="J51" s="117">
        <f t="shared" si="19"/>
        <v>-5172213.8908402789</v>
      </c>
      <c r="K51" s="117">
        <f t="shared" si="20"/>
        <v>779866.94250996865</v>
      </c>
      <c r="L51" s="117">
        <f t="shared" si="15"/>
        <v>51278763.555081569</v>
      </c>
      <c r="M51" s="117">
        <f t="shared" si="16"/>
        <v>109264742.04437917</v>
      </c>
      <c r="N51" s="117">
        <f t="shared" si="10"/>
        <v>57985978.489297606</v>
      </c>
      <c r="O51" s="117">
        <f t="shared" si="4"/>
        <v>-20295092.471254162</v>
      </c>
      <c r="P51" s="244">
        <f t="shared" si="9"/>
        <v>13750.502983350307</v>
      </c>
      <c r="Q51" s="126"/>
      <c r="R51" s="126"/>
      <c r="S51" s="126"/>
      <c r="T51" s="126"/>
      <c r="U51" s="126"/>
      <c r="V51" s="126"/>
      <c r="W51" s="126"/>
      <c r="X51" s="126"/>
    </row>
    <row r="52" spans="1:24" s="120" customFormat="1">
      <c r="A52" s="152">
        <v>41973</v>
      </c>
      <c r="B52" s="82">
        <f t="shared" si="25"/>
        <v>113657088.99270949</v>
      </c>
      <c r="C52" s="82">
        <f t="shared" si="25"/>
        <v>133837053.71999998</v>
      </c>
      <c r="D52" s="82">
        <f t="shared" si="11"/>
        <v>113657088.99270949</v>
      </c>
      <c r="E52" s="97">
        <f t="shared" si="26"/>
        <v>341871.05226598744</v>
      </c>
      <c r="F52" s="97">
        <f t="shared" si="13"/>
        <v>356308.06803566363</v>
      </c>
      <c r="G52" s="82">
        <f t="shared" si="14"/>
        <v>302583.9008849769</v>
      </c>
      <c r="H52" s="82">
        <f t="shared" si="18"/>
        <v>53724.167150686728</v>
      </c>
      <c r="I52" s="82">
        <f t="shared" si="24"/>
        <v>-62720196.489893906</v>
      </c>
      <c r="J52" s="82">
        <f t="shared" si="19"/>
        <v>-5528521.958875943</v>
      </c>
      <c r="K52" s="82">
        <f t="shared" si="20"/>
        <v>833591.10966065538</v>
      </c>
      <c r="L52" s="82">
        <f t="shared" si="15"/>
        <v>50936892.502815582</v>
      </c>
      <c r="M52" s="82">
        <f t="shared" si="16"/>
        <v>108962158.1434942</v>
      </c>
      <c r="N52" s="82">
        <f t="shared" si="10"/>
        <v>58025265.640678622</v>
      </c>
      <c r="O52" s="82">
        <f t="shared" si="4"/>
        <v>-20308842.974237517</v>
      </c>
      <c r="P52" s="171">
        <f t="shared" si="9"/>
        <v>13750.502983354032</v>
      </c>
      <c r="Q52" s="126"/>
      <c r="R52" s="126"/>
      <c r="S52" s="126"/>
      <c r="T52" s="126"/>
      <c r="U52" s="126"/>
      <c r="V52" s="126"/>
      <c r="W52" s="126"/>
      <c r="X52" s="126"/>
    </row>
    <row r="53" spans="1:24" s="120" customFormat="1">
      <c r="A53" s="152">
        <v>42004</v>
      </c>
      <c r="B53" s="82">
        <f t="shared" si="25"/>
        <v>113657088.99270949</v>
      </c>
      <c r="C53" s="82">
        <f t="shared" si="25"/>
        <v>133837053.71999998</v>
      </c>
      <c r="D53" s="82">
        <f t="shared" si="11"/>
        <v>113657088.99270949</v>
      </c>
      <c r="E53" s="97">
        <f>B53*C6/12</f>
        <v>341871.05226598744</v>
      </c>
      <c r="F53" s="97">
        <f t="shared" si="13"/>
        <v>356308.06803566363</v>
      </c>
      <c r="G53" s="82">
        <f t="shared" si="14"/>
        <v>302583.9008849769</v>
      </c>
      <c r="H53" s="82">
        <f t="shared" si="18"/>
        <v>53724.167150686728</v>
      </c>
      <c r="I53" s="82">
        <f t="shared" si="24"/>
        <v>-63062067.542159893</v>
      </c>
      <c r="J53" s="82">
        <f t="shared" si="19"/>
        <v>-5884830.026911607</v>
      </c>
      <c r="K53" s="82">
        <f t="shared" si="20"/>
        <v>887315.2768113421</v>
      </c>
      <c r="L53" s="82">
        <f t="shared" si="15"/>
        <v>50595021.450549595</v>
      </c>
      <c r="M53" s="82">
        <f t="shared" si="16"/>
        <v>108659574.24260923</v>
      </c>
      <c r="N53" s="82">
        <f t="shared" si="10"/>
        <v>58064552.792059638</v>
      </c>
      <c r="O53" s="82">
        <f t="shared" si="4"/>
        <v>-20322593.477220871</v>
      </c>
      <c r="P53" s="171">
        <f t="shared" si="9"/>
        <v>13750.502983354032</v>
      </c>
      <c r="Q53" s="126"/>
      <c r="R53" s="126"/>
      <c r="S53" s="126"/>
      <c r="T53" s="126"/>
      <c r="U53" s="126"/>
      <c r="V53" s="126"/>
      <c r="W53" s="126"/>
      <c r="X53" s="126"/>
    </row>
    <row r="54" spans="1:24" s="120" customFormat="1">
      <c r="A54" s="152" t="s">
        <v>64</v>
      </c>
      <c r="B54" s="82">
        <f t="shared" si="25"/>
        <v>113657088.99270949</v>
      </c>
      <c r="C54" s="82">
        <f t="shared" si="25"/>
        <v>133837053.71999998</v>
      </c>
      <c r="D54" s="82">
        <f t="shared" si="11"/>
        <v>113657088.99270949</v>
      </c>
      <c r="E54" s="82">
        <f>$D$6*B54</f>
        <v>3794441.916021606</v>
      </c>
      <c r="F54" s="82">
        <f>C54*$F$14</f>
        <v>4275696.8164279638</v>
      </c>
      <c r="G54" s="82">
        <f>D54*F$14</f>
        <v>3631006.8106197231</v>
      </c>
      <c r="H54" s="82">
        <f>F54-G54</f>
        <v>644690.00580824073</v>
      </c>
      <c r="I54" s="82">
        <f t="shared" si="24"/>
        <v>-66856509.4581815</v>
      </c>
      <c r="J54" s="82">
        <f>J53-F54</f>
        <v>-10160526.84333957</v>
      </c>
      <c r="K54" s="82">
        <f>K53+H54</f>
        <v>1532005.282619583</v>
      </c>
      <c r="L54" s="82">
        <f t="shared" si="15"/>
        <v>46800579.534527987</v>
      </c>
      <c r="M54" s="82">
        <f t="shared" si="16"/>
        <v>105028567.43198951</v>
      </c>
      <c r="N54" s="82">
        <f t="shared" si="10"/>
        <v>58227987.897461519</v>
      </c>
      <c r="O54" s="82">
        <f t="shared" si="4"/>
        <v>-20379795.76411153</v>
      </c>
      <c r="P54" s="171">
        <f t="shared" si="9"/>
        <v>57202.286890659481</v>
      </c>
      <c r="Q54" s="126"/>
      <c r="R54" s="126"/>
      <c r="S54" s="126"/>
      <c r="T54" s="126"/>
      <c r="U54" s="126"/>
      <c r="V54" s="126"/>
      <c r="W54" s="126"/>
      <c r="X54" s="126"/>
    </row>
    <row r="55" spans="1:24" s="120" customFormat="1">
      <c r="A55" s="152" t="s">
        <v>65</v>
      </c>
      <c r="B55" s="82">
        <f t="shared" si="25"/>
        <v>113657088.99270949</v>
      </c>
      <c r="C55" s="82">
        <f t="shared" si="25"/>
        <v>133837053.71999998</v>
      </c>
      <c r="D55" s="82">
        <f t="shared" si="11"/>
        <v>113657088.99270949</v>
      </c>
      <c r="E55" s="82">
        <f>$E$6*B55</f>
        <v>3510299.1935398323</v>
      </c>
      <c r="F55" s="82">
        <f t="shared" ref="F55:F82" si="27">C55*F$14</f>
        <v>4275696.8164279638</v>
      </c>
      <c r="G55" s="82">
        <f t="shared" ref="G55:G82" si="28">D55*F$14</f>
        <v>3631006.8106197231</v>
      </c>
      <c r="H55" s="82">
        <f t="shared" si="18"/>
        <v>644690.00580824073</v>
      </c>
      <c r="I55" s="82">
        <f t="shared" si="24"/>
        <v>-70366808.651721328</v>
      </c>
      <c r="J55" s="82">
        <f t="shared" si="24"/>
        <v>-14436223.659767535</v>
      </c>
      <c r="K55" s="82">
        <f t="shared" si="20"/>
        <v>2176695.2884278237</v>
      </c>
      <c r="L55" s="82">
        <f t="shared" si="15"/>
        <v>43290280.340988159</v>
      </c>
      <c r="M55" s="82">
        <f t="shared" si="16"/>
        <v>101397560.62136978</v>
      </c>
      <c r="N55" s="82">
        <f t="shared" si="10"/>
        <v>58107280.28038162</v>
      </c>
      <c r="O55" s="82">
        <f t="shared" si="4"/>
        <v>-20337548.098133564</v>
      </c>
      <c r="P55" s="171">
        <f t="shared" si="9"/>
        <v>-42247.66597796604</v>
      </c>
      <c r="Q55" s="126"/>
      <c r="R55" s="126"/>
      <c r="S55" s="126"/>
      <c r="T55" s="126"/>
      <c r="U55" s="126"/>
      <c r="V55" s="126"/>
      <c r="W55" s="126"/>
      <c r="X55" s="126"/>
    </row>
    <row r="56" spans="1:24" s="120" customFormat="1">
      <c r="A56" s="152" t="s">
        <v>66</v>
      </c>
      <c r="B56" s="82">
        <f t="shared" si="25"/>
        <v>113657088.99270949</v>
      </c>
      <c r="C56" s="82">
        <f t="shared" si="25"/>
        <v>133837053.71999998</v>
      </c>
      <c r="D56" s="82">
        <f t="shared" si="11"/>
        <v>113657088.99270949</v>
      </c>
      <c r="E56" s="82">
        <f>$F$6*B56</f>
        <v>3246614.7470767465</v>
      </c>
      <c r="F56" s="82">
        <f t="shared" si="27"/>
        <v>4275696.8164279638</v>
      </c>
      <c r="G56" s="82">
        <f t="shared" si="28"/>
        <v>3631006.8106197231</v>
      </c>
      <c r="H56" s="82">
        <f t="shared" si="18"/>
        <v>644690.00580824073</v>
      </c>
      <c r="I56" s="82">
        <f t="shared" si="24"/>
        <v>-73613423.398798078</v>
      </c>
      <c r="J56" s="82">
        <f t="shared" si="24"/>
        <v>-18711920.476195499</v>
      </c>
      <c r="K56" s="82">
        <f t="shared" si="20"/>
        <v>2821385.2942360644</v>
      </c>
      <c r="L56" s="82">
        <f t="shared" si="15"/>
        <v>40043665.593911409</v>
      </c>
      <c r="M56" s="82">
        <f t="shared" si="16"/>
        <v>97766553.810750052</v>
      </c>
      <c r="N56" s="82">
        <f t="shared" si="10"/>
        <v>57722888.216838643</v>
      </c>
      <c r="O56" s="82">
        <f t="shared" si="4"/>
        <v>-20203010.875893522</v>
      </c>
      <c r="P56" s="171">
        <f t="shared" si="9"/>
        <v>-134537.22224004194</v>
      </c>
      <c r="Q56" s="126"/>
      <c r="R56" s="126"/>
      <c r="S56" s="126"/>
      <c r="T56" s="126"/>
      <c r="U56" s="126"/>
      <c r="V56" s="126"/>
      <c r="W56" s="126"/>
      <c r="X56" s="126"/>
    </row>
    <row r="57" spans="1:24" s="120" customFormat="1">
      <c r="A57" s="152" t="s">
        <v>67</v>
      </c>
      <c r="B57" s="82">
        <f t="shared" si="25"/>
        <v>113657088.99270949</v>
      </c>
      <c r="C57" s="82">
        <f t="shared" si="25"/>
        <v>133837053.71999998</v>
      </c>
      <c r="D57" s="82">
        <f t="shared" si="11"/>
        <v>113657088.99270949</v>
      </c>
      <c r="E57" s="82">
        <f>$G$6*B57</f>
        <v>3003388.5766323484</v>
      </c>
      <c r="F57" s="82">
        <f t="shared" si="27"/>
        <v>4275696.8164279638</v>
      </c>
      <c r="G57" s="82">
        <f t="shared" si="28"/>
        <v>3631006.8106197231</v>
      </c>
      <c r="H57" s="82">
        <f t="shared" si="18"/>
        <v>644690.00580824073</v>
      </c>
      <c r="I57" s="82">
        <f t="shared" si="24"/>
        <v>-76616811.975430429</v>
      </c>
      <c r="J57" s="82">
        <f t="shared" si="24"/>
        <v>-22987617.292623464</v>
      </c>
      <c r="K57" s="82">
        <f t="shared" si="20"/>
        <v>3466075.3000443052</v>
      </c>
      <c r="L57" s="82">
        <f t="shared" si="15"/>
        <v>37040277.017279059</v>
      </c>
      <c r="M57" s="82">
        <f t="shared" si="16"/>
        <v>94135547.000130326</v>
      </c>
      <c r="N57" s="82">
        <f t="shared" si="10"/>
        <v>57095269.982851267</v>
      </c>
      <c r="O57" s="82">
        <f t="shared" si="4"/>
        <v>-19983344.493997943</v>
      </c>
      <c r="P57" s="171">
        <f t="shared" si="9"/>
        <v>-219666.3818955794</v>
      </c>
      <c r="Q57" s="126"/>
      <c r="R57" s="126"/>
      <c r="S57" s="126"/>
      <c r="T57" s="126"/>
      <c r="U57" s="126"/>
      <c r="V57" s="126"/>
      <c r="W57" s="126"/>
      <c r="X57" s="126"/>
    </row>
    <row r="58" spans="1:24" s="120" customFormat="1">
      <c r="A58" s="152" t="s">
        <v>68</v>
      </c>
      <c r="B58" s="82">
        <f t="shared" si="25"/>
        <v>113657088.99270949</v>
      </c>
      <c r="C58" s="82">
        <f t="shared" si="25"/>
        <v>133837053.71999998</v>
      </c>
      <c r="D58" s="82">
        <f t="shared" si="11"/>
        <v>113657088.99270949</v>
      </c>
      <c r="E58" s="82">
        <f>$H$6*B58</f>
        <v>2777779.25498182</v>
      </c>
      <c r="F58" s="82">
        <f t="shared" si="27"/>
        <v>4275696.8164279638</v>
      </c>
      <c r="G58" s="82">
        <f t="shared" si="28"/>
        <v>3631006.8106197231</v>
      </c>
      <c r="H58" s="82">
        <f t="shared" si="18"/>
        <v>644690.00580824073</v>
      </c>
      <c r="I58" s="82">
        <f t="shared" si="24"/>
        <v>-79394591.230412245</v>
      </c>
      <c r="J58" s="82">
        <f t="shared" si="24"/>
        <v>-27263314.109051429</v>
      </c>
      <c r="K58" s="82">
        <f t="shared" si="20"/>
        <v>4110765.3058525459</v>
      </c>
      <c r="L58" s="82">
        <f t="shared" si="15"/>
        <v>34262497.762297243</v>
      </c>
      <c r="M58" s="82">
        <f t="shared" si="16"/>
        <v>90504540.189510599</v>
      </c>
      <c r="N58" s="82">
        <f t="shared" si="10"/>
        <v>56242042.427213356</v>
      </c>
      <c r="O58" s="82">
        <f t="shared" si="4"/>
        <v>-19684714.849524673</v>
      </c>
      <c r="P58" s="171">
        <f t="shared" si="9"/>
        <v>-298629.64447326958</v>
      </c>
      <c r="Q58" s="126"/>
      <c r="R58" s="126"/>
      <c r="S58" s="126"/>
      <c r="T58" s="126"/>
      <c r="U58" s="126"/>
      <c r="V58" s="126"/>
      <c r="W58" s="126"/>
      <c r="X58" s="126"/>
    </row>
    <row r="59" spans="1:24" s="120" customFormat="1">
      <c r="A59" s="152" t="s">
        <v>69</v>
      </c>
      <c r="B59" s="82">
        <f t="shared" si="25"/>
        <v>113657088.99270949</v>
      </c>
      <c r="C59" s="82">
        <f t="shared" si="25"/>
        <v>133837053.71999998</v>
      </c>
      <c r="D59" s="82">
        <f t="shared" si="11"/>
        <v>113657088.99270949</v>
      </c>
      <c r="E59" s="82">
        <f>$I$6*B59</f>
        <v>2569786.7821251615</v>
      </c>
      <c r="F59" s="82">
        <f t="shared" si="27"/>
        <v>4275696.8164279638</v>
      </c>
      <c r="G59" s="82">
        <f t="shared" si="28"/>
        <v>3631006.8106197231</v>
      </c>
      <c r="H59" s="82">
        <f t="shared" si="18"/>
        <v>644690.00580824073</v>
      </c>
      <c r="I59" s="82">
        <f t="shared" si="24"/>
        <v>-81964378.012537405</v>
      </c>
      <c r="J59" s="82">
        <f t="shared" si="24"/>
        <v>-31539010.925479393</v>
      </c>
      <c r="K59" s="82">
        <f>K58+H59</f>
        <v>4755455.3116607871</v>
      </c>
      <c r="L59" s="82">
        <f t="shared" si="15"/>
        <v>31692710.980172083</v>
      </c>
      <c r="M59" s="82">
        <f t="shared" si="16"/>
        <v>86873533.378890872</v>
      </c>
      <c r="N59" s="82">
        <f t="shared" si="10"/>
        <v>55180822.398718789</v>
      </c>
      <c r="O59" s="82">
        <f t="shared" si="4"/>
        <v>-19313287.839551575</v>
      </c>
      <c r="P59" s="171">
        <f t="shared" si="9"/>
        <v>-371427.00997309759</v>
      </c>
      <c r="Q59" s="126"/>
      <c r="R59" s="126"/>
      <c r="S59" s="126"/>
      <c r="T59" s="126"/>
      <c r="U59" s="126"/>
      <c r="V59" s="126"/>
      <c r="W59" s="126"/>
      <c r="X59" s="126"/>
    </row>
    <row r="60" spans="1:24" s="120" customFormat="1">
      <c r="A60" s="152" t="s">
        <v>70</v>
      </c>
      <c r="B60" s="82">
        <f t="shared" si="25"/>
        <v>113657088.99270949</v>
      </c>
      <c r="C60" s="82">
        <f t="shared" si="25"/>
        <v>133837053.71999998</v>
      </c>
      <c r="D60" s="82">
        <f t="shared" si="11"/>
        <v>113657088.99270949</v>
      </c>
      <c r="E60" s="82">
        <f>$J$6*B60</f>
        <v>2535689.6554273488</v>
      </c>
      <c r="F60" s="82">
        <f t="shared" si="27"/>
        <v>4275696.8164279638</v>
      </c>
      <c r="G60" s="82">
        <f t="shared" si="28"/>
        <v>3631006.8106197231</v>
      </c>
      <c r="H60" s="82">
        <f t="shared" si="18"/>
        <v>644690.00580824073</v>
      </c>
      <c r="I60" s="82">
        <f t="shared" si="24"/>
        <v>-84500067.667964756</v>
      </c>
      <c r="J60" s="82">
        <f t="shared" si="24"/>
        <v>-35814707.741907358</v>
      </c>
      <c r="K60" s="82">
        <f t="shared" si="20"/>
        <v>5400145.3174690278</v>
      </c>
      <c r="L60" s="82">
        <f t="shared" si="15"/>
        <v>29157021.324744731</v>
      </c>
      <c r="M60" s="82">
        <f t="shared" si="16"/>
        <v>83242526.56827116</v>
      </c>
      <c r="N60" s="82">
        <f t="shared" si="10"/>
        <v>54085505.243526429</v>
      </c>
      <c r="O60" s="82">
        <f t="shared" si="4"/>
        <v>-18929926.835234247</v>
      </c>
      <c r="P60" s="171">
        <f t="shared" si="9"/>
        <v>-383361.00431732833</v>
      </c>
      <c r="Q60" s="126"/>
      <c r="R60" s="126"/>
      <c r="S60" s="126"/>
      <c r="T60" s="126"/>
      <c r="U60" s="126"/>
      <c r="V60" s="126"/>
      <c r="W60" s="126"/>
      <c r="X60" s="126"/>
    </row>
    <row r="61" spans="1:24" s="120" customFormat="1">
      <c r="A61" s="152" t="s">
        <v>71</v>
      </c>
      <c r="B61" s="82">
        <f t="shared" si="25"/>
        <v>113657088.99270949</v>
      </c>
      <c r="C61" s="82">
        <f t="shared" si="25"/>
        <v>133837053.71999998</v>
      </c>
      <c r="D61" s="82">
        <f t="shared" si="11"/>
        <v>113657088.99270949</v>
      </c>
      <c r="E61" s="82">
        <f>$K$6*B61</f>
        <v>2535121.3699823855</v>
      </c>
      <c r="F61" s="82">
        <f t="shared" si="27"/>
        <v>4275696.8164279638</v>
      </c>
      <c r="G61" s="82">
        <f t="shared" si="28"/>
        <v>3631006.8106197231</v>
      </c>
      <c r="H61" s="82">
        <f t="shared" si="18"/>
        <v>644690.00580824073</v>
      </c>
      <c r="I61" s="82">
        <f t="shared" si="24"/>
        <v>-87035189.037947148</v>
      </c>
      <c r="J61" s="82">
        <f t="shared" si="24"/>
        <v>-40090404.558335319</v>
      </c>
      <c r="K61" s="82">
        <f t="shared" si="20"/>
        <v>6044835.3232772686</v>
      </c>
      <c r="L61" s="82">
        <f t="shared" si="15"/>
        <v>26621899.95476234</v>
      </c>
      <c r="M61" s="82">
        <f t="shared" si="16"/>
        <v>79611519.757651433</v>
      </c>
      <c r="N61" s="82">
        <f t="shared" si="10"/>
        <v>52989619.802889094</v>
      </c>
      <c r="O61" s="82">
        <f t="shared" si="4"/>
        <v>-18546366.931011181</v>
      </c>
      <c r="P61" s="171">
        <f t="shared" si="9"/>
        <v>-383559.90422306582</v>
      </c>
      <c r="Q61" s="126"/>
      <c r="R61" s="126"/>
      <c r="S61" s="126"/>
      <c r="T61" s="126"/>
      <c r="U61" s="126"/>
      <c r="V61" s="126"/>
      <c r="W61" s="126"/>
      <c r="X61" s="126"/>
    </row>
    <row r="62" spans="1:24" s="120" customFormat="1">
      <c r="A62" s="152" t="s">
        <v>72</v>
      </c>
      <c r="B62" s="82">
        <f t="shared" si="25"/>
        <v>113657088.99270949</v>
      </c>
      <c r="C62" s="82">
        <f t="shared" si="25"/>
        <v>133837053.71999998</v>
      </c>
      <c r="D62" s="82">
        <f t="shared" si="11"/>
        <v>113657088.99270949</v>
      </c>
      <c r="E62" s="82">
        <f>$L$6*B62</f>
        <v>2535689.6554273488</v>
      </c>
      <c r="F62" s="82">
        <f t="shared" si="27"/>
        <v>4275696.8164279638</v>
      </c>
      <c r="G62" s="82">
        <f t="shared" si="28"/>
        <v>3631006.8106197231</v>
      </c>
      <c r="H62" s="82">
        <f t="shared" si="18"/>
        <v>644690.00580824073</v>
      </c>
      <c r="I62" s="82">
        <f t="shared" si="24"/>
        <v>-89570878.6933745</v>
      </c>
      <c r="J62" s="82">
        <f t="shared" si="24"/>
        <v>-44366101.37476328</v>
      </c>
      <c r="K62" s="82">
        <f t="shared" si="20"/>
        <v>6689525.3290855093</v>
      </c>
      <c r="L62" s="82">
        <f t="shared" si="15"/>
        <v>24086210.299334988</v>
      </c>
      <c r="M62" s="82">
        <f t="shared" si="16"/>
        <v>75980512.947031721</v>
      </c>
      <c r="N62" s="82">
        <f t="shared" si="10"/>
        <v>51894302.647696733</v>
      </c>
      <c r="O62" s="82">
        <f t="shared" si="4"/>
        <v>-18163005.926693857</v>
      </c>
      <c r="P62" s="171">
        <f>-O62+O61</f>
        <v>-383361.00431732461</v>
      </c>
      <c r="Q62" s="126"/>
      <c r="R62" s="126"/>
      <c r="S62" s="126"/>
      <c r="T62" s="126"/>
      <c r="U62" s="126"/>
      <c r="V62" s="126"/>
      <c r="W62" s="126"/>
      <c r="X62" s="126"/>
    </row>
    <row r="63" spans="1:24" s="120" customFormat="1">
      <c r="A63" s="152" t="s">
        <v>73</v>
      </c>
      <c r="B63" s="82">
        <f t="shared" si="25"/>
        <v>113657088.99270949</v>
      </c>
      <c r="C63" s="82">
        <f t="shared" si="25"/>
        <v>133837053.71999998</v>
      </c>
      <c r="D63" s="82">
        <f t="shared" si="11"/>
        <v>113657088.99270949</v>
      </c>
      <c r="E63" s="82">
        <f>$M$6*B63</f>
        <v>2535121.3699823855</v>
      </c>
      <c r="F63" s="82">
        <f t="shared" si="27"/>
        <v>4275696.8164279638</v>
      </c>
      <c r="G63" s="82">
        <f t="shared" si="28"/>
        <v>3631006.8106197231</v>
      </c>
      <c r="H63" s="82">
        <f t="shared" si="18"/>
        <v>644690.00580824073</v>
      </c>
      <c r="I63" s="82">
        <f t="shared" si="24"/>
        <v>-92106000.063356891</v>
      </c>
      <c r="J63" s="82">
        <f t="shared" si="24"/>
        <v>-48641798.191191241</v>
      </c>
      <c r="K63" s="82">
        <f>K62+H63</f>
        <v>7334215.33489375</v>
      </c>
      <c r="L63" s="82">
        <f t="shared" si="15"/>
        <v>21551088.929352596</v>
      </c>
      <c r="M63" s="82">
        <f t="shared" si="16"/>
        <v>72349506.136411995</v>
      </c>
      <c r="N63" s="82">
        <f t="shared" si="10"/>
        <v>50798417.207059398</v>
      </c>
      <c r="O63" s="82">
        <f t="shared" si="4"/>
        <v>-17779446.022470787</v>
      </c>
      <c r="P63" s="171">
        <f t="shared" si="9"/>
        <v>-383559.90422306955</v>
      </c>
      <c r="Q63" s="126"/>
      <c r="R63" s="126"/>
      <c r="S63" s="126"/>
      <c r="T63" s="126"/>
      <c r="U63" s="126"/>
      <c r="V63" s="126"/>
      <c r="W63" s="126"/>
      <c r="X63" s="126"/>
    </row>
    <row r="64" spans="1:24" s="120" customFormat="1">
      <c r="A64" s="152" t="s">
        <v>74</v>
      </c>
      <c r="B64" s="82">
        <f t="shared" si="25"/>
        <v>113657088.99270949</v>
      </c>
      <c r="C64" s="82">
        <f t="shared" si="25"/>
        <v>133837053.71999998</v>
      </c>
      <c r="D64" s="82">
        <f t="shared" si="11"/>
        <v>113657088.99270949</v>
      </c>
      <c r="E64" s="82">
        <f>$N$6*B64</f>
        <v>2535689.6554273488</v>
      </c>
      <c r="F64" s="82">
        <f t="shared" si="27"/>
        <v>4275696.8164279638</v>
      </c>
      <c r="G64" s="82">
        <f t="shared" si="28"/>
        <v>3631006.8106197231</v>
      </c>
      <c r="H64" s="82">
        <f t="shared" si="18"/>
        <v>644690.00580824073</v>
      </c>
      <c r="I64" s="82">
        <f t="shared" si="24"/>
        <v>-94641689.718784243</v>
      </c>
      <c r="J64" s="82">
        <f t="shared" si="24"/>
        <v>-52917495.007619202</v>
      </c>
      <c r="K64" s="82">
        <f t="shared" si="20"/>
        <v>7978905.3407019908</v>
      </c>
      <c r="L64" s="82">
        <f t="shared" si="15"/>
        <v>19015399.273925245</v>
      </c>
      <c r="M64" s="82">
        <f t="shared" si="16"/>
        <v>68718499.325792283</v>
      </c>
      <c r="N64" s="82">
        <f t="shared" si="10"/>
        <v>49703100.051867038</v>
      </c>
      <c r="O64" s="82">
        <f t="shared" si="4"/>
        <v>-17396085.018153463</v>
      </c>
      <c r="P64" s="171">
        <f t="shared" si="9"/>
        <v>-383361.00431732461</v>
      </c>
      <c r="Q64" s="126"/>
      <c r="R64" s="126"/>
      <c r="S64" s="126"/>
      <c r="T64" s="126"/>
      <c r="U64" s="126"/>
      <c r="V64" s="126"/>
      <c r="W64" s="126"/>
      <c r="X64" s="126"/>
    </row>
    <row r="65" spans="1:24" s="120" customFormat="1">
      <c r="A65" s="152" t="s">
        <v>75</v>
      </c>
      <c r="B65" s="82">
        <f t="shared" si="25"/>
        <v>113657088.99270949</v>
      </c>
      <c r="C65" s="82">
        <f t="shared" si="25"/>
        <v>133837053.71999998</v>
      </c>
      <c r="D65" s="82">
        <f t="shared" si="11"/>
        <v>113657088.99270949</v>
      </c>
      <c r="E65" s="82">
        <f>$O$6*B65</f>
        <v>2535121.3699823855</v>
      </c>
      <c r="F65" s="82">
        <f t="shared" si="27"/>
        <v>4275696.8164279638</v>
      </c>
      <c r="G65" s="82">
        <f t="shared" si="28"/>
        <v>3631006.8106197231</v>
      </c>
      <c r="H65" s="82">
        <f t="shared" si="18"/>
        <v>644690.00580824073</v>
      </c>
      <c r="I65" s="82">
        <f t="shared" si="24"/>
        <v>-97176811.088766634</v>
      </c>
      <c r="J65" s="82">
        <f t="shared" si="24"/>
        <v>-57193191.824047163</v>
      </c>
      <c r="K65" s="82">
        <f t="shared" si="20"/>
        <v>8623595.3465102315</v>
      </c>
      <c r="L65" s="82">
        <f t="shared" si="15"/>
        <v>16480277.903942853</v>
      </c>
      <c r="M65" s="82">
        <f t="shared" si="16"/>
        <v>65087492.515172556</v>
      </c>
      <c r="N65" s="82">
        <f t="shared" si="10"/>
        <v>48607214.611229703</v>
      </c>
      <c r="O65" s="82">
        <f t="shared" si="4"/>
        <v>-17012525.113930397</v>
      </c>
      <c r="P65" s="171">
        <f t="shared" si="9"/>
        <v>-383559.90422306582</v>
      </c>
      <c r="Q65" s="126"/>
      <c r="R65" s="126"/>
      <c r="S65" s="126"/>
      <c r="T65" s="126"/>
      <c r="U65" s="126"/>
      <c r="V65" s="126"/>
      <c r="W65" s="126"/>
      <c r="X65" s="126"/>
    </row>
    <row r="66" spans="1:24" s="120" customFormat="1">
      <c r="A66" s="152" t="s">
        <v>76</v>
      </c>
      <c r="B66" s="82">
        <f t="shared" si="25"/>
        <v>113657088.99270949</v>
      </c>
      <c r="C66" s="82">
        <f t="shared" si="25"/>
        <v>133837053.71999998</v>
      </c>
      <c r="D66" s="82">
        <f t="shared" si="11"/>
        <v>113657088.99270949</v>
      </c>
      <c r="E66" s="82">
        <f>$P$6*B66</f>
        <v>2535689.6554273488</v>
      </c>
      <c r="F66" s="82">
        <f t="shared" si="27"/>
        <v>4275696.8164279638</v>
      </c>
      <c r="G66" s="82">
        <f t="shared" si="28"/>
        <v>3631006.8106197231</v>
      </c>
      <c r="H66" s="82">
        <f t="shared" si="18"/>
        <v>644690.00580824073</v>
      </c>
      <c r="I66" s="82">
        <f t="shared" si="24"/>
        <v>-99712500.744193986</v>
      </c>
      <c r="J66" s="82">
        <f t="shared" si="24"/>
        <v>-61468888.640475124</v>
      </c>
      <c r="K66" s="82">
        <f>K65+H66</f>
        <v>9268285.3523184732</v>
      </c>
      <c r="L66" s="82">
        <f t="shared" si="15"/>
        <v>13944588.248515502</v>
      </c>
      <c r="M66" s="82">
        <f t="shared" si="16"/>
        <v>61456485.704552837</v>
      </c>
      <c r="N66" s="82">
        <f t="shared" si="10"/>
        <v>47511897.456037335</v>
      </c>
      <c r="O66" s="82">
        <f t="shared" si="4"/>
        <v>-16629164.109613067</v>
      </c>
      <c r="P66" s="171">
        <f t="shared" si="9"/>
        <v>-383361.0043173302</v>
      </c>
      <c r="Q66" s="126"/>
      <c r="R66" s="126"/>
      <c r="S66" s="126"/>
      <c r="T66" s="126"/>
      <c r="U66" s="126"/>
      <c r="V66" s="126"/>
      <c r="W66" s="126"/>
      <c r="X66" s="126"/>
    </row>
    <row r="67" spans="1:24" s="120" customFormat="1">
      <c r="A67" s="152" t="s">
        <v>77</v>
      </c>
      <c r="B67" s="82">
        <f t="shared" si="25"/>
        <v>113657088.99270949</v>
      </c>
      <c r="C67" s="82">
        <f t="shared" si="25"/>
        <v>133837053.71999998</v>
      </c>
      <c r="D67" s="82">
        <f t="shared" si="11"/>
        <v>113657088.99270949</v>
      </c>
      <c r="E67" s="82">
        <f>$B$10*B67</f>
        <v>2535121.3699823855</v>
      </c>
      <c r="F67" s="82">
        <f t="shared" si="27"/>
        <v>4275696.8164279638</v>
      </c>
      <c r="G67" s="82">
        <f t="shared" si="28"/>
        <v>3631006.8106197231</v>
      </c>
      <c r="H67" s="82">
        <f t="shared" si="18"/>
        <v>644690.00580824073</v>
      </c>
      <c r="I67" s="82">
        <f>I66-E67</f>
        <v>-102247622.11417638</v>
      </c>
      <c r="J67" s="82">
        <f>J66-F67</f>
        <v>-65744585.456903085</v>
      </c>
      <c r="K67" s="82">
        <f t="shared" si="20"/>
        <v>9912975.3581267148</v>
      </c>
      <c r="L67" s="82">
        <f t="shared" si="15"/>
        <v>11409466.87853311</v>
      </c>
      <c r="M67" s="82">
        <f t="shared" si="16"/>
        <v>57825478.893933117</v>
      </c>
      <c r="N67" s="82">
        <f t="shared" si="10"/>
        <v>46416012.015400007</v>
      </c>
      <c r="O67" s="82">
        <f t="shared" si="4"/>
        <v>-16245604.205390001</v>
      </c>
      <c r="P67" s="171">
        <f t="shared" si="9"/>
        <v>-383559.90422306582</v>
      </c>
      <c r="Q67" s="126"/>
      <c r="R67" s="126"/>
      <c r="S67" s="126"/>
      <c r="T67" s="126"/>
      <c r="U67" s="126"/>
      <c r="V67" s="126"/>
      <c r="W67" s="126"/>
      <c r="X67" s="126"/>
    </row>
    <row r="68" spans="1:24" s="120" customFormat="1">
      <c r="A68" s="152" t="s">
        <v>78</v>
      </c>
      <c r="B68" s="82">
        <f t="shared" si="25"/>
        <v>113657088.99270949</v>
      </c>
      <c r="C68" s="82">
        <f t="shared" si="25"/>
        <v>133837053.71999998</v>
      </c>
      <c r="D68" s="82">
        <f t="shared" si="11"/>
        <v>113657088.99270949</v>
      </c>
      <c r="E68" s="82">
        <f>$C$10*B68</f>
        <v>2535689.6554273488</v>
      </c>
      <c r="F68" s="82">
        <f t="shared" si="27"/>
        <v>4275696.8164279638</v>
      </c>
      <c r="G68" s="82">
        <f t="shared" si="28"/>
        <v>3631006.8106197231</v>
      </c>
      <c r="H68" s="82">
        <f t="shared" si="18"/>
        <v>644690.00580824073</v>
      </c>
      <c r="I68" s="82">
        <f t="shared" si="24"/>
        <v>-104783311.76960373</v>
      </c>
      <c r="J68" s="82">
        <f t="shared" si="24"/>
        <v>-70020282.273331046</v>
      </c>
      <c r="K68" s="82">
        <f>K67+H68</f>
        <v>10557665.363934956</v>
      </c>
      <c r="L68" s="82">
        <f t="shared" si="15"/>
        <v>8873777.2231057584</v>
      </c>
      <c r="M68" s="82">
        <f t="shared" si="16"/>
        <v>54194472.083313398</v>
      </c>
      <c r="N68" s="82">
        <f t="shared" si="10"/>
        <v>45320694.86020764</v>
      </c>
      <c r="O68" s="82">
        <f t="shared" si="4"/>
        <v>-15862243.201072672</v>
      </c>
      <c r="P68" s="171">
        <f t="shared" si="9"/>
        <v>-383361.00431732833</v>
      </c>
      <c r="Q68" s="126"/>
      <c r="R68" s="126"/>
      <c r="S68" s="126"/>
      <c r="T68" s="126"/>
      <c r="U68" s="126"/>
      <c r="V68" s="126"/>
      <c r="W68" s="126"/>
      <c r="X68" s="126"/>
    </row>
    <row r="69" spans="1:24" s="120" customFormat="1">
      <c r="A69" s="152" t="s">
        <v>79</v>
      </c>
      <c r="B69" s="82">
        <f t="shared" si="25"/>
        <v>113657088.99270949</v>
      </c>
      <c r="C69" s="82">
        <f t="shared" si="25"/>
        <v>133837053.71999998</v>
      </c>
      <c r="D69" s="82">
        <f t="shared" si="11"/>
        <v>113657088.99270949</v>
      </c>
      <c r="E69" s="82">
        <f>$D$10*B69</f>
        <v>2535121.3699823855</v>
      </c>
      <c r="F69" s="82">
        <f t="shared" si="27"/>
        <v>4275696.8164279638</v>
      </c>
      <c r="G69" s="82">
        <f t="shared" si="28"/>
        <v>3631006.8106197231</v>
      </c>
      <c r="H69" s="82">
        <f t="shared" si="18"/>
        <v>644690.00580824073</v>
      </c>
      <c r="I69" s="82">
        <f t="shared" si="24"/>
        <v>-107318433.13958612</v>
      </c>
      <c r="J69" s="82">
        <f t="shared" si="24"/>
        <v>-74295979.089759007</v>
      </c>
      <c r="K69" s="82">
        <f t="shared" si="20"/>
        <v>11202355.369743198</v>
      </c>
      <c r="L69" s="82">
        <f t="shared" si="15"/>
        <v>6338655.8531233668</v>
      </c>
      <c r="M69" s="82">
        <f t="shared" si="16"/>
        <v>50563465.272693679</v>
      </c>
      <c r="N69" s="82">
        <f t="shared" si="10"/>
        <v>44224809.419570312</v>
      </c>
      <c r="O69" s="82">
        <f t="shared" si="4"/>
        <v>-15478683.296849608</v>
      </c>
      <c r="P69" s="171">
        <f t="shared" si="9"/>
        <v>-383559.90422306396</v>
      </c>
      <c r="Q69" s="126"/>
      <c r="R69" s="126"/>
      <c r="S69" s="126"/>
      <c r="T69" s="126"/>
      <c r="U69" s="126"/>
      <c r="V69" s="126"/>
      <c r="W69" s="126"/>
      <c r="X69" s="126"/>
    </row>
    <row r="70" spans="1:24" s="120" customFormat="1">
      <c r="A70" s="152" t="s">
        <v>80</v>
      </c>
      <c r="B70" s="82">
        <f t="shared" si="25"/>
        <v>113657088.99270949</v>
      </c>
      <c r="C70" s="82">
        <f t="shared" si="25"/>
        <v>133837053.71999998</v>
      </c>
      <c r="D70" s="82">
        <f t="shared" si="11"/>
        <v>113657088.99270949</v>
      </c>
      <c r="E70" s="82">
        <f>$E$10*B70</f>
        <v>2535689.6554273488</v>
      </c>
      <c r="F70" s="82">
        <f t="shared" si="27"/>
        <v>4275696.8164279638</v>
      </c>
      <c r="G70" s="82">
        <f t="shared" si="28"/>
        <v>3631006.8106197231</v>
      </c>
      <c r="H70" s="82">
        <f t="shared" si="18"/>
        <v>644690.00580824073</v>
      </c>
      <c r="I70" s="82">
        <f t="shared" si="24"/>
        <v>-109854122.79501347</v>
      </c>
      <c r="J70" s="82">
        <f t="shared" si="24"/>
        <v>-78571675.906186968</v>
      </c>
      <c r="K70" s="82">
        <f t="shared" si="20"/>
        <v>11847045.37555144</v>
      </c>
      <c r="L70" s="82">
        <f t="shared" si="15"/>
        <v>3802966.1976960152</v>
      </c>
      <c r="M70" s="82">
        <f t="shared" si="16"/>
        <v>46932458.462073959</v>
      </c>
      <c r="N70" s="82">
        <f t="shared" si="10"/>
        <v>43129492.264377944</v>
      </c>
      <c r="O70" s="82">
        <f t="shared" si="4"/>
        <v>-15095322.29253228</v>
      </c>
      <c r="P70" s="171">
        <f t="shared" si="9"/>
        <v>-383361.00431732833</v>
      </c>
      <c r="Q70" s="126"/>
      <c r="R70" s="126"/>
      <c r="S70" s="126"/>
      <c r="T70" s="126"/>
      <c r="U70" s="126"/>
      <c r="V70" s="126"/>
      <c r="W70" s="126"/>
      <c r="X70" s="126"/>
    </row>
    <row r="71" spans="1:24" s="120" customFormat="1">
      <c r="A71" s="152" t="s">
        <v>81</v>
      </c>
      <c r="B71" s="82">
        <f t="shared" si="25"/>
        <v>113657088.99270949</v>
      </c>
      <c r="C71" s="82">
        <f t="shared" si="25"/>
        <v>133837053.71999998</v>
      </c>
      <c r="D71" s="82">
        <f t="shared" si="11"/>
        <v>113657088.99270949</v>
      </c>
      <c r="E71" s="82">
        <f>$F$10*B71</f>
        <v>2535121.3699823855</v>
      </c>
      <c r="F71" s="82">
        <f t="shared" si="27"/>
        <v>4275696.8164279638</v>
      </c>
      <c r="G71" s="82">
        <f t="shared" si="28"/>
        <v>3631006.8106197231</v>
      </c>
      <c r="H71" s="82">
        <f t="shared" si="18"/>
        <v>644690.00580824073</v>
      </c>
      <c r="I71" s="82">
        <f>I70-E71</f>
        <v>-112389244.16499586</v>
      </c>
      <c r="J71" s="82">
        <f t="shared" si="24"/>
        <v>-82847372.722614929</v>
      </c>
      <c r="K71" s="82">
        <f t="shared" si="20"/>
        <v>12491735.381359681</v>
      </c>
      <c r="L71" s="82">
        <f t="shared" si="15"/>
        <v>1267844.8277136236</v>
      </c>
      <c r="M71" s="82">
        <f t="shared" si="16"/>
        <v>43301451.65145424</v>
      </c>
      <c r="N71" s="82">
        <f t="shared" si="10"/>
        <v>42033606.823740616</v>
      </c>
      <c r="O71" s="82">
        <f t="shared" si="4"/>
        <v>-14711762.388309214</v>
      </c>
      <c r="P71" s="171">
        <f t="shared" si="9"/>
        <v>-383559.90422306582</v>
      </c>
      <c r="Q71" s="126"/>
      <c r="R71" s="126"/>
      <c r="S71" s="126"/>
      <c r="T71" s="126"/>
      <c r="U71" s="126"/>
      <c r="V71" s="126"/>
      <c r="W71" s="126"/>
      <c r="X71" s="126"/>
    </row>
    <row r="72" spans="1:24" s="120" customFormat="1">
      <c r="A72" s="152" t="s">
        <v>82</v>
      </c>
      <c r="B72" s="82">
        <f t="shared" si="25"/>
        <v>113657088.99270949</v>
      </c>
      <c r="C72" s="82">
        <f t="shared" si="25"/>
        <v>133837053.71999998</v>
      </c>
      <c r="D72" s="82">
        <f t="shared" si="11"/>
        <v>113657088.99270949</v>
      </c>
      <c r="E72" s="82">
        <f>$G$10*B72</f>
        <v>1267844.8277136744</v>
      </c>
      <c r="F72" s="82">
        <f t="shared" si="27"/>
        <v>4275696.8164279638</v>
      </c>
      <c r="G72" s="82">
        <f t="shared" si="28"/>
        <v>3631006.8106197231</v>
      </c>
      <c r="H72" s="82">
        <f t="shared" si="18"/>
        <v>644690.00580824073</v>
      </c>
      <c r="I72" s="82">
        <f>I71-E72</f>
        <v>-113657088.99270953</v>
      </c>
      <c r="J72" s="82">
        <f t="shared" ref="J72:J82" si="29">J71-F72</f>
        <v>-87123069.53904289</v>
      </c>
      <c r="K72" s="82">
        <f t="shared" si="20"/>
        <v>13136425.387167923</v>
      </c>
      <c r="L72" s="82">
        <f t="shared" si="15"/>
        <v>0</v>
      </c>
      <c r="M72" s="82">
        <f t="shared" si="16"/>
        <v>39670444.840834521</v>
      </c>
      <c r="N72" s="82">
        <f>M72-L72</f>
        <v>39670444.840834521</v>
      </c>
      <c r="O72" s="82">
        <f t="shared" si="4"/>
        <v>-13884655.694292082</v>
      </c>
      <c r="P72" s="171">
        <f t="shared" si="9"/>
        <v>-827106.69401713274</v>
      </c>
      <c r="Q72" s="126"/>
      <c r="R72" s="126"/>
      <c r="S72" s="126"/>
      <c r="T72" s="126"/>
      <c r="U72" s="126"/>
      <c r="V72" s="126"/>
      <c r="W72" s="126"/>
      <c r="X72" s="126"/>
    </row>
    <row r="73" spans="1:24" s="120" customFormat="1">
      <c r="A73" s="152" t="s">
        <v>85</v>
      </c>
      <c r="B73" s="82">
        <f t="shared" si="25"/>
        <v>113657088.99270949</v>
      </c>
      <c r="C73" s="82">
        <f t="shared" si="25"/>
        <v>133837053.71999998</v>
      </c>
      <c r="D73" s="82">
        <f t="shared" si="11"/>
        <v>113657088.99270949</v>
      </c>
      <c r="E73" s="82"/>
      <c r="F73" s="82">
        <f t="shared" si="27"/>
        <v>4275696.8164279638</v>
      </c>
      <c r="G73" s="82">
        <f t="shared" si="28"/>
        <v>3631006.8106197231</v>
      </c>
      <c r="H73" s="82">
        <f t="shared" si="18"/>
        <v>644690.00580824073</v>
      </c>
      <c r="I73" s="82">
        <f t="shared" ref="I73:I83" si="30">I72-E73</f>
        <v>-113657088.99270953</v>
      </c>
      <c r="J73" s="82">
        <f t="shared" si="29"/>
        <v>-91398766.355470851</v>
      </c>
      <c r="K73" s="82">
        <f t="shared" si="20"/>
        <v>13781115.392976165</v>
      </c>
      <c r="L73" s="82">
        <f t="shared" si="15"/>
        <v>0</v>
      </c>
      <c r="M73" s="82">
        <f t="shared" si="16"/>
        <v>36039438.030214801</v>
      </c>
      <c r="N73" s="82">
        <f>M73-L73</f>
        <v>36039438.030214801</v>
      </c>
      <c r="O73" s="82">
        <f t="shared" si="4"/>
        <v>-12613803.31057518</v>
      </c>
      <c r="P73" s="171">
        <f t="shared" si="9"/>
        <v>-1270852.3837169018</v>
      </c>
      <c r="Q73" s="126"/>
      <c r="R73" s="126"/>
      <c r="S73" s="126"/>
      <c r="T73" s="126"/>
      <c r="U73" s="126"/>
      <c r="V73" s="126"/>
      <c r="W73" s="126"/>
      <c r="X73" s="126"/>
    </row>
    <row r="74" spans="1:24" s="120" customFormat="1">
      <c r="A74" s="152" t="s">
        <v>86</v>
      </c>
      <c r="B74" s="82">
        <f t="shared" si="25"/>
        <v>113657088.99270949</v>
      </c>
      <c r="C74" s="82">
        <f t="shared" si="25"/>
        <v>133837053.71999998</v>
      </c>
      <c r="D74" s="82">
        <f t="shared" si="11"/>
        <v>113657088.99270949</v>
      </c>
      <c r="E74" s="82"/>
      <c r="F74" s="82">
        <f t="shared" si="27"/>
        <v>4275696.8164279638</v>
      </c>
      <c r="G74" s="82">
        <f t="shared" si="28"/>
        <v>3631006.8106197231</v>
      </c>
      <c r="H74" s="82">
        <f t="shared" si="18"/>
        <v>644690.00580824073</v>
      </c>
      <c r="I74" s="82">
        <f t="shared" si="30"/>
        <v>-113657088.99270953</v>
      </c>
      <c r="J74" s="82">
        <f t="shared" si="29"/>
        <v>-95674463.171898812</v>
      </c>
      <c r="K74" s="82">
        <f t="shared" si="20"/>
        <v>14425805.398784406</v>
      </c>
      <c r="L74" s="82">
        <f t="shared" si="15"/>
        <v>0</v>
      </c>
      <c r="M74" s="82">
        <f t="shared" si="16"/>
        <v>32408431.219595082</v>
      </c>
      <c r="N74" s="82">
        <f>M74-L74</f>
        <v>32408431.219595082</v>
      </c>
      <c r="O74" s="82">
        <f t="shared" si="4"/>
        <v>-11342950.926858278</v>
      </c>
      <c r="P74" s="171">
        <f t="shared" si="9"/>
        <v>-1270852.3837169018</v>
      </c>
      <c r="Q74" s="126"/>
      <c r="R74" s="126"/>
      <c r="S74" s="126"/>
      <c r="T74" s="126"/>
      <c r="U74" s="126"/>
      <c r="V74" s="126"/>
      <c r="W74" s="126"/>
      <c r="X74" s="126"/>
    </row>
    <row r="75" spans="1:24" s="120" customFormat="1">
      <c r="A75" s="152" t="s">
        <v>87</v>
      </c>
      <c r="B75" s="82">
        <f t="shared" si="25"/>
        <v>113657088.99270949</v>
      </c>
      <c r="C75" s="82">
        <f t="shared" si="25"/>
        <v>133837053.71999998</v>
      </c>
      <c r="D75" s="82">
        <f t="shared" si="11"/>
        <v>113657088.99270949</v>
      </c>
      <c r="E75" s="82"/>
      <c r="F75" s="82">
        <f t="shared" si="27"/>
        <v>4275696.8164279638</v>
      </c>
      <c r="G75" s="82">
        <f t="shared" si="28"/>
        <v>3631006.8106197231</v>
      </c>
      <c r="H75" s="82">
        <f t="shared" si="18"/>
        <v>644690.00580824073</v>
      </c>
      <c r="I75" s="82">
        <f t="shared" si="30"/>
        <v>-113657088.99270953</v>
      </c>
      <c r="J75" s="82">
        <f t="shared" si="29"/>
        <v>-99950159.988326773</v>
      </c>
      <c r="K75" s="82">
        <f t="shared" si="20"/>
        <v>15070495.404592648</v>
      </c>
      <c r="L75" s="82">
        <f t="shared" si="15"/>
        <v>0</v>
      </c>
      <c r="M75" s="82">
        <f t="shared" si="16"/>
        <v>28777424.408975363</v>
      </c>
      <c r="N75" s="82">
        <f>M75-L75</f>
        <v>28777424.408975363</v>
      </c>
      <c r="O75" s="82">
        <f t="shared" si="4"/>
        <v>-10072098.543141376</v>
      </c>
      <c r="P75" s="171">
        <f t="shared" si="9"/>
        <v>-1270852.3837169018</v>
      </c>
      <c r="Q75" s="126"/>
      <c r="R75" s="126"/>
      <c r="S75" s="126"/>
      <c r="T75" s="126"/>
      <c r="U75" s="126"/>
      <c r="V75" s="126"/>
      <c r="W75" s="126"/>
      <c r="X75" s="126"/>
    </row>
    <row r="76" spans="1:24" s="120" customFormat="1">
      <c r="A76" s="152" t="s">
        <v>98</v>
      </c>
      <c r="B76" s="82">
        <f t="shared" si="25"/>
        <v>113657088.99270949</v>
      </c>
      <c r="C76" s="82">
        <f t="shared" si="25"/>
        <v>133837053.71999998</v>
      </c>
      <c r="D76" s="82">
        <f t="shared" si="11"/>
        <v>113657088.99270949</v>
      </c>
      <c r="E76" s="82"/>
      <c r="F76" s="82">
        <f t="shared" si="27"/>
        <v>4275696.8164279638</v>
      </c>
      <c r="G76" s="82">
        <f t="shared" si="28"/>
        <v>3631006.8106197231</v>
      </c>
      <c r="H76" s="82">
        <f t="shared" si="18"/>
        <v>644690.00580824073</v>
      </c>
      <c r="I76" s="82">
        <f t="shared" si="30"/>
        <v>-113657088.99270953</v>
      </c>
      <c r="J76" s="82">
        <f t="shared" si="29"/>
        <v>-104225856.80475473</v>
      </c>
      <c r="K76" s="82">
        <f t="shared" si="20"/>
        <v>15715185.41040089</v>
      </c>
      <c r="L76" s="82">
        <f t="shared" si="15"/>
        <v>0</v>
      </c>
      <c r="M76" s="82">
        <f t="shared" si="16"/>
        <v>25146417.598355643</v>
      </c>
      <c r="N76" s="82">
        <f>M76-L76</f>
        <v>25146417.598355643</v>
      </c>
      <c r="O76" s="82">
        <f>-N76*$O$15</f>
        <v>-8801246.1594244745</v>
      </c>
      <c r="P76" s="171">
        <f t="shared" si="9"/>
        <v>-1270852.3837169018</v>
      </c>
      <c r="Q76" s="126"/>
      <c r="R76" s="126"/>
      <c r="S76" s="126"/>
      <c r="T76" s="126"/>
      <c r="U76" s="126"/>
      <c r="V76" s="126"/>
      <c r="W76" s="126"/>
      <c r="X76" s="126"/>
    </row>
    <row r="77" spans="1:24" s="120" customFormat="1">
      <c r="A77" s="152" t="s">
        <v>99</v>
      </c>
      <c r="B77" s="82">
        <f t="shared" si="25"/>
        <v>113657088.99270949</v>
      </c>
      <c r="C77" s="82">
        <f t="shared" si="25"/>
        <v>133837053.71999998</v>
      </c>
      <c r="D77" s="82">
        <f t="shared" si="11"/>
        <v>113657088.99270949</v>
      </c>
      <c r="E77" s="82"/>
      <c r="F77" s="82">
        <f t="shared" si="27"/>
        <v>4275696.8164279638</v>
      </c>
      <c r="G77" s="82">
        <f t="shared" si="28"/>
        <v>3631006.8106197231</v>
      </c>
      <c r="H77" s="82">
        <f t="shared" si="18"/>
        <v>644690.00580824073</v>
      </c>
      <c r="I77" s="82">
        <f t="shared" si="30"/>
        <v>-113657088.99270953</v>
      </c>
      <c r="J77" s="82">
        <f t="shared" si="29"/>
        <v>-108501553.6211827</v>
      </c>
      <c r="K77" s="82">
        <f t="shared" si="20"/>
        <v>16359875.416209131</v>
      </c>
      <c r="L77" s="82">
        <f t="shared" si="15"/>
        <v>0</v>
      </c>
      <c r="M77" s="82">
        <f t="shared" si="16"/>
        <v>21515410.787735924</v>
      </c>
      <c r="N77" s="82">
        <f t="shared" ref="N77:N83" si="31">M77-L77</f>
        <v>21515410.787735924</v>
      </c>
      <c r="O77" s="82">
        <f t="shared" ref="O77:O83" si="32">-N77*$O$15</f>
        <v>-7530393.7757075727</v>
      </c>
      <c r="P77" s="171">
        <f t="shared" si="9"/>
        <v>-1270852.3837169018</v>
      </c>
      <c r="Q77" s="126"/>
      <c r="R77" s="126"/>
      <c r="S77" s="126"/>
      <c r="T77" s="126"/>
      <c r="U77" s="126"/>
      <c r="V77" s="126"/>
      <c r="W77" s="126"/>
      <c r="X77" s="126"/>
    </row>
    <row r="78" spans="1:24" s="120" customFormat="1">
      <c r="A78" s="152" t="s">
        <v>100</v>
      </c>
      <c r="B78" s="82">
        <f t="shared" si="25"/>
        <v>113657088.99270949</v>
      </c>
      <c r="C78" s="82">
        <f t="shared" si="25"/>
        <v>133837053.71999998</v>
      </c>
      <c r="D78" s="82">
        <f t="shared" si="11"/>
        <v>113657088.99270949</v>
      </c>
      <c r="E78" s="82"/>
      <c r="F78" s="82">
        <f t="shared" si="27"/>
        <v>4275696.8164279638</v>
      </c>
      <c r="G78" s="82">
        <f t="shared" si="28"/>
        <v>3631006.8106197231</v>
      </c>
      <c r="H78" s="82">
        <f t="shared" si="18"/>
        <v>644690.00580824073</v>
      </c>
      <c r="I78" s="82">
        <f t="shared" si="30"/>
        <v>-113657088.99270953</v>
      </c>
      <c r="J78" s="82">
        <f t="shared" si="29"/>
        <v>-112777250.43761066</v>
      </c>
      <c r="K78" s="82">
        <f t="shared" si="20"/>
        <v>17004565.422017373</v>
      </c>
      <c r="L78" s="82">
        <f t="shared" si="15"/>
        <v>0</v>
      </c>
      <c r="M78" s="82">
        <f t="shared" si="16"/>
        <v>17884403.977116205</v>
      </c>
      <c r="N78" s="82">
        <f t="shared" si="31"/>
        <v>17884403.977116205</v>
      </c>
      <c r="O78" s="82">
        <f t="shared" si="32"/>
        <v>-6259541.3919906709</v>
      </c>
      <c r="P78" s="171">
        <f t="shared" si="9"/>
        <v>-1270852.3837169018</v>
      </c>
      <c r="Q78" s="126"/>
      <c r="R78" s="126"/>
      <c r="S78" s="126"/>
      <c r="T78" s="126"/>
      <c r="U78" s="126"/>
      <c r="V78" s="126"/>
      <c r="W78" s="126"/>
      <c r="X78" s="126"/>
    </row>
    <row r="79" spans="1:24" s="120" customFormat="1">
      <c r="A79" s="152" t="s">
        <v>101</v>
      </c>
      <c r="B79" s="82">
        <f t="shared" si="25"/>
        <v>113657088.99270949</v>
      </c>
      <c r="C79" s="82">
        <f t="shared" si="25"/>
        <v>133837053.71999998</v>
      </c>
      <c r="D79" s="82">
        <f t="shared" si="11"/>
        <v>113657088.99270949</v>
      </c>
      <c r="E79" s="82"/>
      <c r="F79" s="82">
        <f t="shared" si="27"/>
        <v>4275696.8164279638</v>
      </c>
      <c r="G79" s="82">
        <f t="shared" si="28"/>
        <v>3631006.8106197231</v>
      </c>
      <c r="H79" s="82">
        <f t="shared" si="18"/>
        <v>644690.00580824073</v>
      </c>
      <c r="I79" s="82">
        <f t="shared" si="30"/>
        <v>-113657088.99270953</v>
      </c>
      <c r="J79" s="82">
        <f t="shared" si="29"/>
        <v>-117052947.25403862</v>
      </c>
      <c r="K79" s="82">
        <f t="shared" si="20"/>
        <v>17649255.427825615</v>
      </c>
      <c r="L79" s="82">
        <f t="shared" si="15"/>
        <v>0</v>
      </c>
      <c r="M79" s="82">
        <f t="shared" si="16"/>
        <v>14253397.166496485</v>
      </c>
      <c r="N79" s="82">
        <f t="shared" si="31"/>
        <v>14253397.166496485</v>
      </c>
      <c r="O79" s="82">
        <f t="shared" si="32"/>
        <v>-4988689.0082737692</v>
      </c>
      <c r="P79" s="171">
        <f t="shared" si="9"/>
        <v>-1270852.3837169018</v>
      </c>
      <c r="Q79" s="126"/>
      <c r="R79" s="126"/>
      <c r="S79" s="126"/>
      <c r="T79" s="126"/>
      <c r="U79" s="126"/>
      <c r="V79" s="126"/>
      <c r="W79" s="126"/>
      <c r="X79" s="126"/>
    </row>
    <row r="80" spans="1:24" s="120" customFormat="1">
      <c r="A80" s="152" t="s">
        <v>102</v>
      </c>
      <c r="B80" s="82">
        <f t="shared" si="25"/>
        <v>113657088.99270949</v>
      </c>
      <c r="C80" s="82">
        <f t="shared" si="25"/>
        <v>133837053.71999998</v>
      </c>
      <c r="D80" s="82">
        <f t="shared" si="11"/>
        <v>113657088.99270949</v>
      </c>
      <c r="E80" s="82"/>
      <c r="F80" s="82">
        <f t="shared" si="27"/>
        <v>4275696.8164279638</v>
      </c>
      <c r="G80" s="82">
        <f t="shared" si="28"/>
        <v>3631006.8106197231</v>
      </c>
      <c r="H80" s="82">
        <f t="shared" si="18"/>
        <v>644690.00580824073</v>
      </c>
      <c r="I80" s="82">
        <f t="shared" si="30"/>
        <v>-113657088.99270953</v>
      </c>
      <c r="J80" s="82">
        <f>J79-F80</f>
        <v>-121328644.07046658</v>
      </c>
      <c r="K80" s="82">
        <f t="shared" si="20"/>
        <v>18293945.433633856</v>
      </c>
      <c r="L80" s="82">
        <f t="shared" si="15"/>
        <v>0</v>
      </c>
      <c r="M80" s="82">
        <f t="shared" si="16"/>
        <v>10622390.355876766</v>
      </c>
      <c r="N80" s="82">
        <f t="shared" si="31"/>
        <v>10622390.355876766</v>
      </c>
      <c r="O80" s="82">
        <f t="shared" si="32"/>
        <v>-3717836.6245568679</v>
      </c>
      <c r="P80" s="171">
        <f t="shared" si="9"/>
        <v>-1270852.3837169013</v>
      </c>
      <c r="Q80" s="126"/>
      <c r="R80" s="126"/>
      <c r="S80" s="126"/>
      <c r="T80" s="126"/>
      <c r="U80" s="126"/>
      <c r="V80" s="126"/>
      <c r="W80" s="126"/>
      <c r="X80" s="126"/>
    </row>
    <row r="81" spans="1:24" s="120" customFormat="1">
      <c r="A81" s="152" t="s">
        <v>103</v>
      </c>
      <c r="B81" s="82">
        <f t="shared" si="25"/>
        <v>113657088.99270949</v>
      </c>
      <c r="C81" s="82">
        <f t="shared" si="25"/>
        <v>133837053.71999998</v>
      </c>
      <c r="D81" s="82">
        <f t="shared" si="11"/>
        <v>113657088.99270949</v>
      </c>
      <c r="E81" s="82"/>
      <c r="F81" s="82">
        <f t="shared" si="27"/>
        <v>4275696.8164279638</v>
      </c>
      <c r="G81" s="82">
        <f t="shared" si="28"/>
        <v>3631006.8106197231</v>
      </c>
      <c r="H81" s="82">
        <f t="shared" si="18"/>
        <v>644690.00580824073</v>
      </c>
      <c r="I81" s="82">
        <f t="shared" si="30"/>
        <v>-113657088.99270953</v>
      </c>
      <c r="J81" s="82">
        <f>J80-F81</f>
        <v>-125604340.88689454</v>
      </c>
      <c r="K81" s="82">
        <f t="shared" si="20"/>
        <v>18938635.439442098</v>
      </c>
      <c r="L81" s="82">
        <f t="shared" si="15"/>
        <v>0</v>
      </c>
      <c r="M81" s="82">
        <f t="shared" si="16"/>
        <v>6991383.5452570468</v>
      </c>
      <c r="N81" s="82">
        <f t="shared" si="31"/>
        <v>6991383.5452570468</v>
      </c>
      <c r="O81" s="82">
        <f t="shared" si="32"/>
        <v>-2446984.2408399661</v>
      </c>
      <c r="P81" s="171">
        <f t="shared" si="9"/>
        <v>-1270852.3837169018</v>
      </c>
      <c r="Q81" s="126"/>
      <c r="R81" s="126"/>
      <c r="S81" s="126"/>
      <c r="T81" s="126"/>
      <c r="U81" s="126"/>
      <c r="V81" s="126"/>
      <c r="W81" s="126"/>
      <c r="X81" s="126"/>
    </row>
    <row r="82" spans="1:24" s="120" customFormat="1">
      <c r="A82" s="152" t="s">
        <v>104</v>
      </c>
      <c r="B82" s="82">
        <f t="shared" si="25"/>
        <v>113657088.99270949</v>
      </c>
      <c r="C82" s="82">
        <f t="shared" si="25"/>
        <v>133837053.71999998</v>
      </c>
      <c r="D82" s="82">
        <f t="shared" si="11"/>
        <v>113657088.99270949</v>
      </c>
      <c r="E82" s="82"/>
      <c r="F82" s="82">
        <f t="shared" si="27"/>
        <v>4275696.8164279638</v>
      </c>
      <c r="G82" s="82">
        <f t="shared" si="28"/>
        <v>3631006.8106197231</v>
      </c>
      <c r="H82" s="82">
        <f t="shared" si="18"/>
        <v>644690.00580824073</v>
      </c>
      <c r="I82" s="82">
        <f t="shared" si="30"/>
        <v>-113657088.99270953</v>
      </c>
      <c r="J82" s="82">
        <f t="shared" si="29"/>
        <v>-129880037.7033225</v>
      </c>
      <c r="K82" s="82">
        <f t="shared" si="20"/>
        <v>19583325.44525034</v>
      </c>
      <c r="L82" s="82">
        <f t="shared" si="15"/>
        <v>0</v>
      </c>
      <c r="M82" s="82">
        <f t="shared" si="16"/>
        <v>3360376.7346373275</v>
      </c>
      <c r="N82" s="82">
        <f t="shared" si="31"/>
        <v>3360376.7346373275</v>
      </c>
      <c r="O82" s="82">
        <f t="shared" si="32"/>
        <v>-1176131.8571230646</v>
      </c>
      <c r="P82" s="171">
        <f t="shared" si="9"/>
        <v>-1270852.3837169015</v>
      </c>
      <c r="Q82" s="126"/>
      <c r="R82" s="126"/>
      <c r="S82" s="126"/>
      <c r="T82" s="126"/>
      <c r="U82" s="126"/>
      <c r="V82" s="126"/>
      <c r="W82" s="126"/>
      <c r="X82" s="126"/>
    </row>
    <row r="83" spans="1:24" s="120" customFormat="1">
      <c r="A83" s="152" t="s">
        <v>105</v>
      </c>
      <c r="B83" s="82">
        <f t="shared" si="25"/>
        <v>113657088.99270949</v>
      </c>
      <c r="C83" s="82">
        <f t="shared" si="25"/>
        <v>133837053.71999998</v>
      </c>
      <c r="D83" s="82">
        <f t="shared" si="11"/>
        <v>113657088.99270949</v>
      </c>
      <c r="E83" s="82"/>
      <c r="F83" s="82">
        <f>C83+J82</f>
        <v>3957016.0166774839</v>
      </c>
      <c r="G83" s="82">
        <f>M82</f>
        <v>3360376.7346373275</v>
      </c>
      <c r="H83" s="82">
        <f t="shared" si="18"/>
        <v>596639.28204015642</v>
      </c>
      <c r="I83" s="82">
        <f t="shared" si="30"/>
        <v>-113657088.99270953</v>
      </c>
      <c r="J83" s="82">
        <f>J82-F83</f>
        <v>-133837053.71999998</v>
      </c>
      <c r="K83" s="82">
        <f>K82+H83</f>
        <v>20179964.727290496</v>
      </c>
      <c r="L83" s="82">
        <f t="shared" si="15"/>
        <v>0</v>
      </c>
      <c r="M83" s="82">
        <f t="shared" si="16"/>
        <v>0</v>
      </c>
      <c r="N83" s="82">
        <f t="shared" si="31"/>
        <v>0</v>
      </c>
      <c r="O83" s="82">
        <f t="shared" si="32"/>
        <v>0</v>
      </c>
      <c r="P83" s="171">
        <f t="shared" ref="P83" si="33">-O83+O82</f>
        <v>-1176131.8571230646</v>
      </c>
      <c r="Q83" s="126"/>
      <c r="R83" s="126"/>
      <c r="S83" s="126"/>
      <c r="T83" s="126"/>
      <c r="U83" s="126"/>
      <c r="V83" s="126"/>
      <c r="W83" s="126"/>
      <c r="X83" s="126"/>
    </row>
    <row r="84" spans="1:24" s="120" customFormat="1">
      <c r="A84" s="152" t="s">
        <v>106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171"/>
      <c r="Q84" s="126"/>
      <c r="R84" s="126"/>
      <c r="S84" s="126"/>
      <c r="T84" s="126"/>
      <c r="U84" s="126"/>
      <c r="V84" s="126"/>
      <c r="W84" s="126"/>
      <c r="X84" s="126"/>
    </row>
    <row r="85" spans="1:24" ht="6" customHeight="1" thickBot="1">
      <c r="A85" s="296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313"/>
      <c r="Q85" s="4"/>
      <c r="R85" s="4"/>
      <c r="S85" s="4"/>
      <c r="T85" s="4"/>
      <c r="U85" s="4"/>
      <c r="V85" s="4"/>
      <c r="W85" s="4"/>
      <c r="X85" s="4"/>
    </row>
    <row r="86" spans="1:24" s="576" customFormat="1">
      <c r="A86" s="178" t="s">
        <v>239</v>
      </c>
      <c r="B86" s="580"/>
      <c r="C86" s="580"/>
      <c r="D86" s="580"/>
      <c r="E86" s="314">
        <f>SUM(E41:E52)</f>
        <v>15552504.557919465</v>
      </c>
      <c r="F86" s="314">
        <f>SUM(F41:F52)</f>
        <v>4275696.8164279638</v>
      </c>
      <c r="G86" s="314">
        <f>SUM(G41:G52)</f>
        <v>3631006.8106197235</v>
      </c>
      <c r="H86" s="314">
        <f>SUM(H41:H52)</f>
        <v>644690.00580824073</v>
      </c>
      <c r="I86" s="580"/>
      <c r="J86" s="580"/>
      <c r="K86" s="580"/>
      <c r="L86" s="580"/>
      <c r="M86" s="580"/>
      <c r="N86" s="580"/>
      <c r="O86" s="580"/>
      <c r="P86" s="314">
        <f>SUM(P41:P52)</f>
        <v>4172524.2115549091</v>
      </c>
      <c r="Q86" s="575"/>
      <c r="R86" s="575"/>
      <c r="S86" s="575"/>
      <c r="T86" s="575"/>
      <c r="U86" s="575"/>
      <c r="V86" s="575"/>
      <c r="W86" s="575"/>
      <c r="X86" s="575"/>
    </row>
    <row r="87" spans="1:24" s="576" customFormat="1" ht="13.8" thickBot="1">
      <c r="A87" s="19" t="s">
        <v>240</v>
      </c>
      <c r="B87" s="297">
        <f>(B40+B52+SUM(B41:B51)*2)/24</f>
        <v>113657088.99270947</v>
      </c>
      <c r="C87" s="297">
        <f>(C40+C52+SUM(C41:C51)*2)/24</f>
        <v>133837053.72000001</v>
      </c>
      <c r="D87" s="297">
        <f>(D40+D52+SUM(D41:D51)*2)/24</f>
        <v>113657088.99270947</v>
      </c>
      <c r="E87" s="579"/>
      <c r="F87" s="298"/>
      <c r="G87" s="298"/>
      <c r="H87" s="298"/>
      <c r="I87" s="297">
        <f>(I40+I52+SUM(I41:I51)*2)/24</f>
        <v>-60191884.679184325</v>
      </c>
      <c r="J87" s="297">
        <f>(J40+J52+SUM(J41:J51)*2)/24</f>
        <v>-3390673.5506619602</v>
      </c>
      <c r="K87" s="297">
        <f>(K40+K52+SUM(K41:K51)*2)/24</f>
        <v>511246.10675653507</v>
      </c>
      <c r="L87" s="297">
        <f>(L40+L52+SUM(L41:L51)*2)/24</f>
        <v>53465204.313525163</v>
      </c>
      <c r="M87" s="297">
        <f>(M40+M52+SUM(M41:M51)*2)/24</f>
        <v>110777661.54880406</v>
      </c>
      <c r="N87" s="298"/>
      <c r="O87" s="297">
        <f>(O40+O52+SUM(O41:O51)*2)/24</f>
        <v>-20059360.032347616</v>
      </c>
      <c r="P87" s="299"/>
      <c r="Q87" s="575"/>
      <c r="R87" s="575"/>
    </row>
    <row r="88" spans="1:24" customFormat="1" ht="13.8" thickTop="1"/>
    <row r="89" spans="1:24" customFormat="1"/>
    <row r="90" spans="1:24" customFormat="1"/>
    <row r="91" spans="1:24" customFormat="1"/>
    <row r="92" spans="1:24" customFormat="1"/>
    <row r="93" spans="1:24" customFormat="1"/>
    <row r="94" spans="1:24" customFormat="1"/>
  </sheetData>
  <printOptions horizontalCentered="1"/>
  <pageMargins left="0.45" right="0.45" top="0.5" bottom="0.5" header="0.3" footer="0.3"/>
  <pageSetup scale="57" orientation="landscape" r:id="rId1"/>
  <rowBreaks count="1" manualBreakCount="1">
    <brk id="49" max="15" man="1"/>
  </rowBreaks>
  <colBreaks count="1" manualBreakCount="1">
    <brk id="15" max="8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B427C-FDE9-4F25-9DFB-BECA86CD4ECE}"/>
</file>

<file path=customXml/itemProps2.xml><?xml version="1.0" encoding="utf-8"?>
<ds:datastoreItem xmlns:ds="http://schemas.openxmlformats.org/officeDocument/2006/customXml" ds:itemID="{B609CE4B-B357-4453-BD63-970EFA68DCD4}"/>
</file>

<file path=customXml/itemProps3.xml><?xml version="1.0" encoding="utf-8"?>
<ds:datastoreItem xmlns:ds="http://schemas.openxmlformats.org/officeDocument/2006/customXml" ds:itemID="{A41B93A3-E059-4054-B56D-6143BB750472}"/>
</file>

<file path=customXml/itemProps4.xml><?xml version="1.0" encoding="utf-8"?>
<ds:datastoreItem xmlns:ds="http://schemas.openxmlformats.org/officeDocument/2006/customXml" ds:itemID="{6FA099F3-3DFE-437F-9668-5A7369A25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Lead Sheet</vt:lpstr>
      <vt:lpstr>Book Bal</vt:lpstr>
      <vt:lpstr>Dep Rate</vt:lpstr>
      <vt:lpstr>Snoq Budgets</vt:lpstr>
      <vt:lpstr>Summary Table</vt:lpstr>
      <vt:lpstr>DFIT IRS</vt:lpstr>
      <vt:lpstr>#1+#2+3 Tot Snoq DFIT</vt:lpstr>
      <vt:lpstr>#1 DFIT- Div Dam</vt:lpstr>
      <vt:lpstr>#2 DFIT- Plant 2</vt:lpstr>
      <vt:lpstr>#3 DFIT- Plant 1&amp; Parks</vt:lpstr>
      <vt:lpstr>'#1 DFIT- Div Dam'!Print_Area</vt:lpstr>
      <vt:lpstr>'#1+#2+3 Tot Snoq DFIT'!Print_Area</vt:lpstr>
      <vt:lpstr>'#2 DFIT- Plant 2'!Print_Area</vt:lpstr>
      <vt:lpstr>'#3 DFIT- Plant 1&amp; Parks'!Print_Area</vt:lpstr>
      <vt:lpstr>'Book Bal'!Print_Area</vt:lpstr>
      <vt:lpstr>'Dep Rate'!Print_Area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Ball</cp:lastModifiedBy>
  <dcterms:created xsi:type="dcterms:W3CDTF">2013-07-30T23:33:30Z</dcterms:created>
  <dcterms:modified xsi:type="dcterms:W3CDTF">2013-08-12T22:43:14Z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