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8800" windowHeight="11870"/>
  </bookViews>
  <sheets>
    <sheet name="Exh. JDT-15 Pg. 1 (BR-11)" sheetId="1" r:id="rId1"/>
    <sheet name="Exh. JDT-15 Pg. 2 (BR-11)" sheetId="2" r:id="rId2"/>
  </sheets>
  <externalReferences>
    <externalReference r:id="rId3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JDT-15 Pg. 1 (BR-11)'!$B$2:$L$21</definedName>
    <definedName name="_xlnm.Print_Area" localSheetId="1">'Exh. JDT-15 Pg. 2 (BR-11)'!$B$2:$I$24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H23" i="2"/>
  <c r="G23" i="2"/>
  <c r="F23" i="2"/>
  <c r="E23" i="2"/>
  <c r="D23" i="2"/>
  <c r="B23" i="2"/>
  <c r="I22" i="2"/>
  <c r="H22" i="2"/>
  <c r="G22" i="2"/>
  <c r="F22" i="2"/>
  <c r="E22" i="2"/>
  <c r="D22" i="2"/>
  <c r="B22" i="2"/>
  <c r="I20" i="2"/>
  <c r="H20" i="2"/>
  <c r="G20" i="2"/>
  <c r="F20" i="2"/>
  <c r="E20" i="2"/>
  <c r="D20" i="2"/>
  <c r="B20" i="2"/>
  <c r="I19" i="2"/>
  <c r="H19" i="2"/>
  <c r="G19" i="2"/>
  <c r="F19" i="2"/>
  <c r="E19" i="2"/>
  <c r="D19" i="2"/>
  <c r="B19" i="2"/>
  <c r="I18" i="2"/>
  <c r="B18" i="2"/>
  <c r="I16" i="2"/>
  <c r="H16" i="2"/>
  <c r="G16" i="2"/>
  <c r="F16" i="2"/>
  <c r="E16" i="2"/>
  <c r="D16" i="2"/>
  <c r="B16" i="2"/>
  <c r="I15" i="2"/>
  <c r="H15" i="2"/>
  <c r="G15" i="2"/>
  <c r="F15" i="2"/>
  <c r="E15" i="2"/>
  <c r="D15" i="2"/>
  <c r="B15" i="2"/>
  <c r="I14" i="2"/>
  <c r="B14" i="2"/>
  <c r="I12" i="2"/>
  <c r="H12" i="2"/>
  <c r="G12" i="2"/>
  <c r="F12" i="2"/>
  <c r="E12" i="2"/>
  <c r="D12" i="2"/>
  <c r="B12" i="2"/>
  <c r="I11" i="2"/>
  <c r="B11" i="2"/>
  <c r="I10" i="2"/>
  <c r="L25" i="1"/>
  <c r="K25" i="1"/>
  <c r="J25" i="1"/>
  <c r="I25" i="1"/>
  <c r="L21" i="1"/>
  <c r="K21" i="1"/>
  <c r="J21" i="1"/>
  <c r="I21" i="1"/>
  <c r="H21" i="1"/>
  <c r="G21" i="1"/>
  <c r="E21" i="1"/>
  <c r="B19" i="1"/>
  <c r="B18" i="1"/>
  <c r="B17" i="1"/>
  <c r="B16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<sst xmlns="http://schemas.openxmlformats.org/spreadsheetml/2006/main" count="64" uniqueCount="44">
  <si>
    <t>Puget Sound Energy - Gas</t>
  </si>
  <si>
    <t>2019 Gas Cost of Service Study</t>
  </si>
  <si>
    <t>Demand Unit Cost</t>
  </si>
  <si>
    <t>Line No.</t>
  </si>
  <si>
    <t>Description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</si>
  <si>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</si>
  <si>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</si>
  <si>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</si>
  <si>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</si>
  <si>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</si>
  <si>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</si>
  <si>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Total Including Gas Supply and Storage Costs</t>
  </si>
  <si>
    <t>Total Excluding Gas Supply and Storage Costs</t>
  </si>
  <si>
    <t>Current Demand Charge</t>
  </si>
  <si>
    <t>Difference to the Actual</t>
  </si>
  <si>
    <t>Proposed Demand Charge</t>
  </si>
  <si>
    <t>Procurement Charge Calculation</t>
  </si>
  <si>
    <t>Total</t>
  </si>
  <si>
    <t>(a)</t>
  </si>
  <si>
    <t>(b)</t>
  </si>
  <si>
    <t>(c)</t>
  </si>
  <si>
    <t>(d)</t>
  </si>
  <si>
    <t>(e)</t>
  </si>
  <si>
    <t>(f)</t>
  </si>
  <si>
    <t>(g)</t>
  </si>
  <si>
    <t>Total Gas Supply (Demand &amp; Commodity $)</t>
  </si>
  <si>
    <t>Pro Forma Sales Therms</t>
  </si>
  <si>
    <t>Per Therm</t>
  </si>
  <si>
    <t>Total Storage Costs (Demand $)</t>
  </si>
  <si>
    <t>Pro Forma Therms</t>
  </si>
  <si>
    <t>Total LNG Related Costs (Demand - Allocated to Sales)</t>
  </si>
  <si>
    <t>Total Gas Supply, Storage, and LNG Costs</t>
  </si>
  <si>
    <t>Unit Cost (per therm)</t>
  </si>
  <si>
    <t>Proposed Test Year</t>
  </si>
  <si>
    <t>System Total</t>
  </si>
  <si>
    <t>(h)</t>
  </si>
  <si>
    <t>Demand (per Peak Day therm per month)</t>
  </si>
  <si>
    <t>Gas Supply</t>
  </si>
  <si>
    <t>Storage</t>
  </si>
  <si>
    <t>Transmission</t>
  </si>
  <si>
    <t>Distribution</t>
  </si>
  <si>
    <t>Gas Costs</t>
  </si>
  <si>
    <t>Sales Specific Costs</t>
  </si>
  <si>
    <t>Transport Specific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</si>
</sst>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00000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</numFmts>
  <fonts count="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164" fontId="0" fillId="0" borderId="0">
      <alignment horizontal="left" wrapText="1"/>
    </xf>
    <xf numFmtId="44" fontId="1" fillId="0" borderId="0" applyFont="0" applyFill="0" applyBorder="0" applyAlignment="0" applyProtection="0"/>
    <xf numFmtId="0" fontId="3" fillId="2" borderId="1" applyNumberFormat="0">
      <alignment horizontal="center" vertical="center" wrapText="1"/>
    </xf>
  </cellStyleXfs>
  <cellXfs count="26">
    <xf numFmtId="164" fontId="0" fillId="0" borderId="0" xfId="0">
      <alignment horizontal="left" wrapText="1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/>
    <xf numFmtId="41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 applyAlignment="1"/>
    <xf numFmtId="41" fontId="2" fillId="0" borderId="0" xfId="0" applyNumberFormat="1" applyFont="1" applyFill="1" applyAlignment="1">
      <alignment horizontal="center"/>
    </xf>
    <xf numFmtId="42" fontId="2" fillId="0" borderId="0" xfId="0" applyNumberFormat="1" applyFont="1" applyFill="1" applyAlignment="1"/>
    <xf numFmtId="165" fontId="2" fillId="0" borderId="0" xfId="1" applyNumberFormat="1" applyFont="1" applyFill="1" applyAlignment="1"/>
    <xf numFmtId="44" fontId="2" fillId="0" borderId="0" xfId="0" applyNumberFormat="1" applyFont="1" applyFill="1" applyAlignment="1"/>
    <xf numFmtId="44" fontId="2" fillId="0" borderId="0" xfId="1" applyFont="1" applyFill="1" applyAlignment="1"/>
    <xf numFmtId="0" fontId="2" fillId="0" borderId="0" xfId="0" applyNumberFormat="1" applyFont="1" applyFill="1" applyBorder="1" applyAlignment="1"/>
    <xf numFmtId="0" fontId="0" fillId="0" borderId="0" xfId="0" applyNumberFormat="1" applyFill="1" applyAlignment="1">
      <alignment horizontal="centerContinuous"/>
    </xf>
    <xf numFmtId="0" fontId="0" fillId="0" borderId="0" xfId="0" applyNumberFormat="1" applyFill="1" applyAlignment="1"/>
    <xf numFmtId="41" fontId="0" fillId="0" borderId="1" xfId="0" applyNumberForma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/>
    </xf>
    <xf numFmtId="41" fontId="2" fillId="0" borderId="1" xfId="2" applyNumberFormat="1" applyFont="1" applyFill="1">
      <alignment horizontal="center" vertical="center" wrapText="1"/>
    </xf>
    <xf numFmtId="0" fontId="0" fillId="0" borderId="0" xfId="0" applyNumberFormat="1" applyFill="1" applyAlignment="1">
      <alignment horizontal="center"/>
    </xf>
    <xf numFmtId="42" fontId="0" fillId="0" borderId="0" xfId="0" applyNumberFormat="1" applyFill="1" applyAlignment="1"/>
    <xf numFmtId="41" fontId="0" fillId="0" borderId="0" xfId="0" applyNumberFormat="1" applyFill="1" applyAlignment="1"/>
    <xf numFmtId="166" fontId="0" fillId="0" borderId="0" xfId="1" applyNumberFormat="1" applyFont="1" applyFill="1"/>
    <xf numFmtId="165" fontId="0" fillId="0" borderId="0" xfId="1" applyNumberFormat="1" applyFont="1" applyFill="1"/>
    <xf numFmtId="167" fontId="0" fillId="0" borderId="0" xfId="1" applyNumberFormat="1" applyFont="1" applyFill="1"/>
    <xf numFmtId="166" fontId="0" fillId="0" borderId="0" xfId="0" applyNumberFormat="1" applyFill="1" applyAlignment="1"/>
  </cellXfs>
  <cellStyles count="3">
    <cellStyle name="Currency" xfId="1" builtinId="4"/>
    <cellStyle name="Normal" xfId="0" builtinId="0"/>
    <cellStyle name="Report Headi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29">
          <cell r="F29">
            <v>7.4399999999999994E-2</v>
          </cell>
        </row>
        <row r="34">
          <cell r="F34">
            <v>2.8299999999999999E-2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2:L26"/>
  <sheetViews>
    <sheetView showGridLines="0" tabSelected="1" zoomScaleNormal="100" workbookViewId="0">
      <selection activeCell="D28" sqref="D28"/>
    </sheetView>
  </sheetViews>
  <sheetFormatPr defaultColWidth="9.1796875" defaultRowHeight="12.5" x14ac:dyDescent="0.25"/>
  <cols>
    <col min="1" max="1" width="9.1796875" style="2"/>
    <col min="2" max="2" width="5" style="2" bestFit="1" customWidth="1"/>
    <col min="3" max="3" width="3.54296875" style="2" customWidth="1"/>
    <col min="4" max="4" width="38.81640625" style="2" customWidth="1"/>
    <col min="5" max="5" width="13.81640625" style="2" customWidth="1"/>
    <col min="6" max="6" width="3.7265625" style="2" customWidth="1"/>
    <col min="7" max="12" width="16.453125" style="2" customWidth="1"/>
    <col min="13" max="16384" width="9.1796875" style="2"/>
  </cols>
  <sheetData>
    <row r="2" spans="2:12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x14ac:dyDescent="0.25">
      <c r="B5" s="1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7" spans="2:12" ht="37.5" x14ac:dyDescent="0.25">
      <c r="B7" s="3" t="s">
        <v>3</v>
      </c>
      <c r="C7" s="3"/>
      <c r="D7" s="4" t="s">
        <v>4</v>
      </c>
      <c r="E7" s="4" t="s">
        <v>34</v>
      </c>
      <c r="F7" s="4"/>
      <c r="G7" s="5" t="s">
        <v>5</v>
      </c>
      <c r="H7" s="5" t="s">
        <v>6</v>
      </c>
      <c r="I7" s="5" t="s">
        <v>7</v>
      </c>
      <c r="J7" s="3" t="s">
        <v>8</v>
      </c>
      <c r="K7" s="3" t="s">
        <v>9</v>
      </c>
      <c r="L7" s="3" t="s">
        <v>10</v>
      </c>
    </row>
    <row r="8" spans="2:12" x14ac:dyDescent="0.25">
      <c r="D8" s="6" t="s">
        <v>18</v>
      </c>
      <c r="E8" s="6" t="s">
        <v>19</v>
      </c>
      <c r="F8" s="6"/>
      <c r="G8" s="6" t="s">
        <v>20</v>
      </c>
      <c r="H8" s="6" t="s">
        <v>21</v>
      </c>
      <c r="I8" s="6" t="s">
        <v>22</v>
      </c>
      <c r="J8" s="6" t="s">
        <v>23</v>
      </c>
      <c r="K8" s="6" t="s">
        <v>24</v>
      </c>
      <c r="L8" s="6" t="s">
        <v>35</v>
      </c>
    </row>
    <row r="10" spans="2:12" x14ac:dyDescent="0.25">
      <c r="B10" s="6">
        <v>1</v>
      </c>
      <c r="C10" s="7" t="s">
        <v>36</v>
      </c>
      <c r="D10" s="8"/>
      <c r="G10" s="9"/>
      <c r="H10" s="9"/>
      <c r="I10" s="9"/>
      <c r="J10" s="9"/>
      <c r="K10" s="9"/>
      <c r="L10" s="9"/>
    </row>
    <row r="11" spans="2:12" x14ac:dyDescent="0.25">
      <c r="B11" s="6">
        <f ca="1">B10+1</f>
        <v>2</v>
      </c>
      <c r="C11" s="6"/>
      <c r="D11" s="7" t="s">
        <v>37</v>
      </c>
      <c r="E11" s="10">
        <v>5.4000000000000003E-3</v>
      </c>
      <c r="F11" s="10"/>
      <c r="G11" s="10">
        <v>5.5999999999999999E-3</v>
      </c>
      <c r="H11" s="10">
        <v>5.5999999999999999E-3</v>
      </c>
      <c r="I11" s="10">
        <v>4.1999999999999997E-3</v>
      </c>
      <c r="J11" s="10">
        <v>5.9999999999999995E-4</v>
      </c>
      <c r="K11" s="10">
        <v>5.0000000000000001E-3</v>
      </c>
      <c r="L11" s="10">
        <v>0</v>
      </c>
    </row>
    <row r="12" spans="2:12" x14ac:dyDescent="0.25">
      <c r="B12" s="6">
        <f ca="1">B11+1</f>
        <v>3</v>
      </c>
      <c r="C12" s="6"/>
      <c r="D12" s="7" t="s">
        <v>38</v>
      </c>
      <c r="E12" s="10">
        <v>8.3000000000000004E-2</v>
      </c>
      <c r="F12" s="10"/>
      <c r="G12" s="10">
        <v>8.3699999999999997E-2</v>
      </c>
      <c r="H12" s="10">
        <v>7.5600000000000001E-2</v>
      </c>
      <c r="I12" s="10">
        <v>8.9700000000000002E-2</v>
      </c>
      <c r="J12" s="10">
        <v>8.7499999999999994E-2</v>
      </c>
      <c r="K12" s="10">
        <v>0.99450000000000005</v>
      </c>
      <c r="L12" s="10">
        <v>0.44790000000000002</v>
      </c>
    </row>
    <row r="13" spans="2:12" x14ac:dyDescent="0.25">
      <c r="B13" s="6">
        <f t="shared" ref="B13:B19" ca="1" si="0">B12+1</f>
        <v>4</v>
      </c>
      <c r="C13" s="8"/>
      <c r="D13" s="7" t="s">
        <v>39</v>
      </c>
      <c r="E13" s="10">
        <v>0</v>
      </c>
      <c r="F13" s="10"/>
      <c r="G13" s="10">
        <v>0</v>
      </c>
      <c r="H13" s="10">
        <v>0</v>
      </c>
      <c r="I13" s="10">
        <v>0</v>
      </c>
      <c r="J13" s="10">
        <v>1E-4</v>
      </c>
      <c r="K13" s="10">
        <v>1E-4</v>
      </c>
      <c r="L13" s="10">
        <v>4.0000000000000002E-4</v>
      </c>
    </row>
    <row r="14" spans="2:12" x14ac:dyDescent="0.25">
      <c r="B14" s="6">
        <f t="shared" ca="1" si="0"/>
        <v>5</v>
      </c>
      <c r="D14" s="7" t="s">
        <v>40</v>
      </c>
      <c r="E14" s="10">
        <v>1.3120000000000001</v>
      </c>
      <c r="F14" s="10"/>
      <c r="G14" s="10">
        <v>1.3128</v>
      </c>
      <c r="H14" s="10">
        <v>1.3142</v>
      </c>
      <c r="I14" s="10">
        <v>1.3382000000000001</v>
      </c>
      <c r="J14" s="10">
        <v>1.3808</v>
      </c>
      <c r="K14" s="10">
        <v>1.3720000000000001</v>
      </c>
      <c r="L14" s="10">
        <v>1.7748999999999999</v>
      </c>
    </row>
    <row r="15" spans="2:12" x14ac:dyDescent="0.25">
      <c r="B15" s="6">
        <f t="shared" ca="1" si="0"/>
        <v>6</v>
      </c>
      <c r="D15" s="7" t="s">
        <v>41</v>
      </c>
      <c r="E15" s="10">
        <v>0</v>
      </c>
      <c r="F15" s="10"/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2:12" x14ac:dyDescent="0.25">
      <c r="B16" s="6">
        <f t="shared" ca="1" si="0"/>
        <v>7</v>
      </c>
      <c r="C16" s="7"/>
      <c r="D16" s="7" t="s">
        <v>42</v>
      </c>
      <c r="E16" s="10">
        <v>0</v>
      </c>
      <c r="F16" s="10"/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2:12" x14ac:dyDescent="0.25">
      <c r="B17" s="6">
        <f t="shared" ca="1" si="0"/>
        <v>8</v>
      </c>
      <c r="D17" s="7" t="s">
        <v>43</v>
      </c>
      <c r="E17" s="10">
        <v>0</v>
      </c>
      <c r="F17" s="10"/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2:12" x14ac:dyDescent="0.25">
      <c r="B18" s="6">
        <f t="shared" ca="1" si="0"/>
        <v>9</v>
      </c>
    </row>
    <row r="19" spans="2:12" x14ac:dyDescent="0.25">
      <c r="B19" s="6">
        <f t="shared" ca="1" si="0"/>
        <v>10</v>
      </c>
      <c r="C19" s="2" t="s">
        <v>11</v>
      </c>
      <c r="E19" s="10">
        <v>1.4004000000000001</v>
      </c>
      <c r="G19" s="10">
        <v>1.4020999999999999</v>
      </c>
      <c r="H19" s="10">
        <v>1.3953</v>
      </c>
      <c r="I19" s="10">
        <v>1.4319999999999999</v>
      </c>
      <c r="J19" s="10">
        <v>1.4690000000000001</v>
      </c>
      <c r="K19" s="10">
        <v>2.3715999999999999</v>
      </c>
      <c r="L19" s="10">
        <v>2.2231999999999998</v>
      </c>
    </row>
    <row r="21" spans="2:12" x14ac:dyDescent="0.25">
      <c r="B21" s="6">
        <v>11</v>
      </c>
      <c r="C21" s="2" t="s">
        <v>12</v>
      </c>
      <c r="E21" s="11">
        <f ca="1">E19-E12-E11</f>
        <v>1.3120000000000001</v>
      </c>
      <c r="G21" s="11">
        <f t="shared" ref="G21:K21" ca="1" si="1">G19-G12-G11</f>
        <v>1.3128</v>
      </c>
      <c r="H21" s="11">
        <f t="shared" ca="1" si="1"/>
        <v>1.3141</v>
      </c>
      <c r="I21" s="11">
        <f t="shared" ca="1" si="1"/>
        <v>1.3380999999999998</v>
      </c>
      <c r="J21" s="11">
        <f t="shared" ca="1" si="1"/>
        <v>1.3809000000000002</v>
      </c>
      <c r="K21" s="11">
        <f t="shared" ca="1" si="1"/>
        <v>1.3721000000000001</v>
      </c>
      <c r="L21" s="11">
        <f ca="1">L19-L12-L11</f>
        <v>1.7752999999999999</v>
      </c>
    </row>
    <row r="24" spans="2:12" x14ac:dyDescent="0.25">
      <c r="D24" s="2" t="s">
        <v>13</v>
      </c>
      <c r="I24" s="12">
        <v>1.17</v>
      </c>
      <c r="J24" s="12">
        <v>1.21</v>
      </c>
      <c r="K24" s="12">
        <v>1.22</v>
      </c>
      <c r="L24" s="12">
        <v>1.38</v>
      </c>
    </row>
    <row r="25" spans="2:12" x14ac:dyDescent="0.25">
      <c r="D25" s="2" t="s">
        <v>14</v>
      </c>
      <c r="I25" s="12">
        <f ca="1">I26-I24</f>
        <v>8.0000000000000071E-2</v>
      </c>
      <c r="J25" s="12">
        <f t="shared" ref="J25:L25" ca="1" si="2">J26-J24</f>
        <v>9.000000000000008E-2</v>
      </c>
      <c r="K25" s="12">
        <f t="shared" ca="1" si="2"/>
        <v>0.13000000000000012</v>
      </c>
      <c r="L25" s="12">
        <f t="shared" ca="1" si="2"/>
        <v>7.0000000000000062E-2</v>
      </c>
    </row>
    <row r="26" spans="2:12" x14ac:dyDescent="0.25">
      <c r="D26" s="13" t="s">
        <v>15</v>
      </c>
      <c r="I26" s="12">
        <v>1.25</v>
      </c>
      <c r="J26" s="12">
        <v>1.3</v>
      </c>
      <c r="K26" s="12">
        <v>1.35</v>
      </c>
      <c r="L26" s="12">
        <v>1.45</v>
      </c>
    </row>
  </sheetData>
  <pageMargins left="0.75" right="0.75" top="1" bottom="1" header="0.5" footer="0.5"/>
  <pageSetup scale="75" orientation="landscape" r:id="rId1"/>
  <headerFooter alignWithMargins="0">
    <oddFooter>&amp;RExhibit JDT-15
                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I23"/>
  <sheetViews>
    <sheetView zoomScale="110" zoomScaleNormal="110" workbookViewId="0">
      <selection activeCell="C28" sqref="C28"/>
    </sheetView>
  </sheetViews>
  <sheetFormatPr defaultColWidth="9.1796875" defaultRowHeight="12.5" x14ac:dyDescent="0.25"/>
  <cols>
    <col min="1" max="1" width="9.1796875" style="15"/>
    <col min="2" max="2" width="5" style="15" bestFit="1" customWidth="1"/>
    <col min="3" max="3" width="46.36328125" style="15" bestFit="1" customWidth="1"/>
    <col min="4" max="5" width="17.81640625" style="15" customWidth="1"/>
    <col min="6" max="6" width="16.453125" style="15" customWidth="1"/>
    <col min="7" max="7" width="15.26953125" style="15" customWidth="1"/>
    <col min="8" max="8" width="16.81640625" style="15" customWidth="1"/>
    <col min="9" max="9" width="14.453125" style="15" customWidth="1"/>
    <col min="10" max="16384" width="9.1796875" style="15"/>
  </cols>
  <sheetData>
    <row r="2" spans="2:9" x14ac:dyDescent="0.25">
      <c r="B2" s="14" t="s">
        <v>0</v>
      </c>
      <c r="C2" s="14"/>
      <c r="D2" s="14"/>
      <c r="E2" s="14"/>
      <c r="F2" s="14"/>
      <c r="G2" s="14"/>
      <c r="H2" s="14"/>
      <c r="I2" s="14"/>
    </row>
    <row r="3" spans="2:9" x14ac:dyDescent="0.25">
      <c r="B3" s="1" t="s">
        <v>1</v>
      </c>
      <c r="C3" s="14"/>
      <c r="D3" s="14"/>
      <c r="E3" s="14"/>
      <c r="F3" s="14"/>
      <c r="G3" s="14"/>
      <c r="H3" s="14"/>
      <c r="I3" s="14"/>
    </row>
    <row r="4" spans="2:9" x14ac:dyDescent="0.25">
      <c r="B4" s="14" t="s">
        <v>16</v>
      </c>
      <c r="C4" s="14"/>
      <c r="D4" s="14"/>
      <c r="E4" s="14"/>
      <c r="F4" s="14"/>
      <c r="G4" s="14"/>
      <c r="H4" s="14"/>
      <c r="I4" s="14"/>
    </row>
    <row r="5" spans="2:9" x14ac:dyDescent="0.25">
      <c r="B5" s="14" t="s">
        <v>33</v>
      </c>
      <c r="C5" s="14"/>
      <c r="D5" s="14"/>
      <c r="E5" s="14"/>
      <c r="F5" s="14"/>
      <c r="G5" s="14"/>
      <c r="H5" s="14"/>
      <c r="I5" s="14"/>
    </row>
    <row r="7" spans="2:9" ht="37.5" x14ac:dyDescent="0.25">
      <c r="B7" s="16" t="s">
        <v>3</v>
      </c>
      <c r="C7" s="17" t="s">
        <v>4</v>
      </c>
      <c r="D7" s="18" t="s">
        <v>6</v>
      </c>
      <c r="E7" s="18" t="s">
        <v>7</v>
      </c>
      <c r="F7" s="16" t="s">
        <v>8</v>
      </c>
      <c r="G7" s="16" t="s">
        <v>9</v>
      </c>
      <c r="H7" s="16" t="s">
        <v>10</v>
      </c>
      <c r="I7" s="16" t="s">
        <v>17</v>
      </c>
    </row>
    <row r="8" spans="2:9" x14ac:dyDescent="0.25">
      <c r="C8" s="19" t="s">
        <v>18</v>
      </c>
      <c r="D8" s="19" t="s">
        <v>19</v>
      </c>
      <c r="E8" s="19" t="s">
        <v>20</v>
      </c>
      <c r="F8" s="19" t="s">
        <v>21</v>
      </c>
      <c r="G8" s="19" t="s">
        <v>22</v>
      </c>
      <c r="H8" s="19" t="s">
        <v>23</v>
      </c>
      <c r="I8" s="19" t="s">
        <v>24</v>
      </c>
    </row>
    <row r="10" spans="2:9" x14ac:dyDescent="0.25">
      <c r="B10" s="19">
        <v>1</v>
      </c>
      <c r="C10" s="15" t="s">
        <v>25</v>
      </c>
      <c r="D10" s="20">
        <v>932752.02692818106</v>
      </c>
      <c r="E10" s="20">
        <v>233578.45895352421</v>
      </c>
      <c r="F10" s="20">
        <v>47587.798629718585</v>
      </c>
      <c r="G10" s="20">
        <v>31089.402710990285</v>
      </c>
      <c r="H10" s="20">
        <v>68532.77209940672</v>
      </c>
      <c r="I10" s="20">
        <f ca="1">SUM(D10:H10)</f>
        <v>1313540.4593218209</v>
      </c>
    </row>
    <row r="11" spans="2:9" x14ac:dyDescent="0.25">
      <c r="B11" s="19">
        <f ca="1">B10+1</f>
        <v>2</v>
      </c>
      <c r="C11" s="15" t="s">
        <v>26</v>
      </c>
      <c r="D11" s="21">
        <v>234140158.08963937</v>
      </c>
      <c r="E11" s="21">
        <v>65836657.463465482</v>
      </c>
      <c r="F11" s="21">
        <v>16184434.068649085</v>
      </c>
      <c r="G11" s="21">
        <v>9397200.2729263529</v>
      </c>
      <c r="H11" s="21">
        <v>23337042.118500698</v>
      </c>
      <c r="I11" s="20">
        <f ca="1">SUM(D11:H11)</f>
        <v>348895492.01318103</v>
      </c>
    </row>
    <row r="12" spans="2:9" x14ac:dyDescent="0.25">
      <c r="B12" s="19">
        <f ca="1">B11+1</f>
        <v>3</v>
      </c>
      <c r="C12" s="15" t="s">
        <v>27</v>
      </c>
      <c r="D12" s="22">
        <f t="shared" ref="D12:I12" ca="1" si="0">D10/D11</f>
        <v>3.9837336514101165E-3</v>
      </c>
      <c r="E12" s="22">
        <f t="shared" ca="1" si="0"/>
        <v>3.5478480827059473E-3</v>
      </c>
      <c r="F12" s="22">
        <f t="shared" ca="1" si="0"/>
        <v>2.9403436924557683E-3</v>
      </c>
      <c r="G12" s="22">
        <f t="shared" ca="1" si="0"/>
        <v>3.30836864257963E-3</v>
      </c>
      <c r="H12" s="22">
        <f t="shared" ca="1" si="0"/>
        <v>2.9366520294822028E-3</v>
      </c>
      <c r="I12" s="22">
        <f t="shared" ca="1" si="0"/>
        <v>3.764853629212831E-3</v>
      </c>
    </row>
    <row r="14" spans="2:9" x14ac:dyDescent="0.25">
      <c r="B14" s="19">
        <f ca="1">B12+1</f>
        <v>4</v>
      </c>
      <c r="C14" s="15" t="s">
        <v>28</v>
      </c>
      <c r="D14" s="20">
        <v>2285223.2348733437</v>
      </c>
      <c r="E14" s="20">
        <v>429803.57530068187</v>
      </c>
      <c r="F14" s="20">
        <v>66690.179172241958</v>
      </c>
      <c r="G14" s="20">
        <v>84043.750757152113</v>
      </c>
      <c r="H14" s="20">
        <v>128638.39401604915</v>
      </c>
      <c r="I14" s="20">
        <f ca="1">SUM(D14:H14)</f>
        <v>2994399.1341194692</v>
      </c>
    </row>
    <row r="15" spans="2:9" x14ac:dyDescent="0.25">
      <c r="B15" s="19">
        <f ca="1">B14+1</f>
        <v>5</v>
      </c>
      <c r="C15" s="15" t="s">
        <v>29</v>
      </c>
      <c r="D15" s="21">
        <f ca="1">D11</f>
        <v>234140158.08963937</v>
      </c>
      <c r="E15" s="21">
        <f ca="1">E11</f>
        <v>65836657.463465482</v>
      </c>
      <c r="F15" s="21">
        <f ca="1">F11</f>
        <v>16184434.068649085</v>
      </c>
      <c r="G15" s="21">
        <f ca="1">G11</f>
        <v>9397200.2729263529</v>
      </c>
      <c r="H15" s="21">
        <f ca="1">H11</f>
        <v>23337042.118500698</v>
      </c>
      <c r="I15" s="20">
        <f ca="1">SUM(D15:H15)</f>
        <v>348895492.01318103</v>
      </c>
    </row>
    <row r="16" spans="2:9" x14ac:dyDescent="0.25">
      <c r="B16" s="19">
        <f ca="1">B15+1</f>
        <v>6</v>
      </c>
      <c r="C16" s="15" t="s">
        <v>27</v>
      </c>
      <c r="D16" s="22">
        <f t="shared" ref="D16:I16" ca="1" si="1">D14/D15</f>
        <v>9.7600653109598465E-3</v>
      </c>
      <c r="E16" s="22">
        <f t="shared" ca="1" si="1"/>
        <v>6.5283322674634771E-3</v>
      </c>
      <c r="F16" s="22">
        <f t="shared" ca="1" si="1"/>
        <v>4.1206370818629798E-3</v>
      </c>
      <c r="G16" s="22">
        <f t="shared" ca="1" si="1"/>
        <v>8.9434883067550409E-3</v>
      </c>
      <c r="H16" s="22">
        <f t="shared" ca="1" si="1"/>
        <v>5.5121978767853205E-3</v>
      </c>
      <c r="I16" s="22">
        <f t="shared" ca="1" si="1"/>
        <v>8.5825102435153934E-3</v>
      </c>
    </row>
    <row r="17" spans="2:9" x14ac:dyDescent="0.25">
      <c r="B17" s="19"/>
      <c r="D17" s="23"/>
      <c r="E17" s="23"/>
      <c r="F17" s="23"/>
      <c r="G17" s="23"/>
      <c r="H17" s="23"/>
      <c r="I17" s="23"/>
    </row>
    <row r="18" spans="2:9" x14ac:dyDescent="0.25">
      <c r="B18" s="19">
        <f ca="1">B16+1</f>
        <v>7</v>
      </c>
      <c r="C18" s="15" t="s">
        <v>30</v>
      </c>
      <c r="D18" s="20">
        <v>779637.59296952933</v>
      </c>
      <c r="E18" s="20">
        <v>93268.0910916508</v>
      </c>
      <c r="F18" s="20">
        <v>2098.737331522047</v>
      </c>
      <c r="G18" s="20">
        <v>1947.4729654888838</v>
      </c>
      <c r="H18" s="20">
        <v>0</v>
      </c>
      <c r="I18" s="20">
        <f ca="1">SUM(D18:H18)</f>
        <v>876951.89435819106</v>
      </c>
    </row>
    <row r="19" spans="2:9" x14ac:dyDescent="0.25">
      <c r="B19" s="19">
        <f ca="1">B18+1</f>
        <v>8</v>
      </c>
      <c r="C19" s="15" t="s">
        <v>29</v>
      </c>
      <c r="D19" s="21">
        <f ca="1">D15</f>
        <v>234140158.08963937</v>
      </c>
      <c r="E19" s="21">
        <f ca="1">E15</f>
        <v>65836657.463465482</v>
      </c>
      <c r="F19" s="21">
        <f ca="1">F15</f>
        <v>16184434.068649085</v>
      </c>
      <c r="G19" s="21">
        <f ca="1">G15</f>
        <v>9397200.2729263529</v>
      </c>
      <c r="H19" s="21">
        <f ca="1">H15</f>
        <v>23337042.118500698</v>
      </c>
      <c r="I19" s="20">
        <f ca="1">SUM(D19:H19)</f>
        <v>348895492.01318103</v>
      </c>
    </row>
    <row r="20" spans="2:9" x14ac:dyDescent="0.25">
      <c r="B20" s="19">
        <f ca="1">B19+1</f>
        <v>9</v>
      </c>
      <c r="C20" s="15" t="s">
        <v>27</v>
      </c>
      <c r="D20" s="22">
        <f t="shared" ref="D20:I20" ca="1" si="2">D18/D19</f>
        <v>3.3297901536012845E-3</v>
      </c>
      <c r="E20" s="22">
        <f t="shared" ca="1" si="2"/>
        <v>1.4166589660692867E-3</v>
      </c>
      <c r="F20" s="22">
        <f t="shared" ca="1" si="2"/>
        <v>1.2967628788377081E-4</v>
      </c>
      <c r="G20" s="22">
        <f t="shared" ca="1" si="2"/>
        <v>2.0723970000933344E-4</v>
      </c>
      <c r="H20" s="22">
        <f t="shared" ca="1" si="2"/>
        <v>0</v>
      </c>
      <c r="I20" s="22">
        <f t="shared" ca="1" si="2"/>
        <v>2.5135088140521471E-3</v>
      </c>
    </row>
    <row r="21" spans="2:9" x14ac:dyDescent="0.25">
      <c r="B21" s="19"/>
      <c r="D21" s="23"/>
      <c r="E21" s="23"/>
      <c r="F21" s="23"/>
      <c r="G21" s="23"/>
      <c r="H21" s="23"/>
      <c r="I21" s="23"/>
    </row>
    <row r="22" spans="2:9" x14ac:dyDescent="0.25">
      <c r="B22" s="19">
        <f ca="1">B16+1</f>
        <v>7</v>
      </c>
      <c r="C22" s="15" t="s">
        <v>31</v>
      </c>
      <c r="D22" s="24">
        <f ca="1">D14+D10+D18</f>
        <v>3997612.8547710543</v>
      </c>
      <c r="E22" s="24">
        <f t="shared" ref="E22:H22" ca="1" si="3">E14+E10+E18</f>
        <v>756650.12534585688</v>
      </c>
      <c r="F22" s="24">
        <f t="shared" ca="1" si="3"/>
        <v>116376.71513348259</v>
      </c>
      <c r="G22" s="24">
        <f t="shared" ca="1" si="3"/>
        <v>117080.62643363127</v>
      </c>
      <c r="H22" s="24">
        <f t="shared" ca="1" si="3"/>
        <v>197171.16611545585</v>
      </c>
      <c r="I22" s="20">
        <f ca="1">SUM(D22:H22)</f>
        <v>5184891.4877994815</v>
      </c>
    </row>
    <row r="23" spans="2:9" x14ac:dyDescent="0.25">
      <c r="B23" s="19">
        <f ca="1">B22+1</f>
        <v>8</v>
      </c>
      <c r="C23" s="15" t="s">
        <v>32</v>
      </c>
      <c r="D23" s="25">
        <f ca="1">D16+D12+D20</f>
        <v>1.7073589115971247E-2</v>
      </c>
      <c r="E23" s="25">
        <f t="shared" ref="E23:I23" ca="1" si="4">E16+E12+E20</f>
        <v>1.1492839316238712E-2</v>
      </c>
      <c r="F23" s="25">
        <f t="shared" ca="1" si="4"/>
        <v>7.1906570622025188E-3</v>
      </c>
      <c r="G23" s="25">
        <f t="shared" ca="1" si="4"/>
        <v>1.2459096649344005E-2</v>
      </c>
      <c r="H23" s="25">
        <f t="shared" ca="1" si="4"/>
        <v>8.4488499062675242E-3</v>
      </c>
      <c r="I23" s="25">
        <f t="shared" ca="1" si="4"/>
        <v>1.4860872686780373E-2</v>
      </c>
    </row>
  </sheetData>
  <pageMargins left="0.75" right="0.75" top="1" bottom="1" header="0.5" footer="0.5"/>
  <pageSetup scale="78" orientation="landscape" r:id="rId1"/>
  <headerFooter alignWithMargins="0">
    <oddFooter>&amp;RExhibit JDT-15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E22D19-DD63-4E9D-9ADD-DE74990AB36C}"/>
</file>

<file path=customXml/itemProps2.xml><?xml version="1.0" encoding="utf-8"?>
<ds:datastoreItem xmlns:ds="http://schemas.openxmlformats.org/officeDocument/2006/customXml" ds:itemID="{D690251A-5427-41EB-92A3-CB37AF247E1C}"/>
</file>

<file path=customXml/itemProps3.xml><?xml version="1.0" encoding="utf-8"?>
<ds:datastoreItem xmlns:ds="http://schemas.openxmlformats.org/officeDocument/2006/customXml" ds:itemID="{8469BBDB-D560-41CB-9748-9DDEC2F5F952}"/>
</file>

<file path=customXml/itemProps4.xml><?xml version="1.0" encoding="utf-8"?>
<ds:datastoreItem xmlns:ds="http://schemas.openxmlformats.org/officeDocument/2006/customXml" ds:itemID="{34041E4C-A5C5-445A-9EC3-AAA8F791B4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 JDT-15 Pg. 1 (BR-11)</vt:lpstr>
      <vt:lpstr>Exh. JDT-15 Pg. 2 (BR-11)</vt:lpstr>
      <vt:lpstr>'Exh. JDT-15 Pg. 1 (BR-11)'!Print_Area</vt:lpstr>
      <vt:lpstr>'Exh. JDT-15 Pg. 2 (BR-11)'!Print_Area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2020-02-28T02:47:38Z</cp:lastPrinted>
  <dcterms:created xsi:type="dcterms:W3CDTF">2020-02-28T02:44:28Z</dcterms:created>
  <dcterms:modified xsi:type="dcterms:W3CDTF">2020-02-28T02:48:08Z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