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90" windowWidth="28830" windowHeight="7350" tabRatio="769"/>
  </bookViews>
  <sheets>
    <sheet name="Lead" sheetId="1" r:id="rId1"/>
    <sheet name="Monthly" sheetId="22" r:id="rId2"/>
    <sheet name="Actual Generation" sheetId="20" r:id="rId3"/>
    <sheet name="SAP 12MOE June 2018" sheetId="19" r:id="rId4"/>
    <sheet name="Montana Energy Tax" sheetId="21" r:id="rId5"/>
  </sheets>
  <externalReferences>
    <externalReference r:id="rId6"/>
    <externalReference r:id="rId7"/>
  </externalReferences>
  <definedNames>
    <definedName name="__123Graph_D" hidden="1">#REF!</definedName>
    <definedName name="__123Graph_ECURRENT" localSheetId="2" hidden="1">#N/A</definedName>
    <definedName name="__123Graph_ECURRENT" hidden="1">[1]ConsolidatingPL!#REF!</definedName>
    <definedName name="_Fill" localSheetId="2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" hidden="1">{#N/A,#N/A,FALSE,"Coversheet";#N/A,#N/A,FALSE,"QA"}</definedName>
    <definedName name="lookup" hidden="1">{#N/A,#N/A,FALSE,"Coversheet";#N/A,#N/A,FALSE,"QA"}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" hidden="1">{#N/A,#N/A,FALSE,"Summ";#N/A,#N/A,FALSE,"General"}</definedName>
    <definedName name="new" hidden="1">{#N/A,#N/A,FALSE,"Summ";#N/A,#N/A,FALSE,"General"}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2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2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" hidden="1">{#N/A,#N/A,FALSE,"Coversheet";#N/A,#N/A,FALSE,"QA"}</definedName>
    <definedName name="v" hidden="1">{#N/A,#N/A,FALSE,"Coversheet";#N/A,#N/A,FALSE,"QA"}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2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C16" i="22" l="1"/>
  <c r="C15" i="22"/>
  <c r="C13" i="22"/>
  <c r="C12" i="22"/>
  <c r="C11" i="22"/>
  <c r="C9" i="22"/>
  <c r="C6" i="22"/>
  <c r="C3" i="22"/>
  <c r="E3" i="22"/>
  <c r="E6" i="22" s="1"/>
  <c r="F3" i="22"/>
  <c r="G3" i="22"/>
  <c r="H3" i="22"/>
  <c r="I3" i="22"/>
  <c r="J3" i="22"/>
  <c r="K3" i="22"/>
  <c r="L3" i="22"/>
  <c r="L9" i="22" s="1"/>
  <c r="M3" i="22"/>
  <c r="M6" i="22" s="1"/>
  <c r="N3" i="22"/>
  <c r="O3" i="22"/>
  <c r="D3" i="22"/>
  <c r="O9" i="22"/>
  <c r="K9" i="22"/>
  <c r="H9" i="22"/>
  <c r="G9" i="22"/>
  <c r="D6" i="22"/>
  <c r="E2" i="22"/>
  <c r="F2" i="22"/>
  <c r="G2" i="22"/>
  <c r="H2" i="22"/>
  <c r="I2" i="22"/>
  <c r="J2" i="22"/>
  <c r="K2" i="22"/>
  <c r="L2" i="22"/>
  <c r="M2" i="22"/>
  <c r="N2" i="22"/>
  <c r="O2" i="22"/>
  <c r="D2" i="22"/>
  <c r="F9" i="22"/>
  <c r="I6" i="22"/>
  <c r="J9" i="22"/>
  <c r="N9" i="22"/>
  <c r="L6" i="22"/>
  <c r="E12" i="22"/>
  <c r="F12" i="22"/>
  <c r="G12" i="22"/>
  <c r="H12" i="22"/>
  <c r="I12" i="22"/>
  <c r="J12" i="22"/>
  <c r="K12" i="22"/>
  <c r="L12" i="22"/>
  <c r="M12" i="22"/>
  <c r="N12" i="22"/>
  <c r="O12" i="22"/>
  <c r="D12" i="22"/>
  <c r="E17" i="1"/>
  <c r="M9" i="22" l="1"/>
  <c r="M11" i="22" s="1"/>
  <c r="M13" i="22" s="1"/>
  <c r="M15" i="22" s="1"/>
  <c r="M16" i="22" s="1"/>
  <c r="E9" i="22"/>
  <c r="H6" i="22"/>
  <c r="H11" i="22" s="1"/>
  <c r="H13" i="22" s="1"/>
  <c r="E13" i="22"/>
  <c r="E15" i="22" s="1"/>
  <c r="E16" i="22" s="1"/>
  <c r="L11" i="22"/>
  <c r="L13" i="22" s="1"/>
  <c r="L15" i="22" s="1"/>
  <c r="L16" i="22" s="1"/>
  <c r="E11" i="22"/>
  <c r="I9" i="22"/>
  <c r="I11" i="22" s="1"/>
  <c r="I13" i="22" s="1"/>
  <c r="O6" i="22"/>
  <c r="O11" i="22" s="1"/>
  <c r="O13" i="22" s="1"/>
  <c r="K6" i="22"/>
  <c r="K11" i="22" s="1"/>
  <c r="K13" i="22" s="1"/>
  <c r="G6" i="22"/>
  <c r="G11" i="22" s="1"/>
  <c r="G13" i="22" s="1"/>
  <c r="N6" i="22"/>
  <c r="N11" i="22" s="1"/>
  <c r="N13" i="22" s="1"/>
  <c r="J6" i="22"/>
  <c r="J11" i="22" s="1"/>
  <c r="J13" i="22" s="1"/>
  <c r="F6" i="22"/>
  <c r="F11" i="22" s="1"/>
  <c r="F13" i="22" s="1"/>
  <c r="D9" i="22"/>
  <c r="D11" i="22" s="1"/>
  <c r="D13" i="22" s="1"/>
  <c r="D15" i="22" s="1"/>
  <c r="H16" i="22" l="1"/>
  <c r="I15" i="22"/>
  <c r="I16" i="22"/>
  <c r="H15" i="22"/>
  <c r="J15" i="22"/>
  <c r="J16" i="22" s="1"/>
  <c r="N15" i="22"/>
  <c r="N16" i="22" s="1"/>
  <c r="G15" i="22"/>
  <c r="G16" i="22" s="1"/>
  <c r="F15" i="22"/>
  <c r="F16" i="22" s="1"/>
  <c r="K15" i="22"/>
  <c r="K16" i="22" s="1"/>
  <c r="O15" i="22"/>
  <c r="O16" i="22" s="1"/>
  <c r="D16" i="22"/>
  <c r="B6" i="19" l="1"/>
  <c r="D17" i="20" l="1"/>
  <c r="D16" i="20"/>
  <c r="E13" i="1" l="1"/>
  <c r="E14" i="1" l="1"/>
  <c r="E21" i="1"/>
  <c r="E2" i="21" l="1"/>
  <c r="E12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E15" i="1" l="1"/>
  <c r="E18" i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<sst xmlns="http://schemas.openxmlformats.org/spreadsheetml/2006/main" count="78" uniqueCount="39">
  <si>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</si>
  <si>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</si>
  <si>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</si>
  <si>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</si>
  <si>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</si>
  <si>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</si>
  <si>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</si>
  <si>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</si>
  <si>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</si>
  <si>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</si>
  <si>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</si>
  <si>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</si>
  <si>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</si>
  <si>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</si>
  <si>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</si>
  <si>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</si>
  <si>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</si>
  <si>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</si>
  <si>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</si>
  <si>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</si>
  <si>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</si>
  <si>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</si>
  <si>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</si>
  <si>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</si>
  <si>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</si>
  <si>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</si>
  <si>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</si>
  <si>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</si>
  <si>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</si>
  <si>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</si>
  <si>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</si>
  <si>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</si>
  <si>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</si>
  <si>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</si>
  <si>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</si>
  <si>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June 30, 2018</t>
  </si>
  <si>
    <t>2017-2018</t>
  </si>
  <si>
    <t>Total Restated</t>
  </si>
  <si>
    <t>For development of Annualized power costs in Adjustment 9.10E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</si>
</sst>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  <numFmt numFmtId="200" formatCode="_(* #,##0.0_);_(* \(#,##0.0\);_(* &quot;-&quot;??_);_(@_)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6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3" fillId="0" borderId="0">
      <alignment horizontal="left"/>
    </xf>
    <xf numFmtId="188" fontId="74" fillId="0" borderId="0">
      <alignment horizontal="left"/>
    </xf>
    <xf numFmtId="0" fontId="55" fillId="0" borderId="1"/>
    <xf numFmtId="0" fontId="56" fillId="0" borderId="0"/>
    <xf numFmtId="0" fontId="82" fillId="6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82" fillId="68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82" fillId="6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82" fillId="7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1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82" fillId="7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82" fillId="73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82" fillId="7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82" fillId="76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79" borderId="0" applyNumberFormat="0" applyBorder="0" applyAlignment="0" applyProtection="0"/>
    <xf numFmtId="0" fontId="54" fillId="12" borderId="0" applyNumberFormat="0" applyBorder="0" applyAlignment="0" applyProtection="0"/>
    <xf numFmtId="0" fontId="83" fillId="80" borderId="0" applyNumberFormat="0" applyBorder="0" applyAlignment="0" applyProtection="0"/>
    <xf numFmtId="0" fontId="54" fillId="9" borderId="0" applyNumberFormat="0" applyBorder="0" applyAlignment="0" applyProtection="0"/>
    <xf numFmtId="0" fontId="83" fillId="81" borderId="0" applyNumberFormat="0" applyBorder="0" applyAlignment="0" applyProtection="0"/>
    <xf numFmtId="0" fontId="54" fillId="10" borderId="0" applyNumberFormat="0" applyBorder="0" applyAlignment="0" applyProtection="0"/>
    <xf numFmtId="0" fontId="83" fillId="82" borderId="0" applyNumberFormat="0" applyBorder="0" applyAlignment="0" applyProtection="0"/>
    <xf numFmtId="0" fontId="54" fillId="13" borderId="0" applyNumberFormat="0" applyBorder="0" applyAlignment="0" applyProtection="0"/>
    <xf numFmtId="0" fontId="83" fillId="83" borderId="0" applyNumberFormat="0" applyBorder="0" applyAlignment="0" applyProtection="0"/>
    <xf numFmtId="0" fontId="54" fillId="14" borderId="0" applyNumberFormat="0" applyBorder="0" applyAlignment="0" applyProtection="0"/>
    <xf numFmtId="0" fontId="83" fillId="84" borderId="0" applyNumberFormat="0" applyBorder="0" applyAlignment="0" applyProtection="0"/>
    <xf numFmtId="0" fontId="54" fillId="15" borderId="0" applyNumberFormat="0" applyBorder="0" applyAlignment="0" applyProtection="0"/>
    <xf numFmtId="0" fontId="83" fillId="85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6" borderId="0" applyNumberFormat="0" applyBorder="0" applyAlignment="0" applyProtection="0"/>
    <xf numFmtId="0" fontId="83" fillId="8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83" fillId="87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4" borderId="0" applyNumberFormat="0" applyBorder="0" applyAlignment="0" applyProtection="0"/>
    <xf numFmtId="0" fontId="83" fillId="88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4" borderId="0" applyNumberFormat="0" applyBorder="0" applyAlignment="0" applyProtection="0"/>
    <xf numFmtId="0" fontId="83" fillId="90" borderId="0" applyNumberFormat="0" applyBorder="0" applyAlignment="0" applyProtection="0"/>
    <xf numFmtId="0" fontId="35" fillId="29" borderId="0" applyNumberFormat="0" applyBorder="0" applyAlignment="0" applyProtection="0"/>
    <xf numFmtId="0" fontId="35" fillId="22" borderId="0" applyNumberFormat="0" applyBorder="0" applyAlignment="0" applyProtection="0"/>
    <xf numFmtId="0" fontId="54" fillId="30" borderId="0" applyNumberFormat="0" applyBorder="0" applyAlignment="0" applyProtection="0"/>
    <xf numFmtId="0" fontId="54" fillId="28" borderId="0" applyNumberFormat="0" applyBorder="0" applyAlignment="0" applyProtection="0"/>
    <xf numFmtId="0" fontId="84" fillId="91" borderId="0" applyNumberFormat="0" applyBorder="0" applyAlignment="0" applyProtection="0"/>
    <xf numFmtId="0" fontId="62" fillId="3" borderId="0" applyNumberFormat="0" applyBorder="0" applyAlignment="0" applyProtection="0"/>
    <xf numFmtId="0" fontId="74" fillId="0" borderId="0" applyFont="0" applyFill="0" applyBorder="0" applyAlignment="0" applyProtection="0">
      <alignment horizontal="right"/>
    </xf>
    <xf numFmtId="0" fontId="56" fillId="0" borderId="1"/>
    <xf numFmtId="178" fontId="22" fillId="0" borderId="0" applyFill="0" applyBorder="0" applyAlignment="0"/>
    <xf numFmtId="41" fontId="3" fillId="31" borderId="0"/>
    <xf numFmtId="0" fontId="85" fillId="92" borderId="28" applyNumberFormat="0" applyAlignment="0" applyProtection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2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7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2" fillId="0" borderId="0"/>
    <xf numFmtId="3" fontId="14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180" fontId="33" fillId="0" borderId="0">
      <protection locked="0"/>
    </xf>
    <xf numFmtId="0" fontId="32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2" fillId="0" borderId="0"/>
    <xf numFmtId="0" fontId="17" fillId="0" borderId="0"/>
    <xf numFmtId="0" fontId="32" fillId="0" borderId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6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167" fontId="10" fillId="0" borderId="0"/>
    <xf numFmtId="181" fontId="31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8" fillId="94" borderId="0" applyNumberFormat="0" applyBorder="0" applyAlignment="0" applyProtection="0"/>
    <xf numFmtId="0" fontId="65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8" fillId="0" borderId="1"/>
    <xf numFmtId="175" fontId="44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89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90" fillId="0" borderId="31" applyNumberFormat="0" applyFill="0" applyAlignment="0" applyProtection="0"/>
    <xf numFmtId="0" fontId="91" fillId="0" borderId="32" applyNumberFormat="0" applyFill="0" applyAlignment="0" applyProtection="0"/>
    <xf numFmtId="0" fontId="66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92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7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8" fillId="0" borderId="12"/>
    <xf numFmtId="0" fontId="7" fillId="34" borderId="0"/>
    <xf numFmtId="3" fontId="34" fillId="0" borderId="0" applyFill="0" applyBorder="0" applyAlignment="0" applyProtection="0"/>
    <xf numFmtId="0" fontId="93" fillId="0" borderId="33" applyNumberFormat="0" applyFill="0" applyAlignment="0" applyProtection="0"/>
    <xf numFmtId="0" fontId="68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4" fillId="96" borderId="0" applyNumberFormat="0" applyBorder="0" applyAlignment="0" applyProtection="0"/>
    <xf numFmtId="0" fontId="69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13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5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2" fillId="0" borderId="0"/>
    <xf numFmtId="0" fontId="82" fillId="0" borderId="0"/>
    <xf numFmtId="174" fontId="31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2" fillId="0" borderId="0"/>
    <xf numFmtId="0" fontId="35" fillId="0" borderId="0"/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6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1" fillId="0" borderId="0">
      <alignment horizontal="left" wrapText="1"/>
    </xf>
    <xf numFmtId="170" fontId="20" fillId="0" borderId="0">
      <alignment horizontal="left" wrapText="1"/>
    </xf>
    <xf numFmtId="180" fontId="46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82" fillId="97" borderId="34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92" borderId="35" applyNumberFormat="0" applyAlignment="0" applyProtection="0"/>
    <xf numFmtId="0" fontId="70" fillId="32" borderId="17" applyNumberFormat="0" applyAlignment="0" applyProtection="0"/>
    <xf numFmtId="0" fontId="17" fillId="0" borderId="0"/>
    <xf numFmtId="0" fontId="17" fillId="0" borderId="0"/>
    <xf numFmtId="0" fontId="32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2" fillId="0" borderId="0"/>
    <xf numFmtId="3" fontId="37" fillId="0" borderId="0" applyFill="0" applyBorder="0" applyAlignment="0" applyProtection="0"/>
    <xf numFmtId="0" fontId="38" fillId="0" borderId="0"/>
    <xf numFmtId="3" fontId="37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9" fillId="0" borderId="0" applyBorder="0" applyAlignment="0"/>
    <xf numFmtId="42" fontId="20" fillId="31" borderId="20">
      <alignment horizontal="left"/>
    </xf>
    <xf numFmtId="183" fontId="40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1" fillId="39" borderId="17" applyNumberFormat="0" applyProtection="0">
      <alignment vertical="center"/>
    </xf>
    <xf numFmtId="4" fontId="48" fillId="39" borderId="17" applyNumberFormat="0" applyProtection="0">
      <alignment vertical="center"/>
    </xf>
    <xf numFmtId="4" fontId="41" fillId="39" borderId="17" applyNumberFormat="0" applyProtection="0">
      <alignment horizontal="left" vertical="center" indent="1"/>
    </xf>
    <xf numFmtId="4" fontId="41" fillId="39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1" fillId="47" borderId="17" applyNumberFormat="0" applyProtection="0">
      <alignment horizontal="right" vertical="center"/>
    </xf>
    <xf numFmtId="4" fontId="41" fillId="48" borderId="17" applyNumberFormat="0" applyProtection="0">
      <alignment horizontal="right" vertical="center"/>
    </xf>
    <xf numFmtId="4" fontId="41" fillId="49" borderId="17" applyNumberFormat="0" applyProtection="0">
      <alignment horizontal="right" vertical="center"/>
    </xf>
    <xf numFmtId="4" fontId="41" fillId="50" borderId="17" applyNumberFormat="0" applyProtection="0">
      <alignment horizontal="right" vertical="center"/>
    </xf>
    <xf numFmtId="4" fontId="41" fillId="51" borderId="17" applyNumberFormat="0" applyProtection="0">
      <alignment horizontal="right" vertical="center"/>
    </xf>
    <xf numFmtId="4" fontId="41" fillId="52" borderId="17" applyNumberFormat="0" applyProtection="0">
      <alignment horizontal="right" vertical="center"/>
    </xf>
    <xf numFmtId="4" fontId="41" fillId="53" borderId="17" applyNumberFormat="0" applyProtection="0">
      <alignment horizontal="right" vertical="center"/>
    </xf>
    <xf numFmtId="4" fontId="41" fillId="54" borderId="17" applyNumberFormat="0" applyProtection="0">
      <alignment horizontal="right" vertical="center"/>
    </xf>
    <xf numFmtId="4" fontId="41" fillId="55" borderId="17" applyNumberFormat="0" applyProtection="0">
      <alignment horizontal="right" vertical="center"/>
    </xf>
    <xf numFmtId="4" fontId="49" fillId="56" borderId="17" applyNumberFormat="0" applyProtection="0">
      <alignment horizontal="left" vertical="center" indent="1"/>
    </xf>
    <xf numFmtId="4" fontId="41" fillId="57" borderId="21" applyNumberFormat="0" applyProtection="0">
      <alignment horizontal="left" vertical="center" indent="1"/>
    </xf>
    <xf numFmtId="4" fontId="50" fillId="58" borderId="0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4" fontId="51" fillId="57" borderId="17" applyNumberFormat="0" applyProtection="0">
      <alignment horizontal="left" vertical="center" indent="1"/>
    </xf>
    <xf numFmtId="4" fontId="51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1" fillId="63" borderId="17" applyNumberFormat="0" applyProtection="0">
      <alignment vertical="center"/>
    </xf>
    <xf numFmtId="4" fontId="48" fillId="63" borderId="17" applyNumberFormat="0" applyProtection="0">
      <alignment vertical="center"/>
    </xf>
    <xf numFmtId="4" fontId="41" fillId="63" borderId="17" applyNumberFormat="0" applyProtection="0">
      <alignment horizontal="left" vertical="center" indent="1"/>
    </xf>
    <xf numFmtId="4" fontId="41" fillId="63" borderId="17" applyNumberFormat="0" applyProtection="0">
      <alignment horizontal="left" vertical="center" indent="1"/>
    </xf>
    <xf numFmtId="4" fontId="41" fillId="57" borderId="17" applyNumberFormat="0" applyProtection="0">
      <alignment horizontal="right" vertical="center"/>
    </xf>
    <xf numFmtId="4" fontId="48" fillId="57" borderId="17" applyNumberFormat="0" applyProtection="0">
      <alignment horizontal="right" vertical="center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52" fillId="0" borderId="0"/>
    <xf numFmtId="0" fontId="7" fillId="64" borderId="10"/>
    <xf numFmtId="4" fontId="53" fillId="57" borderId="17" applyNumberFormat="0" applyProtection="0">
      <alignment horizontal="right" vertical="center"/>
    </xf>
    <xf numFmtId="39" fontId="3" fillId="65" borderId="0"/>
    <xf numFmtId="0" fontId="59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1" fillId="0" borderId="0" applyNumberFormat="0" applyBorder="0" applyAlignment="0"/>
    <xf numFmtId="0" fontId="60" fillId="0" borderId="0" applyNumberFormat="0" applyBorder="0" applyAlignment="0"/>
    <xf numFmtId="0" fontId="49" fillId="0" borderId="0" applyNumberFormat="0" applyBorder="0" applyAlignment="0"/>
    <xf numFmtId="0" fontId="61" fillId="0" borderId="0"/>
    <xf numFmtId="0" fontId="58" fillId="0" borderId="24"/>
    <xf numFmtId="40" fontId="28" fillId="0" borderId="0" applyBorder="0">
      <alignment horizontal="right"/>
    </xf>
    <xf numFmtId="41" fontId="42" fillId="31" borderId="0">
      <alignment horizontal="left"/>
    </xf>
    <xf numFmtId="0" fontId="80" fillId="0" borderId="0"/>
    <xf numFmtId="0" fontId="81" fillId="0" borderId="0" applyFill="0" applyBorder="0" applyProtection="0">
      <alignment horizontal="left" vertical="top"/>
    </xf>
    <xf numFmtId="0" fontId="9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6" fontId="43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7" fillId="0" borderId="26" applyNumberFormat="0" applyFill="0" applyAlignment="0" applyProtection="0"/>
    <xf numFmtId="0" fontId="97" fillId="0" borderId="36" applyNumberFormat="0" applyFill="0" applyAlignment="0" applyProtection="0"/>
    <xf numFmtId="0" fontId="32" fillId="0" borderId="27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6" borderId="0" applyNumberFormat="0" applyBorder="0" applyAlignment="0" applyProtection="0"/>
    <xf numFmtId="0" fontId="54" fillId="12" borderId="0" applyNumberFormat="0" applyBorder="0" applyAlignment="0" applyProtection="0"/>
    <xf numFmtId="0" fontId="83" fillId="28" borderId="0" applyNumberFormat="0" applyBorder="0" applyAlignment="0" applyProtection="0"/>
    <xf numFmtId="0" fontId="54" fillId="9" borderId="0" applyNumberFormat="0" applyBorder="0" applyAlignment="0" applyProtection="0"/>
    <xf numFmtId="0" fontId="83" fillId="11" borderId="0" applyNumberFormat="0" applyBorder="0" applyAlignment="0" applyProtection="0"/>
    <xf numFmtId="0" fontId="54" fillId="10" borderId="0" applyNumberFormat="0" applyBorder="0" applyAlignment="0" applyProtection="0"/>
    <xf numFmtId="0" fontId="83" fillId="3" borderId="0" applyNumberFormat="0" applyBorder="0" applyAlignment="0" applyProtection="0"/>
    <xf numFmtId="0" fontId="54" fillId="13" borderId="0" applyNumberFormat="0" applyBorder="0" applyAlignment="0" applyProtection="0"/>
    <xf numFmtId="0" fontId="83" fillId="6" borderId="0" applyNumberFormat="0" applyBorder="0" applyAlignment="0" applyProtection="0"/>
    <xf numFmtId="0" fontId="54" fillId="14" borderId="0" applyNumberFormat="0" applyBorder="0" applyAlignment="0" applyProtection="0"/>
    <xf numFmtId="0" fontId="83" fillId="9" borderId="0" applyNumberFormat="0" applyBorder="0" applyAlignment="0" applyProtection="0"/>
    <xf numFmtId="0" fontId="54" fillId="15" borderId="0" applyNumberFormat="0" applyBorder="0" applyAlignment="0" applyProtection="0"/>
    <xf numFmtId="0" fontId="83" fillId="98" borderId="0" applyNumberFormat="0" applyBorder="0" applyAlignment="0" applyProtection="0"/>
    <xf numFmtId="0" fontId="54" fillId="16" borderId="0" applyNumberFormat="0" applyBorder="0" applyAlignment="0" applyProtection="0"/>
    <xf numFmtId="0" fontId="83" fillId="28" borderId="0" applyNumberFormat="0" applyBorder="0" applyAlignment="0" applyProtection="0"/>
    <xf numFmtId="0" fontId="54" fillId="20" borderId="0" applyNumberFormat="0" applyBorder="0" applyAlignment="0" applyProtection="0"/>
    <xf numFmtId="0" fontId="83" fillId="11" borderId="0" applyNumberFormat="0" applyBorder="0" applyAlignment="0" applyProtection="0"/>
    <xf numFmtId="0" fontId="54" fillId="24" borderId="0" applyNumberFormat="0" applyBorder="0" applyAlignment="0" applyProtection="0"/>
    <xf numFmtId="0" fontId="83" fillId="62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54" fillId="14" borderId="0" applyNumberFormat="0" applyBorder="0" applyAlignment="0" applyProtection="0"/>
    <xf numFmtId="0" fontId="83" fillId="20" borderId="0" applyNumberFormat="0" applyBorder="0" applyAlignment="0" applyProtection="0"/>
    <xf numFmtId="0" fontId="54" fillId="28" borderId="0" applyNumberFormat="0" applyBorder="0" applyAlignment="0" applyProtection="0"/>
    <xf numFmtId="0" fontId="84" fillId="5" borderId="0" applyNumberFormat="0" applyBorder="0" applyAlignment="0" applyProtection="0"/>
    <xf numFmtId="0" fontId="62" fillId="3" borderId="0" applyNumberFormat="0" applyBorder="0" applyAlignment="0" applyProtection="0"/>
    <xf numFmtId="41" fontId="3" fillId="31" borderId="0"/>
    <xf numFmtId="0" fontId="104" fillId="61" borderId="28" applyNumberFormat="0" applyAlignment="0" applyProtection="0"/>
    <xf numFmtId="0" fontId="75" fillId="32" borderId="2" applyNumberFormat="0" applyAlignment="0" applyProtection="0"/>
    <xf numFmtId="41" fontId="3" fillId="31" borderId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8" fillId="6" borderId="0" applyNumberFormat="0" applyBorder="0" applyAlignment="0" applyProtection="0"/>
    <xf numFmtId="0" fontId="65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07" fillId="0" borderId="37" applyNumberFormat="0" applyFill="0" applyAlignment="0" applyProtection="0"/>
    <xf numFmtId="0" fontId="66" fillId="0" borderId="9" applyNumberFormat="0" applyFill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108" fillId="0" borderId="0" applyNumberFormat="0" applyFill="0" applyBorder="0" applyAlignment="0" applyProtection="0">
      <alignment vertical="top"/>
      <protection locked="0"/>
    </xf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40" borderId="28" applyNumberFormat="0" applyAlignment="0" applyProtection="0"/>
    <xf numFmtId="0" fontId="92" fillId="40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9" fillId="0" borderId="38" applyNumberFormat="0" applyFill="0" applyAlignment="0" applyProtection="0"/>
    <xf numFmtId="0" fontId="68" fillId="0" borderId="13" applyNumberFormat="0" applyFill="0" applyAlignment="0" applyProtection="0"/>
    <xf numFmtId="0" fontId="110" fillId="96" borderId="0" applyNumberFormat="0" applyBorder="0" applyAlignment="0" applyProtection="0"/>
    <xf numFmtId="0" fontId="69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6" fillId="0" borderId="0"/>
    <xf numFmtId="170" fontId="3" fillId="0" borderId="0">
      <alignment horizontal="left" wrapText="1"/>
    </xf>
    <xf numFmtId="0" fontId="106" fillId="0" borderId="0"/>
    <xf numFmtId="170" fontId="19" fillId="0" borderId="0">
      <alignment horizontal="left" wrapText="1"/>
    </xf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5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61" borderId="35" applyNumberFormat="0" applyAlignment="0" applyProtection="0"/>
    <xf numFmtId="0" fontId="70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1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" fillId="31" borderId="0">
      <alignment horizontal="left" wrapText="1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8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0" fontId="5" fillId="0" borderId="0" xfId="0" applyFont="1" applyFill="1" applyBorder="1" applyAlignment="1">
      <alignment horizontal="right"/>
    </xf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9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100" fillId="0" borderId="0" xfId="1794" applyFont="1"/>
    <xf numFmtId="0" fontId="8" fillId="0" borderId="0" xfId="1794" applyFont="1" applyAlignment="1">
      <alignment horizontal="center"/>
    </xf>
    <xf numFmtId="0" fontId="101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2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169" fontId="30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3" fontId="3" fillId="0" borderId="0" xfId="0" applyNumberFormat="1" applyFont="1" applyFill="1" applyBorder="1" applyAlignment="1">
      <alignment wrapText="1"/>
    </xf>
    <xf numFmtId="200" fontId="0" fillId="0" borderId="0" xfId="1437" applyNumberFormat="1" applyFont="1"/>
    <xf numFmtId="3" fontId="4" fillId="99" borderId="0" xfId="1437" applyNumberFormat="1" applyFont="1" applyFill="1" applyAlignment="1" applyProtection="1">
      <alignment wrapText="1"/>
      <protection locked="0"/>
    </xf>
    <xf numFmtId="165" fontId="4" fillId="99" borderId="0" xfId="1673" applyNumberFormat="1" applyFont="1" applyFill="1"/>
    <xf numFmtId="0" fontId="4" fillId="99" borderId="0" xfId="0" applyFont="1" applyFill="1"/>
    <xf numFmtId="42" fontId="4" fillId="99" borderId="20" xfId="0" applyNumberFormat="1" applyFont="1" applyFill="1" applyBorder="1" applyAlignment="1" applyProtection="1">
      <protection locked="0"/>
    </xf>
    <xf numFmtId="41" fontId="4" fillId="99" borderId="0" xfId="0" applyNumberFormat="1" applyFont="1" applyFill="1" applyAlignment="1" applyProtection="1">
      <protection locked="0"/>
    </xf>
    <xf numFmtId="41" fontId="4" fillId="99" borderId="19" xfId="1437" applyNumberFormat="1" applyFont="1" applyFill="1" applyBorder="1" applyAlignment="1" applyProtection="1">
      <protection locked="0"/>
    </xf>
    <xf numFmtId="42" fontId="4" fillId="99" borderId="0" xfId="0" applyNumberFormat="1" applyFont="1" applyFill="1" applyAlignment="1" applyProtection="1">
      <protection locked="0"/>
    </xf>
    <xf numFmtId="164" fontId="4" fillId="99" borderId="0" xfId="0" applyNumberFormat="1" applyFont="1" applyFill="1" applyProtection="1">
      <protection locked="0"/>
    </xf>
    <xf numFmtId="41" fontId="4" fillId="99" borderId="0" xfId="0" applyNumberFormat="1" applyFont="1" applyFill="1"/>
    <xf numFmtId="42" fontId="4" fillId="99" borderId="10" xfId="0" applyNumberFormat="1" applyFont="1" applyFill="1" applyBorder="1"/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28575</xdr:rowOff>
    </xdr:from>
    <xdr:to>
      <xdr:col>26</xdr:col>
      <xdr:colOff>123825</xdr:colOff>
      <xdr:row>50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8575"/>
          <a:ext cx="6477000" cy="813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zoomScale="120" zoomScaleNormal="120" workbookViewId="0">
      <selection activeCell="E12" sqref="E12"/>
    </sheetView>
  </sheetViews>
  <sheetFormatPr defaultRowHeight="12.75"/>
  <cols>
    <col min="2" max="2" width="27.5703125" bestFit="1" customWidth="1"/>
    <col min="3" max="3" width="4.28515625" bestFit="1" customWidth="1"/>
    <col min="4" max="4" width="18.85546875" customWidth="1"/>
    <col min="5" max="5" width="14.140625" customWidth="1"/>
    <col min="6" max="6" width="16.5703125" bestFit="1" customWidth="1"/>
    <col min="7" max="7" width="14.570312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  <c r="E2" s="34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35</v>
      </c>
      <c r="B6" s="4"/>
      <c r="C6" s="4"/>
      <c r="D6" s="4"/>
      <c r="E6" s="6"/>
    </row>
    <row r="7" spans="1:5">
      <c r="A7" s="88" t="s">
        <v>10</v>
      </c>
      <c r="B7" s="88"/>
      <c r="C7" s="88"/>
      <c r="D7" s="88"/>
      <c r="E7" s="8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5"/>
      <c r="E12" s="37">
        <f>SUM('Actual Generation'!D16:D17)*1000</f>
        <v>4454548000</v>
      </c>
    </row>
    <row r="13" spans="1:5">
      <c r="A13" s="13">
        <f t="shared" si="0"/>
        <v>2</v>
      </c>
      <c r="B13" s="1" t="s">
        <v>30</v>
      </c>
      <c r="C13" s="1"/>
      <c r="D13" s="1"/>
      <c r="E13" s="72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1">
        <f>+E12*(1-E13)*E14</f>
        <v>634773.09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1">
        <f>+E17*E12</f>
        <v>890909.60000000009</v>
      </c>
    </row>
    <row r="19" spans="1:5" ht="11.25" customHeight="1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1525682.69</v>
      </c>
    </row>
    <row r="21" spans="1:5">
      <c r="A21" s="13">
        <f t="shared" si="0"/>
        <v>10</v>
      </c>
      <c r="B21" s="19" t="s">
        <v>6</v>
      </c>
      <c r="C21" s="20"/>
      <c r="D21" s="23"/>
      <c r="E21" s="36">
        <f>'SAP 12MOE June 2018'!B6</f>
        <v>1575476.2000000002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49793.510000000242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0.28000000000000003</v>
      </c>
      <c r="D24" s="1"/>
      <c r="E24" s="27">
        <f>E22*C24</f>
        <v>13942.18280000007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35851.327200000174</v>
      </c>
    </row>
    <row r="26" spans="1:5">
      <c r="A26" s="31"/>
      <c r="B26" s="1"/>
      <c r="C26" s="1"/>
    </row>
    <row r="27" spans="1:5">
      <c r="A27" s="33"/>
      <c r="B27" s="32"/>
      <c r="C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workbookViewId="0">
      <selection activeCell="D46" sqref="D46"/>
    </sheetView>
  </sheetViews>
  <sheetFormatPr defaultRowHeight="12.75"/>
  <cols>
    <col min="1" max="1" width="36.42578125" bestFit="1" customWidth="1"/>
    <col min="3" max="3" width="13.140625" bestFit="1" customWidth="1"/>
    <col min="4" max="4" width="10.85546875" bestFit="1" customWidth="1"/>
    <col min="5" max="6" width="12.140625" bestFit="1" customWidth="1"/>
    <col min="7" max="15" width="13.5703125" bestFit="1" customWidth="1"/>
  </cols>
  <sheetData>
    <row r="2" spans="1:15">
      <c r="C2" t="s">
        <v>37</v>
      </c>
      <c r="D2" s="73">
        <f>+'Actual Generation'!E7</f>
        <v>42917</v>
      </c>
      <c r="E2" s="73">
        <f>+'Actual Generation'!F7</f>
        <v>42948</v>
      </c>
      <c r="F2" s="73">
        <f>+'Actual Generation'!G7</f>
        <v>42979</v>
      </c>
      <c r="G2" s="73">
        <f>+'Actual Generation'!H7</f>
        <v>43009</v>
      </c>
      <c r="H2" s="73">
        <f>+'Actual Generation'!I7</f>
        <v>43040</v>
      </c>
      <c r="I2" s="73">
        <f>+'Actual Generation'!J7</f>
        <v>43070</v>
      </c>
      <c r="J2" s="73">
        <f>+'Actual Generation'!K7</f>
        <v>43101</v>
      </c>
      <c r="K2" s="73">
        <f>+'Actual Generation'!L7</f>
        <v>43132</v>
      </c>
      <c r="L2" s="73">
        <f>+'Actual Generation'!M7</f>
        <v>43160</v>
      </c>
      <c r="M2" s="73">
        <f>+'Actual Generation'!N7</f>
        <v>43191</v>
      </c>
      <c r="N2" s="73">
        <f>+'Actual Generation'!O7</f>
        <v>43221</v>
      </c>
      <c r="O2" s="73">
        <f>+'Actual Generation'!P7</f>
        <v>43252</v>
      </c>
    </row>
    <row r="3" spans="1:15">
      <c r="A3" s="17" t="s">
        <v>17</v>
      </c>
      <c r="B3" s="18"/>
      <c r="C3" s="78">
        <f>SUM(D3:O3)</f>
        <v>4454548000</v>
      </c>
      <c r="D3" s="37">
        <f>SUM('Actual Generation'!E16:E17)*1000</f>
        <v>447393000</v>
      </c>
      <c r="E3" s="37">
        <f>SUM('Actual Generation'!F16:F17)*1000</f>
        <v>484338000</v>
      </c>
      <c r="F3" s="37">
        <f>SUM('Actual Generation'!G16:G17)*1000</f>
        <v>407817000</v>
      </c>
      <c r="G3" s="37">
        <f>SUM('Actual Generation'!H16:H17)*1000</f>
        <v>333844000</v>
      </c>
      <c r="H3" s="37">
        <f>SUM('Actual Generation'!I16:I17)*1000</f>
        <v>456621000</v>
      </c>
      <c r="I3" s="37">
        <f>SUM('Actual Generation'!J16:J17)*1000</f>
        <v>470933000</v>
      </c>
      <c r="J3" s="37">
        <f>SUM('Actual Generation'!K16:K17)*1000</f>
        <v>456612000</v>
      </c>
      <c r="K3" s="37">
        <f>SUM('Actual Generation'!L16:L17)*1000</f>
        <v>383669000</v>
      </c>
      <c r="L3" s="37">
        <f>SUM('Actual Generation'!M16:M17)*1000</f>
        <v>424996000</v>
      </c>
      <c r="M3" s="37">
        <f>SUM('Actual Generation'!N16:N17)*1000</f>
        <v>218283000</v>
      </c>
      <c r="N3" s="37">
        <f>SUM('Actual Generation'!O16:O17)*1000</f>
        <v>155274000</v>
      </c>
      <c r="O3" s="37">
        <f>SUM('Actual Generation'!P16:P17)*1000</f>
        <v>214768000</v>
      </c>
    </row>
    <row r="4" spans="1:15">
      <c r="A4" s="1" t="s">
        <v>30</v>
      </c>
      <c r="B4" s="1"/>
      <c r="C4" s="79"/>
      <c r="D4" s="72">
        <v>0.05</v>
      </c>
      <c r="E4" s="72">
        <v>0.05</v>
      </c>
      <c r="F4" s="72">
        <v>0.05</v>
      </c>
      <c r="G4" s="72">
        <v>0.05</v>
      </c>
      <c r="H4" s="72">
        <v>0.05</v>
      </c>
      <c r="I4" s="72">
        <v>0.05</v>
      </c>
      <c r="J4" s="72">
        <v>0.05</v>
      </c>
      <c r="K4" s="72">
        <v>0.05</v>
      </c>
      <c r="L4" s="72">
        <v>0.05</v>
      </c>
      <c r="M4" s="72">
        <v>0.05</v>
      </c>
      <c r="N4" s="72">
        <v>0.05</v>
      </c>
      <c r="O4" s="72">
        <v>0.05</v>
      </c>
    </row>
    <row r="5" spans="1:15">
      <c r="A5" s="1" t="s">
        <v>29</v>
      </c>
      <c r="B5" s="1"/>
      <c r="C5" s="80"/>
      <c r="D5" s="1">
        <v>1.4999999999999999E-4</v>
      </c>
      <c r="E5" s="1">
        <v>1.4999999999999999E-4</v>
      </c>
      <c r="F5" s="1">
        <v>1.4999999999999999E-4</v>
      </c>
      <c r="G5" s="1">
        <v>1.4999999999999999E-4</v>
      </c>
      <c r="H5" s="1">
        <v>1.4999999999999999E-4</v>
      </c>
      <c r="I5" s="1">
        <v>1.4999999999999999E-4</v>
      </c>
      <c r="J5" s="1">
        <v>1.4999999999999999E-4</v>
      </c>
      <c r="K5" s="1">
        <v>1.4999999999999999E-4</v>
      </c>
      <c r="L5" s="1">
        <v>1.4999999999999999E-4</v>
      </c>
      <c r="M5" s="1">
        <v>1.4999999999999999E-4</v>
      </c>
      <c r="N5" s="1">
        <v>1.4999999999999999E-4</v>
      </c>
      <c r="O5" s="1">
        <v>1.4999999999999999E-4</v>
      </c>
    </row>
    <row r="6" spans="1:15">
      <c r="A6" s="1" t="s">
        <v>33</v>
      </c>
      <c r="B6" s="1"/>
      <c r="C6" s="81">
        <f>SUM(D6:O6)</f>
        <v>634773.08999999985</v>
      </c>
      <c r="D6" s="71">
        <f>+D3*(1-D4)*D5</f>
        <v>63753.502499999995</v>
      </c>
      <c r="E6" s="71">
        <f t="shared" ref="E6:O6" si="0">+E3*(1-E4)*E5</f>
        <v>69018.164999999994</v>
      </c>
      <c r="F6" s="71">
        <f t="shared" si="0"/>
        <v>58113.922499999993</v>
      </c>
      <c r="G6" s="71">
        <f t="shared" si="0"/>
        <v>47572.77</v>
      </c>
      <c r="H6" s="71">
        <f t="shared" si="0"/>
        <v>65068.492499999993</v>
      </c>
      <c r="I6" s="71">
        <f t="shared" si="0"/>
        <v>67107.952499999999</v>
      </c>
      <c r="J6" s="71">
        <f t="shared" si="0"/>
        <v>65067.209999999992</v>
      </c>
      <c r="K6" s="71">
        <f t="shared" si="0"/>
        <v>54672.832499999997</v>
      </c>
      <c r="L6" s="71">
        <f t="shared" si="0"/>
        <v>60561.929999999993</v>
      </c>
      <c r="M6" s="71">
        <f t="shared" si="0"/>
        <v>31105.327499999996</v>
      </c>
      <c r="N6" s="71">
        <f t="shared" si="0"/>
        <v>22126.544999999998</v>
      </c>
      <c r="O6" s="71">
        <f t="shared" si="0"/>
        <v>30604.44</v>
      </c>
    </row>
    <row r="7" spans="1:15">
      <c r="A7" s="1"/>
      <c r="B7" s="1"/>
      <c r="C7" s="80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1" t="s">
        <v>31</v>
      </c>
      <c r="B8" s="1"/>
      <c r="C8" s="80"/>
      <c r="D8" s="1">
        <v>2.0000000000000001E-4</v>
      </c>
      <c r="E8" s="1">
        <v>2.0000000000000001E-4</v>
      </c>
      <c r="F8" s="1">
        <v>2.0000000000000001E-4</v>
      </c>
      <c r="G8" s="1">
        <v>2.0000000000000001E-4</v>
      </c>
      <c r="H8" s="1">
        <v>2.0000000000000001E-4</v>
      </c>
      <c r="I8" s="1">
        <v>2.0000000000000001E-4</v>
      </c>
      <c r="J8" s="1">
        <v>2.0000000000000001E-4</v>
      </c>
      <c r="K8" s="1">
        <v>2.0000000000000001E-4</v>
      </c>
      <c r="L8" s="1">
        <v>2.0000000000000001E-4</v>
      </c>
      <c r="M8" s="1">
        <v>2.0000000000000001E-4</v>
      </c>
      <c r="N8" s="1">
        <v>2.0000000000000001E-4</v>
      </c>
      <c r="O8" s="1">
        <v>2.0000000000000001E-4</v>
      </c>
    </row>
    <row r="9" spans="1:15">
      <c r="A9" s="1" t="s">
        <v>32</v>
      </c>
      <c r="B9" s="1"/>
      <c r="C9" s="81">
        <f>SUM(D9:O9)</f>
        <v>890909.60000000009</v>
      </c>
      <c r="D9" s="71">
        <f>+D8*D3</f>
        <v>89478.6</v>
      </c>
      <c r="E9" s="71">
        <f t="shared" ref="E9:O9" si="1">+E8*E3</f>
        <v>96867.6</v>
      </c>
      <c r="F9" s="71">
        <f t="shared" si="1"/>
        <v>81563.400000000009</v>
      </c>
      <c r="G9" s="71">
        <f t="shared" si="1"/>
        <v>66768.800000000003</v>
      </c>
      <c r="H9" s="71">
        <f t="shared" si="1"/>
        <v>91324.200000000012</v>
      </c>
      <c r="I9" s="71">
        <f t="shared" si="1"/>
        <v>94186.6</v>
      </c>
      <c r="J9" s="71">
        <f t="shared" si="1"/>
        <v>91322.400000000009</v>
      </c>
      <c r="K9" s="71">
        <f t="shared" si="1"/>
        <v>76733.8</v>
      </c>
      <c r="L9" s="71">
        <f t="shared" si="1"/>
        <v>84999.2</v>
      </c>
      <c r="M9" s="71">
        <f t="shared" si="1"/>
        <v>43656.6</v>
      </c>
      <c r="N9" s="71">
        <f t="shared" si="1"/>
        <v>31054.800000000003</v>
      </c>
      <c r="O9" s="71">
        <f t="shared" si="1"/>
        <v>42953.599999999999</v>
      </c>
    </row>
    <row r="10" spans="1:15">
      <c r="A10" s="1"/>
      <c r="B10" s="1"/>
      <c r="C10" s="8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9" t="s">
        <v>13</v>
      </c>
      <c r="B11" s="20"/>
      <c r="C11" s="82">
        <f t="shared" ref="C11:C13" si="2">SUM(D11:O11)</f>
        <v>1525682.69</v>
      </c>
      <c r="D11" s="22">
        <f>+D6+D9</f>
        <v>153232.10250000001</v>
      </c>
      <c r="E11" s="22">
        <f t="shared" ref="E11:O11" si="3">+E6+E9</f>
        <v>165885.76500000001</v>
      </c>
      <c r="F11" s="22">
        <f t="shared" si="3"/>
        <v>139677.32250000001</v>
      </c>
      <c r="G11" s="22">
        <f t="shared" si="3"/>
        <v>114341.57</v>
      </c>
      <c r="H11" s="22">
        <f t="shared" si="3"/>
        <v>156392.6925</v>
      </c>
      <c r="I11" s="22">
        <f t="shared" si="3"/>
        <v>161294.55249999999</v>
      </c>
      <c r="J11" s="22">
        <f t="shared" si="3"/>
        <v>156389.60999999999</v>
      </c>
      <c r="K11" s="22">
        <f t="shared" si="3"/>
        <v>131406.63250000001</v>
      </c>
      <c r="L11" s="22">
        <f t="shared" si="3"/>
        <v>145561.13</v>
      </c>
      <c r="M11" s="22">
        <f t="shared" si="3"/>
        <v>74761.927499999991</v>
      </c>
      <c r="N11" s="22">
        <f t="shared" si="3"/>
        <v>53181.345000000001</v>
      </c>
      <c r="O11" s="22">
        <f t="shared" si="3"/>
        <v>73558.039999999994</v>
      </c>
    </row>
    <row r="12" spans="1:15">
      <c r="A12" s="19" t="s">
        <v>6</v>
      </c>
      <c r="B12" s="20"/>
      <c r="C12" s="83">
        <f t="shared" si="2"/>
        <v>1575476.2000000002</v>
      </c>
      <c r="D12" s="36">
        <f>+'SAP 12MOE June 2018'!C6</f>
        <v>127401.58</v>
      </c>
      <c r="E12" s="36">
        <f>+'SAP 12MOE June 2018'!D6</f>
        <v>127401.58</v>
      </c>
      <c r="F12" s="36">
        <f>+'SAP 12MOE June 2018'!E6</f>
        <v>178554.21</v>
      </c>
      <c r="G12" s="36">
        <f>+'SAP 12MOE June 2018'!F6</f>
        <v>127401.58</v>
      </c>
      <c r="H12" s="36">
        <f>+'SAP 12MOE June 2018'!G6</f>
        <v>127401.58</v>
      </c>
      <c r="I12" s="36">
        <f>+'SAP 12MOE June 2018'!H6</f>
        <v>111693.75</v>
      </c>
      <c r="J12" s="36">
        <f>+'SAP 12MOE June 2018'!I6</f>
        <v>129270.32</v>
      </c>
      <c r="K12" s="36">
        <f>+'SAP 12MOE June 2018'!J6</f>
        <v>129270.32</v>
      </c>
      <c r="L12" s="36">
        <f>+'SAP 12MOE June 2018'!K6</f>
        <v>129270.32</v>
      </c>
      <c r="M12" s="36">
        <f>+'SAP 12MOE June 2018'!L6</f>
        <v>129270.32</v>
      </c>
      <c r="N12" s="36">
        <f>+'SAP 12MOE June 2018'!M6</f>
        <v>129270.32</v>
      </c>
      <c r="O12" s="36">
        <f>+'SAP 12MOE June 2018'!N6</f>
        <v>129270.32</v>
      </c>
    </row>
    <row r="13" spans="1:15">
      <c r="A13" s="19" t="s">
        <v>7</v>
      </c>
      <c r="B13" s="24"/>
      <c r="C13" s="84">
        <f t="shared" si="2"/>
        <v>49793.510000000024</v>
      </c>
      <c r="D13" s="25">
        <f>D12-D11</f>
        <v>-25830.522500000006</v>
      </c>
      <c r="E13" s="25">
        <f t="shared" ref="E13:O13" si="4">E12-E11</f>
        <v>-38484.185000000012</v>
      </c>
      <c r="F13" s="25">
        <f t="shared" si="4"/>
        <v>38876.887499999983</v>
      </c>
      <c r="G13" s="25">
        <f t="shared" si="4"/>
        <v>13060.009999999995</v>
      </c>
      <c r="H13" s="25">
        <f t="shared" si="4"/>
        <v>-28991.112500000003</v>
      </c>
      <c r="I13" s="25">
        <f t="shared" si="4"/>
        <v>-49600.802499999991</v>
      </c>
      <c r="J13" s="25">
        <f t="shared" si="4"/>
        <v>-27119.289999999979</v>
      </c>
      <c r="K13" s="25">
        <f t="shared" si="4"/>
        <v>-2136.3125</v>
      </c>
      <c r="L13" s="25">
        <f t="shared" si="4"/>
        <v>-16290.809999999998</v>
      </c>
      <c r="M13" s="25">
        <f t="shared" si="4"/>
        <v>54508.392500000016</v>
      </c>
      <c r="N13" s="25">
        <f t="shared" si="4"/>
        <v>76088.975000000006</v>
      </c>
      <c r="O13" s="25">
        <f t="shared" si="4"/>
        <v>55712.280000000013</v>
      </c>
    </row>
    <row r="14" spans="1:15">
      <c r="A14" s="1"/>
      <c r="B14" s="18"/>
      <c r="C14" s="85" t="s">
        <v>2</v>
      </c>
      <c r="D14" s="18" t="s">
        <v>2</v>
      </c>
      <c r="E14" s="18" t="s">
        <v>2</v>
      </c>
      <c r="F14" s="18" t="s">
        <v>2</v>
      </c>
      <c r="G14" s="18" t="s">
        <v>2</v>
      </c>
      <c r="H14" s="18" t="s">
        <v>2</v>
      </c>
      <c r="I14" s="18" t="s">
        <v>2</v>
      </c>
      <c r="J14" s="18" t="s">
        <v>2</v>
      </c>
      <c r="K14" s="18" t="s">
        <v>2</v>
      </c>
      <c r="L14" s="18" t="s">
        <v>2</v>
      </c>
      <c r="M14" s="18" t="s">
        <v>2</v>
      </c>
      <c r="N14" s="18" t="s">
        <v>2</v>
      </c>
      <c r="O14" s="18" t="s">
        <v>2</v>
      </c>
    </row>
    <row r="15" spans="1:15">
      <c r="A15" s="19" t="s">
        <v>8</v>
      </c>
      <c r="B15" s="26">
        <v>0.28000000000000003</v>
      </c>
      <c r="C15" s="86">
        <f t="shared" ref="C15:C16" si="5">SUM(D15:O15)</f>
        <v>13942.182800000004</v>
      </c>
      <c r="D15" s="27">
        <f>D13*$B$15</f>
        <v>-7232.5463000000027</v>
      </c>
      <c r="E15" s="27">
        <f t="shared" ref="E15:O15" si="6">E13*$B$15</f>
        <v>-10775.571800000005</v>
      </c>
      <c r="F15" s="27">
        <f t="shared" si="6"/>
        <v>10885.528499999997</v>
      </c>
      <c r="G15" s="27">
        <f t="shared" si="6"/>
        <v>3656.802799999999</v>
      </c>
      <c r="H15" s="27">
        <f t="shared" si="6"/>
        <v>-8117.5115000000014</v>
      </c>
      <c r="I15" s="27">
        <f t="shared" si="6"/>
        <v>-13888.224699999999</v>
      </c>
      <c r="J15" s="27">
        <f t="shared" si="6"/>
        <v>-7593.4011999999948</v>
      </c>
      <c r="K15" s="27">
        <f t="shared" si="6"/>
        <v>-598.16750000000002</v>
      </c>
      <c r="L15" s="27">
        <f t="shared" si="6"/>
        <v>-4561.4268000000002</v>
      </c>
      <c r="M15" s="27">
        <f t="shared" si="6"/>
        <v>15262.349900000007</v>
      </c>
      <c r="N15" s="27">
        <f t="shared" si="6"/>
        <v>21304.913000000004</v>
      </c>
      <c r="O15" s="27">
        <f t="shared" si="6"/>
        <v>15599.438400000005</v>
      </c>
    </row>
    <row r="16" spans="1:15">
      <c r="A16" s="19" t="s">
        <v>9</v>
      </c>
      <c r="B16" s="28"/>
      <c r="C16" s="87">
        <f t="shared" si="5"/>
        <v>35851.327200000014</v>
      </c>
      <c r="D16" s="30">
        <f>D13-D15</f>
        <v>-18597.976200000005</v>
      </c>
      <c r="E16" s="30">
        <f t="shared" ref="E16:O16" si="7">E13-E15</f>
        <v>-27708.613200000007</v>
      </c>
      <c r="F16" s="30">
        <f t="shared" si="7"/>
        <v>27991.358999999986</v>
      </c>
      <c r="G16" s="30">
        <f t="shared" si="7"/>
        <v>9403.2071999999953</v>
      </c>
      <c r="H16" s="30">
        <f t="shared" si="7"/>
        <v>-20873.601000000002</v>
      </c>
      <c r="I16" s="30">
        <f t="shared" si="7"/>
        <v>-35712.577799999992</v>
      </c>
      <c r="J16" s="30">
        <f t="shared" si="7"/>
        <v>-19525.888799999986</v>
      </c>
      <c r="K16" s="30">
        <f t="shared" si="7"/>
        <v>-1538.145</v>
      </c>
      <c r="L16" s="30">
        <f t="shared" si="7"/>
        <v>-11729.383199999997</v>
      </c>
      <c r="M16" s="30">
        <f t="shared" si="7"/>
        <v>39246.042600000008</v>
      </c>
      <c r="N16" s="30">
        <f t="shared" si="7"/>
        <v>54784.062000000005</v>
      </c>
      <c r="O16" s="30">
        <f t="shared" si="7"/>
        <v>40112.841600000007</v>
      </c>
    </row>
    <row r="19" spans="1:1">
      <c r="A19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G16" sqref="G16"/>
    </sheetView>
  </sheetViews>
  <sheetFormatPr defaultColWidth="9.140625" defaultRowHeight="12.75"/>
  <cols>
    <col min="1" max="1" width="8.5703125" style="39" customWidth="1"/>
    <col min="2" max="2" width="6" style="39" bestFit="1" customWidth="1"/>
    <col min="3" max="3" width="24.42578125" style="39" customWidth="1"/>
    <col min="4" max="4" width="12.140625" style="39" bestFit="1" customWidth="1"/>
    <col min="5" max="5" width="14.5703125" style="39" bestFit="1" customWidth="1"/>
    <col min="6" max="7" width="13.140625" style="39" customWidth="1"/>
    <col min="8" max="8" width="14.28515625" style="39" bestFit="1" customWidth="1"/>
    <col min="9" max="9" width="13" style="39" customWidth="1"/>
    <col min="10" max="10" width="12.28515625" style="39" customWidth="1"/>
    <col min="11" max="11" width="12.85546875" style="39" customWidth="1"/>
    <col min="12" max="16" width="13.42578125" style="39" customWidth="1"/>
    <col min="17" max="16384" width="9.140625" style="39"/>
  </cols>
  <sheetData>
    <row r="1" spans="1:17">
      <c r="C1" s="40"/>
      <c r="F1" s="41"/>
      <c r="G1" s="42"/>
      <c r="H1" s="41"/>
      <c r="I1"/>
      <c r="J1"/>
      <c r="K1"/>
      <c r="O1" s="44"/>
      <c r="P1" s="44"/>
    </row>
    <row r="2" spans="1:17">
      <c r="E2" s="45"/>
      <c r="F2" s="45"/>
      <c r="G2" s="42"/>
      <c r="H2" s="43"/>
      <c r="I2" s="46"/>
      <c r="J2" s="43"/>
      <c r="K2" s="46"/>
      <c r="L2" s="47"/>
      <c r="M2" s="45"/>
      <c r="N2" s="45"/>
      <c r="O2" s="48"/>
      <c r="P2" s="44"/>
    </row>
    <row r="3" spans="1:17">
      <c r="E3" s="45"/>
      <c r="F3" s="45"/>
      <c r="G3" s="45"/>
      <c r="H3" s="45"/>
      <c r="I3" s="45"/>
      <c r="J3" s="45"/>
      <c r="K3" s="45"/>
      <c r="L3" s="45"/>
      <c r="M3" s="45"/>
      <c r="N3" s="45"/>
      <c r="O3" s="49"/>
      <c r="P3" s="48"/>
    </row>
    <row r="4" spans="1:17"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7">
      <c r="D5" s="51"/>
      <c r="E5" s="47" t="s">
        <v>11</v>
      </c>
      <c r="F5" s="47" t="s">
        <v>11</v>
      </c>
      <c r="G5" s="47" t="s">
        <v>11</v>
      </c>
      <c r="H5" s="47" t="s">
        <v>11</v>
      </c>
      <c r="I5" s="47" t="s">
        <v>11</v>
      </c>
      <c r="J5" s="47" t="s">
        <v>11</v>
      </c>
      <c r="K5" s="47" t="s">
        <v>11</v>
      </c>
      <c r="L5" s="47" t="s">
        <v>11</v>
      </c>
      <c r="M5" s="47" t="s">
        <v>11</v>
      </c>
      <c r="N5" s="47" t="s">
        <v>11</v>
      </c>
      <c r="O5" s="47" t="s">
        <v>11</v>
      </c>
      <c r="P5" s="47" t="s">
        <v>11</v>
      </c>
    </row>
    <row r="6" spans="1:17"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</row>
    <row r="7" spans="1:17" ht="15">
      <c r="C7" s="53"/>
      <c r="D7" s="54" t="s">
        <v>36</v>
      </c>
      <c r="E7" s="73">
        <v>42917</v>
      </c>
      <c r="F7" s="73">
        <v>42948</v>
      </c>
      <c r="G7" s="73">
        <v>42979</v>
      </c>
      <c r="H7" s="73">
        <v>43009</v>
      </c>
      <c r="I7" s="73">
        <v>43040</v>
      </c>
      <c r="J7" s="73">
        <v>43070</v>
      </c>
      <c r="K7" s="73">
        <v>43101</v>
      </c>
      <c r="L7" s="73">
        <v>43132</v>
      </c>
      <c r="M7" s="73">
        <v>43160</v>
      </c>
      <c r="N7" s="73">
        <v>43191</v>
      </c>
      <c r="O7" s="73">
        <v>43221</v>
      </c>
      <c r="P7" s="73">
        <v>43252</v>
      </c>
    </row>
    <row r="8" spans="1:17">
      <c r="A8" s="55"/>
      <c r="C8" s="56"/>
      <c r="D8" s="57"/>
      <c r="E8" s="58"/>
      <c r="F8" s="58"/>
      <c r="G8" s="58"/>
      <c r="H8" s="59"/>
      <c r="I8" s="57"/>
      <c r="J8" s="57"/>
      <c r="K8" s="57"/>
      <c r="L8" s="57"/>
      <c r="M8" s="57"/>
      <c r="N8" s="57"/>
      <c r="O8" s="57"/>
      <c r="P8" s="57"/>
    </row>
    <row r="9" spans="1:17" ht="15">
      <c r="A9" s="55"/>
      <c r="C9" s="60" t="s">
        <v>14</v>
      </c>
      <c r="D9" s="61"/>
      <c r="E9" s="62"/>
      <c r="F9" s="62"/>
      <c r="G9" s="62"/>
      <c r="H9" s="63"/>
      <c r="I9" s="63"/>
      <c r="J9" s="64"/>
      <c r="K9" s="63"/>
      <c r="L9" s="63"/>
      <c r="M9" s="63"/>
      <c r="N9" s="63"/>
      <c r="O9" s="63"/>
      <c r="P9" s="63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1" customFormat="1">
      <c r="A16" s="69" t="s">
        <v>14</v>
      </c>
      <c r="B16" s="41">
        <v>501</v>
      </c>
      <c r="C16" s="41" t="s">
        <v>15</v>
      </c>
      <c r="D16" s="70">
        <f>SUM(E16:P16)</f>
        <v>1643275</v>
      </c>
      <c r="E16" s="76">
        <v>190038</v>
      </c>
      <c r="F16" s="76">
        <v>219426</v>
      </c>
      <c r="G16" s="76">
        <v>163420</v>
      </c>
      <c r="H16" s="76">
        <v>100679</v>
      </c>
      <c r="I16" s="76">
        <v>206405</v>
      </c>
      <c r="J16" s="76">
        <v>207552</v>
      </c>
      <c r="K16" s="76">
        <v>193757</v>
      </c>
      <c r="L16" s="76">
        <v>163591</v>
      </c>
      <c r="M16" s="76">
        <v>168392</v>
      </c>
      <c r="N16" s="76">
        <v>0</v>
      </c>
      <c r="O16" s="76">
        <v>0</v>
      </c>
      <c r="P16" s="76">
        <v>30015</v>
      </c>
    </row>
    <row r="17" spans="1:20" s="41" customFormat="1">
      <c r="A17" s="69" t="s">
        <v>14</v>
      </c>
      <c r="B17" s="41">
        <v>501</v>
      </c>
      <c r="C17" s="41" t="s">
        <v>16</v>
      </c>
      <c r="D17" s="70">
        <f>SUM(E17:P17)</f>
        <v>2811273</v>
      </c>
      <c r="E17" s="76">
        <v>257355</v>
      </c>
      <c r="F17" s="76">
        <v>264912</v>
      </c>
      <c r="G17" s="76">
        <v>244397</v>
      </c>
      <c r="H17" s="76">
        <v>233165</v>
      </c>
      <c r="I17" s="76">
        <v>250216</v>
      </c>
      <c r="J17" s="76">
        <v>263381</v>
      </c>
      <c r="K17" s="76">
        <v>262855</v>
      </c>
      <c r="L17" s="76">
        <v>220078</v>
      </c>
      <c r="M17" s="76">
        <v>256604</v>
      </c>
      <c r="N17" s="76">
        <v>218283</v>
      </c>
      <c r="O17" s="76">
        <v>155274</v>
      </c>
      <c r="P17" s="76">
        <v>184753</v>
      </c>
    </row>
    <row r="18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>
      <c r="A19"/>
      <c r="B19"/>
      <c r="C19"/>
      <c r="D19"/>
      <c r="E19" s="7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  <row r="65033" spans="4:16">
      <c r="D65033" s="64"/>
      <c r="E65033" s="64"/>
      <c r="F65033" s="64"/>
      <c r="G65033" s="64"/>
      <c r="H65033" s="64"/>
      <c r="I65033" s="64"/>
      <c r="J65033" s="64"/>
      <c r="K65033" s="64"/>
      <c r="L65033" s="64"/>
      <c r="M65033" s="64"/>
      <c r="N65033" s="64"/>
      <c r="O65033" s="64"/>
      <c r="P65033" s="64"/>
    </row>
    <row r="65034" spans="4:16">
      <c r="D65034" s="64"/>
      <c r="E65034" s="64"/>
      <c r="F65034" s="64"/>
      <c r="G65034" s="64"/>
      <c r="H65034" s="64"/>
      <c r="I65034" s="64"/>
      <c r="J65034" s="64"/>
      <c r="K65034" s="64"/>
      <c r="L65034" s="64"/>
      <c r="M65034" s="64"/>
      <c r="N65034" s="64"/>
      <c r="O65034" s="64"/>
      <c r="P65034" s="64"/>
    </row>
    <row r="65035" spans="4:16">
      <c r="D65035" s="64"/>
      <c r="E65035" s="64"/>
      <c r="F65035" s="64"/>
      <c r="G65035" s="64"/>
      <c r="H65035" s="64"/>
      <c r="I65035" s="64"/>
      <c r="J65035" s="64"/>
      <c r="K65035" s="64"/>
      <c r="L65035" s="64"/>
      <c r="M65035" s="64"/>
      <c r="N65035" s="64"/>
      <c r="O65035" s="64"/>
      <c r="P65035" s="64"/>
    </row>
    <row r="65036" spans="4:16">
      <c r="D65036" s="64"/>
      <c r="E65036" s="64"/>
      <c r="F65036" s="64"/>
      <c r="G65036" s="64"/>
      <c r="H65036" s="64"/>
      <c r="I65036" s="64"/>
      <c r="J65036" s="64"/>
      <c r="K65036" s="64"/>
      <c r="L65036" s="64"/>
      <c r="M65036" s="64"/>
      <c r="N65036" s="64"/>
      <c r="O65036" s="64"/>
      <c r="P65036" s="64"/>
    </row>
    <row r="65037" spans="4:16">
      <c r="D65037" s="64"/>
      <c r="E65037" s="64"/>
      <c r="F65037" s="64"/>
      <c r="G65037" s="64"/>
      <c r="H65037" s="64"/>
      <c r="I65037" s="64"/>
      <c r="J65037" s="64"/>
      <c r="K65037" s="64"/>
      <c r="L65037" s="64"/>
      <c r="M65037" s="64"/>
      <c r="N65037" s="64"/>
      <c r="O65037" s="64"/>
      <c r="P65037" s="64"/>
    </row>
    <row r="65038" spans="4:16">
      <c r="D65038" s="64"/>
      <c r="E65038" s="64"/>
      <c r="F65038" s="64"/>
      <c r="G65038" s="64"/>
      <c r="H65038" s="64"/>
      <c r="I65038" s="64"/>
      <c r="J65038" s="64"/>
      <c r="K65038" s="64"/>
      <c r="L65038" s="64"/>
      <c r="M65038" s="64"/>
      <c r="N65038" s="64"/>
      <c r="O65038" s="64"/>
      <c r="P65038" s="64"/>
    </row>
    <row r="65039" spans="4:16">
      <c r="D65039" s="64"/>
      <c r="E65039" s="64"/>
      <c r="F65039" s="64"/>
      <c r="G65039" s="64"/>
      <c r="H65039" s="64"/>
      <c r="I65039" s="64"/>
      <c r="J65039" s="64"/>
      <c r="K65039" s="64"/>
      <c r="L65039" s="64"/>
      <c r="M65039" s="64"/>
      <c r="N65039" s="64"/>
      <c r="O65039" s="64"/>
      <c r="P65039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C6" sqref="C6:N6"/>
    </sheetView>
  </sheetViews>
  <sheetFormatPr defaultColWidth="9.140625" defaultRowHeight="12.75"/>
  <cols>
    <col min="1" max="1" width="46.5703125" style="38" bestFit="1" customWidth="1"/>
    <col min="2" max="2" width="14" style="38" bestFit="1" customWidth="1"/>
    <col min="3" max="4" width="11.5703125" style="38" bestFit="1" customWidth="1"/>
    <col min="5" max="5" width="11.5703125" style="65" bestFit="1" customWidth="1"/>
    <col min="6" max="13" width="11.5703125" style="38" bestFit="1" customWidth="1"/>
    <col min="14" max="14" width="10.5703125" style="38" bestFit="1" customWidth="1"/>
    <col min="15" max="16384" width="9.140625" style="38"/>
  </cols>
  <sheetData>
    <row r="1" spans="1:16">
      <c r="A1" t="s">
        <v>25</v>
      </c>
      <c r="B1"/>
      <c r="C1"/>
      <c r="D1"/>
    </row>
    <row r="2" spans="1:16">
      <c r="A2"/>
      <c r="B2"/>
      <c r="C2"/>
      <c r="D2"/>
    </row>
    <row r="3" spans="1:16">
      <c r="A3"/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5">
        <v>43252</v>
      </c>
      <c r="D5" s="75">
        <v>43221</v>
      </c>
      <c r="E5" s="75">
        <v>43191</v>
      </c>
      <c r="F5" s="75">
        <v>43160</v>
      </c>
      <c r="G5" s="75">
        <v>43132</v>
      </c>
      <c r="H5" s="75">
        <v>43101</v>
      </c>
      <c r="I5" s="75">
        <v>43070</v>
      </c>
      <c r="J5" s="75">
        <v>43040</v>
      </c>
      <c r="K5" s="75">
        <v>43009</v>
      </c>
      <c r="L5" s="75">
        <v>42979</v>
      </c>
      <c r="M5" s="75">
        <v>42948</v>
      </c>
      <c r="N5" s="75">
        <v>42917</v>
      </c>
    </row>
    <row r="6" spans="1:16">
      <c r="A6" t="s">
        <v>28</v>
      </c>
      <c r="B6" s="77">
        <f>SUM(C6:N6)</f>
        <v>1575476.2000000002</v>
      </c>
      <c r="C6" s="77">
        <v>127401.58</v>
      </c>
      <c r="D6" s="77">
        <v>127401.58</v>
      </c>
      <c r="E6" s="77">
        <v>178554.21</v>
      </c>
      <c r="F6" s="77">
        <v>127401.58</v>
      </c>
      <c r="G6" s="77">
        <v>127401.58</v>
      </c>
      <c r="H6" s="77">
        <v>111693.75</v>
      </c>
      <c r="I6" s="77">
        <v>129270.32</v>
      </c>
      <c r="J6" s="77">
        <v>129270.32</v>
      </c>
      <c r="K6" s="77">
        <v>129270.32</v>
      </c>
      <c r="L6" s="77">
        <v>129270.32</v>
      </c>
      <c r="M6" s="77">
        <v>129270.32</v>
      </c>
      <c r="N6" s="77">
        <v>129270.32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2" workbookViewId="0">
      <selection activeCell="A2" sqref="A2"/>
    </sheetView>
  </sheetViews>
  <sheetFormatPr defaultRowHeight="12.75"/>
  <cols>
    <col min="2" max="2" width="2.140625" bestFit="1" customWidth="1"/>
    <col min="3" max="3" width="8.140625" customWidth="1"/>
    <col min="4" max="4" width="2.570312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8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8"/>
    </row>
    <row r="4" spans="1:7">
      <c r="A4" s="66" t="s">
        <v>18</v>
      </c>
    </row>
    <row r="5" spans="1:7">
      <c r="A5" s="66" t="s">
        <v>23</v>
      </c>
    </row>
    <row r="6" spans="1:7" ht="15.75">
      <c r="A6" s="67"/>
    </row>
    <row r="7" spans="1:7">
      <c r="A7" s="66" t="s">
        <v>19</v>
      </c>
    </row>
    <row r="8" spans="1:7">
      <c r="A8" s="66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ADAEBA0-CE95-4948-ABFB-6F8A03A49FE7}"/>
</file>

<file path=customXml/itemProps2.xml><?xml version="1.0" encoding="utf-8"?>
<ds:datastoreItem xmlns:ds="http://schemas.openxmlformats.org/officeDocument/2006/customXml" ds:itemID="{51CD83D3-EA17-402D-9865-43BC9D32A33D}"/>
</file>

<file path=customXml/itemProps3.xml><?xml version="1.0" encoding="utf-8"?>
<ds:datastoreItem xmlns:ds="http://schemas.openxmlformats.org/officeDocument/2006/customXml" ds:itemID="{B5FBFFF0-0815-405B-AE71-3CAC89EF87EB}"/>
</file>

<file path=customXml/itemProps4.xml><?xml version="1.0" encoding="utf-8"?>
<ds:datastoreItem xmlns:ds="http://schemas.openxmlformats.org/officeDocument/2006/customXml" ds:itemID="{BAD53638-4598-4171-847A-CD78F24BCE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Lead</vt:lpstr>
      <vt:lpstr>Monthly</vt:lpstr>
      <vt:lpstr>Actual Generation</vt:lpstr>
      <vt:lpstr>SAP 12MOE June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2018-11-05T23:00:32Z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