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0 Pgs. 1-4 (BR-11)" sheetId="1" r:id="rId1"/>
    <sheet name="Exh. JDT-10 Pgs. 5-8 (BR-11)" sheetId="2" r:id="rId2"/>
  </sheets>
  <externalReferences>
    <externalReference r:id="rId3"/>
  </externalReferences>
  <definedNames>
    <definedName name="_OTH903" localSheetId="1">[1]EXTERNAL!#REF!</definedName>
    <definedName name="_OTH903">[1]EXTERNAL!#REF!</definedName>
    <definedName name="DIR_CSI_910" localSheetId="1">[1]EXTERNAL!#REF!</definedName>
    <definedName name="DIR_CSI_910">[1]EXTERNAL!#REF!</definedName>
    <definedName name="DIR_CSITRNSP_908" localSheetId="1">[1]EXTERNAL!#REF!</definedName>
    <definedName name="DIR_CSITRNSP_908">[1]EXTERNAL!#REF!</definedName>
    <definedName name="EffTax">[1]INPUTS!$F$40</definedName>
    <definedName name="FTAX">[1]INPUTS!$F$39</definedName>
    <definedName name="GASREV" localSheetId="1">[1]EXTERNAL!#REF!</definedName>
    <definedName name="GASREV">[1]EXTERNAL!#REF!</definedName>
    <definedName name="JPTF2_COM" localSheetId="1">[1]EXTERNAL!#REF!</definedName>
    <definedName name="JPTF2_COM">[1]EXTERNAL!#REF!</definedName>
    <definedName name="JPTF2_DEM" localSheetId="1">[1]EXTERNAL!#REF!</definedName>
    <definedName name="JPTF2_DEM">[1]EXTERNAL!#REF!</definedName>
    <definedName name="PDAYXT_COM" localSheetId="1">[1]EXTERNAL!#REF!</definedName>
    <definedName name="PDAYXT_COM">[1]EXTERNAL!#REF!</definedName>
    <definedName name="_xlnm.Print_Area" localSheetId="0">'Exh. JDT-10 Pgs. 1-4 (BR-11)'!$A$1:$N$392</definedName>
    <definedName name="_xlnm.Print_Area" localSheetId="1">'Exh. JDT-10 Pgs. 5-8 (BR-11)'!$A$1:$N$392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 localSheetId="1">[1]EXTERNAL!#REF!</definedName>
    <definedName name="SEAS2_COM">[1]EXTERNAL!#REF!</definedName>
    <definedName name="SEAS2_DEM" localSheetId="1">[1]EXTERNAL!#REF!</definedName>
    <definedName name="SEAS2_DEM">[1]EXTERNAL!#REF!</definedName>
    <definedName name="SEAS3_COM" localSheetId="1">[1]EXTERNAL!#REF!</definedName>
    <definedName name="SEAS3_COM">[1]EXTERNAL!#REF!</definedName>
    <definedName name="SGTREV" localSheetId="1">[1]EXTERNAL!#REF!</definedName>
    <definedName name="SGTREV">[1]EXTERNAL!#REF!</definedName>
    <definedName name="STAX">[1]INPUTS!$F$38</definedName>
    <definedName name="TF1_COM" localSheetId="1">[1]EXTERNAL!#REF!</definedName>
    <definedName name="TF1_COM">[1]EXTERNAL!#REF!</definedName>
    <definedName name="TF1_DEM" localSheetId="1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7" i="1" l="1"/>
  <c r="N386" i="1"/>
  <c r="M386" i="1"/>
  <c r="L386" i="1"/>
  <c r="K386" i="1"/>
  <c r="J386" i="1"/>
  <c r="I386" i="1"/>
  <c r="H386" i="1"/>
  <c r="G386" i="1"/>
  <c r="E386" i="1"/>
  <c r="N385" i="1"/>
  <c r="M385" i="1"/>
  <c r="L385" i="1"/>
  <c r="K385" i="1"/>
  <c r="J385" i="1"/>
  <c r="I385" i="1"/>
  <c r="H385" i="1"/>
  <c r="G385" i="1"/>
  <c r="E385" i="1"/>
  <c r="N384" i="1"/>
  <c r="M384" i="1"/>
  <c r="L384" i="1"/>
  <c r="K384" i="1"/>
  <c r="J384" i="1"/>
  <c r="I384" i="1"/>
  <c r="H384" i="1"/>
  <c r="G384" i="1"/>
  <c r="E384" i="1"/>
  <c r="B384" i="1"/>
  <c r="N383" i="1"/>
  <c r="M383" i="1"/>
  <c r="L383" i="1"/>
  <c r="K383" i="1"/>
  <c r="J383" i="1"/>
  <c r="I383" i="1"/>
  <c r="H383" i="1"/>
  <c r="G383" i="1"/>
  <c r="E383" i="1"/>
  <c r="B383" i="1"/>
  <c r="N382" i="1"/>
  <c r="M382" i="1"/>
  <c r="L382" i="1"/>
  <c r="K382" i="1"/>
  <c r="J382" i="1"/>
  <c r="I382" i="1"/>
  <c r="H382" i="1"/>
  <c r="G382" i="1"/>
  <c r="E382" i="1"/>
  <c r="B382" i="1"/>
  <c r="N381" i="1"/>
  <c r="M381" i="1"/>
  <c r="L381" i="1"/>
  <c r="K381" i="1"/>
  <c r="J381" i="1"/>
  <c r="I381" i="1"/>
  <c r="H381" i="1"/>
  <c r="G381" i="1"/>
  <c r="E381" i="1"/>
  <c r="B381" i="1"/>
  <c r="N380" i="1"/>
  <c r="M380" i="1"/>
  <c r="L380" i="1"/>
  <c r="K380" i="1"/>
  <c r="J380" i="1"/>
  <c r="I380" i="1"/>
  <c r="H380" i="1"/>
  <c r="G380" i="1"/>
  <c r="E380" i="1"/>
  <c r="B380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N374" i="1"/>
  <c r="M374" i="1"/>
  <c r="L374" i="1"/>
  <c r="K374" i="1"/>
  <c r="J374" i="1"/>
  <c r="I374" i="1"/>
  <c r="H374" i="1"/>
  <c r="G374" i="1"/>
  <c r="E374" i="1"/>
  <c r="B374" i="1"/>
  <c r="N373" i="1"/>
  <c r="M373" i="1"/>
  <c r="L373" i="1"/>
  <c r="K373" i="1"/>
  <c r="J373" i="1"/>
  <c r="I373" i="1"/>
  <c r="H373" i="1"/>
  <c r="G373" i="1"/>
  <c r="E373" i="1"/>
  <c r="B373" i="1"/>
  <c r="N372" i="1"/>
  <c r="M372" i="1"/>
  <c r="L372" i="1"/>
  <c r="K372" i="1"/>
  <c r="J372" i="1"/>
  <c r="I372" i="1"/>
  <c r="H372" i="1"/>
  <c r="G372" i="1"/>
  <c r="E372" i="1"/>
  <c r="B372" i="1"/>
  <c r="N371" i="1"/>
  <c r="M371" i="1"/>
  <c r="L371" i="1"/>
  <c r="K371" i="1"/>
  <c r="J371" i="1"/>
  <c r="I371" i="1"/>
  <c r="H371" i="1"/>
  <c r="G371" i="1"/>
  <c r="E371" i="1"/>
  <c r="B371" i="1"/>
  <c r="N370" i="1"/>
  <c r="M370" i="1"/>
  <c r="L370" i="1"/>
  <c r="K370" i="1"/>
  <c r="J370" i="1"/>
  <c r="I370" i="1"/>
  <c r="H370" i="1"/>
  <c r="G370" i="1"/>
  <c r="E370" i="1"/>
  <c r="B370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N365" i="1"/>
  <c r="M365" i="1"/>
  <c r="L365" i="1"/>
  <c r="K365" i="1"/>
  <c r="J365" i="1"/>
  <c r="I365" i="1"/>
  <c r="H365" i="1"/>
  <c r="G365" i="1"/>
  <c r="E365" i="1"/>
  <c r="B365" i="1"/>
  <c r="N364" i="1"/>
  <c r="M364" i="1"/>
  <c r="L364" i="1"/>
  <c r="K364" i="1"/>
  <c r="J364" i="1"/>
  <c r="I364" i="1"/>
  <c r="H364" i="1"/>
  <c r="G364" i="1"/>
  <c r="E364" i="1"/>
  <c r="B364" i="1"/>
  <c r="N363" i="1"/>
  <c r="M363" i="1"/>
  <c r="L363" i="1"/>
  <c r="K363" i="1"/>
  <c r="J363" i="1"/>
  <c r="I363" i="1"/>
  <c r="H363" i="1"/>
  <c r="G363" i="1"/>
  <c r="E363" i="1"/>
  <c r="B363" i="1"/>
  <c r="N362" i="1"/>
  <c r="M362" i="1"/>
  <c r="L362" i="1"/>
  <c r="K362" i="1"/>
  <c r="J362" i="1"/>
  <c r="I362" i="1"/>
  <c r="H362" i="1"/>
  <c r="G362" i="1"/>
  <c r="E362" i="1"/>
  <c r="B362" i="1"/>
  <c r="N361" i="1"/>
  <c r="M361" i="1"/>
  <c r="L361" i="1"/>
  <c r="K361" i="1"/>
  <c r="J361" i="1"/>
  <c r="I361" i="1"/>
  <c r="H361" i="1"/>
  <c r="G361" i="1"/>
  <c r="E361" i="1"/>
  <c r="B361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N356" i="1"/>
  <c r="M356" i="1"/>
  <c r="L356" i="1"/>
  <c r="K356" i="1"/>
  <c r="J356" i="1"/>
  <c r="I356" i="1"/>
  <c r="H356" i="1"/>
  <c r="G356" i="1"/>
  <c r="E356" i="1"/>
  <c r="B356" i="1"/>
  <c r="N355" i="1"/>
  <c r="M355" i="1"/>
  <c r="L355" i="1"/>
  <c r="K355" i="1"/>
  <c r="J355" i="1"/>
  <c r="I355" i="1"/>
  <c r="H355" i="1"/>
  <c r="G355" i="1"/>
  <c r="E355" i="1"/>
  <c r="B355" i="1"/>
  <c r="N354" i="1"/>
  <c r="M354" i="1"/>
  <c r="L354" i="1"/>
  <c r="K354" i="1"/>
  <c r="J354" i="1"/>
  <c r="I354" i="1"/>
  <c r="H354" i="1"/>
  <c r="G354" i="1"/>
  <c r="E354" i="1"/>
  <c r="B354" i="1"/>
  <c r="N353" i="1"/>
  <c r="M353" i="1"/>
  <c r="L353" i="1"/>
  <c r="K353" i="1"/>
  <c r="J353" i="1"/>
  <c r="I353" i="1"/>
  <c r="H353" i="1"/>
  <c r="G353" i="1"/>
  <c r="E353" i="1"/>
  <c r="B353" i="1"/>
  <c r="N352" i="1"/>
  <c r="M352" i="1"/>
  <c r="L352" i="1"/>
  <c r="K352" i="1"/>
  <c r="J352" i="1"/>
  <c r="I352" i="1"/>
  <c r="H352" i="1"/>
  <c r="G352" i="1"/>
  <c r="E352" i="1"/>
  <c r="B352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N347" i="1"/>
  <c r="M347" i="1"/>
  <c r="L347" i="1"/>
  <c r="K347" i="1"/>
  <c r="J347" i="1"/>
  <c r="I347" i="1"/>
  <c r="H347" i="1"/>
  <c r="G347" i="1"/>
  <c r="E347" i="1"/>
  <c r="B347" i="1"/>
  <c r="N346" i="1"/>
  <c r="M346" i="1"/>
  <c r="L346" i="1"/>
  <c r="K346" i="1"/>
  <c r="J346" i="1"/>
  <c r="I346" i="1"/>
  <c r="H346" i="1"/>
  <c r="G346" i="1"/>
  <c r="E346" i="1"/>
  <c r="B346" i="1"/>
  <c r="N345" i="1"/>
  <c r="M345" i="1"/>
  <c r="L345" i="1"/>
  <c r="K345" i="1"/>
  <c r="J345" i="1"/>
  <c r="I345" i="1"/>
  <c r="H345" i="1"/>
  <c r="G345" i="1"/>
  <c r="E345" i="1"/>
  <c r="B345" i="1"/>
  <c r="N344" i="1"/>
  <c r="M344" i="1"/>
  <c r="L344" i="1"/>
  <c r="K344" i="1"/>
  <c r="J344" i="1"/>
  <c r="I344" i="1"/>
  <c r="H344" i="1"/>
  <c r="G344" i="1"/>
  <c r="E344" i="1"/>
  <c r="B344" i="1"/>
  <c r="N343" i="1"/>
  <c r="M343" i="1"/>
  <c r="L343" i="1"/>
  <c r="K343" i="1"/>
  <c r="J343" i="1"/>
  <c r="I343" i="1"/>
  <c r="H343" i="1"/>
  <c r="G343" i="1"/>
  <c r="E343" i="1"/>
  <c r="B343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N338" i="1"/>
  <c r="M338" i="1"/>
  <c r="L338" i="1"/>
  <c r="K338" i="1"/>
  <c r="J338" i="1"/>
  <c r="I338" i="1"/>
  <c r="H338" i="1"/>
  <c r="G338" i="1"/>
  <c r="E338" i="1"/>
  <c r="B338" i="1"/>
  <c r="N337" i="1"/>
  <c r="M337" i="1"/>
  <c r="L337" i="1"/>
  <c r="K337" i="1"/>
  <c r="J337" i="1"/>
  <c r="I337" i="1"/>
  <c r="H337" i="1"/>
  <c r="G337" i="1"/>
  <c r="E337" i="1"/>
  <c r="B337" i="1"/>
  <c r="N336" i="1"/>
  <c r="M336" i="1"/>
  <c r="L336" i="1"/>
  <c r="K336" i="1"/>
  <c r="J336" i="1"/>
  <c r="I336" i="1"/>
  <c r="H336" i="1"/>
  <c r="G336" i="1"/>
  <c r="E336" i="1"/>
  <c r="B336" i="1"/>
  <c r="N335" i="1"/>
  <c r="M335" i="1"/>
  <c r="L335" i="1"/>
  <c r="K335" i="1"/>
  <c r="J335" i="1"/>
  <c r="I335" i="1"/>
  <c r="H335" i="1"/>
  <c r="G335" i="1"/>
  <c r="E335" i="1"/>
  <c r="B335" i="1"/>
  <c r="N334" i="1"/>
  <c r="M334" i="1"/>
  <c r="L334" i="1"/>
  <c r="K334" i="1"/>
  <c r="J334" i="1"/>
  <c r="I334" i="1"/>
  <c r="H334" i="1"/>
  <c r="G334" i="1"/>
  <c r="E334" i="1"/>
  <c r="B334" i="1"/>
  <c r="N333" i="1"/>
  <c r="M333" i="1"/>
  <c r="L333" i="1"/>
  <c r="K333" i="1"/>
  <c r="J333" i="1"/>
  <c r="I333" i="1"/>
  <c r="H333" i="1"/>
  <c r="G333" i="1"/>
  <c r="E333" i="1"/>
  <c r="B333" i="1"/>
  <c r="B331" i="1"/>
  <c r="N330" i="1"/>
  <c r="M330" i="1"/>
  <c r="L330" i="1"/>
  <c r="K330" i="1"/>
  <c r="J330" i="1"/>
  <c r="I330" i="1"/>
  <c r="H330" i="1"/>
  <c r="G330" i="1"/>
  <c r="E330" i="1"/>
  <c r="N329" i="1"/>
  <c r="M329" i="1"/>
  <c r="L329" i="1"/>
  <c r="K329" i="1"/>
  <c r="J329" i="1"/>
  <c r="I329" i="1"/>
  <c r="H329" i="1"/>
  <c r="G329" i="1"/>
  <c r="E329" i="1"/>
  <c r="B329" i="1"/>
  <c r="N328" i="1"/>
  <c r="M328" i="1"/>
  <c r="L328" i="1"/>
  <c r="K328" i="1"/>
  <c r="J328" i="1"/>
  <c r="I328" i="1"/>
  <c r="H328" i="1"/>
  <c r="G328" i="1"/>
  <c r="E328" i="1"/>
  <c r="B328" i="1"/>
  <c r="N327" i="1"/>
  <c r="M327" i="1"/>
  <c r="L327" i="1"/>
  <c r="K327" i="1"/>
  <c r="J327" i="1"/>
  <c r="I327" i="1"/>
  <c r="H327" i="1"/>
  <c r="G327" i="1"/>
  <c r="E327" i="1"/>
  <c r="B327" i="1"/>
  <c r="N326" i="1"/>
  <c r="M326" i="1"/>
  <c r="L326" i="1"/>
  <c r="K326" i="1"/>
  <c r="J326" i="1"/>
  <c r="I326" i="1"/>
  <c r="H326" i="1"/>
  <c r="G326" i="1"/>
  <c r="E326" i="1"/>
  <c r="B326" i="1"/>
  <c r="N325" i="1"/>
  <c r="M325" i="1"/>
  <c r="L325" i="1"/>
  <c r="K325" i="1"/>
  <c r="J325" i="1"/>
  <c r="I325" i="1"/>
  <c r="H325" i="1"/>
  <c r="G325" i="1"/>
  <c r="E325" i="1"/>
  <c r="B325" i="1"/>
  <c r="N324" i="1"/>
  <c r="M324" i="1"/>
  <c r="L324" i="1"/>
  <c r="K324" i="1"/>
  <c r="J324" i="1"/>
  <c r="I324" i="1"/>
  <c r="H324" i="1"/>
  <c r="G324" i="1"/>
  <c r="E324" i="1"/>
  <c r="B324" i="1"/>
  <c r="B322" i="1"/>
  <c r="N321" i="1"/>
  <c r="M321" i="1"/>
  <c r="L321" i="1"/>
  <c r="K321" i="1"/>
  <c r="J321" i="1"/>
  <c r="I321" i="1"/>
  <c r="H321" i="1"/>
  <c r="G321" i="1"/>
  <c r="E321" i="1"/>
  <c r="N320" i="1"/>
  <c r="M320" i="1"/>
  <c r="L320" i="1"/>
  <c r="K320" i="1"/>
  <c r="J320" i="1"/>
  <c r="I320" i="1"/>
  <c r="H320" i="1"/>
  <c r="G320" i="1"/>
  <c r="E320" i="1"/>
  <c r="B320" i="1"/>
  <c r="N319" i="1"/>
  <c r="M319" i="1"/>
  <c r="L319" i="1"/>
  <c r="K319" i="1"/>
  <c r="J319" i="1"/>
  <c r="I319" i="1"/>
  <c r="H319" i="1"/>
  <c r="G319" i="1"/>
  <c r="E319" i="1"/>
  <c r="B319" i="1"/>
  <c r="N318" i="1"/>
  <c r="M318" i="1"/>
  <c r="L318" i="1"/>
  <c r="K318" i="1"/>
  <c r="J318" i="1"/>
  <c r="I318" i="1"/>
  <c r="H318" i="1"/>
  <c r="G318" i="1"/>
  <c r="E318" i="1"/>
  <c r="B318" i="1"/>
  <c r="N317" i="1"/>
  <c r="M317" i="1"/>
  <c r="L317" i="1"/>
  <c r="K317" i="1"/>
  <c r="J317" i="1"/>
  <c r="I317" i="1"/>
  <c r="H317" i="1"/>
  <c r="G317" i="1"/>
  <c r="E317" i="1"/>
  <c r="B317" i="1"/>
  <c r="N316" i="1"/>
  <c r="M316" i="1"/>
  <c r="L316" i="1"/>
  <c r="K316" i="1"/>
  <c r="J316" i="1"/>
  <c r="I316" i="1"/>
  <c r="H316" i="1"/>
  <c r="G316" i="1"/>
  <c r="E316" i="1"/>
  <c r="B316" i="1"/>
  <c r="N315" i="1"/>
  <c r="M315" i="1"/>
  <c r="L315" i="1"/>
  <c r="K315" i="1"/>
  <c r="J315" i="1"/>
  <c r="I315" i="1"/>
  <c r="H315" i="1"/>
  <c r="G315" i="1"/>
  <c r="E315" i="1"/>
  <c r="B315" i="1"/>
  <c r="B313" i="1"/>
  <c r="N312" i="1"/>
  <c r="M312" i="1"/>
  <c r="L312" i="1"/>
  <c r="K312" i="1"/>
  <c r="J312" i="1"/>
  <c r="I312" i="1"/>
  <c r="H312" i="1"/>
  <c r="G312" i="1"/>
  <c r="E312" i="1"/>
  <c r="N311" i="1"/>
  <c r="M311" i="1"/>
  <c r="L311" i="1"/>
  <c r="K311" i="1"/>
  <c r="J311" i="1"/>
  <c r="I311" i="1"/>
  <c r="H311" i="1"/>
  <c r="G311" i="1"/>
  <c r="E311" i="1"/>
  <c r="B311" i="1"/>
  <c r="N310" i="1"/>
  <c r="M310" i="1"/>
  <c r="L310" i="1"/>
  <c r="K310" i="1"/>
  <c r="J310" i="1"/>
  <c r="I310" i="1"/>
  <c r="H310" i="1"/>
  <c r="G310" i="1"/>
  <c r="E310" i="1"/>
  <c r="B310" i="1"/>
  <c r="N309" i="1"/>
  <c r="M309" i="1"/>
  <c r="L309" i="1"/>
  <c r="K309" i="1"/>
  <c r="J309" i="1"/>
  <c r="I309" i="1"/>
  <c r="H309" i="1"/>
  <c r="G309" i="1"/>
  <c r="E309" i="1"/>
  <c r="B309" i="1"/>
  <c r="N308" i="1"/>
  <c r="M308" i="1"/>
  <c r="L308" i="1"/>
  <c r="K308" i="1"/>
  <c r="J308" i="1"/>
  <c r="I308" i="1"/>
  <c r="H308" i="1"/>
  <c r="G308" i="1"/>
  <c r="E308" i="1"/>
  <c r="B308" i="1"/>
  <c r="N307" i="1"/>
  <c r="M307" i="1"/>
  <c r="L307" i="1"/>
  <c r="K307" i="1"/>
  <c r="J307" i="1"/>
  <c r="I307" i="1"/>
  <c r="H307" i="1"/>
  <c r="G307" i="1"/>
  <c r="E307" i="1"/>
  <c r="B307" i="1"/>
  <c r="N306" i="1"/>
  <c r="M306" i="1"/>
  <c r="L306" i="1"/>
  <c r="K306" i="1"/>
  <c r="J306" i="1"/>
  <c r="I306" i="1"/>
  <c r="H306" i="1"/>
  <c r="G306" i="1"/>
  <c r="E306" i="1"/>
  <c r="B306" i="1"/>
  <c r="B304" i="1"/>
  <c r="N303" i="1"/>
  <c r="M303" i="1"/>
  <c r="L303" i="1"/>
  <c r="K303" i="1"/>
  <c r="J303" i="1"/>
  <c r="I303" i="1"/>
  <c r="H303" i="1"/>
  <c r="G303" i="1"/>
  <c r="E303" i="1"/>
  <c r="N302" i="1"/>
  <c r="M302" i="1"/>
  <c r="L302" i="1"/>
  <c r="K302" i="1"/>
  <c r="J302" i="1"/>
  <c r="I302" i="1"/>
  <c r="H302" i="1"/>
  <c r="G302" i="1"/>
  <c r="E302" i="1"/>
  <c r="B302" i="1"/>
  <c r="N301" i="1"/>
  <c r="M301" i="1"/>
  <c r="L301" i="1"/>
  <c r="K301" i="1"/>
  <c r="J301" i="1"/>
  <c r="I301" i="1"/>
  <c r="H301" i="1"/>
  <c r="G301" i="1"/>
  <c r="E301" i="1"/>
  <c r="B301" i="1"/>
  <c r="N300" i="1"/>
  <c r="M300" i="1"/>
  <c r="L300" i="1"/>
  <c r="K300" i="1"/>
  <c r="J300" i="1"/>
  <c r="I300" i="1"/>
  <c r="H300" i="1"/>
  <c r="G300" i="1"/>
  <c r="E300" i="1"/>
  <c r="B300" i="1"/>
  <c r="N299" i="1"/>
  <c r="M299" i="1"/>
  <c r="L299" i="1"/>
  <c r="K299" i="1"/>
  <c r="J299" i="1"/>
  <c r="I299" i="1"/>
  <c r="H299" i="1"/>
  <c r="G299" i="1"/>
  <c r="E299" i="1"/>
  <c r="B299" i="1"/>
  <c r="N298" i="1"/>
  <c r="M298" i="1"/>
  <c r="L298" i="1"/>
  <c r="K298" i="1"/>
  <c r="J298" i="1"/>
  <c r="I298" i="1"/>
  <c r="H298" i="1"/>
  <c r="G298" i="1"/>
  <c r="E298" i="1"/>
  <c r="B298" i="1"/>
  <c r="N297" i="1"/>
  <c r="M297" i="1"/>
  <c r="L297" i="1"/>
  <c r="K297" i="1"/>
  <c r="J297" i="1"/>
  <c r="I297" i="1"/>
  <c r="H297" i="1"/>
  <c r="G297" i="1"/>
  <c r="E297" i="1"/>
  <c r="B297" i="1"/>
  <c r="B295" i="1"/>
  <c r="N294" i="1"/>
  <c r="M294" i="1"/>
  <c r="L294" i="1"/>
  <c r="K294" i="1"/>
  <c r="J294" i="1"/>
  <c r="I294" i="1"/>
  <c r="H294" i="1"/>
  <c r="G294" i="1"/>
  <c r="E294" i="1"/>
  <c r="N293" i="1"/>
  <c r="M293" i="1"/>
  <c r="L293" i="1"/>
  <c r="K293" i="1"/>
  <c r="J293" i="1"/>
  <c r="I293" i="1"/>
  <c r="H293" i="1"/>
  <c r="G293" i="1"/>
  <c r="E293" i="1"/>
  <c r="B293" i="1"/>
  <c r="N292" i="1"/>
  <c r="M292" i="1"/>
  <c r="L292" i="1"/>
  <c r="K292" i="1"/>
  <c r="J292" i="1"/>
  <c r="I292" i="1"/>
  <c r="H292" i="1"/>
  <c r="G292" i="1"/>
  <c r="E292" i="1"/>
  <c r="B292" i="1"/>
  <c r="N291" i="1"/>
  <c r="M291" i="1"/>
  <c r="L291" i="1"/>
  <c r="K291" i="1"/>
  <c r="J291" i="1"/>
  <c r="I291" i="1"/>
  <c r="H291" i="1"/>
  <c r="G291" i="1"/>
  <c r="E291" i="1"/>
  <c r="B291" i="1"/>
  <c r="N290" i="1"/>
  <c r="M290" i="1"/>
  <c r="L290" i="1"/>
  <c r="K290" i="1"/>
  <c r="J290" i="1"/>
  <c r="I290" i="1"/>
  <c r="H290" i="1"/>
  <c r="G290" i="1"/>
  <c r="E290" i="1"/>
  <c r="B290" i="1"/>
  <c r="N289" i="1"/>
  <c r="M289" i="1"/>
  <c r="L289" i="1"/>
  <c r="K289" i="1"/>
  <c r="J289" i="1"/>
  <c r="I289" i="1"/>
  <c r="H289" i="1"/>
  <c r="G289" i="1"/>
  <c r="E289" i="1"/>
  <c r="B289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N279" i="1"/>
  <c r="M279" i="1"/>
  <c r="L279" i="1"/>
  <c r="K279" i="1"/>
  <c r="J279" i="1"/>
  <c r="I279" i="1"/>
  <c r="H279" i="1"/>
  <c r="G279" i="1"/>
  <c r="E279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M213" i="1"/>
  <c r="B212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M105" i="1"/>
  <c r="B104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N61" i="1"/>
  <c r="M61" i="1"/>
  <c r="L61" i="1"/>
  <c r="K61" i="1"/>
  <c r="J61" i="1"/>
  <c r="I61" i="1"/>
  <c r="H61" i="1"/>
  <c r="G61" i="1"/>
  <c r="E61" i="1"/>
  <c r="N60" i="1"/>
  <c r="M60" i="1"/>
  <c r="L60" i="1"/>
  <c r="K60" i="1"/>
  <c r="J60" i="1"/>
  <c r="I60" i="1"/>
  <c r="H60" i="1"/>
  <c r="G60" i="1"/>
  <c r="E60" i="1"/>
  <c r="N59" i="1"/>
  <c r="M59" i="1"/>
  <c r="L59" i="1"/>
  <c r="K59" i="1"/>
  <c r="J59" i="1"/>
  <c r="I59" i="1"/>
  <c r="H59" i="1"/>
  <c r="G59" i="1"/>
  <c r="E59" i="1"/>
  <c r="N58" i="1"/>
  <c r="M58" i="1"/>
  <c r="L58" i="1"/>
  <c r="K58" i="1"/>
  <c r="J58" i="1"/>
  <c r="I58" i="1"/>
  <c r="H58" i="1"/>
  <c r="G58" i="1"/>
  <c r="E58" i="1"/>
  <c r="N56" i="1"/>
  <c r="M56" i="1"/>
  <c r="L56" i="1"/>
  <c r="K56" i="1"/>
  <c r="J56" i="1"/>
  <c r="I56" i="1"/>
  <c r="H56" i="1"/>
  <c r="G56" i="1"/>
  <c r="E56" i="1"/>
  <c r="N54" i="1"/>
  <c r="M54" i="1"/>
  <c r="L54" i="1"/>
  <c r="K54" i="1"/>
  <c r="J54" i="1"/>
  <c r="I54" i="1"/>
  <c r="H54" i="1"/>
  <c r="G54" i="1"/>
  <c r="E54" i="1"/>
  <c r="N52" i="1"/>
  <c r="M52" i="1"/>
  <c r="L52" i="1"/>
  <c r="K52" i="1"/>
  <c r="J52" i="1"/>
  <c r="I52" i="1"/>
  <c r="H52" i="1"/>
  <c r="G52" i="1"/>
  <c r="E52" i="1"/>
  <c r="N51" i="1"/>
  <c r="M51" i="1"/>
  <c r="L51" i="1"/>
  <c r="K51" i="1"/>
  <c r="J51" i="1"/>
  <c r="I51" i="1"/>
  <c r="H51" i="1"/>
  <c r="G51" i="1"/>
  <c r="E51" i="1"/>
  <c r="E50" i="1"/>
  <c r="N48" i="1"/>
  <c r="M48" i="1"/>
  <c r="L48" i="1"/>
  <c r="K48" i="1"/>
  <c r="J48" i="1"/>
  <c r="I48" i="1"/>
  <c r="H48" i="1"/>
  <c r="G48" i="1"/>
  <c r="E48" i="1"/>
  <c r="N41" i="1"/>
  <c r="M41" i="1"/>
  <c r="L41" i="1"/>
  <c r="K41" i="1"/>
  <c r="J41" i="1"/>
  <c r="I41" i="1"/>
  <c r="H41" i="1"/>
  <c r="G41" i="1"/>
  <c r="E41" i="1"/>
  <c r="N40" i="1"/>
  <c r="M40" i="1"/>
  <c r="L40" i="1"/>
  <c r="K40" i="1"/>
  <c r="J40" i="1"/>
  <c r="I40" i="1"/>
  <c r="H40" i="1"/>
  <c r="G40" i="1"/>
  <c r="E40" i="1"/>
  <c r="N39" i="1"/>
  <c r="M39" i="1"/>
  <c r="L39" i="1"/>
  <c r="K39" i="1"/>
  <c r="J39" i="1"/>
  <c r="I39" i="1"/>
  <c r="H39" i="1"/>
  <c r="G39" i="1"/>
  <c r="E39" i="1"/>
  <c r="N38" i="1"/>
  <c r="M38" i="1"/>
  <c r="L38" i="1"/>
  <c r="K38" i="1"/>
  <c r="J38" i="1"/>
  <c r="I38" i="1"/>
  <c r="H38" i="1"/>
  <c r="G38" i="1"/>
  <c r="E38" i="1"/>
  <c r="N36" i="1"/>
  <c r="M36" i="1"/>
  <c r="L36" i="1"/>
  <c r="K36" i="1"/>
  <c r="J36" i="1"/>
  <c r="I36" i="1"/>
  <c r="H36" i="1"/>
  <c r="G36" i="1"/>
  <c r="E36" i="1"/>
  <c r="N34" i="1"/>
  <c r="M34" i="1"/>
  <c r="L34" i="1"/>
  <c r="K34" i="1"/>
  <c r="J34" i="1"/>
  <c r="I34" i="1"/>
  <c r="H34" i="1"/>
  <c r="G34" i="1"/>
  <c r="E34" i="1"/>
  <c r="N33" i="1"/>
  <c r="M33" i="1"/>
  <c r="L33" i="1"/>
  <c r="K33" i="1"/>
  <c r="J33" i="1"/>
  <c r="I33" i="1"/>
  <c r="H33" i="1"/>
  <c r="G33" i="1"/>
  <c r="E33" i="1"/>
  <c r="N29" i="1"/>
  <c r="M29" i="1"/>
  <c r="L29" i="1"/>
  <c r="K29" i="1"/>
  <c r="J29" i="1"/>
  <c r="I29" i="1"/>
  <c r="H29" i="1"/>
  <c r="G29" i="1"/>
  <c r="E29" i="1"/>
  <c r="N28" i="1"/>
  <c r="M28" i="1"/>
  <c r="L28" i="1"/>
  <c r="K28" i="1"/>
  <c r="J28" i="1"/>
  <c r="I28" i="1"/>
  <c r="H28" i="1"/>
  <c r="G28" i="1"/>
  <c r="E28" i="1"/>
  <c r="N26" i="1"/>
  <c r="M26" i="1"/>
  <c r="L26" i="1"/>
  <c r="K26" i="1"/>
  <c r="J26" i="1"/>
  <c r="I26" i="1"/>
  <c r="H26" i="1"/>
  <c r="G26" i="1"/>
  <c r="E26" i="1"/>
  <c r="N25" i="1"/>
  <c r="M25" i="1"/>
  <c r="L25" i="1"/>
  <c r="K25" i="1"/>
  <c r="J25" i="1"/>
  <c r="I25" i="1"/>
  <c r="H25" i="1"/>
  <c r="G25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<sst xmlns="http://schemas.openxmlformats.org/spreadsheetml/2006/main" count="975" uniqueCount="100">
  <si>
    <t>Puget Sound Energy - 2019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</si>
  <si>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</si>
  <si>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</si>
  <si>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</si>
  <si>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</si>
  <si>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</si>
  <si>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</si>
  <si>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</si>
  <si>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</si>
  <si>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</si>
  <si>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</si>
  <si>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</si>
  <si>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</si>
  <si>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</si>
  <si>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</si>
  <si>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</si>
  <si>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</si>
  <si>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</si>
  <si>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</si>
  <si>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</si>
  <si>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</si>
  <si>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Service Revenue</t>
  </si>
  <si>
    <t>Rental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</si>
  <si>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</si>
  <si>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</si>
  <si>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</si>
  <si>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</si>
  <si>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</si>
  <si>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</si>
  <si>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</si>
  <si>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</si>
  <si>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</si>
  <si>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</si>
  <si>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</si>
  <si>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</si>
  <si>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</si>
  <si>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</si>
  <si>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</si>
  <si>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</si>
  <si>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</si>
  <si>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</si>
  <si>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</si>
  <si>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</si>
  <si>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</si>
  <si>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</si>
  <si>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</si>
  <si>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</si>
  <si>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</si>
  <si>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</si>
  <si>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</si>
  <si>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</si>
  <si>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</si>
  <si>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</si>
  <si>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</si>
  <si>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</si>
  <si>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</si>
  <si>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</si>
  <si>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</si>
  <si>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</si>
  <si>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</si>
  <si>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</si>
  <si>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</si>
  <si>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</si>
  <si>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</si>
  <si>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</si>
  <si>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</si>
  <si>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</si>
  <si>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</si>
  <si>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</si>
  <si>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</si>
  <si>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</si>
  <si>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</si>
  <si>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</si>
  <si>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</si>
  <si>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</si>
  <si>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</si>
  <si>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Gas Supply</t>
  </si>
  <si>
    <t/>
  </si>
  <si>
    <t>Demand</t>
  </si>
  <si>
    <t>Commodity</t>
  </si>
  <si>
    <t>Customer</t>
  </si>
  <si>
    <t>Direct Sales</t>
  </si>
  <si>
    <t>Direct Transport</t>
  </si>
  <si>
    <t>~</t>
  </si>
  <si>
    <t>Sub-total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</si>
  <si>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</si>
  <si>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</si>
  <si>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</si>
  <si>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</si>
  <si>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</si>
  <si>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</si>
  <si>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</si>
  <si>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COM_1</t>
  </si>
  <si>
    <t>CUST</t>
  </si>
  <si>
    <t>CUSTXT</t>
  </si>
  <si>
    <t>TRANSCUS</t>
  </si>
  <si>
    <t>Summary - Compromise Method</t>
  </si>
  <si>
    <t>Functional Rate Base - Compromise Method</t>
  </si>
  <si>
    <t>Functional Revenue Requirement - Compromise Method</t>
  </si>
  <si>
    <t>Unit Costs - Compromise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</si>
</sst>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&quot;$&quot;* #,##0.00_);_(&quot;$&quot;* \(#,##0.00\);_(&quot;$&quot;* &quot;-&quot;????_);_(@_)"/>
  </numFmts>
  <fonts count="13" x14ac:knownFonts="1">
    <font>
      <sz val="10"/>
      <name val="Arial"/>
    </font>
    <font>
      <b/>
      <sz val="12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4"/>
    <xf numFmtId="41" fontId="2" fillId="2" borderId="0"/>
    <xf numFmtId="164" fontId="1" fillId="2" borderId="0">
      <alignment horizontal="left" vertical="center"/>
    </xf>
    <xf numFmtId="0" fontId="3" fillId="2" borderId="0">
      <alignment horizontal="left" wrapText="1"/>
    </xf>
    <xf numFmtId="0" fontId="3" fillId="2" borderId="1" applyNumberFormat="0">
      <alignment horizontal="center" vertical="center" wrapText="1"/>
    </xf>
    <xf numFmtId="42" fontId="4" fillId="2" borderId="0"/>
    <xf numFmtId="42" fontId="4" fillId="2" borderId="2">
      <alignment vertical="center"/>
    </xf>
    <xf numFmtId="42" fontId="4" fillId="2" borderId="3">
      <alignment horizontal="left"/>
    </xf>
    <xf numFmtId="0" fontId="5" fillId="0" borderId="0">
      <alignment horizontal="left" vertical="center"/>
    </xf>
    <xf numFmtId="173" fontId="2" fillId="2" borderId="0"/>
    <xf numFmtId="173" fontId="6" fillId="2" borderId="3">
      <alignment horizontal="left"/>
    </xf>
  </cellStyleXfs>
  <cellXfs count="83">
    <xf numFmtId="165" fontId="0" fillId="0" borderId="0" xfId="0">
      <alignment horizontal="left" wrapText="1"/>
    </xf>
    <xf numFmtId="0" fontId="7" fillId="0" borderId="0" xfId="0" applyNumberFormat="1" applyFont="1" applyFill="1" applyAlignment="1"/>
    <xf numFmtId="41" fontId="7" fillId="0" borderId="0" xfId="4" applyFont="1" applyFill="1"/>
    <xf numFmtId="175" fontId="7" fillId="0" borderId="0" xfId="12" applyNumberFormat="1" applyFont="1" applyFill="1"/>
    <xf numFmtId="164" fontId="8" fillId="0" borderId="0" xfId="5" applyFont="1" applyFill="1" applyAlignment="1">
      <alignment horizontal="centerContinuous" vertical="center"/>
    </xf>
    <xf numFmtId="164" fontId="8" fillId="0" borderId="0" xfId="5" applyFont="1" applyFill="1">
      <alignment horizontal="left" vertical="center"/>
    </xf>
    <xf numFmtId="164" fontId="9" fillId="0" borderId="0" xfId="5" applyFont="1" applyFill="1" applyAlignment="1">
      <alignment horizontal="centerContinuous" vertical="center"/>
    </xf>
    <xf numFmtId="0" fontId="8" fillId="0" borderId="0" xfId="6" applyFont="1" applyFill="1" applyAlignment="1">
      <alignment horizontal="left"/>
    </xf>
    <xf numFmtId="0" fontId="10" fillId="0" borderId="0" xfId="6" applyFont="1" applyFill="1">
      <alignment horizontal="left" wrapText="1"/>
    </xf>
    <xf numFmtId="0" fontId="10" fillId="0" borderId="1" xfId="7" applyFont="1" applyFill="1">
      <alignment horizontal="center" vertical="center" wrapText="1"/>
    </xf>
    <xf numFmtId="0" fontId="10" fillId="0" borderId="0" xfId="7" applyFont="1" applyFill="1" applyBorder="1">
      <alignment horizontal="center" vertical="center" wrapText="1"/>
    </xf>
    <xf numFmtId="41" fontId="10" fillId="0" borderId="1" xfId="7" applyNumberFormat="1" applyFont="1" applyFill="1">
      <alignment horizontal="center" vertical="center" wrapText="1"/>
    </xf>
    <xf numFmtId="0" fontId="7" fillId="0" borderId="0" xfId="0" applyNumberFormat="1" applyFont="1" applyFill="1" applyAlignment="1">
      <alignment horizontal="center"/>
    </xf>
    <xf numFmtId="0" fontId="7" fillId="0" borderId="0" xfId="0" quotePrefix="1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/>
    </xf>
    <xf numFmtId="42" fontId="7" fillId="0" borderId="0" xfId="8" applyFont="1" applyFill="1"/>
    <xf numFmtId="166" fontId="7" fillId="0" borderId="0" xfId="2" applyNumberFormat="1" applyFont="1" applyFill="1"/>
    <xf numFmtId="167" fontId="7" fillId="0" borderId="0" xfId="1" applyNumberFormat="1" applyFont="1" applyFill="1"/>
    <xf numFmtId="41" fontId="7" fillId="0" borderId="0" xfId="0" applyNumberFormat="1" applyFont="1" applyFill="1" applyAlignment="1"/>
    <xf numFmtId="42" fontId="7" fillId="0" borderId="2" xfId="9" applyFont="1" applyFill="1">
      <alignment vertical="center"/>
    </xf>
    <xf numFmtId="42" fontId="7" fillId="0" borderId="0" xfId="0" applyNumberFormat="1" applyFont="1" applyFill="1" applyAlignment="1"/>
    <xf numFmtId="166" fontId="7" fillId="0" borderId="0" xfId="0" applyNumberFormat="1" applyFont="1" applyFill="1" applyAlignment="1"/>
    <xf numFmtId="43" fontId="7" fillId="0" borderId="0" xfId="1" applyNumberFormat="1" applyFont="1" applyFill="1"/>
    <xf numFmtId="42" fontId="7" fillId="0" borderId="2" xfId="10" applyFont="1" applyFill="1" applyBorder="1">
      <alignment horizontal="left"/>
    </xf>
    <xf numFmtId="0" fontId="10" fillId="0" borderId="0" xfId="6" applyFont="1" applyFill="1" applyAlignment="1">
      <alignment horizontal="center" wrapText="1"/>
    </xf>
    <xf numFmtId="0" fontId="7" fillId="0" borderId="0" xfId="6" applyFont="1" applyFill="1">
      <alignment horizontal="left" wrapText="1"/>
    </xf>
    <xf numFmtId="42" fontId="7" fillId="0" borderId="2" xfId="8" applyFont="1" applyFill="1" applyBorder="1"/>
    <xf numFmtId="0" fontId="7" fillId="0" borderId="2" xfId="6" applyFont="1" applyFill="1" applyBorder="1">
      <alignment horizontal="left" wrapText="1"/>
    </xf>
    <xf numFmtId="10" fontId="7" fillId="0" borderId="2" xfId="3" applyNumberFormat="1" applyFont="1" applyFill="1" applyBorder="1"/>
    <xf numFmtId="10" fontId="7" fillId="0" borderId="2" xfId="8" applyNumberFormat="1" applyFont="1" applyFill="1" applyBorder="1"/>
    <xf numFmtId="42" fontId="7" fillId="0" borderId="0" xfId="8" applyFont="1" applyFill="1" applyBorder="1"/>
    <xf numFmtId="0" fontId="7" fillId="0" borderId="0" xfId="6" applyFont="1" applyFill="1" applyBorder="1">
      <alignment horizontal="left" wrapText="1"/>
    </xf>
    <xf numFmtId="167" fontId="7" fillId="0" borderId="0" xfId="1" applyNumberFormat="1" applyFont="1" applyFill="1" applyBorder="1"/>
    <xf numFmtId="168" fontId="7" fillId="0" borderId="0" xfId="3" applyNumberFormat="1" applyFont="1" applyFill="1" applyBorder="1"/>
    <xf numFmtId="0" fontId="10" fillId="0" borderId="0" xfId="6" applyFont="1" applyFill="1" applyAlignment="1">
      <alignment horizontal="left"/>
    </xf>
    <xf numFmtId="43" fontId="7" fillId="0" borderId="0" xfId="1" applyFont="1" applyFill="1" applyBorder="1"/>
    <xf numFmtId="10" fontId="7" fillId="0" borderId="0" xfId="3" applyNumberFormat="1" applyFont="1" applyFill="1" applyBorder="1"/>
    <xf numFmtId="169" fontId="7" fillId="0" borderId="0" xfId="1" applyNumberFormat="1" applyFont="1" applyFill="1"/>
    <xf numFmtId="170" fontId="7" fillId="0" borderId="0" xfId="1" applyNumberFormat="1" applyFont="1" applyFill="1"/>
    <xf numFmtId="42" fontId="7" fillId="0" borderId="5" xfId="8" applyFont="1" applyFill="1" applyBorder="1"/>
    <xf numFmtId="0" fontId="7" fillId="0" borderId="5" xfId="6" applyFont="1" applyFill="1" applyBorder="1">
      <alignment horizontal="left" wrapText="1"/>
    </xf>
    <xf numFmtId="42" fontId="7" fillId="0" borderId="0" xfId="8" applyNumberFormat="1" applyFont="1" applyFill="1"/>
    <xf numFmtId="171" fontId="7" fillId="0" borderId="0" xfId="8" applyNumberFormat="1" applyFont="1" applyFill="1"/>
    <xf numFmtId="172" fontId="7" fillId="0" borderId="0" xfId="8" applyNumberFormat="1" applyFont="1" applyFill="1"/>
    <xf numFmtId="0" fontId="7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42" fontId="7" fillId="0" borderId="3" xfId="9" applyFont="1" applyFill="1" applyBorder="1">
      <alignment vertical="center"/>
    </xf>
    <xf numFmtId="42" fontId="7" fillId="0" borderId="3" xfId="10" applyFont="1" applyFill="1" applyBorder="1">
      <alignment horizontal="left"/>
    </xf>
    <xf numFmtId="42" fontId="7" fillId="0" borderId="0" xfId="9" applyFont="1" applyFill="1" applyBorder="1">
      <alignment vertical="center"/>
    </xf>
    <xf numFmtId="42" fontId="7" fillId="0" borderId="0" xfId="10" applyFont="1" applyFill="1" applyBorder="1">
      <alignment horizontal="left"/>
    </xf>
    <xf numFmtId="167" fontId="7" fillId="0" borderId="0" xfId="1" applyNumberFormat="1" applyFont="1" applyFill="1" applyBorder="1" applyAlignment="1">
      <alignment horizontal="left"/>
    </xf>
    <xf numFmtId="42" fontId="7" fillId="0" borderId="2" xfId="9" applyFont="1" applyFill="1" applyBorder="1">
      <alignment vertical="center"/>
    </xf>
    <xf numFmtId="42" fontId="7" fillId="0" borderId="1" xfId="9" applyFont="1" applyFill="1" applyBorder="1">
      <alignment vertical="center"/>
    </xf>
    <xf numFmtId="42" fontId="7" fillId="0" borderId="1" xfId="10" applyFont="1" applyFill="1" applyBorder="1">
      <alignment horizontal="left"/>
    </xf>
    <xf numFmtId="42" fontId="7" fillId="0" borderId="6" xfId="9" applyFont="1" applyFill="1" applyBorder="1">
      <alignment vertical="center"/>
    </xf>
    <xf numFmtId="42" fontId="7" fillId="0" borderId="6" xfId="10" applyFont="1" applyFill="1" applyBorder="1">
      <alignment horizontal="left"/>
    </xf>
    <xf numFmtId="43" fontId="7" fillId="0" borderId="0" xfId="1" applyFont="1" applyFill="1"/>
    <xf numFmtId="42" fontId="10" fillId="0" borderId="3" xfId="8" applyFont="1" applyFill="1" applyBorder="1"/>
    <xf numFmtId="0" fontId="10" fillId="0" borderId="3" xfId="6" applyFont="1" applyFill="1" applyBorder="1">
      <alignment horizontal="left" wrapText="1"/>
    </xf>
    <xf numFmtId="43" fontId="10" fillId="0" borderId="3" xfId="1" applyFont="1" applyFill="1" applyBorder="1"/>
    <xf numFmtId="43" fontId="7" fillId="0" borderId="2" xfId="1" applyNumberFormat="1" applyFont="1" applyFill="1" applyBorder="1"/>
    <xf numFmtId="43" fontId="7" fillId="0" borderId="2" xfId="1" applyFont="1" applyFill="1" applyBorder="1"/>
    <xf numFmtId="167" fontId="7" fillId="0" borderId="0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left"/>
    </xf>
    <xf numFmtId="0" fontId="11" fillId="0" borderId="0" xfId="11" applyFont="1" applyFill="1">
      <alignment horizontal="left" vertical="center"/>
    </xf>
    <xf numFmtId="41" fontId="10" fillId="0" borderId="0" xfId="0" applyNumberFormat="1" applyFont="1" applyFill="1" applyAlignment="1"/>
    <xf numFmtId="42" fontId="7" fillId="0" borderId="3" xfId="10" applyFont="1" applyFill="1">
      <alignment horizontal="left"/>
    </xf>
    <xf numFmtId="10" fontId="7" fillId="0" borderId="4" xfId="3" applyNumberFormat="1" applyFont="1" applyFill="1"/>
    <xf numFmtId="164" fontId="8" fillId="0" borderId="0" xfId="5" applyFont="1" applyFill="1" applyBorder="1" applyAlignment="1">
      <alignment horizontal="centerContinuous" vertical="center"/>
    </xf>
    <xf numFmtId="173" fontId="7" fillId="0" borderId="0" xfId="12" applyNumberFormat="1" applyFont="1" applyFill="1"/>
    <xf numFmtId="173" fontId="7" fillId="0" borderId="0" xfId="12" applyFont="1" applyFill="1"/>
    <xf numFmtId="173" fontId="7" fillId="0" borderId="0" xfId="12" applyNumberFormat="1" applyFont="1" applyFill="1" applyBorder="1"/>
    <xf numFmtId="41" fontId="10" fillId="0" borderId="0" xfId="0" applyNumberFormat="1" applyFont="1" applyFill="1" applyBorder="1" applyAlignment="1"/>
    <xf numFmtId="173" fontId="7" fillId="0" borderId="0" xfId="12" applyFont="1" applyFill="1" applyBorder="1"/>
    <xf numFmtId="174" fontId="7" fillId="0" borderId="0" xfId="12" applyNumberFormat="1" applyFont="1" applyFill="1"/>
    <xf numFmtId="173" fontId="12" fillId="0" borderId="0" xfId="13" applyFont="1" applyFill="1" applyBorder="1">
      <alignment horizontal="left"/>
    </xf>
    <xf numFmtId="41" fontId="7" fillId="0" borderId="0" xfId="4" applyFont="1" applyFill="1" applyBorder="1"/>
    <xf numFmtId="175" fontId="7" fillId="0" borderId="0" xfId="0" applyNumberFormat="1" applyFont="1" applyFill="1" applyAlignment="1"/>
    <xf numFmtId="42" fontId="7" fillId="0" borderId="5" xfId="9" applyFont="1" applyFill="1" applyBorder="1">
      <alignment vertical="center"/>
    </xf>
    <xf numFmtId="37" fontId="7" fillId="0" borderId="5" xfId="9" applyNumberFormat="1" applyFont="1" applyFill="1" applyBorder="1">
      <alignment vertical="center"/>
    </xf>
    <xf numFmtId="173" fontId="7" fillId="0" borderId="0" xfId="0" applyNumberFormat="1" applyFont="1" applyFill="1" applyAlignment="1"/>
  </cellXfs>
  <cellStyles count="14">
    <cellStyle name="Calculation" xfId="4" builtinId="22"/>
    <cellStyle name="Comma" xfId="1" builtinId="3"/>
    <cellStyle name="Currency" xfId="2" builtinId="4"/>
    <cellStyle name="Normal" xfId="0" builtinId="0"/>
    <cellStyle name="Percent" xfId="3" builtinId="5"/>
    <cellStyle name="Report" xfId="8"/>
    <cellStyle name="Report Bar" xfId="9"/>
    <cellStyle name="Report Heading" xfId="7"/>
    <cellStyle name="Report Unit Cost" xfId="12"/>
    <cellStyle name="Reports Total" xfId="10"/>
    <cellStyle name="Reports Unit Cost Total" xfId="13"/>
    <cellStyle name="Title: Major" xfId="5"/>
    <cellStyle name="Title: Minor" xfId="6"/>
    <cellStyle name="Title: Worksheet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7.4399999999999994E-2</v>
          </cell>
        </row>
        <row r="34">
          <cell r="F34">
            <v>2.8299999999999999E-2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64">
          <cell r="H64">
            <v>1644820.6411321759</v>
          </cell>
        </row>
      </sheetData>
      <sheetData sheetId="9">
        <row r="344">
          <cell r="D344">
            <v>451403.37110400002</v>
          </cell>
        </row>
      </sheetData>
      <sheetData sheetId="10" refreshError="1"/>
      <sheetData sheetId="11">
        <row r="636">
          <cell r="D636">
            <v>659967.83940922585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97"/>
  <sheetViews>
    <sheetView showGridLines="0" tabSelected="1" zoomScale="90" zoomScaleNormal="90" workbookViewId="0">
      <pane xSplit="6" ySplit="7" topLeftCell="G8" activePane="bottomRight" state="frozen"/>
      <selection activeCell="L63" sqref="L63"/>
      <selection pane="topRight" activeCell="L63" sqref="L63"/>
      <selection pane="bottomLeft" activeCell="L63" sqref="L63"/>
      <selection pane="bottomRight" activeCell="H21" sqref="H21"/>
    </sheetView>
  </sheetViews>
  <sheetFormatPr defaultRowHeight="12.5" x14ac:dyDescent="0.25"/>
  <cols>
    <col min="1" max="1" width="6.7265625" style="1" customWidth="1"/>
    <col min="2" max="2" width="1.7265625" style="1" customWidth="1"/>
    <col min="3" max="3" width="40.26953125" style="1" customWidth="1"/>
    <col min="4" max="4" width="1.7265625" style="1" customWidth="1"/>
    <col min="5" max="5" width="16.26953125" style="1" customWidth="1"/>
    <col min="6" max="6" width="6.7265625" style="1" customWidth="1"/>
    <col min="7" max="7" width="18.1796875" style="1" bestFit="1" customWidth="1"/>
    <col min="8" max="8" width="16.453125" style="1" bestFit="1" customWidth="1"/>
    <col min="9" max="9" width="15.453125" style="1" bestFit="1" customWidth="1"/>
    <col min="10" max="10" width="14.81640625" style="1" customWidth="1"/>
    <col min="11" max="11" width="15.453125" style="1" bestFit="1" customWidth="1"/>
    <col min="12" max="12" width="16" style="1" bestFit="1" customWidth="1"/>
    <col min="13" max="13" width="14.81640625" style="1" customWidth="1"/>
    <col min="14" max="14" width="14.54296875" style="1" bestFit="1" customWidth="1"/>
    <col min="15" max="15" width="8.7265625" style="1"/>
    <col min="16" max="16" width="15" style="1" bestFit="1" customWidth="1"/>
    <col min="17" max="16384" width="8.7265625" style="1"/>
  </cols>
  <sheetData>
    <row r="1" spans="1:16" s="5" customFormat="1" ht="15.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s="5" customFormat="1" ht="15.5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s="5" customFormat="1" ht="15.5" x14ac:dyDescent="0.25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s="8" customFormat="1" ht="15.5" x14ac:dyDescent="0.35">
      <c r="A5" s="7"/>
    </row>
    <row r="6" spans="1:16" s="8" customFormat="1" ht="39" x14ac:dyDescent="0.3">
      <c r="A6" s="9" t="s">
        <v>2</v>
      </c>
      <c r="B6" s="10"/>
      <c r="C6" s="9" t="s">
        <v>3</v>
      </c>
      <c r="D6" s="9"/>
      <c r="E6" s="9" t="s">
        <v>4</v>
      </c>
      <c r="F6" s="9"/>
      <c r="G6" s="11" t="s">
        <v>68</v>
      </c>
      <c r="H6" s="9" t="s">
        <v>69</v>
      </c>
      <c r="I6" s="9" t="s">
        <v>70</v>
      </c>
      <c r="J6" s="9" t="s">
        <v>71</v>
      </c>
      <c r="K6" s="9" t="s">
        <v>72</v>
      </c>
      <c r="L6" s="9" t="s">
        <v>73</v>
      </c>
      <c r="M6" s="11" t="s">
        <v>74</v>
      </c>
      <c r="N6" s="11" t="s">
        <v>75</v>
      </c>
    </row>
    <row r="7" spans="1:16" x14ac:dyDescent="0.25">
      <c r="C7" s="12" t="s">
        <v>5</v>
      </c>
      <c r="E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</row>
    <row r="8" spans="1:16" ht="13" x14ac:dyDescent="0.3">
      <c r="A8" s="14"/>
    </row>
    <row r="9" spans="1:16" ht="13" x14ac:dyDescent="0.3">
      <c r="A9" s="14"/>
      <c r="C9" s="15" t="s">
        <v>15</v>
      </c>
    </row>
    <row r="10" spans="1:16" ht="13" x14ac:dyDescent="0.3">
      <c r="A10" s="16">
        <v>1</v>
      </c>
      <c r="C10" s="17" t="s">
        <v>16</v>
      </c>
      <c r="E10" s="18">
        <v>4355396430.0354624</v>
      </c>
      <c r="F10" s="18"/>
      <c r="G10" s="18">
        <v>2825956905.447979</v>
      </c>
      <c r="H10" s="18">
        <v>1204733280.9311824</v>
      </c>
      <c r="I10" s="18">
        <v>152061513.69432837</v>
      </c>
      <c r="J10" s="18">
        <v>76729473.387565106</v>
      </c>
      <c r="K10" s="18">
        <v>9996400.539211249</v>
      </c>
      <c r="L10" s="18">
        <v>54282042.972205132</v>
      </c>
      <c r="M10" s="18">
        <v>8224667.1634249166</v>
      </c>
      <c r="N10" s="18">
        <v>23412145.899566386</v>
      </c>
      <c r="P10" s="19"/>
    </row>
    <row r="11" spans="1:16" ht="13" x14ac:dyDescent="0.3">
      <c r="A11" s="16">
        <f ca="1">A10+1</f>
        <v>2</v>
      </c>
      <c r="C11" s="17" t="s">
        <v>17</v>
      </c>
      <c r="E11" s="20">
        <v>-1656631761.3504488</v>
      </c>
      <c r="G11" s="20">
        <v>-1061904115.0672081</v>
      </c>
      <c r="H11" s="20">
        <v>-478394486.18701065</v>
      </c>
      <c r="I11" s="20">
        <v>-51839369.791484185</v>
      </c>
      <c r="J11" s="20">
        <v>-27165391.77196775</v>
      </c>
      <c r="K11" s="20">
        <v>-3447194.9327307628</v>
      </c>
      <c r="L11" s="20">
        <v>-19231016.979409035</v>
      </c>
      <c r="M11" s="20">
        <v>-2850566.8325094907</v>
      </c>
      <c r="N11" s="20">
        <v>-11799619.788128769</v>
      </c>
      <c r="P11" s="19"/>
    </row>
    <row r="12" spans="1:16" ht="13" x14ac:dyDescent="0.3">
      <c r="A12" s="16">
        <f ca="1">A11+1</f>
        <v>3</v>
      </c>
      <c r="C12" s="17" t="s">
        <v>18</v>
      </c>
      <c r="E12" s="20">
        <v>-556115944.61684597</v>
      </c>
      <c r="G12" s="20">
        <v>-361950500.30301833</v>
      </c>
      <c r="H12" s="20">
        <v>-152285280.32231849</v>
      </c>
      <c r="I12" s="20">
        <v>-20667436.023747373</v>
      </c>
      <c r="J12" s="20">
        <v>-10275770.456133986</v>
      </c>
      <c r="K12" s="20">
        <v>-1258011.0374415817</v>
      </c>
      <c r="L12" s="20">
        <v>-6975988.762395829</v>
      </c>
      <c r="M12" s="20">
        <v>-996972.25862798712</v>
      </c>
      <c r="N12" s="20">
        <v>-1705985.4531624101</v>
      </c>
      <c r="P12" s="19"/>
    </row>
    <row r="13" spans="1:16" ht="13.5" thickBot="1" x14ac:dyDescent="0.35">
      <c r="A13" s="16">
        <f ca="1">A12+1</f>
        <v>4</v>
      </c>
      <c r="C13" s="21" t="s">
        <v>19</v>
      </c>
      <c r="D13" s="21"/>
      <c r="E13" s="21">
        <f ca="1">SUM(E10:E12)</f>
        <v>2142648724.0681677</v>
      </c>
      <c r="F13" s="21"/>
      <c r="G13" s="21">
        <f t="shared" ref="G13:N13" ca="1" si="0">SUM(G10:G12)</f>
        <v>1402102290.0777526</v>
      </c>
      <c r="H13" s="21">
        <f t="shared" ca="1" si="0"/>
        <v>574053514.4218533</v>
      </c>
      <c r="I13" s="21">
        <f t="shared" ca="1" si="0"/>
        <v>79554707.879096821</v>
      </c>
      <c r="J13" s="21">
        <f t="shared" ca="1" si="0"/>
        <v>39288311.159463368</v>
      </c>
      <c r="K13" s="21">
        <f t="shared" ca="1" si="0"/>
        <v>5291194.5690389052</v>
      </c>
      <c r="L13" s="21">
        <f t="shared" ca="1" si="0"/>
        <v>28075037.230400264</v>
      </c>
      <c r="M13" s="21">
        <f t="shared" ca="1" si="0"/>
        <v>4377128.0722874384</v>
      </c>
      <c r="N13" s="21">
        <f t="shared" ca="1" si="0"/>
        <v>9906540.6582752075</v>
      </c>
      <c r="P13" s="19"/>
    </row>
    <row r="14" spans="1:16" ht="13.5" thickTop="1" x14ac:dyDescent="0.3">
      <c r="A14" s="14"/>
      <c r="P14" s="19"/>
    </row>
    <row r="15" spans="1:16" ht="13" x14ac:dyDescent="0.3">
      <c r="A15" s="16"/>
      <c r="C15" s="8" t="s">
        <v>20</v>
      </c>
      <c r="E15" s="22"/>
      <c r="P15" s="19"/>
    </row>
    <row r="16" spans="1:16" ht="13" x14ac:dyDescent="0.3">
      <c r="A16" s="16">
        <f ca="1">A13+1</f>
        <v>5</v>
      </c>
      <c r="B16" s="15"/>
      <c r="C16" s="17" t="s">
        <v>21</v>
      </c>
      <c r="E16" s="19">
        <v>444001886.38982129</v>
      </c>
      <c r="F16" s="19"/>
      <c r="G16" s="19">
        <v>314237754.38196468</v>
      </c>
      <c r="H16" s="19">
        <v>93373535.17081517</v>
      </c>
      <c r="I16" s="19">
        <v>19479056.632645205</v>
      </c>
      <c r="J16" s="19">
        <v>8511725.4707787875</v>
      </c>
      <c r="K16" s="19">
        <v>2062207.6317832225</v>
      </c>
      <c r="L16" s="19">
        <v>4618690.5186672322</v>
      </c>
      <c r="M16" s="19">
        <v>1718916.583166973</v>
      </c>
      <c r="N16" s="19">
        <v>0</v>
      </c>
      <c r="P16" s="19"/>
    </row>
    <row r="17" spans="1:16" ht="13" x14ac:dyDescent="0.3">
      <c r="A17" s="16">
        <f ca="1">A16+1</f>
        <v>6</v>
      </c>
      <c r="B17" s="15"/>
      <c r="C17" s="17" t="s">
        <v>22</v>
      </c>
      <c r="E17" s="19">
        <v>5310380.6899999985</v>
      </c>
      <c r="F17" s="19"/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5310380.6899999985</v>
      </c>
      <c r="P17" s="19"/>
    </row>
    <row r="18" spans="1:16" ht="13" x14ac:dyDescent="0.3">
      <c r="A18" s="16">
        <f ca="1">A17+1</f>
        <v>7</v>
      </c>
      <c r="B18" s="15"/>
      <c r="C18" s="17" t="s">
        <v>23</v>
      </c>
      <c r="E18" s="19">
        <v>5039913.28</v>
      </c>
      <c r="F18" s="19"/>
      <c r="G18" s="19">
        <v>4714866.2914596405</v>
      </c>
      <c r="H18" s="19">
        <v>243618.28540779173</v>
      </c>
      <c r="I18" s="19">
        <v>-14275.003398166793</v>
      </c>
      <c r="J18" s="19">
        <v>-117055.40335754609</v>
      </c>
      <c r="K18" s="19">
        <v>-100.81259004905286</v>
      </c>
      <c r="L18" s="19">
        <v>0</v>
      </c>
      <c r="M18" s="19">
        <v>0</v>
      </c>
      <c r="N18" s="19">
        <v>212859.92247832956</v>
      </c>
      <c r="P18" s="19"/>
    </row>
    <row r="19" spans="1:16" ht="13.5" thickBot="1" x14ac:dyDescent="0.35">
      <c r="A19" s="16">
        <f ca="1">A18+1</f>
        <v>8</v>
      </c>
      <c r="C19" s="21" t="s">
        <v>24</v>
      </c>
      <c r="D19" s="21"/>
      <c r="E19" s="21">
        <f ca="1">SUM(E16:E18)</f>
        <v>454352180.35982126</v>
      </c>
      <c r="F19" s="21"/>
      <c r="G19" s="21">
        <f ca="1">SUM(G16:G18)</f>
        <v>318952620.6734243</v>
      </c>
      <c r="H19" s="21">
        <f t="shared" ref="H19:N19" ca="1" si="1">SUM(H16:H18)</f>
        <v>93617153.456222966</v>
      </c>
      <c r="I19" s="21">
        <f t="shared" ca="1" si="1"/>
        <v>19464781.62924704</v>
      </c>
      <c r="J19" s="21">
        <f t="shared" ca="1" si="1"/>
        <v>8394670.0674212407</v>
      </c>
      <c r="K19" s="21">
        <f t="shared" ca="1" si="1"/>
        <v>2062106.8191931734</v>
      </c>
      <c r="L19" s="21">
        <f t="shared" ca="1" si="1"/>
        <v>4618690.5186672322</v>
      </c>
      <c r="M19" s="21">
        <f t="shared" ca="1" si="1"/>
        <v>1718916.583166973</v>
      </c>
      <c r="N19" s="21">
        <f t="shared" ca="1" si="1"/>
        <v>5523240.6124783279</v>
      </c>
      <c r="P19" s="19"/>
    </row>
    <row r="20" spans="1:16" ht="13.5" thickTop="1" x14ac:dyDescent="0.3">
      <c r="A20" s="16"/>
      <c r="B20" s="15"/>
      <c r="E20" s="23"/>
      <c r="G20" s="23"/>
      <c r="H20" s="23"/>
      <c r="I20" s="23"/>
      <c r="J20" s="23"/>
      <c r="K20" s="23"/>
      <c r="L20" s="23"/>
      <c r="M20" s="23"/>
      <c r="N20" s="23"/>
      <c r="P20" s="19"/>
    </row>
    <row r="21" spans="1:16" ht="13" x14ac:dyDescent="0.3">
      <c r="A21" s="16"/>
      <c r="C21" s="8" t="s">
        <v>25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P21" s="19"/>
    </row>
    <row r="22" spans="1:16" ht="13" x14ac:dyDescent="0.3">
      <c r="A22" s="16">
        <v>9</v>
      </c>
      <c r="B22" s="15"/>
      <c r="C22" s="17" t="s">
        <v>26</v>
      </c>
      <c r="E22" s="19">
        <v>158410808.92325169</v>
      </c>
      <c r="F22" s="19"/>
      <c r="G22" s="19">
        <v>112866714.42161746</v>
      </c>
      <c r="H22" s="19">
        <v>34443870.419577047</v>
      </c>
      <c r="I22" s="19">
        <v>4651548.6634105826</v>
      </c>
      <c r="J22" s="19">
        <v>2155457.3132736753</v>
      </c>
      <c r="K22" s="19">
        <v>396592.03804561245</v>
      </c>
      <c r="L22" s="19">
        <v>1808272.8399169834</v>
      </c>
      <c r="M22" s="19">
        <v>375768.93906844739</v>
      </c>
      <c r="N22" s="19">
        <v>1712584.2883418663</v>
      </c>
      <c r="P22" s="19"/>
    </row>
    <row r="23" spans="1:16" ht="13" x14ac:dyDescent="0.3">
      <c r="A23" s="16">
        <v>10</v>
      </c>
      <c r="B23" s="15"/>
      <c r="C23" s="17" t="s">
        <v>27</v>
      </c>
      <c r="E23" s="19">
        <v>177408712.6777178</v>
      </c>
      <c r="F23" s="19"/>
      <c r="G23" s="19">
        <v>116650091.00817782</v>
      </c>
      <c r="H23" s="19">
        <v>46433518.024183184</v>
      </c>
      <c r="I23" s="19">
        <v>6167619.092135109</v>
      </c>
      <c r="J23" s="19">
        <v>3051060.3559015291</v>
      </c>
      <c r="K23" s="19">
        <v>438319.58642341354</v>
      </c>
      <c r="L23" s="19">
        <v>2133487.3535596225</v>
      </c>
      <c r="M23" s="19">
        <v>377111.12973159284</v>
      </c>
      <c r="N23" s="19">
        <v>2157506.1276055379</v>
      </c>
      <c r="P23" s="19"/>
    </row>
    <row r="24" spans="1:16" ht="13" x14ac:dyDescent="0.3">
      <c r="A24" s="16">
        <v>11</v>
      </c>
      <c r="B24" s="15"/>
      <c r="C24" s="17" t="s">
        <v>28</v>
      </c>
      <c r="E24" s="19">
        <v>24578471.249667753</v>
      </c>
      <c r="F24" s="19"/>
      <c r="G24" s="19">
        <v>17206750.434597623</v>
      </c>
      <c r="H24" s="19">
        <v>5119798.0227693198</v>
      </c>
      <c r="I24" s="19">
        <v>1002708.0124136473</v>
      </c>
      <c r="J24" s="19">
        <v>445064.02498611005</v>
      </c>
      <c r="K24" s="19">
        <v>102776.9231855002</v>
      </c>
      <c r="L24" s="19">
        <v>270738.4924037311</v>
      </c>
      <c r="M24" s="19">
        <v>94110.321931655766</v>
      </c>
      <c r="N24" s="19">
        <v>336525.01738016284</v>
      </c>
      <c r="P24" s="19"/>
    </row>
    <row r="25" spans="1:16" ht="13" x14ac:dyDescent="0.3">
      <c r="A25" s="16">
        <v>12</v>
      </c>
      <c r="B25" s="15"/>
      <c r="C25" s="17" t="s">
        <v>29</v>
      </c>
      <c r="E25" s="19">
        <v>973973.29284743592</v>
      </c>
      <c r="F25" s="19"/>
      <c r="G25" s="24">
        <f ca="1">(G13/$E13)*$E25</f>
        <v>637346.74239234428</v>
      </c>
      <c r="H25" s="19">
        <f t="shared" ref="H25:N25" ca="1" si="2">(H13/$E13)*$E25</f>
        <v>260944.68282721061</v>
      </c>
      <c r="I25" s="19">
        <f t="shared" ca="1" si="2"/>
        <v>36162.792306619202</v>
      </c>
      <c r="J25" s="19">
        <f t="shared" ca="1" si="2"/>
        <v>17859.094381902887</v>
      </c>
      <c r="K25" s="19">
        <f t="shared" ca="1" si="2"/>
        <v>2405.1922928918402</v>
      </c>
      <c r="L25" s="19">
        <f t="shared" ca="1" si="2"/>
        <v>12761.931599403577</v>
      </c>
      <c r="M25" s="19">
        <f t="shared" ca="1" si="2"/>
        <v>1989.6895808876943</v>
      </c>
      <c r="N25" s="19">
        <f t="shared" ca="1" si="2"/>
        <v>4503.1674661760089</v>
      </c>
      <c r="O25" s="19"/>
      <c r="P25" s="19"/>
    </row>
    <row r="26" spans="1:16" ht="13.5" thickBot="1" x14ac:dyDescent="0.35">
      <c r="A26" s="16">
        <v>13</v>
      </c>
      <c r="C26" s="21" t="s">
        <v>30</v>
      </c>
      <c r="D26" s="25"/>
      <c r="E26" s="25">
        <f ca="1">SUM(E22:E25)</f>
        <v>361371966.14348471</v>
      </c>
      <c r="F26" s="25"/>
      <c r="G26" s="25">
        <f t="shared" ref="G26:N26" ca="1" si="3">SUM(G22:G25)</f>
        <v>247360902.60678521</v>
      </c>
      <c r="H26" s="25">
        <f t="shared" ca="1" si="3"/>
        <v>86258131.149356753</v>
      </c>
      <c r="I26" s="25">
        <f t="shared" ca="1" si="3"/>
        <v>11858038.560265956</v>
      </c>
      <c r="J26" s="25">
        <f t="shared" ca="1" si="3"/>
        <v>5669440.7885432169</v>
      </c>
      <c r="K26" s="25">
        <f t="shared" ca="1" si="3"/>
        <v>940093.73994741798</v>
      </c>
      <c r="L26" s="25">
        <f t="shared" ca="1" si="3"/>
        <v>4225260.6174797406</v>
      </c>
      <c r="M26" s="25">
        <f t="shared" ca="1" si="3"/>
        <v>848980.08031258371</v>
      </c>
      <c r="N26" s="25">
        <f t="shared" ca="1" si="3"/>
        <v>4211118.6007937426</v>
      </c>
      <c r="P26" s="19"/>
    </row>
    <row r="27" spans="1:16" ht="13.5" thickTop="1" x14ac:dyDescent="0.3">
      <c r="A27" s="16"/>
      <c r="E27" s="22"/>
      <c r="F27" s="22"/>
      <c r="G27" s="22"/>
      <c r="H27" s="22"/>
      <c r="I27" s="22"/>
      <c r="J27" s="22"/>
      <c r="K27" s="22"/>
      <c r="L27" s="22"/>
      <c r="M27" s="22"/>
      <c r="N27" s="22"/>
      <c r="P27" s="19"/>
    </row>
    <row r="28" spans="1:16" ht="13" x14ac:dyDescent="0.3">
      <c r="A28" s="26">
        <v>14</v>
      </c>
      <c r="B28" s="8"/>
      <c r="C28" s="17" t="s">
        <v>31</v>
      </c>
      <c r="D28" s="27"/>
      <c r="E28" s="17">
        <f ca="1">E19-E26</f>
        <v>92980214.216336548</v>
      </c>
      <c r="F28" s="17"/>
      <c r="G28" s="17">
        <f ca="1">G19-G26</f>
        <v>71591718.066639096</v>
      </c>
      <c r="H28" s="17">
        <f t="shared" ref="H28:N28" ca="1" si="4">H19-H26</f>
        <v>7359022.3068662137</v>
      </c>
      <c r="I28" s="17">
        <f t="shared" ca="1" si="4"/>
        <v>7606743.0689810831</v>
      </c>
      <c r="J28" s="17">
        <f t="shared" ca="1" si="4"/>
        <v>2725229.2788780238</v>
      </c>
      <c r="K28" s="17">
        <f t="shared" ca="1" si="4"/>
        <v>1122013.0792457554</v>
      </c>
      <c r="L28" s="17">
        <f t="shared" ca="1" si="4"/>
        <v>393429.9011874916</v>
      </c>
      <c r="M28" s="17">
        <f t="shared" ca="1" si="4"/>
        <v>869936.50285438925</v>
      </c>
      <c r="N28" s="17">
        <f t="shared" ca="1" si="4"/>
        <v>1312122.0116845854</v>
      </c>
      <c r="P28" s="19"/>
    </row>
    <row r="29" spans="1:16" ht="13.5" thickBot="1" x14ac:dyDescent="0.35">
      <c r="A29" s="16">
        <v>15</v>
      </c>
      <c r="B29" s="8"/>
      <c r="C29" s="28" t="s">
        <v>32</v>
      </c>
      <c r="D29" s="29"/>
      <c r="E29" s="30">
        <f ca="1">IF(E13=0, 0, E28/E13)</f>
        <v>4.3394987321952828E-2</v>
      </c>
      <c r="F29" s="31"/>
      <c r="G29" s="30">
        <f t="shared" ref="G29:N29" ca="1" si="5">IF(G13=0, 0, G28/G13)</f>
        <v>5.1060267551997954E-2</v>
      </c>
      <c r="H29" s="30">
        <f t="shared" ca="1" si="5"/>
        <v>1.2819401191677588E-2</v>
      </c>
      <c r="I29" s="30">
        <f t="shared" ca="1" si="5"/>
        <v>9.5616504312245387E-2</v>
      </c>
      <c r="J29" s="30">
        <f t="shared" ca="1" si="5"/>
        <v>6.936488737876427E-2</v>
      </c>
      <c r="K29" s="30">
        <f t="shared" ca="1" si="5"/>
        <v>0.21205288609327372</v>
      </c>
      <c r="L29" s="30">
        <f t="shared" ca="1" si="5"/>
        <v>1.4013513070660405E-2</v>
      </c>
      <c r="M29" s="30">
        <f t="shared" ca="1" si="5"/>
        <v>0.19874595590705896</v>
      </c>
      <c r="N29" s="30">
        <f t="shared" ca="1" si="5"/>
        <v>0.13245007081140212</v>
      </c>
      <c r="P29" s="19"/>
    </row>
    <row r="30" spans="1:16" ht="13.5" thickTop="1" x14ac:dyDescent="0.3">
      <c r="A30" s="16"/>
      <c r="B30" s="8"/>
      <c r="C30" s="32"/>
      <c r="D30" s="33"/>
      <c r="E30" s="34"/>
      <c r="F30" s="32"/>
      <c r="G30" s="34"/>
      <c r="H30" s="35"/>
      <c r="I30" s="35"/>
      <c r="J30" s="35"/>
      <c r="K30" s="35"/>
      <c r="L30" s="35"/>
      <c r="M30" s="35"/>
      <c r="N30" s="35"/>
      <c r="P30" s="19"/>
    </row>
    <row r="31" spans="1:16" ht="13" x14ac:dyDescent="0.3">
      <c r="A31" s="16"/>
      <c r="B31" s="8"/>
      <c r="C31" s="36" t="s">
        <v>33</v>
      </c>
      <c r="D31" s="33"/>
      <c r="E31" s="34"/>
      <c r="F31" s="32"/>
      <c r="G31" s="37"/>
      <c r="H31" s="35"/>
      <c r="I31" s="35"/>
      <c r="J31" s="35"/>
      <c r="K31" s="35"/>
      <c r="L31" s="35"/>
      <c r="M31" s="35"/>
      <c r="N31" s="35"/>
      <c r="P31" s="19"/>
    </row>
    <row r="32" spans="1:16" ht="13" x14ac:dyDescent="0.3">
      <c r="A32" s="26">
        <v>16</v>
      </c>
      <c r="B32" s="8"/>
      <c r="C32" s="17" t="s">
        <v>34</v>
      </c>
      <c r="D32" s="27"/>
      <c r="E32" s="38">
        <v>7.4399999999999994E-2</v>
      </c>
      <c r="F32" s="38"/>
      <c r="G32" s="38">
        <v>7.4399999999999994E-2</v>
      </c>
      <c r="H32" s="38">
        <v>7.4399999999999994E-2</v>
      </c>
      <c r="I32" s="38">
        <v>7.4399999999999994E-2</v>
      </c>
      <c r="J32" s="38">
        <v>7.4399999999999994E-2</v>
      </c>
      <c r="K32" s="38">
        <v>7.4399999999999994E-2</v>
      </c>
      <c r="L32" s="38">
        <v>7.4399999999999994E-2</v>
      </c>
      <c r="M32" s="38">
        <v>7.4399999999999994E-2</v>
      </c>
      <c r="N32" s="38">
        <v>7.4399999999999994E-2</v>
      </c>
      <c r="P32" s="19"/>
    </row>
    <row r="33" spans="1:16" ht="13" x14ac:dyDescent="0.3">
      <c r="A33" s="16">
        <v>17</v>
      </c>
      <c r="B33" s="8"/>
      <c r="C33" s="17" t="s">
        <v>35</v>
      </c>
      <c r="D33" s="27"/>
      <c r="E33" s="17">
        <f ca="1">E32*E13</f>
        <v>159413065.07067168</v>
      </c>
      <c r="F33" s="17"/>
      <c r="G33" s="17">
        <f t="shared" ref="G33:N33" ca="1" si="6">G32*G13</f>
        <v>104316410.38178478</v>
      </c>
      <c r="H33" s="17">
        <f t="shared" ca="1" si="6"/>
        <v>42709581.472985886</v>
      </c>
      <c r="I33" s="17">
        <f t="shared" ca="1" si="6"/>
        <v>5918870.2662048033</v>
      </c>
      <c r="J33" s="17">
        <f t="shared" ca="1" si="6"/>
        <v>2923050.3502640743</v>
      </c>
      <c r="K33" s="17">
        <f t="shared" ca="1" si="6"/>
        <v>393664.8759364945</v>
      </c>
      <c r="L33" s="17">
        <f t="shared" ca="1" si="6"/>
        <v>2088782.7699417796</v>
      </c>
      <c r="M33" s="17">
        <f t="shared" ca="1" si="6"/>
        <v>325658.32857818541</v>
      </c>
      <c r="N33" s="17">
        <f t="shared" ca="1" si="6"/>
        <v>737046.62497567537</v>
      </c>
      <c r="P33" s="19"/>
    </row>
    <row r="34" spans="1:16" ht="13" x14ac:dyDescent="0.3">
      <c r="A34" s="16">
        <v>18</v>
      </c>
      <c r="B34" s="8"/>
      <c r="C34" s="17" t="s">
        <v>36</v>
      </c>
      <c r="D34" s="27"/>
      <c r="E34" s="19">
        <f ca="1">E28-E33</f>
        <v>-66432850.854335129</v>
      </c>
      <c r="F34" s="19"/>
      <c r="G34" s="19">
        <f ca="1">G28-G33</f>
        <v>-32724692.315145686</v>
      </c>
      <c r="H34" s="19">
        <f t="shared" ref="H34:N34" ca="1" si="7">H28-H33</f>
        <v>-35350559.166119672</v>
      </c>
      <c r="I34" s="19">
        <f t="shared" ca="1" si="7"/>
        <v>1687872.8027762799</v>
      </c>
      <c r="J34" s="19">
        <f t="shared" ca="1" si="7"/>
        <v>-197821.07138605043</v>
      </c>
      <c r="K34" s="19">
        <f t="shared" ca="1" si="7"/>
        <v>728348.20330926101</v>
      </c>
      <c r="L34" s="19">
        <f t="shared" ca="1" si="7"/>
        <v>-1695352.8687542879</v>
      </c>
      <c r="M34" s="19">
        <f t="shared" ca="1" si="7"/>
        <v>544278.17427620385</v>
      </c>
      <c r="N34" s="19">
        <f t="shared" ca="1" si="7"/>
        <v>575075.38670890999</v>
      </c>
      <c r="P34" s="19"/>
    </row>
    <row r="35" spans="1:16" ht="13" x14ac:dyDescent="0.3">
      <c r="A35" s="16">
        <v>19</v>
      </c>
      <c r="B35" s="8"/>
      <c r="C35" s="17" t="s">
        <v>37</v>
      </c>
      <c r="D35" s="27"/>
      <c r="E35" s="39">
        <v>0.62044999999999995</v>
      </c>
      <c r="F35" s="17"/>
      <c r="G35" s="40"/>
      <c r="H35" s="40"/>
      <c r="I35" s="40"/>
      <c r="J35" s="40"/>
      <c r="K35" s="40"/>
      <c r="L35" s="40"/>
      <c r="M35" s="40"/>
      <c r="N35" s="40"/>
      <c r="P35" s="19"/>
    </row>
    <row r="36" spans="1:16" ht="13" x14ac:dyDescent="0.3">
      <c r="A36" s="16">
        <v>20</v>
      </c>
      <c r="B36" s="8"/>
      <c r="C36" s="41" t="s">
        <v>38</v>
      </c>
      <c r="D36" s="42"/>
      <c r="E36" s="41">
        <f ca="1">SUM(G36:N36)</f>
        <v>-88095895.968423098</v>
      </c>
      <c r="F36" s="41"/>
      <c r="G36" s="41">
        <f ca="1">G19-G38</f>
        <v>-47168860.635561526</v>
      </c>
      <c r="H36" s="41">
        <f t="shared" ref="H36:N36" ca="1" si="8">H19-H38</f>
        <v>-40855203.402746275</v>
      </c>
      <c r="I36" s="41">
        <f t="shared" ca="1" si="8"/>
        <v>875966.69888086617</v>
      </c>
      <c r="J36" s="41">
        <f t="shared" ca="1" si="8"/>
        <v>-589608.06917366944</v>
      </c>
      <c r="K36" s="41">
        <f t="shared" ca="1" si="8"/>
        <v>668084.37715596845</v>
      </c>
      <c r="L36" s="41">
        <f t="shared" ca="1" si="8"/>
        <v>-1964737.0719517265</v>
      </c>
      <c r="M36" s="41">
        <f t="shared" ca="1" si="8"/>
        <v>494625.99377564085</v>
      </c>
      <c r="N36" s="41">
        <f t="shared" ca="1" si="8"/>
        <v>443836.14119762927</v>
      </c>
      <c r="O36" s="32"/>
      <c r="P36" s="19"/>
    </row>
    <row r="37" spans="1:16" ht="13" x14ac:dyDescent="0.3">
      <c r="A37" s="16"/>
      <c r="B37" s="8"/>
      <c r="C37" s="17"/>
      <c r="D37" s="27"/>
      <c r="E37" s="43"/>
      <c r="F37" s="17"/>
      <c r="G37" s="44"/>
      <c r="H37" s="44"/>
      <c r="I37" s="44"/>
      <c r="J37" s="44"/>
      <c r="K37" s="44"/>
      <c r="L37" s="44"/>
      <c r="M37" s="44"/>
      <c r="N37" s="44"/>
      <c r="P37" s="19"/>
    </row>
    <row r="38" spans="1:16" ht="13" x14ac:dyDescent="0.3">
      <c r="A38" s="16">
        <v>21</v>
      </c>
      <c r="B38" s="8"/>
      <c r="C38" s="17" t="s">
        <v>39</v>
      </c>
      <c r="D38" s="27"/>
      <c r="E38" s="18">
        <f ca="1">SUM(G38:N38)</f>
        <v>542448076.32824433</v>
      </c>
      <c r="F38" s="18"/>
      <c r="G38" s="18">
        <f ca="1">SUM(G48,G33)</f>
        <v>366121481.30898583</v>
      </c>
      <c r="H38" s="18">
        <f t="shared" ref="H38:N38" ca="1" si="9">SUM(H48,H33)</f>
        <v>134472356.85896924</v>
      </c>
      <c r="I38" s="18">
        <f t="shared" ca="1" si="9"/>
        <v>18588814.930366173</v>
      </c>
      <c r="J38" s="18">
        <f t="shared" ca="1" si="9"/>
        <v>8984278.1365949102</v>
      </c>
      <c r="K38" s="18">
        <f t="shared" ca="1" si="9"/>
        <v>1394022.442037205</v>
      </c>
      <c r="L38" s="18">
        <f ca="1">SUM(L48,L33)</f>
        <v>6583427.5906189587</v>
      </c>
      <c r="M38" s="18">
        <f t="shared" ca="1" si="9"/>
        <v>1224290.5893913321</v>
      </c>
      <c r="N38" s="18">
        <f t="shared" ca="1" si="9"/>
        <v>5079404.4712806987</v>
      </c>
      <c r="O38" s="18"/>
      <c r="P38" s="19"/>
    </row>
    <row r="39" spans="1:16" ht="13" x14ac:dyDescent="0.3">
      <c r="A39" s="16">
        <v>22</v>
      </c>
      <c r="B39" s="8"/>
      <c r="C39" s="17" t="s">
        <v>40</v>
      </c>
      <c r="D39" s="27"/>
      <c r="E39" s="19">
        <f ca="1">SUM(G39:N39)</f>
        <v>5039913.28</v>
      </c>
      <c r="F39" s="19"/>
      <c r="G39" s="19">
        <f ca="1">G18</f>
        <v>4714866.2914596405</v>
      </c>
      <c r="H39" s="19">
        <f t="shared" ref="H39:N39" ca="1" si="10">H18</f>
        <v>243618.28540779173</v>
      </c>
      <c r="I39" s="19">
        <f t="shared" ca="1" si="10"/>
        <v>-14275.003398166793</v>
      </c>
      <c r="J39" s="19">
        <f t="shared" ca="1" si="10"/>
        <v>-117055.40335754609</v>
      </c>
      <c r="K39" s="19">
        <f t="shared" ca="1" si="10"/>
        <v>-100.81259004905286</v>
      </c>
      <c r="L39" s="19">
        <f t="shared" ca="1" si="10"/>
        <v>0</v>
      </c>
      <c r="M39" s="19">
        <f t="shared" ca="1" si="10"/>
        <v>0</v>
      </c>
      <c r="N39" s="19">
        <f t="shared" ca="1" si="10"/>
        <v>212859.92247832956</v>
      </c>
      <c r="O39" s="19"/>
      <c r="P39" s="19"/>
    </row>
    <row r="40" spans="1:16" ht="13" x14ac:dyDescent="0.3">
      <c r="A40" s="16">
        <v>23</v>
      </c>
      <c r="B40" s="8"/>
      <c r="C40" s="17" t="s">
        <v>41</v>
      </c>
      <c r="D40" s="27"/>
      <c r="E40" s="19">
        <f ca="1">SUM(G40:N40)</f>
        <v>537408163.04824436</v>
      </c>
      <c r="F40" s="19"/>
      <c r="G40" s="19">
        <f ca="1">G38-G39</f>
        <v>361406615.01752621</v>
      </c>
      <c r="H40" s="19">
        <f t="shared" ref="H40:N40" ca="1" si="11">H38-H39</f>
        <v>134228738.57356146</v>
      </c>
      <c r="I40" s="19">
        <f t="shared" ca="1" si="11"/>
        <v>18603089.933764338</v>
      </c>
      <c r="J40" s="19">
        <f t="shared" ca="1" si="11"/>
        <v>9101333.539952457</v>
      </c>
      <c r="K40" s="19">
        <f t="shared" ca="1" si="11"/>
        <v>1394123.2546272541</v>
      </c>
      <c r="L40" s="19">
        <f ca="1">L38-L39</f>
        <v>6583427.5906189587</v>
      </c>
      <c r="M40" s="19">
        <f t="shared" ca="1" si="11"/>
        <v>1224290.5893913321</v>
      </c>
      <c r="N40" s="19">
        <f t="shared" ca="1" si="11"/>
        <v>4866544.5488023693</v>
      </c>
      <c r="P40" s="19"/>
    </row>
    <row r="41" spans="1:16" ht="13" x14ac:dyDescent="0.3">
      <c r="A41" s="16">
        <v>24</v>
      </c>
      <c r="B41" s="8"/>
      <c r="C41" s="17" t="s">
        <v>42</v>
      </c>
      <c r="D41" s="27"/>
      <c r="E41" s="38">
        <f ca="1">IF(SUM(E16:E16)=0,0,(E40/SUM(E16:E16))-1)</f>
        <v>0.21037360317972831</v>
      </c>
      <c r="F41" s="38"/>
      <c r="G41" s="38">
        <f t="shared" ref="G41:N41" ca="1" si="12">IF(SUM(G16:G16)=0,0,(G40/SUM(G16:G16))-1)</f>
        <v>0.1501056444612523</v>
      </c>
      <c r="H41" s="38">
        <f t="shared" ca="1" si="12"/>
        <v>0.4375458563072161</v>
      </c>
      <c r="I41" s="38">
        <f t="shared" ca="1" si="12"/>
        <v>-4.4969667443382377E-2</v>
      </c>
      <c r="J41" s="38">
        <f t="shared" ca="1" si="12"/>
        <v>6.927009937031281E-2</v>
      </c>
      <c r="K41" s="38">
        <f t="shared" ca="1" si="12"/>
        <v>-0.32396562153068242</v>
      </c>
      <c r="L41" s="38">
        <f t="shared" ca="1" si="12"/>
        <v>0.42538833550568156</v>
      </c>
      <c r="M41" s="38">
        <f t="shared" ca="1" si="12"/>
        <v>-0.28775450689080562</v>
      </c>
      <c r="N41" s="38">
        <f t="shared" ca="1" si="12"/>
        <v>0</v>
      </c>
      <c r="P41" s="19"/>
    </row>
    <row r="42" spans="1:16" ht="13" x14ac:dyDescent="0.3">
      <c r="A42" s="16"/>
      <c r="B42" s="8"/>
      <c r="C42" s="17"/>
      <c r="D42" s="27"/>
      <c r="E42" s="17"/>
      <c r="F42" s="17"/>
      <c r="G42" s="17"/>
      <c r="H42" s="17"/>
      <c r="I42" s="17"/>
      <c r="J42" s="17"/>
      <c r="K42" s="17"/>
      <c r="L42" s="17"/>
      <c r="M42" s="17"/>
      <c r="N42" s="17"/>
      <c r="P42" s="19"/>
    </row>
    <row r="43" spans="1:16" ht="13" x14ac:dyDescent="0.3">
      <c r="A43" s="16"/>
      <c r="C43" s="8" t="s">
        <v>43</v>
      </c>
      <c r="E43" s="43"/>
      <c r="F43" s="17"/>
      <c r="G43" s="43"/>
      <c r="H43" s="43"/>
      <c r="I43" s="43"/>
      <c r="J43" s="43"/>
      <c r="K43" s="43"/>
      <c r="L43" s="43"/>
      <c r="M43" s="43"/>
      <c r="N43" s="43"/>
      <c r="P43" s="19"/>
    </row>
    <row r="44" spans="1:16" ht="13" x14ac:dyDescent="0.3">
      <c r="A44" s="16">
        <v>25</v>
      </c>
      <c r="B44" s="15"/>
      <c r="C44" s="17" t="s">
        <v>26</v>
      </c>
      <c r="E44" s="17">
        <v>159038404.08635569</v>
      </c>
      <c r="F44" s="17"/>
      <c r="G44" s="17">
        <v>113397668.06988797</v>
      </c>
      <c r="H44" s="17">
        <v>34516800.054470703</v>
      </c>
      <c r="I44" s="17">
        <v>4661651.8325766008</v>
      </c>
      <c r="J44" s="17">
        <v>2159584.0830985503</v>
      </c>
      <c r="K44" s="17">
        <v>397776.62670339498</v>
      </c>
      <c r="L44" s="17">
        <v>1811619.1867419654</v>
      </c>
      <c r="M44" s="17">
        <v>376450.73732795136</v>
      </c>
      <c r="N44" s="17">
        <v>1716853.4955485519</v>
      </c>
      <c r="P44" s="19"/>
    </row>
    <row r="45" spans="1:16" ht="13" x14ac:dyDescent="0.3">
      <c r="A45" s="16">
        <v>26</v>
      </c>
      <c r="B45" s="15"/>
      <c r="C45" s="17" t="s">
        <v>27</v>
      </c>
      <c r="E45" s="19">
        <v>177408712.6777178</v>
      </c>
      <c r="F45" s="19"/>
      <c r="G45" s="19">
        <v>116650091.00817782</v>
      </c>
      <c r="H45" s="19">
        <v>46433518.024183184</v>
      </c>
      <c r="I45" s="19">
        <v>6167619.092135109</v>
      </c>
      <c r="J45" s="19">
        <v>3051060.3559015291</v>
      </c>
      <c r="K45" s="19">
        <v>438319.58642341354</v>
      </c>
      <c r="L45" s="19">
        <v>2133487.3535596225</v>
      </c>
      <c r="M45" s="19">
        <v>377111.12973159284</v>
      </c>
      <c r="N45" s="19">
        <v>2157506.1276055379</v>
      </c>
      <c r="P45" s="19"/>
    </row>
    <row r="46" spans="1:16" ht="13" x14ac:dyDescent="0.3">
      <c r="A46" s="16">
        <v>27</v>
      </c>
      <c r="B46" s="15"/>
      <c r="C46" s="17" t="s">
        <v>28</v>
      </c>
      <c r="E46" s="19">
        <v>27954570.272075754</v>
      </c>
      <c r="F46" s="19"/>
      <c r="G46" s="19">
        <v>19564073.513261478</v>
      </c>
      <c r="H46" s="19">
        <v>5820259.9702125983</v>
      </c>
      <c r="I46" s="19">
        <v>1148834.4059179735</v>
      </c>
      <c r="J46" s="19">
        <v>508916.59079565428</v>
      </c>
      <c r="K46" s="19">
        <v>118247.02369255223</v>
      </c>
      <c r="L46" s="19">
        <v>305386.60709088558</v>
      </c>
      <c r="M46" s="19">
        <v>107005.14973414876</v>
      </c>
      <c r="N46" s="19">
        <v>381847.01137046062</v>
      </c>
      <c r="P46" s="19"/>
    </row>
    <row r="47" spans="1:16" ht="13" x14ac:dyDescent="0.3">
      <c r="A47" s="16">
        <v>28</v>
      </c>
      <c r="B47" s="15"/>
      <c r="C47" s="17" t="s">
        <v>29</v>
      </c>
      <c r="E47" s="19">
        <v>18633324.221423436</v>
      </c>
      <c r="F47" s="19"/>
      <c r="G47" s="19">
        <v>12193238.335873796</v>
      </c>
      <c r="H47" s="19">
        <v>4992197.3371168673</v>
      </c>
      <c r="I47" s="19">
        <v>691839.33353168692</v>
      </c>
      <c r="J47" s="19">
        <v>341666.75653510384</v>
      </c>
      <c r="K47" s="19">
        <v>46014.329281349841</v>
      </c>
      <c r="L47" s="19">
        <v>244151.67328470535</v>
      </c>
      <c r="M47" s="19">
        <v>38065.244019453734</v>
      </c>
      <c r="N47" s="19">
        <v>86151.211780472295</v>
      </c>
      <c r="P47" s="19"/>
    </row>
    <row r="48" spans="1:16" ht="13.5" thickBot="1" x14ac:dyDescent="0.35">
      <c r="A48" s="16">
        <v>29</v>
      </c>
      <c r="C48" s="21" t="s">
        <v>44</v>
      </c>
      <c r="D48" s="25"/>
      <c r="E48" s="25">
        <f ca="1">SUM(E44:E47)</f>
        <v>383035011.25757271</v>
      </c>
      <c r="F48" s="25"/>
      <c r="G48" s="25">
        <f t="shared" ref="G48:N48" ca="1" si="13">SUM(G44:G47)</f>
        <v>261805070.92720103</v>
      </c>
      <c r="H48" s="25">
        <f t="shared" ca="1" si="13"/>
        <v>91762775.385983348</v>
      </c>
      <c r="I48" s="25">
        <f t="shared" ca="1" si="13"/>
        <v>12669944.664161371</v>
      </c>
      <c r="J48" s="25">
        <f t="shared" ca="1" si="13"/>
        <v>6061227.7863308368</v>
      </c>
      <c r="K48" s="25">
        <f t="shared" ca="1" si="13"/>
        <v>1000357.5661007105</v>
      </c>
      <c r="L48" s="25">
        <f t="shared" ca="1" si="13"/>
        <v>4494644.8206771789</v>
      </c>
      <c r="M48" s="25">
        <f t="shared" ca="1" si="13"/>
        <v>898632.26081314671</v>
      </c>
      <c r="N48" s="25">
        <f t="shared" ca="1" si="13"/>
        <v>4342357.8463050229</v>
      </c>
      <c r="P48" s="19"/>
    </row>
    <row r="49" spans="1:16" s="46" customFormat="1" ht="13.5" thickTop="1" x14ac:dyDescent="0.3">
      <c r="A49" s="16"/>
      <c r="B49" s="8"/>
      <c r="C49" s="17"/>
      <c r="D49" s="27"/>
      <c r="E49" s="17"/>
      <c r="F49" s="17"/>
      <c r="G49" s="45"/>
      <c r="H49" s="45"/>
      <c r="I49" s="45"/>
      <c r="J49" s="45"/>
      <c r="K49" s="45"/>
      <c r="L49" s="45"/>
      <c r="M49" s="45"/>
      <c r="N49" s="45"/>
      <c r="P49" s="34"/>
    </row>
    <row r="50" spans="1:16" s="46" customFormat="1" ht="13" x14ac:dyDescent="0.3">
      <c r="A50" s="47">
        <v>30</v>
      </c>
      <c r="C50" s="48" t="s">
        <v>45</v>
      </c>
      <c r="D50" s="49"/>
      <c r="E50" s="49">
        <f ca="1">SUM(G50:N50)</f>
        <v>547193514.9715364</v>
      </c>
      <c r="F50" s="49"/>
      <c r="G50" s="49">
        <v>379229801.85868043</v>
      </c>
      <c r="H50" s="49">
        <v>122340894.72000001</v>
      </c>
      <c r="I50" s="49">
        <v>21493184.54153214</v>
      </c>
      <c r="J50" s="49">
        <v>9391882.1400000006</v>
      </c>
      <c r="K50" s="49">
        <v>2062215.48</v>
      </c>
      <c r="L50" s="49">
        <v>6051460.0700000003</v>
      </c>
      <c r="M50" s="49">
        <v>1757519.5213237838</v>
      </c>
      <c r="N50" s="49">
        <v>4866556.6399999987</v>
      </c>
      <c r="P50" s="34"/>
    </row>
    <row r="51" spans="1:16" s="46" customFormat="1" ht="13" x14ac:dyDescent="0.3">
      <c r="A51" s="47">
        <v>31</v>
      </c>
      <c r="C51" s="50" t="s">
        <v>46</v>
      </c>
      <c r="D51" s="51"/>
      <c r="E51" s="19">
        <f ca="1">SUM(G51:N51)</f>
        <v>5039913.28</v>
      </c>
      <c r="F51" s="52"/>
      <c r="G51" s="52">
        <f ca="1">G39</f>
        <v>4714866.2914596405</v>
      </c>
      <c r="H51" s="52">
        <f t="shared" ref="H51:N51" ca="1" si="14">H39</f>
        <v>243618.28540779173</v>
      </c>
      <c r="I51" s="52">
        <f t="shared" ca="1" si="14"/>
        <v>-14275.003398166793</v>
      </c>
      <c r="J51" s="52">
        <f t="shared" ca="1" si="14"/>
        <v>-117055.40335754609</v>
      </c>
      <c r="K51" s="52">
        <f t="shared" ca="1" si="14"/>
        <v>-100.81259004905286</v>
      </c>
      <c r="L51" s="52">
        <f t="shared" ca="1" si="14"/>
        <v>0</v>
      </c>
      <c r="M51" s="52">
        <f t="shared" ca="1" si="14"/>
        <v>0</v>
      </c>
      <c r="N51" s="52">
        <f t="shared" ca="1" si="14"/>
        <v>212859.92247832956</v>
      </c>
      <c r="P51" s="34"/>
    </row>
    <row r="52" spans="1:16" s="46" customFormat="1" ht="13.5" thickBot="1" x14ac:dyDescent="0.35">
      <c r="A52" s="47">
        <v>32</v>
      </c>
      <c r="C52" s="53" t="s">
        <v>47</v>
      </c>
      <c r="D52" s="25"/>
      <c r="E52" s="25">
        <f ca="1">SUM(G52:N52)</f>
        <v>552233428.25153637</v>
      </c>
      <c r="F52" s="25"/>
      <c r="G52" s="25">
        <f ca="1">G51+G50</f>
        <v>383944668.15014005</v>
      </c>
      <c r="H52" s="25">
        <f t="shared" ref="H52:N52" ca="1" si="15">H51+H50</f>
        <v>122584513.00540781</v>
      </c>
      <c r="I52" s="25">
        <f t="shared" ca="1" si="15"/>
        <v>21478909.538133975</v>
      </c>
      <c r="J52" s="25">
        <f t="shared" ca="1" si="15"/>
        <v>9274826.7366424538</v>
      </c>
      <c r="K52" s="25">
        <f t="shared" ca="1" si="15"/>
        <v>2062114.6674099509</v>
      </c>
      <c r="L52" s="25">
        <f t="shared" ca="1" si="15"/>
        <v>6051460.0700000003</v>
      </c>
      <c r="M52" s="25">
        <f t="shared" ca="1" si="15"/>
        <v>1757519.5213237838</v>
      </c>
      <c r="N52" s="25">
        <f t="shared" ca="1" si="15"/>
        <v>5079416.5624783281</v>
      </c>
      <c r="P52" s="34"/>
    </row>
    <row r="53" spans="1:16" s="46" customFormat="1" ht="13.5" thickTop="1" x14ac:dyDescent="0.3">
      <c r="A53" s="47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P53" s="34"/>
    </row>
    <row r="54" spans="1:16" s="46" customFormat="1" ht="13" x14ac:dyDescent="0.3">
      <c r="A54" s="47">
        <v>33</v>
      </c>
      <c r="C54" s="54" t="s">
        <v>48</v>
      </c>
      <c r="D54" s="55"/>
      <c r="E54" s="55">
        <f ca="1">SUM(G54:N54)</f>
        <v>97881247.891715094</v>
      </c>
      <c r="F54" s="55"/>
      <c r="G54" s="55">
        <f ca="1">+G52-G19</f>
        <v>64992047.476715744</v>
      </c>
      <c r="H54" s="55">
        <f t="shared" ref="H54:N54" ca="1" si="16">+H52-H19</f>
        <v>28967359.549184844</v>
      </c>
      <c r="I54" s="55">
        <f t="shared" ca="1" si="16"/>
        <v>2014127.9088869356</v>
      </c>
      <c r="J54" s="55">
        <f t="shared" ca="1" si="16"/>
        <v>880156.66922121309</v>
      </c>
      <c r="K54" s="55">
        <f t="shared" ca="1" si="16"/>
        <v>7.8482167774345726</v>
      </c>
      <c r="L54" s="55">
        <f t="shared" ca="1" si="16"/>
        <v>1432769.5513327681</v>
      </c>
      <c r="M54" s="55">
        <f t="shared" ca="1" si="16"/>
        <v>38602.938156810822</v>
      </c>
      <c r="N54" s="55">
        <f t="shared" ca="1" si="16"/>
        <v>-443824.04999999981</v>
      </c>
      <c r="P54" s="34"/>
    </row>
    <row r="55" spans="1:16" s="46" customFormat="1" ht="13" x14ac:dyDescent="0.3">
      <c r="A55" s="47"/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P55" s="34"/>
    </row>
    <row r="56" spans="1:16" s="46" customFormat="1" ht="13.5" thickBot="1" x14ac:dyDescent="0.35">
      <c r="A56" s="47">
        <v>34</v>
      </c>
      <c r="C56" s="56" t="s">
        <v>49</v>
      </c>
      <c r="D56" s="57"/>
      <c r="E56" s="57">
        <f ca="1">+E54+E19</f>
        <v>552233428.25153637</v>
      </c>
      <c r="F56" s="57"/>
      <c r="G56" s="57">
        <f ca="1">+G54+G19</f>
        <v>383944668.15014005</v>
      </c>
      <c r="H56" s="57">
        <f t="shared" ref="H56:N56" ca="1" si="17">+H54+H19</f>
        <v>122584513.00540781</v>
      </c>
      <c r="I56" s="57">
        <f t="shared" ca="1" si="17"/>
        <v>21478909.538133975</v>
      </c>
      <c r="J56" s="57">
        <f t="shared" ca="1" si="17"/>
        <v>9274826.7366424538</v>
      </c>
      <c r="K56" s="57">
        <f t="shared" ca="1" si="17"/>
        <v>2062114.6674099509</v>
      </c>
      <c r="L56" s="57">
        <f t="shared" ca="1" si="17"/>
        <v>6051460.0700000003</v>
      </c>
      <c r="M56" s="57">
        <f t="shared" ca="1" si="17"/>
        <v>1757519.5213237838</v>
      </c>
      <c r="N56" s="57">
        <f t="shared" ca="1" si="17"/>
        <v>5079416.5624783281</v>
      </c>
      <c r="P56" s="34"/>
    </row>
    <row r="57" spans="1:16" s="46" customFormat="1" ht="13.5" thickTop="1" x14ac:dyDescent="0.3">
      <c r="A57" s="47"/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P57" s="34"/>
    </row>
    <row r="58" spans="1:16" s="46" customFormat="1" ht="13" x14ac:dyDescent="0.3">
      <c r="A58" s="47">
        <v>35</v>
      </c>
      <c r="C58" s="17" t="s">
        <v>50</v>
      </c>
      <c r="D58" s="27"/>
      <c r="E58" s="58">
        <f ca="1">IF(E40=0,0,SUM(E16)/E40)</f>
        <v>0.8261911837575906</v>
      </c>
      <c r="F58" s="58"/>
      <c r="G58" s="58">
        <f t="shared" ref="G58:M58" ca="1" si="18">IF(G40=0,0,SUM(G16)/G40)</f>
        <v>0.86948534233864505</v>
      </c>
      <c r="H58" s="58">
        <f t="shared" ca="1" si="18"/>
        <v>0.6956299832888887</v>
      </c>
      <c r="I58" s="58">
        <f t="shared" ca="1" si="18"/>
        <v>1.0470871614339186</v>
      </c>
      <c r="J58" s="58">
        <f t="shared" ca="1" si="18"/>
        <v>0.93521739791367442</v>
      </c>
      <c r="K58" s="58">
        <f t="shared" ca="1" si="18"/>
        <v>1.4792147142933885</v>
      </c>
      <c r="L58" s="58">
        <f t="shared" ca="1" si="18"/>
        <v>0.70156319866700223</v>
      </c>
      <c r="M58" s="58">
        <f t="shared" ca="1" si="18"/>
        <v>1.4040102881306544</v>
      </c>
      <c r="N58" s="58">
        <f ca="1">IF(N40=0,0,SUM(N17)/N40)</f>
        <v>1.0912014955882516</v>
      </c>
      <c r="P58" s="34"/>
    </row>
    <row r="59" spans="1:16" s="46" customFormat="1" ht="13" x14ac:dyDescent="0.3">
      <c r="A59" s="47">
        <v>36</v>
      </c>
      <c r="C59" s="59" t="s">
        <v>51</v>
      </c>
      <c r="D59" s="60"/>
      <c r="E59" s="61">
        <f ca="1">+E58/$E$58</f>
        <v>1</v>
      </c>
      <c r="F59" s="61"/>
      <c r="G59" s="61">
        <f ca="1">+G58/$E$58</f>
        <v>1.0524021067183855</v>
      </c>
      <c r="H59" s="61">
        <f t="shared" ref="H59:N59" ca="1" si="19">+H58/$E$58</f>
        <v>0.8419721693532265</v>
      </c>
      <c r="I59" s="61">
        <f t="shared" ca="1" si="19"/>
        <v>1.2673666604280058</v>
      </c>
      <c r="J59" s="61">
        <f t="shared" ca="1" si="19"/>
        <v>1.1319624516691438</v>
      </c>
      <c r="K59" s="61">
        <f t="shared" ca="1" si="19"/>
        <v>1.7904024436157611</v>
      </c>
      <c r="L59" s="61">
        <f ca="1">+L58/$E$58</f>
        <v>0.84915357662887514</v>
      </c>
      <c r="M59" s="61">
        <f t="shared" ca="1" si="19"/>
        <v>1.6993769913461088</v>
      </c>
      <c r="N59" s="61">
        <f t="shared" ca="1" si="19"/>
        <v>1.3207614860102606</v>
      </c>
      <c r="P59" s="34"/>
    </row>
    <row r="60" spans="1:16" s="46" customFormat="1" ht="13.5" thickBot="1" x14ac:dyDescent="0.35">
      <c r="A60" s="47">
        <v>37</v>
      </c>
      <c r="C60" s="28" t="s">
        <v>52</v>
      </c>
      <c r="D60" s="29"/>
      <c r="E60" s="62">
        <f ca="1">IF(E40=0,0,E50/E40)</f>
        <v>1.0182084169838217</v>
      </c>
      <c r="F60" s="28"/>
      <c r="G60" s="63">
        <f ca="1">IF(G40=0,0,G50/G40)</f>
        <v>1.0493161610788166</v>
      </c>
      <c r="H60" s="63">
        <f t="shared" ref="H60:N60" ca="1" si="20">IF(H40=0,0,H50/H40)</f>
        <v>0.91143592661383355</v>
      </c>
      <c r="I60" s="63">
        <f t="shared" ca="1" si="20"/>
        <v>1.1553556219992422</v>
      </c>
      <c r="J60" s="63">
        <f t="shared" ca="1" si="20"/>
        <v>1.0319237393918277</v>
      </c>
      <c r="K60" s="63">
        <f t="shared" ca="1" si="20"/>
        <v>1.4792203437933278</v>
      </c>
      <c r="L60" s="63">
        <f ca="1">IF(L40=0,0,L50/L40)</f>
        <v>0.91919596391141534</v>
      </c>
      <c r="M60" s="63">
        <f t="shared" ca="1" si="20"/>
        <v>1.4355411505674904</v>
      </c>
      <c r="N60" s="63">
        <f t="shared" ca="1" si="20"/>
        <v>1.0000024845550077</v>
      </c>
      <c r="P60" s="34"/>
    </row>
    <row r="61" spans="1:16" s="46" customFormat="1" ht="13.5" thickTop="1" x14ac:dyDescent="0.3">
      <c r="A61" s="47">
        <v>36</v>
      </c>
      <c r="C61" s="59" t="s">
        <v>51</v>
      </c>
      <c r="D61" s="60"/>
      <c r="E61" s="61">
        <f ca="1">+E60/$E$60</f>
        <v>1</v>
      </c>
      <c r="F61" s="61"/>
      <c r="G61" s="61">
        <f ca="1">+G60/$E$60</f>
        <v>1.0305514505440287</v>
      </c>
      <c r="H61" s="61">
        <f t="shared" ref="H61:N61" ca="1" si="21">+H60/$E$60</f>
        <v>0.89513690066884932</v>
      </c>
      <c r="I61" s="61">
        <f t="shared" ca="1" si="21"/>
        <v>1.1346946290443007</v>
      </c>
      <c r="J61" s="61">
        <f t="shared" ca="1" si="21"/>
        <v>1.0134700540471213</v>
      </c>
      <c r="K61" s="61">
        <f t="shared" ca="1" si="21"/>
        <v>1.4527677429490657</v>
      </c>
      <c r="L61" s="61">
        <f t="shared" ca="1" si="21"/>
        <v>0.90275816677522169</v>
      </c>
      <c r="M61" s="61">
        <f t="shared" ca="1" si="21"/>
        <v>1.409869655978595</v>
      </c>
      <c r="N61" s="61">
        <f t="shared" ca="1" si="21"/>
        <v>0.98211964061076584</v>
      </c>
      <c r="P61" s="34"/>
    </row>
    <row r="62" spans="1:16" s="46" customFormat="1" ht="13" x14ac:dyDescent="0.3">
      <c r="A62" s="16"/>
      <c r="C62" s="50"/>
      <c r="D62" s="51"/>
      <c r="E62" s="52"/>
      <c r="F62" s="51"/>
      <c r="G62" s="64"/>
      <c r="H62" s="64"/>
      <c r="I62" s="64"/>
      <c r="J62" s="64"/>
      <c r="K62" s="64"/>
      <c r="L62" s="64"/>
      <c r="M62" s="52"/>
      <c r="N62" s="65"/>
    </row>
    <row r="63" spans="1:16" s="5" customFormat="1" ht="15.5" x14ac:dyDescent="0.25">
      <c r="A63" s="4" t="str">
        <f ca="1">A1</f>
        <v>Puget Sound Energy - 2019 Gas Cost of Service Study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6" s="5" customFormat="1" ht="15.5" x14ac:dyDescent="0.25">
      <c r="A64" s="4" t="str">
        <f ca="1">A2</f>
        <v>Proposed Test Year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" customHeight="1" x14ac:dyDescent="0.25">
      <c r="A65" s="6" t="s">
        <v>53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8" x14ac:dyDescent="0.25">
      <c r="A66" s="66"/>
    </row>
    <row r="67" spans="1:14" ht="39" x14ac:dyDescent="0.25">
      <c r="B67" s="9"/>
      <c r="C67" s="9"/>
      <c r="D67" s="9"/>
      <c r="E67" s="9" t="s">
        <v>54</v>
      </c>
      <c r="F67" s="9"/>
      <c r="G67" s="11" t="s">
        <v>68</v>
      </c>
      <c r="H67" s="11" t="s">
        <v>69</v>
      </c>
      <c r="I67" s="11" t="s">
        <v>70</v>
      </c>
      <c r="J67" s="11" t="s">
        <v>71</v>
      </c>
      <c r="K67" s="9" t="s">
        <v>72</v>
      </c>
      <c r="L67" s="9" t="s">
        <v>73</v>
      </c>
      <c r="M67" s="11" t="s">
        <v>74</v>
      </c>
      <c r="N67" s="11" t="s">
        <v>75</v>
      </c>
    </row>
    <row r="68" spans="1:14" ht="20.25" customHeight="1" x14ac:dyDescent="0.25"/>
    <row r="69" spans="1:14" ht="13" x14ac:dyDescent="0.3">
      <c r="B69" s="67" t="s">
        <v>76</v>
      </c>
      <c r="C69" s="2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x14ac:dyDescent="0.25">
      <c r="B70" s="1" t="str">
        <f ca="1">IF(OR((B69="~"),(C70="~")),"~","")</f>
        <v/>
      </c>
      <c r="C70" s="2" t="s">
        <v>78</v>
      </c>
      <c r="E70" s="17">
        <f t="shared" ref="E70:E75" ca="1" si="22">SUM(G70:N70)</f>
        <v>2304259.1843737927</v>
      </c>
      <c r="F70" s="17"/>
      <c r="G70" s="17">
        <v>1644820.6411321759</v>
      </c>
      <c r="H70" s="17">
        <v>586261.43790988124</v>
      </c>
      <c r="I70" s="17">
        <v>70134.490290847287</v>
      </c>
      <c r="J70" s="17">
        <v>1578.1803967235724</v>
      </c>
      <c r="K70" s="17">
        <v>1464.4346441651846</v>
      </c>
      <c r="L70" s="17">
        <v>0</v>
      </c>
      <c r="M70" s="17">
        <v>0</v>
      </c>
      <c r="N70" s="17">
        <v>0</v>
      </c>
    </row>
    <row r="71" spans="1:14" x14ac:dyDescent="0.25">
      <c r="B71" s="1" t="str">
        <f ca="1">IF(OR((B69="~"),(C71="~")),"~","")</f>
        <v/>
      </c>
      <c r="C71" s="2" t="s">
        <v>79</v>
      </c>
      <c r="E71" s="17">
        <f t="shared" ca="1" si="22"/>
        <v>471919.29070662003</v>
      </c>
      <c r="F71" s="17"/>
      <c r="G71" s="17">
        <v>306488.82069453812</v>
      </c>
      <c r="H71" s="17">
        <v>117783.30060601192</v>
      </c>
      <c r="I71" s="17">
        <v>32233.146082608415</v>
      </c>
      <c r="J71" s="17">
        <v>4908.1139166908606</v>
      </c>
      <c r="K71" s="17">
        <v>4712.0972168618773</v>
      </c>
      <c r="L71" s="17">
        <v>7396.282768207122</v>
      </c>
      <c r="M71" s="17">
        <v>-1602.4705782983524</v>
      </c>
      <c r="N71" s="17">
        <v>0</v>
      </c>
    </row>
    <row r="72" spans="1:14" x14ac:dyDescent="0.25">
      <c r="B72" s="1" t="str">
        <f ca="1">IF(OR((B69="~"),(C72="~")),"~","")</f>
        <v/>
      </c>
      <c r="C72" s="2" t="s">
        <v>80</v>
      </c>
      <c r="E72" s="17">
        <f t="shared" ca="1" si="22"/>
        <v>0</v>
      </c>
      <c r="F72" s="17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B73" s="1" t="str">
        <f ca="1">IF(OR((B69="~"),(C73="~")),"~","")</f>
        <v/>
      </c>
      <c r="C73" s="2" t="s">
        <v>81</v>
      </c>
      <c r="E73" s="17">
        <f t="shared" ca="1" si="22"/>
        <v>0</v>
      </c>
      <c r="F73" s="17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x14ac:dyDescent="0.25">
      <c r="B74" s="1" t="str">
        <f ca="1">IF(OR((B69="~"),(C74="~")),"~","")</f>
        <v/>
      </c>
      <c r="C74" s="2" t="s">
        <v>82</v>
      </c>
      <c r="E74" s="17">
        <f t="shared" ca="1" si="22"/>
        <v>0</v>
      </c>
      <c r="F74" s="17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hidden="1" x14ac:dyDescent="0.25">
      <c r="B75" s="1" t="str">
        <f ca="1">IF(OR((B69="~"),(C75="~")),"~","")</f>
        <v>~</v>
      </c>
      <c r="C75" s="2" t="s">
        <v>83</v>
      </c>
      <c r="E75" s="17">
        <f t="shared" ca="1" si="22"/>
        <v>0</v>
      </c>
      <c r="F75" s="17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x14ac:dyDescent="0.25">
      <c r="B76" s="1" t="str">
        <f ca="1">IF(OR((B69="~"),(C76="~")),"~","")</f>
        <v/>
      </c>
      <c r="C76" s="68" t="str">
        <f ca="1">IF(B69="~","~","Sub-total")</f>
        <v>Sub-total</v>
      </c>
      <c r="D76" s="68"/>
      <c r="E76" s="68">
        <f ca="1">SUM(E70:E75)</f>
        <v>2776178.4750804128</v>
      </c>
      <c r="F76" s="68"/>
      <c r="G76" s="68">
        <f t="shared" ref="G76:N76" ca="1" si="23">SUM(G70:G75)</f>
        <v>1951309.461826714</v>
      </c>
      <c r="H76" s="68">
        <f t="shared" ca="1" si="23"/>
        <v>704044.73851589311</v>
      </c>
      <c r="I76" s="68">
        <f t="shared" ca="1" si="23"/>
        <v>102367.63637345569</v>
      </c>
      <c r="J76" s="68">
        <f t="shared" ca="1" si="23"/>
        <v>6486.2943134144334</v>
      </c>
      <c r="K76" s="68">
        <f t="shared" ca="1" si="23"/>
        <v>6176.5318610270624</v>
      </c>
      <c r="L76" s="68">
        <f t="shared" ca="1" si="23"/>
        <v>7396.282768207122</v>
      </c>
      <c r="M76" s="68">
        <f t="shared" ca="1" si="23"/>
        <v>-1602.4705782983524</v>
      </c>
      <c r="N76" s="68">
        <f t="shared" ca="1" si="23"/>
        <v>0</v>
      </c>
    </row>
    <row r="77" spans="1:14" x14ac:dyDescent="0.25">
      <c r="B77" s="1" t="str">
        <f ca="1">IF(OR((B69="~"),(C77="~")),"~","")</f>
        <v/>
      </c>
      <c r="C77" s="2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ht="13" x14ac:dyDescent="0.3">
      <c r="B78" s="67" t="s">
        <v>85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x14ac:dyDescent="0.25">
      <c r="B79" s="1" t="str">
        <f ca="1">IF(OR((B78="~"),(C79="~")),"~","")</f>
        <v/>
      </c>
      <c r="C79" s="2" t="s">
        <v>78</v>
      </c>
      <c r="E79" s="17">
        <f t="shared" ref="E79:E84" ca="1" si="24">SUM(G79:N79)</f>
        <v>38831097.357911855</v>
      </c>
      <c r="F79" s="17"/>
      <c r="G79" s="17">
        <v>27306300.725090876</v>
      </c>
      <c r="H79" s="17">
        <v>8795331.5048820861</v>
      </c>
      <c r="I79" s="17">
        <v>1654221.2896599418</v>
      </c>
      <c r="J79" s="17">
        <v>256676.12029700039</v>
      </c>
      <c r="K79" s="17">
        <v>323466.27565416234</v>
      </c>
      <c r="L79" s="17">
        <v>495101.44232779945</v>
      </c>
      <c r="M79" s="17">
        <v>0</v>
      </c>
      <c r="N79" s="17">
        <v>0</v>
      </c>
    </row>
    <row r="80" spans="1:14" x14ac:dyDescent="0.25">
      <c r="B80" s="1" t="str">
        <f ca="1">IF(OR((B78="~"),(C80="~")),"~","")</f>
        <v/>
      </c>
      <c r="C80" s="2" t="s">
        <v>79</v>
      </c>
      <c r="E80" s="17">
        <f t="shared" ca="1" si="24"/>
        <v>6020007.8717681281</v>
      </c>
      <c r="F80" s="17"/>
      <c r="G80" s="17">
        <v>3078756.8315251605</v>
      </c>
      <c r="H80" s="17">
        <v>1183362.2346788696</v>
      </c>
      <c r="I80" s="17">
        <v>436245.57080470788</v>
      </c>
      <c r="J80" s="17">
        <v>459637.15303384571</v>
      </c>
      <c r="K80" s="17">
        <v>49261.954788619296</v>
      </c>
      <c r="L80" s="17">
        <v>625487.1908463249</v>
      </c>
      <c r="M80" s="17">
        <v>187256.9360905996</v>
      </c>
      <c r="N80" s="17">
        <v>0</v>
      </c>
    </row>
    <row r="81" spans="2:14" x14ac:dyDescent="0.25">
      <c r="B81" s="1" t="str">
        <f ca="1">IF(OR((B78="~"),(C81="~")),"~","")</f>
        <v/>
      </c>
      <c r="C81" s="2" t="s">
        <v>80</v>
      </c>
      <c r="E81" s="17">
        <f t="shared" ca="1" si="24"/>
        <v>0</v>
      </c>
      <c r="F81" s="17"/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</row>
    <row r="82" spans="2:14" x14ac:dyDescent="0.25">
      <c r="B82" s="1" t="str">
        <f ca="1">IF(OR((B78="~"),(C82="~")),"~","")</f>
        <v/>
      </c>
      <c r="C82" s="2" t="s">
        <v>81</v>
      </c>
      <c r="E82" s="17">
        <f t="shared" ca="1" si="24"/>
        <v>23650143.091287751</v>
      </c>
      <c r="F82" s="17"/>
      <c r="G82" s="17">
        <v>16881887.153181154</v>
      </c>
      <c r="H82" s="17">
        <v>6017190.6830180697</v>
      </c>
      <c r="I82" s="17">
        <v>719836.87523581972</v>
      </c>
      <c r="J82" s="17">
        <v>16197.914045212325</v>
      </c>
      <c r="K82" s="17">
        <v>15030.465807498937</v>
      </c>
      <c r="L82" s="17">
        <v>0</v>
      </c>
      <c r="M82" s="17">
        <v>0</v>
      </c>
      <c r="N82" s="17">
        <v>0</v>
      </c>
    </row>
    <row r="83" spans="2:14" x14ac:dyDescent="0.25">
      <c r="B83" s="1" t="str">
        <f ca="1">IF(OR((B78="~"),(C83="~")),"~","")</f>
        <v/>
      </c>
      <c r="C83" s="2" t="s">
        <v>82</v>
      </c>
      <c r="E83" s="17">
        <f t="shared" ca="1" si="24"/>
        <v>0</v>
      </c>
      <c r="F83" s="17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</row>
    <row r="84" spans="2:14" hidden="1" x14ac:dyDescent="0.25">
      <c r="B84" s="1" t="str">
        <f ca="1">IF(OR((B78="~"),(C84="~")),"~","")</f>
        <v>~</v>
      </c>
      <c r="C84" s="2" t="s">
        <v>83</v>
      </c>
      <c r="E84" s="17">
        <f t="shared" ca="1" si="24"/>
        <v>0</v>
      </c>
      <c r="F84" s="17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</row>
    <row r="85" spans="2:14" x14ac:dyDescent="0.25">
      <c r="B85" s="1" t="str">
        <f ca="1">IF(OR((B78="~"),(C85="~")),"~","")</f>
        <v/>
      </c>
      <c r="C85" s="68" t="str">
        <f ca="1">IF(B78="~","~","Sub-total")</f>
        <v>Sub-total</v>
      </c>
      <c r="D85" s="68"/>
      <c r="E85" s="68">
        <f ca="1">SUM(E79:E84)</f>
        <v>68501248.320967734</v>
      </c>
      <c r="F85" s="68"/>
      <c r="G85" s="68">
        <f t="shared" ref="G85:N85" ca="1" si="25">SUM(G79:G84)</f>
        <v>47266944.709797189</v>
      </c>
      <c r="H85" s="68">
        <f t="shared" ca="1" si="25"/>
        <v>15995884.422579026</v>
      </c>
      <c r="I85" s="68">
        <f t="shared" ca="1" si="25"/>
        <v>2810303.7357004695</v>
      </c>
      <c r="J85" s="68">
        <f t="shared" ca="1" si="25"/>
        <v>732511.18737605843</v>
      </c>
      <c r="K85" s="68">
        <f t="shared" ca="1" si="25"/>
        <v>387758.6962502806</v>
      </c>
      <c r="L85" s="68">
        <f t="shared" ca="1" si="25"/>
        <v>1120588.6331741244</v>
      </c>
      <c r="M85" s="68">
        <f t="shared" ca="1" si="25"/>
        <v>187256.9360905996</v>
      </c>
      <c r="N85" s="68">
        <f t="shared" ca="1" si="25"/>
        <v>0</v>
      </c>
    </row>
    <row r="86" spans="2:14" x14ac:dyDescent="0.25">
      <c r="B86" s="1" t="str">
        <f ca="1">IF(OR((B78="~"),(C86="~")),"~","")</f>
        <v/>
      </c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2:14" ht="13" x14ac:dyDescent="0.3">
      <c r="B87" s="67" t="s">
        <v>86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2:14" x14ac:dyDescent="0.25">
      <c r="B88" s="1" t="str">
        <f ca="1">IF(OR((B87="~"),(C88="~")),"~","")</f>
        <v/>
      </c>
      <c r="C88" s="2" t="s">
        <v>78</v>
      </c>
      <c r="E88" s="17">
        <f t="shared" ref="E88:E93" ca="1" si="26">SUM(G88:N88)</f>
        <v>1733.6061486491185</v>
      </c>
      <c r="F88" s="17"/>
      <c r="G88" s="17">
        <v>1105.3552555393069</v>
      </c>
      <c r="H88" s="17">
        <v>401.90650248563816</v>
      </c>
      <c r="I88" s="17">
        <v>86.78489796794932</v>
      </c>
      <c r="J88" s="17">
        <v>50.069464348602096</v>
      </c>
      <c r="K88" s="17">
        <v>5.4019392656708005</v>
      </c>
      <c r="L88" s="17">
        <v>60.844660613518514</v>
      </c>
      <c r="M88" s="17">
        <v>23.24342842843263</v>
      </c>
      <c r="N88" s="17">
        <v>0</v>
      </c>
    </row>
    <row r="89" spans="2:14" x14ac:dyDescent="0.25">
      <c r="B89" s="1" t="str">
        <f ca="1">IF(OR((B87="~"),(C89="~")),"~","")</f>
        <v/>
      </c>
      <c r="C89" s="2" t="s">
        <v>79</v>
      </c>
      <c r="E89" s="17">
        <f t="shared" ca="1" si="26"/>
        <v>0</v>
      </c>
      <c r="F89" s="17"/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</row>
    <row r="90" spans="2:14" x14ac:dyDescent="0.25">
      <c r="B90" s="1" t="str">
        <f ca="1">IF(OR((B87="~"),(C90="~")),"~","")</f>
        <v/>
      </c>
      <c r="C90" s="2" t="s">
        <v>80</v>
      </c>
      <c r="E90" s="17">
        <f t="shared" ca="1" si="26"/>
        <v>0</v>
      </c>
      <c r="F90" s="17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</row>
    <row r="91" spans="2:14" x14ac:dyDescent="0.25">
      <c r="B91" s="1" t="str">
        <f ca="1">IF(OR((B87="~"),(C91="~")),"~","")</f>
        <v/>
      </c>
      <c r="C91" s="2" t="s">
        <v>81</v>
      </c>
      <c r="E91" s="17">
        <f t="shared" ca="1" si="26"/>
        <v>0</v>
      </c>
      <c r="F91" s="17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</row>
    <row r="92" spans="2:14" x14ac:dyDescent="0.25">
      <c r="B92" s="1" t="str">
        <f ca="1">IF(OR((B87="~"),(C92="~")),"~","")</f>
        <v/>
      </c>
      <c r="C92" s="2" t="s">
        <v>82</v>
      </c>
      <c r="E92" s="17">
        <f t="shared" ca="1" si="26"/>
        <v>0</v>
      </c>
      <c r="F92" s="17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</row>
    <row r="93" spans="2:14" hidden="1" x14ac:dyDescent="0.25">
      <c r="B93" s="1" t="str">
        <f ca="1">IF(OR((B87="~"),(C93="~")),"~","")</f>
        <v>~</v>
      </c>
      <c r="C93" s="2" t="s">
        <v>83</v>
      </c>
      <c r="E93" s="17">
        <f t="shared" ca="1" si="26"/>
        <v>0</v>
      </c>
      <c r="F93" s="17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</row>
    <row r="94" spans="2:14" x14ac:dyDescent="0.25">
      <c r="B94" s="1" t="str">
        <f ca="1">IF(OR((B87="~"),(C94="~")),"~","")</f>
        <v/>
      </c>
      <c r="C94" s="68" t="str">
        <f ca="1">IF(B87="~","~","Sub-total")</f>
        <v>Sub-total</v>
      </c>
      <c r="D94" s="68"/>
      <c r="E94" s="68">
        <f ca="1">SUM(E88:E93)</f>
        <v>1733.6061486491185</v>
      </c>
      <c r="F94" s="68"/>
      <c r="G94" s="68">
        <f t="shared" ref="G94:N94" ca="1" si="27">SUM(G88:G93)</f>
        <v>1105.3552555393069</v>
      </c>
      <c r="H94" s="68">
        <f t="shared" ca="1" si="27"/>
        <v>401.90650248563816</v>
      </c>
      <c r="I94" s="68">
        <f t="shared" ca="1" si="27"/>
        <v>86.78489796794932</v>
      </c>
      <c r="J94" s="68">
        <f t="shared" ca="1" si="27"/>
        <v>50.069464348602096</v>
      </c>
      <c r="K94" s="68">
        <f t="shared" ca="1" si="27"/>
        <v>5.4019392656708005</v>
      </c>
      <c r="L94" s="68">
        <f t="shared" ca="1" si="27"/>
        <v>60.844660613518514</v>
      </c>
      <c r="M94" s="68">
        <f t="shared" ca="1" si="27"/>
        <v>23.24342842843263</v>
      </c>
      <c r="N94" s="68">
        <f t="shared" ca="1" si="27"/>
        <v>0</v>
      </c>
    </row>
    <row r="95" spans="2:14" x14ac:dyDescent="0.25">
      <c r="B95" s="1" t="str">
        <f ca="1">IF(OR((B87="~"),(C95="~")),"~","")</f>
        <v/>
      </c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2:14" ht="13" x14ac:dyDescent="0.3">
      <c r="B96" s="67" t="s">
        <v>87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2:14" x14ac:dyDescent="0.25">
      <c r="B97" s="1" t="str">
        <f ca="1">IF(OR((B96="~"),(C97="~")),"~","")</f>
        <v/>
      </c>
      <c r="C97" s="2" t="s">
        <v>78</v>
      </c>
      <c r="E97" s="17">
        <f t="shared" ref="E97:E102" ca="1" si="28">SUM(G97:N97)</f>
        <v>792579479.60831857</v>
      </c>
      <c r="F97" s="17"/>
      <c r="G97" s="17">
        <v>555011503.73708677</v>
      </c>
      <c r="H97" s="17">
        <v>197891004.38883367</v>
      </c>
      <c r="I97" s="17">
        <v>31584742.808929589</v>
      </c>
      <c r="J97" s="17">
        <v>4583487.8675862104</v>
      </c>
      <c r="K97" s="17">
        <v>506786.48130568879</v>
      </c>
      <c r="L97" s="17">
        <v>1602156.4063113406</v>
      </c>
      <c r="M97" s="17">
        <v>1399797.9182652156</v>
      </c>
      <c r="N97" s="17">
        <v>0</v>
      </c>
    </row>
    <row r="98" spans="2:14" x14ac:dyDescent="0.25">
      <c r="B98" s="1" t="str">
        <f ca="1">IF(OR((B96="~"),(C98="~")),"~","")</f>
        <v/>
      </c>
      <c r="C98" s="2" t="s">
        <v>79</v>
      </c>
      <c r="E98" s="17">
        <f t="shared" ca="1" si="28"/>
        <v>371874787.27422404</v>
      </c>
      <c r="F98" s="17"/>
      <c r="G98" s="17">
        <v>209035555.64764875</v>
      </c>
      <c r="H98" s="17">
        <v>80345670.604976192</v>
      </c>
      <c r="I98" s="17">
        <v>29619369.207152843</v>
      </c>
      <c r="J98" s="17">
        <v>25692395.403729893</v>
      </c>
      <c r="K98" s="17">
        <v>2753601.6452018069</v>
      </c>
      <c r="L98" s="17">
        <v>23217905.144483652</v>
      </c>
      <c r="M98" s="17">
        <v>1210289.6210309544</v>
      </c>
      <c r="N98" s="17">
        <v>0</v>
      </c>
    </row>
    <row r="99" spans="2:14" x14ac:dyDescent="0.25">
      <c r="B99" s="1" t="str">
        <f ca="1">IF(OR((B96="~"),(C99="~")),"~","")</f>
        <v/>
      </c>
      <c r="C99" s="2" t="s">
        <v>80</v>
      </c>
      <c r="E99" s="17">
        <f t="shared" ca="1" si="28"/>
        <v>876045518.69740462</v>
      </c>
      <c r="F99" s="17"/>
      <c r="G99" s="17">
        <v>563194645.84929395</v>
      </c>
      <c r="H99" s="17">
        <v>276019986.22260159</v>
      </c>
      <c r="I99" s="17">
        <v>14921485.68325221</v>
      </c>
      <c r="J99" s="17">
        <v>8007104.9049477987</v>
      </c>
      <c r="K99" s="17">
        <v>1566184.7552895427</v>
      </c>
      <c r="L99" s="17">
        <v>1545489.4955346722</v>
      </c>
      <c r="M99" s="17">
        <v>1370591.9380680558</v>
      </c>
      <c r="N99" s="17">
        <v>9420029.8484167978</v>
      </c>
    </row>
    <row r="100" spans="2:14" x14ac:dyDescent="0.25">
      <c r="B100" s="1" t="str">
        <f ca="1">IF(OR((B96="~"),(C100="~")),"~","")</f>
        <v/>
      </c>
      <c r="C100" s="2" t="s">
        <v>81</v>
      </c>
      <c r="E100" s="17">
        <f t="shared" ca="1" si="28"/>
        <v>0</v>
      </c>
      <c r="F100" s="17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</row>
    <row r="101" spans="2:14" x14ac:dyDescent="0.25">
      <c r="B101" s="1" t="str">
        <f ca="1">IF(OR((B96="~"),(C101="~")),"~","")</f>
        <v/>
      </c>
      <c r="C101" s="2" t="s">
        <v>82</v>
      </c>
      <c r="E101" s="17">
        <f t="shared" ca="1" si="28"/>
        <v>0</v>
      </c>
      <c r="F101" s="17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</row>
    <row r="102" spans="2:14" hidden="1" x14ac:dyDescent="0.25">
      <c r="B102" s="1" t="str">
        <f ca="1">IF(OR((B96="~"),(C102="~")),"~","")</f>
        <v>~</v>
      </c>
      <c r="C102" s="2" t="s">
        <v>83</v>
      </c>
      <c r="E102" s="17">
        <f t="shared" ca="1" si="28"/>
        <v>0</v>
      </c>
      <c r="F102" s="17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</row>
    <row r="103" spans="2:14" x14ac:dyDescent="0.25">
      <c r="B103" s="1" t="str">
        <f ca="1">IF(OR((B96="~"),(C103="~")),"~","")</f>
        <v/>
      </c>
      <c r="C103" s="68" t="str">
        <f ca="1">IF(B96="~","~","Sub-total")</f>
        <v>Sub-total</v>
      </c>
      <c r="D103" s="68"/>
      <c r="E103" s="68">
        <f ca="1">SUM(E97:E102)</f>
        <v>2040499785.5799472</v>
      </c>
      <c r="F103" s="68"/>
      <c r="G103" s="68">
        <f t="shared" ref="G103:N103" ca="1" si="29">SUM(G97:G102)</f>
        <v>1327241705.2340295</v>
      </c>
      <c r="H103" s="68">
        <f t="shared" ca="1" si="29"/>
        <v>554256661.21641147</v>
      </c>
      <c r="I103" s="68">
        <f t="shared" ca="1" si="29"/>
        <v>76125597.699334651</v>
      </c>
      <c r="J103" s="68">
        <f t="shared" ca="1" si="29"/>
        <v>38282988.176263899</v>
      </c>
      <c r="K103" s="68">
        <f t="shared" ca="1" si="29"/>
        <v>4826572.881797038</v>
      </c>
      <c r="L103" s="68">
        <f t="shared" ca="1" si="29"/>
        <v>26365551.046329666</v>
      </c>
      <c r="M103" s="68">
        <f t="shared" ca="1" si="29"/>
        <v>3980679.4773642253</v>
      </c>
      <c r="N103" s="68">
        <f t="shared" ca="1" si="29"/>
        <v>9420029.8484167978</v>
      </c>
    </row>
    <row r="104" spans="2:14" x14ac:dyDescent="0.25">
      <c r="B104" s="1" t="str">
        <f ca="1">IF(OR((B96="~"),(C104="~")),"~","")</f>
        <v/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2:14" ht="13" x14ac:dyDescent="0.3">
      <c r="B105" s="67" t="s">
        <v>88</v>
      </c>
      <c r="E105" s="17"/>
      <c r="F105" s="17"/>
      <c r="G105" s="17"/>
      <c r="H105" s="17"/>
      <c r="I105" s="17"/>
      <c r="J105" s="17"/>
      <c r="K105" s="17"/>
      <c r="L105" s="17"/>
      <c r="M105" s="69">
        <f ca="1">SUM(M97:M98)/SUM(E97:E98)</f>
        <v>2.2414684831580825E-3</v>
      </c>
      <c r="N105" s="17"/>
    </row>
    <row r="106" spans="2:14" x14ac:dyDescent="0.25">
      <c r="B106" s="1" t="str">
        <f ca="1">IF(OR((B105="~"),(C106="~")),"~","")</f>
        <v/>
      </c>
      <c r="C106" s="2" t="s">
        <v>78</v>
      </c>
      <c r="E106" s="17">
        <f t="shared" ref="E106:E111" ca="1" si="30">SUM(G106:N106)</f>
        <v>0</v>
      </c>
      <c r="F106" s="17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</row>
    <row r="107" spans="2:14" x14ac:dyDescent="0.25">
      <c r="B107" s="1" t="str">
        <f ca="1">IF(OR((B105="~"),(C107="~")),"~","")</f>
        <v/>
      </c>
      <c r="C107" s="2" t="s">
        <v>79</v>
      </c>
      <c r="E107" s="17">
        <f t="shared" ca="1" si="30"/>
        <v>0</v>
      </c>
      <c r="F107" s="17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</row>
    <row r="108" spans="2:14" x14ac:dyDescent="0.25">
      <c r="B108" s="1" t="str">
        <f ca="1">IF(OR((B105="~"),(C108="~")),"~","")</f>
        <v/>
      </c>
      <c r="C108" s="2" t="s">
        <v>80</v>
      </c>
      <c r="E108" s="17">
        <f t="shared" ca="1" si="30"/>
        <v>0</v>
      </c>
      <c r="F108" s="17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</row>
    <row r="109" spans="2:14" x14ac:dyDescent="0.25">
      <c r="B109" s="1" t="str">
        <f ca="1">IF(OR((B105="~"),(C109="~")),"~","")</f>
        <v/>
      </c>
      <c r="C109" s="2" t="s">
        <v>81</v>
      </c>
      <c r="E109" s="17">
        <f t="shared" ca="1" si="30"/>
        <v>0</v>
      </c>
      <c r="F109" s="17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</row>
    <row r="110" spans="2:14" x14ac:dyDescent="0.25">
      <c r="B110" s="1" t="str">
        <f ca="1">IF(OR((B105="~"),(C110="~")),"~","")</f>
        <v/>
      </c>
      <c r="C110" s="2" t="s">
        <v>82</v>
      </c>
      <c r="E110" s="17">
        <f t="shared" ca="1" si="30"/>
        <v>0</v>
      </c>
      <c r="F110" s="17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</row>
    <row r="111" spans="2:14" hidden="1" x14ac:dyDescent="0.25">
      <c r="B111" s="1" t="str">
        <f ca="1">IF(OR((B105="~"),(C111="~")),"~","")</f>
        <v>~</v>
      </c>
      <c r="C111" s="2" t="s">
        <v>83</v>
      </c>
      <c r="E111" s="17">
        <f t="shared" ca="1" si="30"/>
        <v>0</v>
      </c>
      <c r="F111" s="17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</row>
    <row r="112" spans="2:14" x14ac:dyDescent="0.25">
      <c r="B112" s="1" t="str">
        <f ca="1">IF(OR((B105="~"),(C112="~")),"~","")</f>
        <v/>
      </c>
      <c r="C112" s="68" t="str">
        <f ca="1">IF(B105="~","~","Sub-total")</f>
        <v>Sub-total</v>
      </c>
      <c r="D112" s="68"/>
      <c r="E112" s="68">
        <f ca="1">SUM(E106:E111)</f>
        <v>0</v>
      </c>
      <c r="F112" s="68"/>
      <c r="G112" s="68">
        <f t="shared" ref="G112:N112" ca="1" si="31">SUM(G106:G111)</f>
        <v>0</v>
      </c>
      <c r="H112" s="68">
        <f t="shared" ca="1" si="31"/>
        <v>0</v>
      </c>
      <c r="I112" s="68">
        <f t="shared" ca="1" si="31"/>
        <v>0</v>
      </c>
      <c r="J112" s="68">
        <f t="shared" ca="1" si="31"/>
        <v>0</v>
      </c>
      <c r="K112" s="68">
        <f t="shared" ca="1" si="31"/>
        <v>0</v>
      </c>
      <c r="L112" s="68">
        <f t="shared" ca="1" si="31"/>
        <v>0</v>
      </c>
      <c r="M112" s="68">
        <f t="shared" ca="1" si="31"/>
        <v>0</v>
      </c>
      <c r="N112" s="68">
        <f t="shared" ca="1" si="31"/>
        <v>0</v>
      </c>
    </row>
    <row r="113" spans="2:14" x14ac:dyDescent="0.25">
      <c r="B113" s="1" t="str">
        <f ca="1">IF(OR((B105="~"),(C113="~")),"~","")</f>
        <v/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2:14" ht="13" x14ac:dyDescent="0.3">
      <c r="B114" s="67" t="s">
        <v>89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2:14" x14ac:dyDescent="0.25">
      <c r="B115" s="1" t="str">
        <f ca="1">IF(OR((B114="~"),(C115="~")),"~","")</f>
        <v/>
      </c>
      <c r="C115" s="2" t="s">
        <v>78</v>
      </c>
      <c r="E115" s="17">
        <f t="shared" ref="E115:E120" ca="1" si="32">SUM(G115:N115)</f>
        <v>0</v>
      </c>
      <c r="F115" s="17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</row>
    <row r="116" spans="2:14" x14ac:dyDescent="0.25">
      <c r="B116" s="1" t="str">
        <f ca="1">IF(OR((B114="~"),(C116="~")),"~","")</f>
        <v/>
      </c>
      <c r="C116" s="2" t="s">
        <v>79</v>
      </c>
      <c r="E116" s="17">
        <f t="shared" ca="1" si="32"/>
        <v>0</v>
      </c>
      <c r="F116" s="17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</row>
    <row r="117" spans="2:14" x14ac:dyDescent="0.25">
      <c r="B117" s="1" t="str">
        <f ca="1">IF(OR((B114="~"),(C117="~")),"~","")</f>
        <v/>
      </c>
      <c r="C117" s="2" t="s">
        <v>80</v>
      </c>
      <c r="E117" s="17">
        <f t="shared" ca="1" si="32"/>
        <v>0</v>
      </c>
      <c r="F117" s="17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</row>
    <row r="118" spans="2:14" x14ac:dyDescent="0.25">
      <c r="B118" s="1" t="str">
        <f ca="1">IF(OR((B114="~"),(C118="~")),"~","")</f>
        <v/>
      </c>
      <c r="C118" s="2" t="s">
        <v>81</v>
      </c>
      <c r="E118" s="17">
        <f t="shared" ca="1" si="32"/>
        <v>30002892.674202573</v>
      </c>
      <c r="F118" s="17"/>
      <c r="G118" s="17">
        <v>25641225.316843782</v>
      </c>
      <c r="H118" s="17">
        <v>3095681.8916683518</v>
      </c>
      <c r="I118" s="17">
        <v>443516.43813784258</v>
      </c>
      <c r="J118" s="17">
        <v>94149.376340983203</v>
      </c>
      <c r="K118" s="17">
        <v>68064.30031593758</v>
      </c>
      <c r="L118" s="17">
        <v>173744.54103726454</v>
      </c>
      <c r="M118" s="17">
        <v>0</v>
      </c>
      <c r="N118" s="17">
        <v>486510.80985840951</v>
      </c>
    </row>
    <row r="119" spans="2:14" x14ac:dyDescent="0.25">
      <c r="B119" s="1" t="str">
        <f ca="1">IF(OR((B114="~"),(C119="~")),"~","")</f>
        <v/>
      </c>
      <c r="C119" s="2" t="s">
        <v>82</v>
      </c>
      <c r="E119" s="17">
        <f t="shared" ca="1" si="32"/>
        <v>0</v>
      </c>
      <c r="F119" s="17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</row>
    <row r="120" spans="2:14" hidden="1" x14ac:dyDescent="0.25">
      <c r="B120" s="1" t="str">
        <f ca="1">IF(OR((B114="~"),(C120="~")),"~","")</f>
        <v>~</v>
      </c>
      <c r="C120" s="2" t="s">
        <v>83</v>
      </c>
      <c r="E120" s="17">
        <f t="shared" ca="1" si="32"/>
        <v>0</v>
      </c>
      <c r="F120" s="17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</row>
    <row r="121" spans="2:14" x14ac:dyDescent="0.25">
      <c r="B121" s="1" t="str">
        <f ca="1">IF(OR((B114="~"),(C121="~")),"~","")</f>
        <v/>
      </c>
      <c r="C121" s="68" t="str">
        <f ca="1">IF(B114="~","~","Sub-total")</f>
        <v>Sub-total</v>
      </c>
      <c r="D121" s="68"/>
      <c r="E121" s="68">
        <f ca="1">SUM(E115:E120)</f>
        <v>30002892.674202573</v>
      </c>
      <c r="F121" s="68"/>
      <c r="G121" s="68">
        <f t="shared" ref="G121:N121" ca="1" si="33">SUM(G115:G120)</f>
        <v>25641225.316843782</v>
      </c>
      <c r="H121" s="68">
        <f t="shared" ca="1" si="33"/>
        <v>3095681.8916683518</v>
      </c>
      <c r="I121" s="68">
        <f t="shared" ca="1" si="33"/>
        <v>443516.43813784258</v>
      </c>
      <c r="J121" s="68">
        <f t="shared" ca="1" si="33"/>
        <v>94149.376340983203</v>
      </c>
      <c r="K121" s="68">
        <f t="shared" ca="1" si="33"/>
        <v>68064.30031593758</v>
      </c>
      <c r="L121" s="68">
        <f t="shared" ca="1" si="33"/>
        <v>173744.54103726454</v>
      </c>
      <c r="M121" s="68">
        <f t="shared" ca="1" si="33"/>
        <v>0</v>
      </c>
      <c r="N121" s="68">
        <f t="shared" ca="1" si="33"/>
        <v>486510.80985840951</v>
      </c>
    </row>
    <row r="122" spans="2:14" x14ac:dyDescent="0.25">
      <c r="B122" s="1" t="str">
        <f ca="1">IF(OR((B114="~"),(C122="~")),"~","")</f>
        <v/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2:14" ht="13" x14ac:dyDescent="0.3">
      <c r="B123" s="67" t="s">
        <v>90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2:14" x14ac:dyDescent="0.25">
      <c r="B124" s="1" t="str">
        <f ca="1">IF(OR((B123="~"),(C124="~")),"~","")</f>
        <v/>
      </c>
      <c r="C124" s="2" t="s">
        <v>78</v>
      </c>
      <c r="E124" s="17">
        <f t="shared" ref="E124:E129" ca="1" si="34">SUM(G124:N124)</f>
        <v>0</v>
      </c>
      <c r="F124" s="17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</row>
    <row r="125" spans="2:14" x14ac:dyDescent="0.25">
      <c r="B125" s="1" t="str">
        <f ca="1">IF(OR((B123="~"),(C125="~")),"~","")</f>
        <v/>
      </c>
      <c r="C125" s="2" t="s">
        <v>79</v>
      </c>
      <c r="E125" s="17">
        <f t="shared" ca="1" si="34"/>
        <v>0</v>
      </c>
      <c r="F125" s="17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</row>
    <row r="126" spans="2:14" x14ac:dyDescent="0.25">
      <c r="B126" s="1" t="str">
        <f ca="1">IF(OR((B123="~"),(C126="~")),"~","")</f>
        <v/>
      </c>
      <c r="C126" s="2" t="s">
        <v>80</v>
      </c>
      <c r="E126" s="17">
        <f t="shared" ca="1" si="34"/>
        <v>0</v>
      </c>
      <c r="F126" s="17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</row>
    <row r="127" spans="2:14" x14ac:dyDescent="0.25">
      <c r="B127" s="1" t="str">
        <f ca="1">IF(OR((B123="~"),(C127="~")),"~","")</f>
        <v/>
      </c>
      <c r="C127" s="2" t="s">
        <v>81</v>
      </c>
      <c r="E127" s="17">
        <f t="shared" ca="1" si="34"/>
        <v>0</v>
      </c>
      <c r="F127" s="17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</row>
    <row r="128" spans="2:14" x14ac:dyDescent="0.25">
      <c r="B128" s="1" t="str">
        <f ca="1">IF(OR((B123="~"),(C128="~")),"~","")</f>
        <v/>
      </c>
      <c r="C128" s="2" t="s">
        <v>82</v>
      </c>
      <c r="E128" s="17">
        <f t="shared" ca="1" si="34"/>
        <v>866885.41182105977</v>
      </c>
      <c r="F128" s="17"/>
      <c r="G128" s="17">
        <v>0</v>
      </c>
      <c r="H128" s="17">
        <v>840.24617571009958</v>
      </c>
      <c r="I128" s="17">
        <v>72835.584652447811</v>
      </c>
      <c r="J128" s="17">
        <v>172126.05570466371</v>
      </c>
      <c r="K128" s="17">
        <v>2616.7568753556907</v>
      </c>
      <c r="L128" s="17">
        <v>407695.88243039825</v>
      </c>
      <c r="M128" s="17">
        <v>210770.88598248421</v>
      </c>
      <c r="N128" s="17">
        <v>0</v>
      </c>
    </row>
    <row r="129" spans="2:14" hidden="1" x14ac:dyDescent="0.25">
      <c r="B129" s="1" t="str">
        <f ca="1">IF(OR((B123="~"),(C129="~")),"~","")</f>
        <v>~</v>
      </c>
      <c r="C129" s="2" t="s">
        <v>83</v>
      </c>
      <c r="E129" s="17">
        <f t="shared" ca="1" si="34"/>
        <v>0</v>
      </c>
      <c r="F129" s="17"/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</row>
    <row r="130" spans="2:14" x14ac:dyDescent="0.25">
      <c r="B130" s="1" t="str">
        <f ca="1">IF(OR((B123="~"),(C130="~")),"~","")</f>
        <v/>
      </c>
      <c r="C130" s="68" t="str">
        <f ca="1">IF(B123="~","~","Sub-total")</f>
        <v>Sub-total</v>
      </c>
      <c r="D130" s="68"/>
      <c r="E130" s="68">
        <f ca="1">SUM(E124:E129)</f>
        <v>866885.41182105977</v>
      </c>
      <c r="F130" s="68"/>
      <c r="G130" s="68">
        <f t="shared" ref="G130:N130" ca="1" si="35">SUM(G124:G129)</f>
        <v>0</v>
      </c>
      <c r="H130" s="68">
        <f t="shared" ca="1" si="35"/>
        <v>840.24617571009958</v>
      </c>
      <c r="I130" s="68">
        <f t="shared" ca="1" si="35"/>
        <v>72835.584652447811</v>
      </c>
      <c r="J130" s="68">
        <f t="shared" ca="1" si="35"/>
        <v>172126.05570466371</v>
      </c>
      <c r="K130" s="68">
        <f t="shared" ca="1" si="35"/>
        <v>2616.7568753556907</v>
      </c>
      <c r="L130" s="68">
        <f t="shared" ca="1" si="35"/>
        <v>407695.88243039825</v>
      </c>
      <c r="M130" s="68">
        <f t="shared" ca="1" si="35"/>
        <v>210770.88598248421</v>
      </c>
      <c r="N130" s="68">
        <f t="shared" ca="1" si="35"/>
        <v>0</v>
      </c>
    </row>
    <row r="131" spans="2:14" x14ac:dyDescent="0.25">
      <c r="B131" s="1" t="str">
        <f ca="1">IF(OR((B123="~"),(C131="~")),"~","")</f>
        <v/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" hidden="1" x14ac:dyDescent="0.3">
      <c r="B132" s="67" t="s">
        <v>83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2:14" hidden="1" x14ac:dyDescent="0.25">
      <c r="B133" s="1" t="str">
        <f ca="1">IF(OR((B132="~"),(C133="~")),"~","")</f>
        <v>~</v>
      </c>
      <c r="C133" s="2" t="s">
        <v>83</v>
      </c>
      <c r="E133" s="17">
        <f t="shared" ref="E133:E138" ca="1" si="36">SUM(G133:N133)</f>
        <v>0</v>
      </c>
      <c r="F133" s="17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</row>
    <row r="134" spans="2:14" hidden="1" x14ac:dyDescent="0.25">
      <c r="B134" s="1" t="str">
        <f ca="1">IF(OR((B132="~"),(C134="~")),"~","")</f>
        <v>~</v>
      </c>
      <c r="C134" s="2" t="s">
        <v>83</v>
      </c>
      <c r="E134" s="17">
        <f t="shared" ca="1" si="36"/>
        <v>0</v>
      </c>
      <c r="F134" s="17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</row>
    <row r="135" spans="2:14" hidden="1" x14ac:dyDescent="0.25">
      <c r="B135" s="1" t="str">
        <f ca="1">IF(OR((B132="~"),(C135="~")),"~","")</f>
        <v>~</v>
      </c>
      <c r="C135" s="2" t="s">
        <v>83</v>
      </c>
      <c r="E135" s="17">
        <f t="shared" ca="1" si="36"/>
        <v>0</v>
      </c>
      <c r="F135" s="17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</row>
    <row r="136" spans="2:14" hidden="1" x14ac:dyDescent="0.25">
      <c r="B136" s="1" t="str">
        <f ca="1">IF(OR((B132="~"),(C136="~")),"~","")</f>
        <v>~</v>
      </c>
      <c r="C136" s="2" t="s">
        <v>83</v>
      </c>
      <c r="E136" s="17">
        <f t="shared" ca="1" si="36"/>
        <v>0</v>
      </c>
      <c r="F136" s="17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</row>
    <row r="137" spans="2:14" hidden="1" x14ac:dyDescent="0.25">
      <c r="B137" s="1" t="str">
        <f ca="1">IF(OR((B132="~"),(C137="~")),"~","")</f>
        <v>~</v>
      </c>
      <c r="C137" s="2" t="s">
        <v>83</v>
      </c>
      <c r="E137" s="17">
        <f t="shared" ca="1" si="36"/>
        <v>0</v>
      </c>
      <c r="F137" s="17"/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</row>
    <row r="138" spans="2:14" hidden="1" x14ac:dyDescent="0.25">
      <c r="B138" s="1" t="str">
        <f ca="1">IF(OR((B132="~"),(C138="~")),"~","")</f>
        <v>~</v>
      </c>
      <c r="C138" s="2" t="s">
        <v>83</v>
      </c>
      <c r="E138" s="17">
        <f t="shared" ca="1" si="36"/>
        <v>0</v>
      </c>
      <c r="F138" s="17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</row>
    <row r="139" spans="2:14" hidden="1" x14ac:dyDescent="0.25">
      <c r="B139" s="1" t="str">
        <f ca="1">IF(OR((B132="~"),(C139="~")),"~","")</f>
        <v>~</v>
      </c>
      <c r="C139" s="68" t="str">
        <f ca="1">IF(B132="~","~","Sub-total")</f>
        <v>~</v>
      </c>
      <c r="D139" s="68"/>
      <c r="E139" s="68">
        <f ca="1">SUM(E133:E138)</f>
        <v>0</v>
      </c>
      <c r="F139" s="68"/>
      <c r="G139" s="68">
        <f t="shared" ref="G139:N139" ca="1" si="37">SUM(G133:G138)</f>
        <v>0</v>
      </c>
      <c r="H139" s="68">
        <f t="shared" ca="1" si="37"/>
        <v>0</v>
      </c>
      <c r="I139" s="68">
        <f t="shared" ca="1" si="37"/>
        <v>0</v>
      </c>
      <c r="J139" s="68">
        <f t="shared" ca="1" si="37"/>
        <v>0</v>
      </c>
      <c r="K139" s="68">
        <f t="shared" ca="1" si="37"/>
        <v>0</v>
      </c>
      <c r="L139" s="68">
        <f t="shared" ca="1" si="37"/>
        <v>0</v>
      </c>
      <c r="M139" s="68">
        <f t="shared" ca="1" si="37"/>
        <v>0</v>
      </c>
      <c r="N139" s="68">
        <f t="shared" ca="1" si="37"/>
        <v>0</v>
      </c>
    </row>
    <row r="140" spans="2:14" hidden="1" x14ac:dyDescent="0.25">
      <c r="B140" s="1" t="str">
        <f ca="1">IF(OR((B132="~"),(C140="~")),"~","")</f>
        <v>~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2:14" ht="13" hidden="1" x14ac:dyDescent="0.3">
      <c r="B141" s="67" t="s">
        <v>83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2:14" hidden="1" x14ac:dyDescent="0.25">
      <c r="B142" s="1" t="str">
        <f ca="1">IF(OR((B141="~"),(C142="~")),"~","")</f>
        <v>~</v>
      </c>
      <c r="C142" s="2" t="s">
        <v>83</v>
      </c>
      <c r="E142" s="17">
        <f t="shared" ref="E142:E147" ca="1" si="38">SUM(G142:N142)</f>
        <v>0</v>
      </c>
      <c r="F142" s="17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</row>
    <row r="143" spans="2:14" hidden="1" x14ac:dyDescent="0.25">
      <c r="B143" s="1" t="str">
        <f ca="1">IF(OR((B141="~"),(C143="~")),"~","")</f>
        <v>~</v>
      </c>
      <c r="C143" s="2" t="s">
        <v>83</v>
      </c>
      <c r="E143" s="17">
        <f t="shared" ca="1" si="38"/>
        <v>0</v>
      </c>
      <c r="F143" s="17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</row>
    <row r="144" spans="2:14" hidden="1" x14ac:dyDescent="0.25">
      <c r="B144" s="1" t="str">
        <f ca="1">IF(OR((B141="~"),(C144="~")),"~","")</f>
        <v>~</v>
      </c>
      <c r="C144" s="2" t="s">
        <v>83</v>
      </c>
      <c r="E144" s="17">
        <f t="shared" ca="1" si="38"/>
        <v>0</v>
      </c>
      <c r="F144" s="17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</row>
    <row r="145" spans="2:14" hidden="1" x14ac:dyDescent="0.25">
      <c r="B145" s="1" t="str">
        <f ca="1">IF(OR((B141="~"),(C145="~")),"~","")</f>
        <v>~</v>
      </c>
      <c r="C145" s="2" t="s">
        <v>83</v>
      </c>
      <c r="E145" s="17">
        <f t="shared" ca="1" si="38"/>
        <v>0</v>
      </c>
      <c r="F145" s="17"/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</row>
    <row r="146" spans="2:14" hidden="1" x14ac:dyDescent="0.25">
      <c r="B146" s="1" t="str">
        <f ca="1">IF(OR((B141="~"),(C146="~")),"~","")</f>
        <v>~</v>
      </c>
      <c r="C146" s="2" t="s">
        <v>83</v>
      </c>
      <c r="E146" s="17">
        <f t="shared" ca="1" si="38"/>
        <v>0</v>
      </c>
      <c r="F146" s="17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</row>
    <row r="147" spans="2:14" hidden="1" x14ac:dyDescent="0.25">
      <c r="B147" s="1" t="str">
        <f ca="1">IF(OR((B141="~"),(C147="~")),"~","")</f>
        <v>~</v>
      </c>
      <c r="C147" s="2" t="s">
        <v>83</v>
      </c>
      <c r="E147" s="17">
        <f t="shared" ca="1" si="38"/>
        <v>0</v>
      </c>
      <c r="F147" s="17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</row>
    <row r="148" spans="2:14" hidden="1" x14ac:dyDescent="0.25">
      <c r="B148" s="1" t="str">
        <f ca="1">IF(OR((B141="~"),(C148="~")),"~","")</f>
        <v>~</v>
      </c>
      <c r="C148" s="68" t="str">
        <f ca="1">IF(B141="~","~","Sub-total")</f>
        <v>~</v>
      </c>
      <c r="D148" s="68"/>
      <c r="E148" s="68">
        <f ca="1">SUM(E142:E147)</f>
        <v>0</v>
      </c>
      <c r="F148" s="68"/>
      <c r="G148" s="68">
        <f t="shared" ref="G148:N148" ca="1" si="39">SUM(G142:G147)</f>
        <v>0</v>
      </c>
      <c r="H148" s="68">
        <f t="shared" ca="1" si="39"/>
        <v>0</v>
      </c>
      <c r="I148" s="68">
        <f t="shared" ca="1" si="39"/>
        <v>0</v>
      </c>
      <c r="J148" s="68">
        <f t="shared" ca="1" si="39"/>
        <v>0</v>
      </c>
      <c r="K148" s="68">
        <f t="shared" ca="1" si="39"/>
        <v>0</v>
      </c>
      <c r="L148" s="68">
        <f t="shared" ca="1" si="39"/>
        <v>0</v>
      </c>
      <c r="M148" s="68">
        <f t="shared" ca="1" si="39"/>
        <v>0</v>
      </c>
      <c r="N148" s="68">
        <f t="shared" ca="1" si="39"/>
        <v>0</v>
      </c>
    </row>
    <row r="149" spans="2:14" hidden="1" x14ac:dyDescent="0.25">
      <c r="B149" s="1" t="str">
        <f ca="1">IF(OR((B141="~"),(C149="~")),"~","")</f>
        <v>~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2:14" ht="13" hidden="1" x14ac:dyDescent="0.3">
      <c r="B150" s="67" t="s">
        <v>83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2:14" hidden="1" x14ac:dyDescent="0.25">
      <c r="B151" s="1" t="str">
        <f ca="1">IF(OR((B150="~"),(C151="~")),"~","")</f>
        <v>~</v>
      </c>
      <c r="C151" s="2" t="s">
        <v>83</v>
      </c>
      <c r="E151" s="17">
        <f t="shared" ref="E151:E156" ca="1" si="40">SUM(G151:N151)</f>
        <v>0</v>
      </c>
      <c r="F151" s="17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</row>
    <row r="152" spans="2:14" hidden="1" x14ac:dyDescent="0.25">
      <c r="B152" s="1" t="str">
        <f ca="1">IF(OR((B150="~"),(C152="~")),"~","")</f>
        <v>~</v>
      </c>
      <c r="C152" s="2" t="s">
        <v>83</v>
      </c>
      <c r="E152" s="17">
        <f t="shared" ca="1" si="40"/>
        <v>0</v>
      </c>
      <c r="F152" s="17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</row>
    <row r="153" spans="2:14" hidden="1" x14ac:dyDescent="0.25">
      <c r="B153" s="1" t="str">
        <f ca="1">IF(OR((B150="~"),(C153="~")),"~","")</f>
        <v>~</v>
      </c>
      <c r="C153" s="2" t="s">
        <v>83</v>
      </c>
      <c r="E153" s="17">
        <f t="shared" ca="1" si="40"/>
        <v>0</v>
      </c>
      <c r="F153" s="17"/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</row>
    <row r="154" spans="2:14" hidden="1" x14ac:dyDescent="0.25">
      <c r="B154" s="1" t="str">
        <f ca="1">IF(OR((B150="~"),(C154="~")),"~","")</f>
        <v>~</v>
      </c>
      <c r="C154" s="2" t="s">
        <v>83</v>
      </c>
      <c r="E154" s="17">
        <f t="shared" ca="1" si="40"/>
        <v>0</v>
      </c>
      <c r="F154" s="17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</row>
    <row r="155" spans="2:14" hidden="1" x14ac:dyDescent="0.25">
      <c r="B155" s="1" t="str">
        <f ca="1">IF(OR((B150="~"),(C155="~")),"~","")</f>
        <v>~</v>
      </c>
      <c r="C155" s="2" t="s">
        <v>83</v>
      </c>
      <c r="E155" s="17">
        <f t="shared" ca="1" si="40"/>
        <v>0</v>
      </c>
      <c r="F155" s="17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</row>
    <row r="156" spans="2:14" hidden="1" x14ac:dyDescent="0.25">
      <c r="B156" s="1" t="str">
        <f ca="1">IF(OR((B150="~"),(C156="~")),"~","")</f>
        <v>~</v>
      </c>
      <c r="C156" s="2" t="s">
        <v>83</v>
      </c>
      <c r="E156" s="17">
        <f t="shared" ca="1" si="40"/>
        <v>0</v>
      </c>
      <c r="F156" s="17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</row>
    <row r="157" spans="2:14" hidden="1" x14ac:dyDescent="0.25">
      <c r="B157" s="1" t="str">
        <f ca="1">IF(OR((B150="~"),(C157="~")),"~","")</f>
        <v>~</v>
      </c>
      <c r="C157" s="68" t="str">
        <f ca="1">IF(B150="~","~","Sub-total")</f>
        <v>~</v>
      </c>
      <c r="D157" s="68"/>
      <c r="E157" s="68">
        <f ca="1">SUM(E151:E156)</f>
        <v>0</v>
      </c>
      <c r="F157" s="68"/>
      <c r="G157" s="68">
        <f t="shared" ref="G157:N157" ca="1" si="41">SUM(G151:G156)</f>
        <v>0</v>
      </c>
      <c r="H157" s="68">
        <f t="shared" ca="1" si="41"/>
        <v>0</v>
      </c>
      <c r="I157" s="68">
        <f t="shared" ca="1" si="41"/>
        <v>0</v>
      </c>
      <c r="J157" s="68">
        <f t="shared" ca="1" si="41"/>
        <v>0</v>
      </c>
      <c r="K157" s="68">
        <f t="shared" ca="1" si="41"/>
        <v>0</v>
      </c>
      <c r="L157" s="68">
        <f t="shared" ca="1" si="41"/>
        <v>0</v>
      </c>
      <c r="M157" s="68">
        <f t="shared" ca="1" si="41"/>
        <v>0</v>
      </c>
      <c r="N157" s="68">
        <f t="shared" ca="1" si="41"/>
        <v>0</v>
      </c>
    </row>
    <row r="158" spans="2:14" hidden="1" x14ac:dyDescent="0.25">
      <c r="B158" s="1" t="str">
        <f ca="1">IF(OR((B150="~"),(C158="~")),"~","")</f>
        <v>~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</row>
    <row r="159" spans="2:14" ht="13" x14ac:dyDescent="0.3">
      <c r="B159" s="67"/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 spans="2:14" ht="13" x14ac:dyDescent="0.3">
      <c r="B160" s="15" t="s">
        <v>55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x14ac:dyDescent="0.25">
      <c r="B161" s="1" t="str">
        <f ca="1">IF(OR((B161="~"),(C161="~")),"~","")</f>
        <v/>
      </c>
      <c r="C161" s="2" t="s">
        <v>78</v>
      </c>
      <c r="E161" s="17">
        <f t="shared" ref="E161:E166" ca="1" si="42">SUM(G161:N161)</f>
        <v>833716569.75675285</v>
      </c>
      <c r="F161" s="17"/>
      <c r="G161" s="17">
        <v>583963730.45856535</v>
      </c>
      <c r="H161" s="17">
        <v>207272999.23812813</v>
      </c>
      <c r="I161" s="17">
        <v>33309185.373778347</v>
      </c>
      <c r="J161" s="17">
        <v>4841792.2377442829</v>
      </c>
      <c r="K161" s="17">
        <v>831722.59354328201</v>
      </c>
      <c r="L161" s="17">
        <v>2097318.6932997536</v>
      </c>
      <c r="M161" s="17">
        <v>1399821.161693644</v>
      </c>
      <c r="N161" s="17">
        <v>0</v>
      </c>
    </row>
    <row r="162" spans="1:14" x14ac:dyDescent="0.25">
      <c r="B162" s="1" t="str">
        <f ca="1">IF(OR((B161="~"),(C162="~")),"~","")</f>
        <v/>
      </c>
      <c r="C162" s="2" t="s">
        <v>79</v>
      </c>
      <c r="E162" s="17">
        <f t="shared" ca="1" si="42"/>
        <v>378366714.43669879</v>
      </c>
      <c r="F162" s="17"/>
      <c r="G162" s="17">
        <v>212420801.29986846</v>
      </c>
      <c r="H162" s="17">
        <v>81646816.140261069</v>
      </c>
      <c r="I162" s="17">
        <v>30087847.924040161</v>
      </c>
      <c r="J162" s="17">
        <v>26156940.67068043</v>
      </c>
      <c r="K162" s="17">
        <v>2807575.6972072879</v>
      </c>
      <c r="L162" s="17">
        <v>23850788.618098184</v>
      </c>
      <c r="M162" s="17">
        <v>1395944.0865432557</v>
      </c>
      <c r="N162" s="17">
        <v>0</v>
      </c>
    </row>
    <row r="163" spans="1:14" x14ac:dyDescent="0.25">
      <c r="B163" s="1" t="str">
        <f ca="1">IF(OR((B161="~"),(C163="~")),"~","")</f>
        <v/>
      </c>
      <c r="C163" s="2" t="s">
        <v>80</v>
      </c>
      <c r="E163" s="17">
        <f t="shared" ca="1" si="42"/>
        <v>876045518.69740462</v>
      </c>
      <c r="F163" s="17"/>
      <c r="G163" s="17">
        <v>563194645.84929395</v>
      </c>
      <c r="H163" s="17">
        <v>276019986.22260159</v>
      </c>
      <c r="I163" s="17">
        <v>14921485.68325221</v>
      </c>
      <c r="J163" s="17">
        <v>8007104.9049477987</v>
      </c>
      <c r="K163" s="17">
        <v>1566184.7552895427</v>
      </c>
      <c r="L163" s="17">
        <v>1545489.4955346722</v>
      </c>
      <c r="M163" s="17">
        <v>1370591.9380680558</v>
      </c>
      <c r="N163" s="17">
        <v>9420029.8484167978</v>
      </c>
    </row>
    <row r="164" spans="1:14" x14ac:dyDescent="0.25">
      <c r="B164" s="1" t="str">
        <f ca="1">IF(OR((B161="~"),(C164="~")),"~","")</f>
        <v/>
      </c>
      <c r="C164" s="2" t="s">
        <v>81</v>
      </c>
      <c r="E164" s="17">
        <f t="shared" ca="1" si="42"/>
        <v>53653035.765490323</v>
      </c>
      <c r="F164" s="17"/>
      <c r="G164" s="17">
        <v>42523112.470024936</v>
      </c>
      <c r="H164" s="17">
        <v>9112872.5746864211</v>
      </c>
      <c r="I164" s="17">
        <v>1163353.3133736623</v>
      </c>
      <c r="J164" s="17">
        <v>110347.29038619553</v>
      </c>
      <c r="K164" s="17">
        <v>83094.766123436522</v>
      </c>
      <c r="L164" s="17">
        <v>173744.54103726454</v>
      </c>
      <c r="M164" s="17">
        <v>0</v>
      </c>
      <c r="N164" s="17">
        <v>486510.80985840951</v>
      </c>
    </row>
    <row r="165" spans="1:14" x14ac:dyDescent="0.25">
      <c r="B165" s="1" t="str">
        <f ca="1">IF(OR((B161="~"),(C165="~")),"~","")</f>
        <v/>
      </c>
      <c r="C165" s="2" t="s">
        <v>82</v>
      </c>
      <c r="E165" s="17">
        <f t="shared" ca="1" si="42"/>
        <v>866885.41182105977</v>
      </c>
      <c r="F165" s="17"/>
      <c r="G165" s="17">
        <v>0</v>
      </c>
      <c r="H165" s="17">
        <v>840.24617571009958</v>
      </c>
      <c r="I165" s="17">
        <v>72835.584652447811</v>
      </c>
      <c r="J165" s="17">
        <v>172126.05570466371</v>
      </c>
      <c r="K165" s="17">
        <v>2616.7568753556907</v>
      </c>
      <c r="L165" s="17">
        <v>407695.88243039825</v>
      </c>
      <c r="M165" s="17">
        <v>210770.88598248421</v>
      </c>
      <c r="N165" s="17">
        <v>0</v>
      </c>
    </row>
    <row r="166" spans="1:14" hidden="1" x14ac:dyDescent="0.25">
      <c r="B166" s="1" t="str">
        <f ca="1">IF(OR((B161="~"),(C166="~")),"~","")</f>
        <v>~</v>
      </c>
      <c r="C166" s="2" t="s">
        <v>83</v>
      </c>
      <c r="E166" s="17">
        <f t="shared" ca="1" si="42"/>
        <v>0</v>
      </c>
      <c r="F166" s="17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</row>
    <row r="167" spans="1:14" s="46" customFormat="1" x14ac:dyDescent="0.25"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x14ac:dyDescent="0.25">
      <c r="A168" s="46"/>
      <c r="B168" s="46" t="str">
        <f ca="1">IF(OR((B161="~"),(C168="~")),"~","")</f>
        <v/>
      </c>
    </row>
    <row r="169" spans="1:14" ht="13" thickBot="1" x14ac:dyDescent="0.3">
      <c r="A169" s="46"/>
      <c r="C169" s="53" t="s">
        <v>19</v>
      </c>
      <c r="D169" s="21"/>
      <c r="E169" s="21">
        <f ca="1">SUM(G169:N169)</f>
        <v>2142648724.0681677</v>
      </c>
      <c r="F169" s="21"/>
      <c r="G169" s="21">
        <f t="shared" ref="G169:N169" ca="1" si="43">SUM(G161:G166)</f>
        <v>1402102290.0777526</v>
      </c>
      <c r="H169" s="21">
        <f t="shared" ca="1" si="43"/>
        <v>574053514.42185295</v>
      </c>
      <c r="I169" s="21">
        <f t="shared" ca="1" si="43"/>
        <v>79554707.879096836</v>
      </c>
      <c r="J169" s="21">
        <f t="shared" ca="1" si="43"/>
        <v>39288311.159463361</v>
      </c>
      <c r="K169" s="21">
        <f t="shared" ca="1" si="43"/>
        <v>5291194.5690389043</v>
      </c>
      <c r="L169" s="21">
        <f t="shared" ca="1" si="43"/>
        <v>28075037.230400275</v>
      </c>
      <c r="M169" s="21">
        <f t="shared" ca="1" si="43"/>
        <v>4377128.0722874403</v>
      </c>
      <c r="N169" s="21">
        <f t="shared" ca="1" si="43"/>
        <v>9906540.6582752075</v>
      </c>
    </row>
    <row r="170" spans="1:14" ht="13" thickTop="1" x14ac:dyDescent="0.25">
      <c r="A170" s="46"/>
      <c r="B170" s="46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14" s="5" customFormat="1" ht="15.5" x14ac:dyDescent="0.25">
      <c r="A171" s="4" t="str">
        <f ca="1">A1</f>
        <v>Puget Sound Energy - 2019 Gas Cost of Service Study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s="5" customFormat="1" ht="15.5" x14ac:dyDescent="0.25">
      <c r="A172" s="4" t="str">
        <f ca="1">A2</f>
        <v>Proposed Test Year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5.5" x14ac:dyDescent="0.25">
      <c r="A173" s="6" t="s">
        <v>56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5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39" x14ac:dyDescent="0.25">
      <c r="B175" s="9"/>
      <c r="C175" s="9"/>
      <c r="D175" s="9"/>
      <c r="E175" s="9" t="s">
        <v>54</v>
      </c>
      <c r="F175" s="9"/>
      <c r="G175" s="11" t="s">
        <v>68</v>
      </c>
      <c r="H175" s="11" t="s">
        <v>69</v>
      </c>
      <c r="I175" s="11" t="s">
        <v>70</v>
      </c>
      <c r="J175" s="11" t="s">
        <v>71</v>
      </c>
      <c r="K175" s="9" t="s">
        <v>72</v>
      </c>
      <c r="L175" s="9" t="s">
        <v>73</v>
      </c>
      <c r="M175" s="11" t="s">
        <v>74</v>
      </c>
      <c r="N175" s="11" t="s">
        <v>75</v>
      </c>
    </row>
    <row r="177" spans="2:14" ht="13" x14ac:dyDescent="0.3">
      <c r="B177" s="67" t="s">
        <v>76</v>
      </c>
    </row>
    <row r="178" spans="2:14" x14ac:dyDescent="0.25">
      <c r="B178" s="1" t="str">
        <f ca="1">IF(OR((B177="~"),(C178="~")),"~","")</f>
        <v/>
      </c>
      <c r="C178" s="2" t="s">
        <v>78</v>
      </c>
      <c r="E178" s="17">
        <v>659967.83940922585</v>
      </c>
      <c r="G178" s="17">
        <v>471096.62493922259</v>
      </c>
      <c r="H178" s="17">
        <v>167912.40201196301</v>
      </c>
      <c r="I178" s="17">
        <v>20087.370526374471</v>
      </c>
      <c r="J178" s="17">
        <v>452.01004890719474</v>
      </c>
      <c r="K178" s="17">
        <v>419.43188275860837</v>
      </c>
      <c r="L178" s="17">
        <v>0</v>
      </c>
      <c r="M178" s="17">
        <v>0</v>
      </c>
      <c r="N178" s="17">
        <v>0</v>
      </c>
    </row>
    <row r="179" spans="2:14" x14ac:dyDescent="0.25">
      <c r="B179" s="1" t="str">
        <f ca="1">IF(OR((B177="~"),(C179="~")),"~","")</f>
        <v/>
      </c>
      <c r="C179" s="2" t="s">
        <v>79</v>
      </c>
      <c r="E179" s="17">
        <v>3112030.0756360809</v>
      </c>
      <c r="G179" s="17">
        <v>1990201.6539909055</v>
      </c>
      <c r="H179" s="17">
        <v>764839.62491621799</v>
      </c>
      <c r="I179" s="17">
        <v>213491.08842714975</v>
      </c>
      <c r="J179" s="17">
        <v>47135.788580811393</v>
      </c>
      <c r="K179" s="17">
        <v>30669.970828231679</v>
      </c>
      <c r="L179" s="17">
        <v>68532.77209940672</v>
      </c>
      <c r="M179" s="17">
        <v>-2840.8232066421069</v>
      </c>
      <c r="N179" s="17">
        <v>0</v>
      </c>
    </row>
    <row r="180" spans="2:14" x14ac:dyDescent="0.25">
      <c r="B180" s="1" t="str">
        <f ca="1">IF(OR((B177="~"),(C180="~")),"~","")</f>
        <v/>
      </c>
      <c r="C180" s="2" t="s">
        <v>80</v>
      </c>
      <c r="E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</row>
    <row r="181" spans="2:14" x14ac:dyDescent="0.25">
      <c r="B181" s="1" t="str">
        <f ca="1">IF(OR((B177="~"),(C181="~")),"~","")</f>
        <v/>
      </c>
      <c r="C181" s="2" t="s">
        <v>81</v>
      </c>
      <c r="E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</row>
    <row r="182" spans="2:14" x14ac:dyDescent="0.25">
      <c r="B182" s="1" t="str">
        <f ca="1">IF(OR((B177="~"),(C182="~")),"~","")</f>
        <v/>
      </c>
      <c r="C182" s="2" t="s">
        <v>82</v>
      </c>
      <c r="E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</row>
    <row r="183" spans="2:14" hidden="1" x14ac:dyDescent="0.25">
      <c r="B183" s="1" t="str">
        <f ca="1">IF(OR((B177="~"),(C183="~")),"~","")</f>
        <v>~</v>
      </c>
      <c r="C183" s="2" t="s">
        <v>83</v>
      </c>
      <c r="E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</row>
    <row r="184" spans="2:14" x14ac:dyDescent="0.25">
      <c r="B184" s="1" t="str">
        <f ca="1">IF(OR((B177="~"),(C184="~")),"~","")</f>
        <v/>
      </c>
      <c r="C184" s="68" t="str">
        <f ca="1">IF(B177="~","~","Sub-total")</f>
        <v>Sub-total</v>
      </c>
      <c r="D184" s="68"/>
      <c r="E184" s="68">
        <f ca="1">SUM(E178:E183)</f>
        <v>3771997.915045307</v>
      </c>
      <c r="F184" s="68"/>
      <c r="G184" s="68">
        <f t="shared" ref="G184:N184" ca="1" si="44">SUM(G178:G183)</f>
        <v>2461298.2789301281</v>
      </c>
      <c r="H184" s="68">
        <f t="shared" ca="1" si="44"/>
        <v>932752.02692818106</v>
      </c>
      <c r="I184" s="68">
        <f t="shared" ca="1" si="44"/>
        <v>233578.45895352421</v>
      </c>
      <c r="J184" s="68">
        <f t="shared" ca="1" si="44"/>
        <v>47587.798629718585</v>
      </c>
      <c r="K184" s="68">
        <f t="shared" ca="1" si="44"/>
        <v>31089.402710990285</v>
      </c>
      <c r="L184" s="68">
        <f t="shared" ca="1" si="44"/>
        <v>68532.77209940672</v>
      </c>
      <c r="M184" s="68">
        <f t="shared" ca="1" si="44"/>
        <v>-2840.8232066421069</v>
      </c>
      <c r="N184" s="68">
        <f t="shared" ca="1" si="44"/>
        <v>0</v>
      </c>
    </row>
    <row r="185" spans="2:14" x14ac:dyDescent="0.25">
      <c r="B185" s="1" t="str">
        <f ca="1">IF(OR((B177="~"),(C185="~")),"~","")</f>
        <v/>
      </c>
      <c r="C185" s="2"/>
    </row>
    <row r="186" spans="2:14" ht="13" x14ac:dyDescent="0.3">
      <c r="B186" s="67" t="s">
        <v>85</v>
      </c>
    </row>
    <row r="187" spans="2:14" x14ac:dyDescent="0.25">
      <c r="B187" s="1" t="str">
        <f ca="1">IF(OR((B186="~"),(C187="~")),"~","")</f>
        <v/>
      </c>
      <c r="C187" s="2" t="s">
        <v>78</v>
      </c>
      <c r="E187" s="17">
        <v>10089184.912322275</v>
      </c>
      <c r="G187" s="17">
        <v>7094785.7782028057</v>
      </c>
      <c r="H187" s="17">
        <v>2285223.2348733437</v>
      </c>
      <c r="I187" s="17">
        <v>429803.57530068187</v>
      </c>
      <c r="J187" s="17">
        <v>66690.179172241958</v>
      </c>
      <c r="K187" s="17">
        <v>84043.750757152113</v>
      </c>
      <c r="L187" s="17">
        <v>128638.39401604915</v>
      </c>
      <c r="M187" s="17">
        <v>0</v>
      </c>
      <c r="N187" s="17">
        <v>0</v>
      </c>
    </row>
    <row r="188" spans="2:14" x14ac:dyDescent="0.25">
      <c r="B188" s="1" t="str">
        <f ca="1">IF(OR((B186="~"),(C188="~")),"~","")</f>
        <v/>
      </c>
      <c r="C188" s="2" t="s">
        <v>79</v>
      </c>
      <c r="E188" s="17">
        <v>1197402.6566612953</v>
      </c>
      <c r="G188" s="17">
        <v>612376.54298939963</v>
      </c>
      <c r="H188" s="17">
        <v>235375.28750455804</v>
      </c>
      <c r="I188" s="17">
        <v>86770.917341817083</v>
      </c>
      <c r="J188" s="17">
        <v>91423.592770371673</v>
      </c>
      <c r="K188" s="17">
        <v>9798.3917617198313</v>
      </c>
      <c r="L188" s="17">
        <v>124411.80144288152</v>
      </c>
      <c r="M188" s="17">
        <v>37246.122850547443</v>
      </c>
      <c r="N188" s="17">
        <v>0</v>
      </c>
    </row>
    <row r="189" spans="2:14" x14ac:dyDescent="0.25">
      <c r="B189" s="1" t="str">
        <f ca="1">IF(OR((B186="~"),(C189="~")),"~","")</f>
        <v/>
      </c>
      <c r="C189" s="2" t="s">
        <v>80</v>
      </c>
      <c r="E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</row>
    <row r="190" spans="2:14" x14ac:dyDescent="0.25">
      <c r="B190" s="1" t="str">
        <f ca="1">IF(OR((B186="~"),(C190="~")),"~","")</f>
        <v/>
      </c>
      <c r="C190" s="2" t="s">
        <v>81</v>
      </c>
      <c r="E190" s="17">
        <v>3064310.5070800623</v>
      </c>
      <c r="G190" s="17">
        <v>2187358.6127218711</v>
      </c>
      <c r="H190" s="17">
        <v>779637.59296952933</v>
      </c>
      <c r="I190" s="17">
        <v>93268.0910916508</v>
      </c>
      <c r="J190" s="17">
        <v>2098.737331522047</v>
      </c>
      <c r="K190" s="17">
        <v>1947.4729654888838</v>
      </c>
      <c r="L190" s="17">
        <v>0</v>
      </c>
      <c r="M190" s="17">
        <v>0</v>
      </c>
      <c r="N190" s="17">
        <v>0</v>
      </c>
    </row>
    <row r="191" spans="2:14" x14ac:dyDescent="0.25">
      <c r="B191" s="1" t="str">
        <f ca="1">IF(OR((B186="~"),(C191="~")),"~","")</f>
        <v/>
      </c>
      <c r="C191" s="2" t="s">
        <v>82</v>
      </c>
      <c r="E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</row>
    <row r="192" spans="2:14" hidden="1" x14ac:dyDescent="0.25">
      <c r="B192" s="1" t="str">
        <f ca="1">IF(OR((B186="~"),(C192="~")),"~","")</f>
        <v>~</v>
      </c>
      <c r="C192" s="2" t="s">
        <v>83</v>
      </c>
      <c r="E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</row>
    <row r="193" spans="2:14" x14ac:dyDescent="0.25">
      <c r="B193" s="1" t="str">
        <f ca="1">IF(OR((B186="~"),(C193="~")),"~","")</f>
        <v/>
      </c>
      <c r="C193" s="68" t="str">
        <f ca="1">IF(B186="~","~","Sub-total")</f>
        <v>Sub-total</v>
      </c>
      <c r="D193" s="68"/>
      <c r="E193" s="68">
        <f ca="1">SUM(E187:E192)</f>
        <v>14350898.076063633</v>
      </c>
      <c r="F193" s="68"/>
      <c r="G193" s="68">
        <f t="shared" ref="G193:N193" ca="1" si="45">SUM(G187:G192)</f>
        <v>9894520.9339140765</v>
      </c>
      <c r="H193" s="68">
        <f t="shared" ca="1" si="45"/>
        <v>3300236.115347431</v>
      </c>
      <c r="I193" s="68">
        <f t="shared" ca="1" si="45"/>
        <v>609842.5837341497</v>
      </c>
      <c r="J193" s="68">
        <f t="shared" ca="1" si="45"/>
        <v>160212.50927413569</v>
      </c>
      <c r="K193" s="68">
        <f t="shared" ca="1" si="45"/>
        <v>95789.615484360824</v>
      </c>
      <c r="L193" s="68">
        <f t="shared" ca="1" si="45"/>
        <v>253050.19545893068</v>
      </c>
      <c r="M193" s="68">
        <f t="shared" ca="1" si="45"/>
        <v>37246.122850547443</v>
      </c>
      <c r="N193" s="68">
        <f t="shared" ca="1" si="45"/>
        <v>0</v>
      </c>
    </row>
    <row r="194" spans="2:14" x14ac:dyDescent="0.25">
      <c r="B194" s="1" t="str">
        <f ca="1">IF(OR((B186="~"),(C194="~")),"~","")</f>
        <v/>
      </c>
    </row>
    <row r="195" spans="2:14" ht="13" x14ac:dyDescent="0.3">
      <c r="B195" s="67" t="s">
        <v>86</v>
      </c>
    </row>
    <row r="196" spans="2:14" x14ac:dyDescent="0.25">
      <c r="B196" s="1" t="str">
        <f ca="1">IF(OR((B195="~"),(C196="~")),"~","")</f>
        <v/>
      </c>
      <c r="C196" s="2" t="s">
        <v>78</v>
      </c>
      <c r="E196" s="17">
        <v>3073.2973478299559</v>
      </c>
      <c r="G196" s="17">
        <v>1959.54852715882</v>
      </c>
      <c r="H196" s="17">
        <v>712.49065950026511</v>
      </c>
      <c r="I196" s="17">
        <v>153.85028310174457</v>
      </c>
      <c r="J196" s="17">
        <v>88.762001744013361</v>
      </c>
      <c r="K196" s="17">
        <v>9.5764344348116204</v>
      </c>
      <c r="L196" s="17">
        <v>107.86402334743202</v>
      </c>
      <c r="M196" s="17">
        <v>41.205418542868593</v>
      </c>
      <c r="N196" s="17">
        <v>0</v>
      </c>
    </row>
    <row r="197" spans="2:14" x14ac:dyDescent="0.25">
      <c r="B197" s="1" t="str">
        <f ca="1">IF(OR((B195="~"),(C197="~")),"~","")</f>
        <v/>
      </c>
      <c r="C197" s="2" t="s">
        <v>79</v>
      </c>
      <c r="E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</row>
    <row r="198" spans="2:14" x14ac:dyDescent="0.25">
      <c r="B198" s="1" t="str">
        <f ca="1">IF(OR((B195="~"),(C198="~")),"~","")</f>
        <v/>
      </c>
      <c r="C198" s="2" t="s">
        <v>80</v>
      </c>
      <c r="E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</row>
    <row r="199" spans="2:14" x14ac:dyDescent="0.25">
      <c r="B199" s="1" t="str">
        <f ca="1">IF(OR((B195="~"),(C199="~")),"~","")</f>
        <v/>
      </c>
      <c r="C199" s="2" t="s">
        <v>81</v>
      </c>
      <c r="E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</row>
    <row r="200" spans="2:14" x14ac:dyDescent="0.25">
      <c r="B200" s="1" t="str">
        <f ca="1">IF(OR((B195="~"),(C200="~")),"~","")</f>
        <v/>
      </c>
      <c r="C200" s="2" t="s">
        <v>82</v>
      </c>
      <c r="E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</row>
    <row r="201" spans="2:14" hidden="1" x14ac:dyDescent="0.25">
      <c r="B201" s="1" t="str">
        <f ca="1">IF(OR((B195="~"),(C201="~")),"~","")</f>
        <v>~</v>
      </c>
      <c r="C201" s="2" t="s">
        <v>83</v>
      </c>
      <c r="E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</row>
    <row r="202" spans="2:14" x14ac:dyDescent="0.25">
      <c r="B202" s="1" t="str">
        <f ca="1">IF(OR((B195="~"),(C202="~")),"~","")</f>
        <v/>
      </c>
      <c r="C202" s="68" t="str">
        <f ca="1">IF(B195="~","~","Sub-total")</f>
        <v>Sub-total</v>
      </c>
      <c r="D202" s="68"/>
      <c r="E202" s="68">
        <f ca="1">SUM(E196:E201)</f>
        <v>3073.2973478299559</v>
      </c>
      <c r="F202" s="68"/>
      <c r="G202" s="68">
        <f t="shared" ref="G202:N202" ca="1" si="46">SUM(G196:G201)</f>
        <v>1959.54852715882</v>
      </c>
      <c r="H202" s="68">
        <f t="shared" ca="1" si="46"/>
        <v>712.49065950026511</v>
      </c>
      <c r="I202" s="68">
        <f t="shared" ca="1" si="46"/>
        <v>153.85028310174457</v>
      </c>
      <c r="J202" s="68">
        <f t="shared" ca="1" si="46"/>
        <v>88.762001744013361</v>
      </c>
      <c r="K202" s="68">
        <f t="shared" ca="1" si="46"/>
        <v>9.5764344348116204</v>
      </c>
      <c r="L202" s="68">
        <f t="shared" ca="1" si="46"/>
        <v>107.86402334743202</v>
      </c>
      <c r="M202" s="68">
        <f t="shared" ca="1" si="46"/>
        <v>41.205418542868593</v>
      </c>
      <c r="N202" s="68">
        <f t="shared" ca="1" si="46"/>
        <v>0</v>
      </c>
    </row>
    <row r="203" spans="2:14" x14ac:dyDescent="0.25">
      <c r="B203" s="1" t="str">
        <f ca="1">IF(OR((B195="~"),(C203="~")),"~","")</f>
        <v/>
      </c>
    </row>
    <row r="204" spans="2:14" ht="13" x14ac:dyDescent="0.3">
      <c r="B204" s="67" t="s">
        <v>87</v>
      </c>
    </row>
    <row r="205" spans="2:14" x14ac:dyDescent="0.25">
      <c r="B205" s="1" t="str">
        <f ca="1">IF(OR((B204="~"),(C205="~")),"~","")</f>
        <v/>
      </c>
      <c r="C205" s="2" t="s">
        <v>78</v>
      </c>
      <c r="E205" s="17">
        <v>159504566.00627923</v>
      </c>
      <c r="G205" s="17">
        <v>111344130.82087535</v>
      </c>
      <c r="H205" s="17">
        <v>39725822.242665105</v>
      </c>
      <c r="I205" s="17">
        <v>6415324.9059981201</v>
      </c>
      <c r="J205" s="17">
        <v>1052701.8913371162</v>
      </c>
      <c r="K205" s="17">
        <v>115951.11124737574</v>
      </c>
      <c r="L205" s="17">
        <v>509778.53366437129</v>
      </c>
      <c r="M205" s="17">
        <v>340856.50049177458</v>
      </c>
      <c r="N205" s="17">
        <v>0</v>
      </c>
    </row>
    <row r="206" spans="2:14" x14ac:dyDescent="0.25">
      <c r="B206" s="1" t="str">
        <f ca="1">IF(OR((B204="~"),(C206="~")),"~","")</f>
        <v/>
      </c>
      <c r="C206" s="2" t="s">
        <v>79</v>
      </c>
      <c r="E206" s="17">
        <v>113644691.32787003</v>
      </c>
      <c r="G206" s="17">
        <v>69577646.380674914</v>
      </c>
      <c r="H206" s="17">
        <v>24250026.470306713</v>
      </c>
      <c r="I206" s="17">
        <v>7583783.7212879052</v>
      </c>
      <c r="J206" s="17">
        <v>5814584.4344868064</v>
      </c>
      <c r="K206" s="17">
        <v>727566.22162442224</v>
      </c>
      <c r="L206" s="17">
        <v>4969663.6157514649</v>
      </c>
      <c r="M206" s="17">
        <v>388278.09415670793</v>
      </c>
      <c r="N206" s="17">
        <v>333142.38958111632</v>
      </c>
    </row>
    <row r="207" spans="2:14" x14ac:dyDescent="0.25">
      <c r="B207" s="1" t="str">
        <f ca="1">IF(OR((B204="~"),(C207="~")),"~","")</f>
        <v/>
      </c>
      <c r="C207" s="2" t="s">
        <v>80</v>
      </c>
      <c r="E207" s="17">
        <v>220631457.66852397</v>
      </c>
      <c r="G207" s="17">
        <v>148409704.57309854</v>
      </c>
      <c r="H207" s="17">
        <v>62568878.984559335</v>
      </c>
      <c r="I207" s="17">
        <v>3006809.5371566345</v>
      </c>
      <c r="J207" s="17">
        <v>1623768.0977864033</v>
      </c>
      <c r="K207" s="17">
        <v>320467.29277560127</v>
      </c>
      <c r="L207" s="17">
        <v>305516.77417283045</v>
      </c>
      <c r="M207" s="17">
        <v>278262.10766943218</v>
      </c>
      <c r="N207" s="17">
        <v>4118050.3013051818</v>
      </c>
    </row>
    <row r="208" spans="2:14" x14ac:dyDescent="0.25">
      <c r="B208" s="1" t="str">
        <f ca="1">IF(OR((B204="~"),(C208="~")),"~","")</f>
        <v/>
      </c>
      <c r="C208" s="2" t="s">
        <v>81</v>
      </c>
      <c r="E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</row>
    <row r="209" spans="2:14" x14ac:dyDescent="0.25">
      <c r="B209" s="1" t="str">
        <f ca="1">IF(OR((B204="~"),(C209="~")),"~","")</f>
        <v/>
      </c>
      <c r="C209" s="2" t="s">
        <v>82</v>
      </c>
      <c r="E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</row>
    <row r="210" spans="2:14" hidden="1" x14ac:dyDescent="0.25">
      <c r="B210" s="1" t="str">
        <f ca="1">IF(OR((B204="~"),(C210="~")),"~","")</f>
        <v>~</v>
      </c>
      <c r="C210" s="2" t="s">
        <v>83</v>
      </c>
      <c r="E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</row>
    <row r="211" spans="2:14" x14ac:dyDescent="0.25">
      <c r="B211" s="1" t="str">
        <f ca="1">IF(OR((B204="~"),(C211="~")),"~","")</f>
        <v/>
      </c>
      <c r="C211" s="68" t="str">
        <f ca="1">IF(B204="~","~","Sub-total")</f>
        <v>Sub-total</v>
      </c>
      <c r="D211" s="68"/>
      <c r="E211" s="68">
        <f ca="1">SUM(E205:E210)</f>
        <v>493780715.00267321</v>
      </c>
      <c r="F211" s="68"/>
      <c r="G211" s="68">
        <f t="shared" ref="G211:N211" ca="1" si="47">SUM(G205:G210)</f>
        <v>329331481.77464879</v>
      </c>
      <c r="H211" s="68">
        <f t="shared" ca="1" si="47"/>
        <v>126544727.69753116</v>
      </c>
      <c r="I211" s="68">
        <f t="shared" ca="1" si="47"/>
        <v>17005918.164442658</v>
      </c>
      <c r="J211" s="68">
        <f t="shared" ca="1" si="47"/>
        <v>8491054.4236103259</v>
      </c>
      <c r="K211" s="68">
        <f t="shared" ca="1" si="47"/>
        <v>1163984.6256473991</v>
      </c>
      <c r="L211" s="68">
        <f t="shared" ca="1" si="47"/>
        <v>5784958.9235886661</v>
      </c>
      <c r="M211" s="68">
        <f t="shared" ca="1" si="47"/>
        <v>1007396.7023179147</v>
      </c>
      <c r="N211" s="68">
        <f t="shared" ca="1" si="47"/>
        <v>4451192.6908862982</v>
      </c>
    </row>
    <row r="212" spans="2:14" x14ac:dyDescent="0.25">
      <c r="B212" s="1" t="str">
        <f ca="1">IF(OR((B204="~"),(C212="~")),"~","")</f>
        <v/>
      </c>
    </row>
    <row r="213" spans="2:14" ht="13" x14ac:dyDescent="0.3">
      <c r="B213" s="67" t="s">
        <v>88</v>
      </c>
      <c r="M213" s="69">
        <f ca="1">SUM(M205:M206)/SUM(E205:E206)</f>
        <v>2.6693632696080036E-3</v>
      </c>
    </row>
    <row r="214" spans="2:14" x14ac:dyDescent="0.25">
      <c r="B214" s="1" t="str">
        <f ca="1">IF(OR((B213="~"),(C214="~")),"~","")</f>
        <v/>
      </c>
      <c r="C214" s="2" t="s">
        <v>78</v>
      </c>
      <c r="E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</row>
    <row r="215" spans="2:14" x14ac:dyDescent="0.25">
      <c r="B215" s="1" t="str">
        <f ca="1">IF(OR((B213="~"),(C215="~")),"~","")</f>
        <v/>
      </c>
      <c r="C215" s="2" t="s">
        <v>79</v>
      </c>
      <c r="E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</row>
    <row r="216" spans="2:14" x14ac:dyDescent="0.25">
      <c r="B216" s="1" t="str">
        <f ca="1">IF(OR((B213="~"),(C216="~")),"~","")</f>
        <v/>
      </c>
      <c r="C216" s="2" t="s">
        <v>80</v>
      </c>
      <c r="E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</row>
    <row r="217" spans="2:14" x14ac:dyDescent="0.25">
      <c r="B217" s="1" t="str">
        <f ca="1">IF(OR((B213="~"),(C217="~")),"~","")</f>
        <v/>
      </c>
      <c r="C217" s="2" t="s">
        <v>81</v>
      </c>
      <c r="E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</row>
    <row r="218" spans="2:14" x14ac:dyDescent="0.25">
      <c r="B218" s="1" t="str">
        <f ca="1">IF(OR((B213="~"),(C218="~")),"~","")</f>
        <v/>
      </c>
      <c r="C218" s="2" t="s">
        <v>82</v>
      </c>
      <c r="E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</row>
    <row r="219" spans="2:14" hidden="1" x14ac:dyDescent="0.25">
      <c r="B219" s="1" t="str">
        <f ca="1">IF(OR((B213="~"),(C219="~")),"~","")</f>
        <v>~</v>
      </c>
      <c r="C219" s="2" t="s">
        <v>83</v>
      </c>
      <c r="E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</row>
    <row r="220" spans="2:14" x14ac:dyDescent="0.25">
      <c r="B220" s="1" t="str">
        <f ca="1">IF(OR((B213="~"),(C220="~")),"~","")</f>
        <v/>
      </c>
      <c r="C220" s="68" t="str">
        <f ca="1">IF(B213="~","~","Sub-total")</f>
        <v>Sub-total</v>
      </c>
      <c r="D220" s="68"/>
      <c r="E220" s="68">
        <f ca="1">SUM(E214:E219)</f>
        <v>0</v>
      </c>
      <c r="F220" s="68"/>
      <c r="G220" s="68">
        <f t="shared" ref="G220:N220" ca="1" si="48">SUM(G214:G219)</f>
        <v>0</v>
      </c>
      <c r="H220" s="68">
        <f t="shared" ca="1" si="48"/>
        <v>0</v>
      </c>
      <c r="I220" s="68">
        <f t="shared" ca="1" si="48"/>
        <v>0</v>
      </c>
      <c r="J220" s="68">
        <f t="shared" ca="1" si="48"/>
        <v>0</v>
      </c>
      <c r="K220" s="68">
        <f t="shared" ca="1" si="48"/>
        <v>0</v>
      </c>
      <c r="L220" s="68">
        <f t="shared" ca="1" si="48"/>
        <v>0</v>
      </c>
      <c r="M220" s="68">
        <f t="shared" ca="1" si="48"/>
        <v>0</v>
      </c>
      <c r="N220" s="68">
        <f t="shared" ca="1" si="48"/>
        <v>0</v>
      </c>
    </row>
    <row r="221" spans="2:14" x14ac:dyDescent="0.25">
      <c r="B221" s="1" t="str">
        <f ca="1">IF(OR((B213="~"),(C221="~")),"~","")</f>
        <v/>
      </c>
    </row>
    <row r="222" spans="2:14" ht="13" x14ac:dyDescent="0.3">
      <c r="B222" s="67" t="s">
        <v>89</v>
      </c>
    </row>
    <row r="223" spans="2:14" x14ac:dyDescent="0.25">
      <c r="B223" s="1" t="str">
        <f ca="1">IF(OR((B222="~"),(C223="~")),"~","")</f>
        <v/>
      </c>
      <c r="C223" s="2" t="s">
        <v>78</v>
      </c>
      <c r="E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</row>
    <row r="224" spans="2:14" x14ac:dyDescent="0.25">
      <c r="B224" s="1" t="str">
        <f ca="1">IF(OR((B222="~"),(C224="~")),"~","")</f>
        <v/>
      </c>
      <c r="C224" s="2" t="s">
        <v>79</v>
      </c>
      <c r="E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</row>
    <row r="225" spans="2:14" x14ac:dyDescent="0.25">
      <c r="B225" s="1" t="str">
        <f ca="1">IF(OR((B222="~"),(C225="~")),"~","")</f>
        <v/>
      </c>
      <c r="C225" s="2" t="s">
        <v>80</v>
      </c>
      <c r="E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</row>
    <row r="226" spans="2:14" x14ac:dyDescent="0.25">
      <c r="B226" s="1" t="str">
        <f ca="1">IF(OR((B222="~"),(C226="~")),"~","")</f>
        <v/>
      </c>
      <c r="C226" s="2" t="s">
        <v>81</v>
      </c>
      <c r="E226" s="17">
        <v>29706262.229858354</v>
      </c>
      <c r="G226" s="17">
        <v>24432220.772965651</v>
      </c>
      <c r="H226" s="17">
        <v>3692355.7983251009</v>
      </c>
      <c r="I226" s="17">
        <v>632828.30320682633</v>
      </c>
      <c r="J226" s="17">
        <v>86768.120682481807</v>
      </c>
      <c r="K226" s="17">
        <v>99340.901212171273</v>
      </c>
      <c r="L226" s="17">
        <v>134536.55307171421</v>
      </c>
      <c r="M226" s="17">
        <v>0</v>
      </c>
      <c r="N226" s="17">
        <v>628211.78039440024</v>
      </c>
    </row>
    <row r="227" spans="2:14" x14ac:dyDescent="0.25">
      <c r="B227" s="1" t="str">
        <f ca="1">IF(OR((B222="~"),(C227="~")),"~","")</f>
        <v/>
      </c>
      <c r="C227" s="2" t="s">
        <v>82</v>
      </c>
      <c r="E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</row>
    <row r="228" spans="2:14" hidden="1" x14ac:dyDescent="0.25">
      <c r="B228" s="1" t="str">
        <f ca="1">IF(OR((B222="~"),(C228="~")),"~","")</f>
        <v>~</v>
      </c>
      <c r="C228" s="2" t="s">
        <v>83</v>
      </c>
      <c r="E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</row>
    <row r="229" spans="2:14" x14ac:dyDescent="0.25">
      <c r="B229" s="1" t="str">
        <f ca="1">IF(OR((B222="~"),(C229="~")),"~","")</f>
        <v/>
      </c>
      <c r="C229" s="68" t="str">
        <f ca="1">IF(B222="~","~","Sub-total")</f>
        <v>Sub-total</v>
      </c>
      <c r="D229" s="68"/>
      <c r="E229" s="68">
        <f ca="1">SUM(E223:E228)</f>
        <v>29706262.229858354</v>
      </c>
      <c r="F229" s="68"/>
      <c r="G229" s="68">
        <f t="shared" ref="G229:N229" ca="1" si="49">SUM(G223:G228)</f>
        <v>24432220.772965651</v>
      </c>
      <c r="H229" s="68">
        <f t="shared" ca="1" si="49"/>
        <v>3692355.7983251009</v>
      </c>
      <c r="I229" s="68">
        <f t="shared" ca="1" si="49"/>
        <v>632828.30320682633</v>
      </c>
      <c r="J229" s="68">
        <f t="shared" ca="1" si="49"/>
        <v>86768.120682481807</v>
      </c>
      <c r="K229" s="68">
        <f t="shared" ca="1" si="49"/>
        <v>99340.901212171273</v>
      </c>
      <c r="L229" s="68">
        <f t="shared" ca="1" si="49"/>
        <v>134536.55307171421</v>
      </c>
      <c r="M229" s="68">
        <f t="shared" ca="1" si="49"/>
        <v>0</v>
      </c>
      <c r="N229" s="68">
        <f t="shared" ca="1" si="49"/>
        <v>628211.78039440024</v>
      </c>
    </row>
    <row r="230" spans="2:14" x14ac:dyDescent="0.25">
      <c r="B230" s="1" t="str">
        <f ca="1">IF(OR((B222="~"),(C230="~")),"~","")</f>
        <v/>
      </c>
    </row>
    <row r="231" spans="2:14" ht="13" x14ac:dyDescent="0.3">
      <c r="B231" s="67" t="s">
        <v>90</v>
      </c>
    </row>
    <row r="232" spans="2:14" x14ac:dyDescent="0.25">
      <c r="B232" s="1" t="str">
        <f ca="1">IF(OR((B231="~"),(C232="~")),"~","")</f>
        <v/>
      </c>
      <c r="C232" s="2" t="s">
        <v>78</v>
      </c>
      <c r="E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</row>
    <row r="233" spans="2:14" x14ac:dyDescent="0.25">
      <c r="B233" s="1" t="str">
        <f ca="1">IF(OR((B231="~"),(C233="~")),"~","")</f>
        <v/>
      </c>
      <c r="C233" s="2" t="s">
        <v>79</v>
      </c>
      <c r="E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</row>
    <row r="234" spans="2:14" x14ac:dyDescent="0.25">
      <c r="B234" s="1" t="str">
        <f ca="1">IF(OR((B231="~"),(C234="~")),"~","")</f>
        <v/>
      </c>
      <c r="C234" s="2" t="s">
        <v>80</v>
      </c>
      <c r="E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</row>
    <row r="235" spans="2:14" x14ac:dyDescent="0.25">
      <c r="B235" s="1" t="str">
        <f ca="1">IF(OR((B231="~"),(C235="~")),"~","")</f>
        <v/>
      </c>
      <c r="C235" s="2" t="s">
        <v>81</v>
      </c>
      <c r="E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</row>
    <row r="236" spans="2:14" x14ac:dyDescent="0.25">
      <c r="B236" s="1" t="str">
        <f ca="1">IF(OR((B231="~"),(C236="~")),"~","")</f>
        <v/>
      </c>
      <c r="C236" s="2" t="s">
        <v>82</v>
      </c>
      <c r="E236" s="17">
        <v>835129.80725598452</v>
      </c>
      <c r="G236" s="17">
        <v>0</v>
      </c>
      <c r="H236" s="17">
        <v>1572.7301778546846</v>
      </c>
      <c r="I236" s="17">
        <v>106493.56974591156</v>
      </c>
      <c r="J236" s="17">
        <v>198566.52239650584</v>
      </c>
      <c r="K236" s="17">
        <v>3808.3205478487907</v>
      </c>
      <c r="L236" s="17">
        <v>342241.28237689432</v>
      </c>
      <c r="M236" s="17">
        <v>182447.3820109693</v>
      </c>
      <c r="N236" s="17">
        <v>0</v>
      </c>
    </row>
    <row r="237" spans="2:14" hidden="1" x14ac:dyDescent="0.25">
      <c r="B237" s="1" t="str">
        <f ca="1">IF(OR((B231="~"),(C237="~")),"~","")</f>
        <v>~</v>
      </c>
      <c r="C237" s="2" t="s">
        <v>83</v>
      </c>
      <c r="E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</row>
    <row r="238" spans="2:14" x14ac:dyDescent="0.25">
      <c r="B238" s="1" t="str">
        <f ca="1">IF(OR((B231="~"),(C238="~")),"~","")</f>
        <v/>
      </c>
      <c r="C238" s="68" t="str">
        <f ca="1">IF(B231="~","~","Sub-total")</f>
        <v>Sub-total</v>
      </c>
      <c r="D238" s="68"/>
      <c r="E238" s="68">
        <f ca="1">SUM(E232:E237)</f>
        <v>835129.80725598452</v>
      </c>
      <c r="F238" s="68"/>
      <c r="G238" s="68">
        <f t="shared" ref="G238:N238" ca="1" si="50">SUM(G232:G237)</f>
        <v>0</v>
      </c>
      <c r="H238" s="68">
        <f t="shared" ca="1" si="50"/>
        <v>1572.7301778546846</v>
      </c>
      <c r="I238" s="68">
        <f t="shared" ca="1" si="50"/>
        <v>106493.56974591156</v>
      </c>
      <c r="J238" s="68">
        <f t="shared" ca="1" si="50"/>
        <v>198566.52239650584</v>
      </c>
      <c r="K238" s="68">
        <f t="shared" ca="1" si="50"/>
        <v>3808.3205478487907</v>
      </c>
      <c r="L238" s="68">
        <f t="shared" ca="1" si="50"/>
        <v>342241.28237689432</v>
      </c>
      <c r="M238" s="68">
        <f t="shared" ca="1" si="50"/>
        <v>182447.3820109693</v>
      </c>
      <c r="N238" s="68">
        <f t="shared" ca="1" si="50"/>
        <v>0</v>
      </c>
    </row>
    <row r="239" spans="2:14" x14ac:dyDescent="0.25">
      <c r="B239" s="1" t="str">
        <f ca="1">IF(OR((B231="~"),(C239="~")),"~","")</f>
        <v/>
      </c>
    </row>
    <row r="240" spans="2:14" ht="13" hidden="1" x14ac:dyDescent="0.3">
      <c r="B240" s="67" t="s">
        <v>83</v>
      </c>
    </row>
    <row r="241" spans="2:14" hidden="1" x14ac:dyDescent="0.25">
      <c r="B241" s="1" t="str">
        <f ca="1">IF(OR((B240="~"),(C241="~")),"~","")</f>
        <v>~</v>
      </c>
      <c r="C241" s="2" t="s">
        <v>83</v>
      </c>
      <c r="E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</row>
    <row r="242" spans="2:14" hidden="1" x14ac:dyDescent="0.25">
      <c r="B242" s="1" t="str">
        <f ca="1">IF(OR((B240="~"),(C242="~")),"~","")</f>
        <v>~</v>
      </c>
      <c r="C242" s="2" t="s">
        <v>83</v>
      </c>
      <c r="E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</row>
    <row r="243" spans="2:14" hidden="1" x14ac:dyDescent="0.25">
      <c r="B243" s="1" t="str">
        <f ca="1">IF(OR((B240="~"),(C243="~")),"~","")</f>
        <v>~</v>
      </c>
      <c r="C243" s="2" t="s">
        <v>83</v>
      </c>
      <c r="E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</row>
    <row r="244" spans="2:14" hidden="1" x14ac:dyDescent="0.25">
      <c r="B244" s="1" t="str">
        <f ca="1">IF(OR((B240="~"),(C244="~")),"~","")</f>
        <v>~</v>
      </c>
      <c r="C244" s="2" t="s">
        <v>83</v>
      </c>
      <c r="E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</row>
    <row r="245" spans="2:14" hidden="1" x14ac:dyDescent="0.25">
      <c r="B245" s="1" t="str">
        <f ca="1">IF(OR((B240="~"),(C245="~")),"~","")</f>
        <v>~</v>
      </c>
      <c r="C245" s="2" t="s">
        <v>83</v>
      </c>
      <c r="E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</row>
    <row r="246" spans="2:14" hidden="1" x14ac:dyDescent="0.25">
      <c r="B246" s="1" t="str">
        <f ca="1">IF(OR((B240="~"),(C246="~")),"~","")</f>
        <v>~</v>
      </c>
      <c r="C246" s="2" t="s">
        <v>83</v>
      </c>
      <c r="E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</row>
    <row r="247" spans="2:14" hidden="1" x14ac:dyDescent="0.25">
      <c r="B247" s="1" t="str">
        <f ca="1">IF(OR((B240="~"),(C247="~")),"~","")</f>
        <v>~</v>
      </c>
      <c r="C247" s="68" t="str">
        <f ca="1">IF(B240="~","~","Sub-total")</f>
        <v>~</v>
      </c>
      <c r="D247" s="68"/>
      <c r="E247" s="68">
        <f ca="1">SUM(E241:E246)</f>
        <v>0</v>
      </c>
      <c r="F247" s="68"/>
      <c r="G247" s="68">
        <f t="shared" ref="G247:N247" ca="1" si="51">SUM(G241:G246)</f>
        <v>0</v>
      </c>
      <c r="H247" s="68">
        <f t="shared" ca="1" si="51"/>
        <v>0</v>
      </c>
      <c r="I247" s="68">
        <f t="shared" ca="1" si="51"/>
        <v>0</v>
      </c>
      <c r="J247" s="68">
        <f t="shared" ca="1" si="51"/>
        <v>0</v>
      </c>
      <c r="K247" s="68">
        <f t="shared" ca="1" si="51"/>
        <v>0</v>
      </c>
      <c r="L247" s="68">
        <f t="shared" ca="1" si="51"/>
        <v>0</v>
      </c>
      <c r="M247" s="68">
        <f t="shared" ca="1" si="51"/>
        <v>0</v>
      </c>
      <c r="N247" s="68">
        <f t="shared" ca="1" si="51"/>
        <v>0</v>
      </c>
    </row>
    <row r="248" spans="2:14" hidden="1" x14ac:dyDescent="0.25">
      <c r="B248" s="1" t="str">
        <f ca="1">IF(OR((B240="~"),(C248="~")),"~","")</f>
        <v>~</v>
      </c>
    </row>
    <row r="249" spans="2:14" ht="13" hidden="1" x14ac:dyDescent="0.3">
      <c r="B249" s="67" t="s">
        <v>83</v>
      </c>
    </row>
    <row r="250" spans="2:14" hidden="1" x14ac:dyDescent="0.25">
      <c r="B250" s="1" t="str">
        <f ca="1">IF(OR((B249="~"),(C250="~")),"~","")</f>
        <v>~</v>
      </c>
      <c r="C250" s="2" t="s">
        <v>83</v>
      </c>
      <c r="E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</row>
    <row r="251" spans="2:14" hidden="1" x14ac:dyDescent="0.25">
      <c r="B251" s="1" t="str">
        <f ca="1">IF(OR((B249="~"),(C251="~")),"~","")</f>
        <v>~</v>
      </c>
      <c r="C251" s="2" t="s">
        <v>83</v>
      </c>
      <c r="E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</row>
    <row r="252" spans="2:14" hidden="1" x14ac:dyDescent="0.25">
      <c r="B252" s="1" t="str">
        <f ca="1">IF(OR((B249="~"),(C252="~")),"~","")</f>
        <v>~</v>
      </c>
      <c r="C252" s="2" t="s">
        <v>83</v>
      </c>
      <c r="E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</row>
    <row r="253" spans="2:14" hidden="1" x14ac:dyDescent="0.25">
      <c r="B253" s="1" t="str">
        <f ca="1">IF(OR((B249="~"),(C253="~")),"~","")</f>
        <v>~</v>
      </c>
      <c r="C253" s="2" t="s">
        <v>83</v>
      </c>
      <c r="E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</row>
    <row r="254" spans="2:14" hidden="1" x14ac:dyDescent="0.25">
      <c r="B254" s="1" t="str">
        <f ca="1">IF(OR((B249="~"),(C254="~")),"~","")</f>
        <v>~</v>
      </c>
      <c r="C254" s="2" t="s">
        <v>83</v>
      </c>
      <c r="E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</row>
    <row r="255" spans="2:14" hidden="1" x14ac:dyDescent="0.25">
      <c r="B255" s="1" t="str">
        <f ca="1">IF(OR((B249="~"),(C255="~")),"~","")</f>
        <v>~</v>
      </c>
      <c r="C255" s="2" t="s">
        <v>83</v>
      </c>
      <c r="E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</row>
    <row r="256" spans="2:14" hidden="1" x14ac:dyDescent="0.25">
      <c r="B256" s="1" t="str">
        <f ca="1">IF(OR((B249="~"),(C256="~")),"~","")</f>
        <v>~</v>
      </c>
      <c r="C256" s="68" t="str">
        <f ca="1">IF(B249="~","~","Sub-total")</f>
        <v>~</v>
      </c>
      <c r="D256" s="68"/>
      <c r="E256" s="68">
        <f ca="1">SUM(E250:E255)</f>
        <v>0</v>
      </c>
      <c r="F256" s="68"/>
      <c r="G256" s="68">
        <f t="shared" ref="G256:N256" ca="1" si="52">SUM(G250:G255)</f>
        <v>0</v>
      </c>
      <c r="H256" s="68">
        <f t="shared" ca="1" si="52"/>
        <v>0</v>
      </c>
      <c r="I256" s="68">
        <f t="shared" ca="1" si="52"/>
        <v>0</v>
      </c>
      <c r="J256" s="68">
        <f t="shared" ca="1" si="52"/>
        <v>0</v>
      </c>
      <c r="K256" s="68">
        <f t="shared" ca="1" si="52"/>
        <v>0</v>
      </c>
      <c r="L256" s="68">
        <f t="shared" ca="1" si="52"/>
        <v>0</v>
      </c>
      <c r="M256" s="68">
        <f t="shared" ca="1" si="52"/>
        <v>0</v>
      </c>
      <c r="N256" s="68">
        <f t="shared" ca="1" si="52"/>
        <v>0</v>
      </c>
    </row>
    <row r="257" spans="2:14" hidden="1" x14ac:dyDescent="0.25">
      <c r="B257" s="1" t="str">
        <f ca="1">IF(OR((B249="~"),(C257="~")),"~","")</f>
        <v>~</v>
      </c>
    </row>
    <row r="258" spans="2:14" ht="13" hidden="1" x14ac:dyDescent="0.3">
      <c r="B258" s="67" t="s">
        <v>83</v>
      </c>
    </row>
    <row r="259" spans="2:14" hidden="1" x14ac:dyDescent="0.25">
      <c r="B259" s="1" t="str">
        <f ca="1">IF(OR((B258="~"),(C259="~")),"~","")</f>
        <v>~</v>
      </c>
      <c r="C259" s="2" t="s">
        <v>83</v>
      </c>
      <c r="E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</row>
    <row r="260" spans="2:14" hidden="1" x14ac:dyDescent="0.25">
      <c r="B260" s="1" t="str">
        <f ca="1">IF(OR((B258="~"),(C261="~")),"~","")</f>
        <v>~</v>
      </c>
      <c r="C260" s="2" t="s">
        <v>83</v>
      </c>
      <c r="E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</row>
    <row r="261" spans="2:14" hidden="1" x14ac:dyDescent="0.25">
      <c r="B261" s="1" t="str">
        <f ca="1">IF(OR((B258="~"),(C261="~")),"~","")</f>
        <v>~</v>
      </c>
      <c r="C261" s="2" t="s">
        <v>83</v>
      </c>
      <c r="E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</row>
    <row r="262" spans="2:14" hidden="1" x14ac:dyDescent="0.25">
      <c r="B262" s="1" t="str">
        <f ca="1">IF(OR((B258="~"),(C262="~")),"~","")</f>
        <v>~</v>
      </c>
      <c r="C262" s="2" t="s">
        <v>83</v>
      </c>
      <c r="E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</row>
    <row r="263" spans="2:14" hidden="1" x14ac:dyDescent="0.25">
      <c r="B263" s="1" t="str">
        <f ca="1">IF(OR((B258="~"),(C263="~")),"~","")</f>
        <v>~</v>
      </c>
      <c r="C263" s="2" t="s">
        <v>83</v>
      </c>
      <c r="E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</row>
    <row r="264" spans="2:14" hidden="1" x14ac:dyDescent="0.25">
      <c r="B264" s="1" t="str">
        <f ca="1">IF(OR((B258="~"),(C264="~")),"~","")</f>
        <v>~</v>
      </c>
      <c r="C264" s="2" t="s">
        <v>83</v>
      </c>
      <c r="E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</row>
    <row r="265" spans="2:14" hidden="1" x14ac:dyDescent="0.25">
      <c r="B265" s="1" t="str">
        <f ca="1">IF(OR((B258="~"),(C265="~")),"~","")</f>
        <v>~</v>
      </c>
      <c r="C265" s="68" t="str">
        <f ca="1">IF(B258="~","~","Sub-total")</f>
        <v>~</v>
      </c>
      <c r="D265" s="68"/>
      <c r="E265" s="68">
        <f ca="1">SUM(E259:E264)</f>
        <v>0</v>
      </c>
      <c r="F265" s="68"/>
      <c r="G265" s="68">
        <f t="shared" ref="G265:N265" ca="1" si="53">SUM(G259:G264)</f>
        <v>0</v>
      </c>
      <c r="H265" s="68">
        <f t="shared" ca="1" si="53"/>
        <v>0</v>
      </c>
      <c r="I265" s="68">
        <f t="shared" ca="1" si="53"/>
        <v>0</v>
      </c>
      <c r="J265" s="68">
        <f t="shared" ca="1" si="53"/>
        <v>0</v>
      </c>
      <c r="K265" s="68">
        <f t="shared" ca="1" si="53"/>
        <v>0</v>
      </c>
      <c r="L265" s="68">
        <f t="shared" ca="1" si="53"/>
        <v>0</v>
      </c>
      <c r="M265" s="68">
        <f t="shared" ca="1" si="53"/>
        <v>0</v>
      </c>
      <c r="N265" s="68">
        <f t="shared" ca="1" si="53"/>
        <v>0</v>
      </c>
    </row>
    <row r="266" spans="2:14" hidden="1" x14ac:dyDescent="0.25">
      <c r="B266" s="1" t="str">
        <f ca="1">IF(OR((B258="~"),(C266="~")),"~","")</f>
        <v>~</v>
      </c>
    </row>
    <row r="268" spans="2:14" ht="13" x14ac:dyDescent="0.3">
      <c r="B268" s="15" t="s">
        <v>55</v>
      </c>
    </row>
    <row r="269" spans="2:14" x14ac:dyDescent="0.25">
      <c r="B269" s="1" t="str">
        <f ca="1">IF(OR((B268="~"),(C269="~")),"~","")</f>
        <v/>
      </c>
      <c r="C269" s="2" t="s">
        <v>78</v>
      </c>
      <c r="E269" s="17">
        <v>170256792.05535853</v>
      </c>
      <c r="G269" s="17">
        <v>118911972.77254453</v>
      </c>
      <c r="H269" s="17">
        <v>42179670.370209917</v>
      </c>
      <c r="I269" s="17">
        <v>6865369.7021082779</v>
      </c>
      <c r="J269" s="17">
        <v>1119932.8425600093</v>
      </c>
      <c r="K269" s="17">
        <v>200423.87032172128</v>
      </c>
      <c r="L269" s="17">
        <v>638524.79170376784</v>
      </c>
      <c r="M269" s="17">
        <v>340897.70591031748</v>
      </c>
      <c r="N269" s="17">
        <v>0</v>
      </c>
    </row>
    <row r="270" spans="2:14" x14ac:dyDescent="0.25">
      <c r="B270" s="1" t="str">
        <f ca="1">IF(OR((B268="~"),(C270="~")),"~","")</f>
        <v/>
      </c>
      <c r="C270" s="2" t="s">
        <v>79</v>
      </c>
      <c r="E270" s="17">
        <v>117954124.06016743</v>
      </c>
      <c r="G270" s="17">
        <v>72180224.577655211</v>
      </c>
      <c r="H270" s="17">
        <v>25250241.382727485</v>
      </c>
      <c r="I270" s="17">
        <v>7884045.7270568721</v>
      </c>
      <c r="J270" s="17">
        <v>5953143.8158379886</v>
      </c>
      <c r="K270" s="17">
        <v>768034.58421437372</v>
      </c>
      <c r="L270" s="17">
        <v>5162608.1892937534</v>
      </c>
      <c r="M270" s="17">
        <v>422683.3938006133</v>
      </c>
      <c r="N270" s="17">
        <v>333142.38958111632</v>
      </c>
    </row>
    <row r="271" spans="2:14" x14ac:dyDescent="0.25">
      <c r="B271" s="1" t="str">
        <f ca="1">IF(OR((B268="~"),(C271="~")),"~","")</f>
        <v/>
      </c>
      <c r="C271" s="2" t="s">
        <v>80</v>
      </c>
      <c r="E271" s="17">
        <v>220631457.66852397</v>
      </c>
      <c r="G271" s="17">
        <v>148409704.57309854</v>
      </c>
      <c r="H271" s="17">
        <v>62568878.984559335</v>
      </c>
      <c r="I271" s="17">
        <v>3006809.5371566345</v>
      </c>
      <c r="J271" s="17">
        <v>1623768.0977864033</v>
      </c>
      <c r="K271" s="17">
        <v>320467.29277560127</v>
      </c>
      <c r="L271" s="17">
        <v>305516.77417283045</v>
      </c>
      <c r="M271" s="17">
        <v>278262.10766943218</v>
      </c>
      <c r="N271" s="17">
        <v>4118050.3013051818</v>
      </c>
    </row>
    <row r="272" spans="2:14" x14ac:dyDescent="0.25">
      <c r="B272" s="1" t="str">
        <f ca="1">IF(OR((B268="~"),(C272="~")),"~","")</f>
        <v/>
      </c>
      <c r="C272" s="2" t="s">
        <v>81</v>
      </c>
      <c r="E272" s="17">
        <v>32770572.736938417</v>
      </c>
      <c r="G272" s="17">
        <v>26619579.385687526</v>
      </c>
      <c r="H272" s="17">
        <v>4471993.3912946302</v>
      </c>
      <c r="I272" s="17">
        <v>726096.3942984771</v>
      </c>
      <c r="J272" s="17">
        <v>88866.858014003854</v>
      </c>
      <c r="K272" s="17">
        <v>101288.37417766018</v>
      </c>
      <c r="L272" s="17">
        <v>134536.55307171421</v>
      </c>
      <c r="M272" s="17">
        <v>0</v>
      </c>
      <c r="N272" s="17">
        <v>628211.78039440024</v>
      </c>
    </row>
    <row r="273" spans="1:15" x14ac:dyDescent="0.25">
      <c r="B273" s="1" t="str">
        <f ca="1">IF(OR((B268="~"),(C273="~")),"~","")</f>
        <v/>
      </c>
      <c r="C273" s="2" t="s">
        <v>82</v>
      </c>
      <c r="E273" s="17">
        <v>835129.80725598452</v>
      </c>
      <c r="G273" s="17">
        <v>0</v>
      </c>
      <c r="H273" s="17">
        <v>1572.7301778546846</v>
      </c>
      <c r="I273" s="17">
        <v>106493.56974591156</v>
      </c>
      <c r="J273" s="17">
        <v>198566.52239650584</v>
      </c>
      <c r="K273" s="17">
        <v>3808.3205478487907</v>
      </c>
      <c r="L273" s="17">
        <v>342241.28237689432</v>
      </c>
      <c r="M273" s="17">
        <v>182447.3820109693</v>
      </c>
      <c r="N273" s="17">
        <v>0</v>
      </c>
    </row>
    <row r="274" spans="1:15" hidden="1" x14ac:dyDescent="0.25">
      <c r="B274" s="1" t="str">
        <f ca="1">IF(OR((B268="~"),(C274="~")),"~","")</f>
        <v>~</v>
      </c>
      <c r="C274" s="2" t="s">
        <v>83</v>
      </c>
      <c r="E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</row>
    <row r="276" spans="1:15" x14ac:dyDescent="0.25">
      <c r="A276" s="46"/>
      <c r="B276" s="46" t="str">
        <f ca="1">IF(OR((B268="~"),(C276="~")),"~","")</f>
        <v/>
      </c>
    </row>
    <row r="277" spans="1:15" ht="13" thickBot="1" x14ac:dyDescent="0.3">
      <c r="A277" s="46"/>
      <c r="B277" s="50"/>
      <c r="C277" s="21" t="s">
        <v>57</v>
      </c>
      <c r="D277" s="21"/>
      <c r="E277" s="21">
        <f ca="1">SUM(G277:N277)</f>
        <v>542448076.32824433</v>
      </c>
      <c r="F277" s="21"/>
      <c r="G277" s="21">
        <f t="shared" ref="G277:N277" ca="1" si="54">SUM(G269:G274)</f>
        <v>366121481.30898583</v>
      </c>
      <c r="H277" s="21">
        <f t="shared" ca="1" si="54"/>
        <v>134472356.85896921</v>
      </c>
      <c r="I277" s="21">
        <f t="shared" ca="1" si="54"/>
        <v>18588814.930366173</v>
      </c>
      <c r="J277" s="21">
        <f t="shared" ca="1" si="54"/>
        <v>8984278.136594912</v>
      </c>
      <c r="K277" s="21">
        <f t="shared" ca="1" si="54"/>
        <v>1394022.4420372052</v>
      </c>
      <c r="L277" s="21">
        <f t="shared" ca="1" si="54"/>
        <v>6583427.5906189606</v>
      </c>
      <c r="M277" s="21">
        <f t="shared" ca="1" si="54"/>
        <v>1224290.5893913324</v>
      </c>
      <c r="N277" s="21">
        <f t="shared" ca="1" si="54"/>
        <v>5079404.4712806987</v>
      </c>
    </row>
    <row r="278" spans="1:15" ht="13" thickTop="1" x14ac:dyDescent="0.25">
      <c r="A278" s="46"/>
      <c r="B278" s="46"/>
      <c r="E278" s="22"/>
      <c r="G278" s="22"/>
      <c r="H278" s="22"/>
      <c r="I278" s="22"/>
      <c r="J278" s="22"/>
      <c r="K278" s="22"/>
      <c r="L278" s="22"/>
      <c r="M278" s="22"/>
      <c r="N278" s="22"/>
    </row>
    <row r="279" spans="1:15" ht="13" thickBot="1" x14ac:dyDescent="0.3">
      <c r="A279" s="46"/>
      <c r="B279" s="50"/>
      <c r="C279" s="21" t="s">
        <v>58</v>
      </c>
      <c r="D279" s="21"/>
      <c r="E279" s="21">
        <f ca="1">SUM(G279:N279)</f>
        <v>424493952.26807696</v>
      </c>
      <c r="F279" s="21"/>
      <c r="G279" s="21">
        <f ca="1">SUM(G269,G271:G273)</f>
        <v>293941256.73133057</v>
      </c>
      <c r="H279" s="21">
        <f t="shared" ref="H279:N279" ca="1" si="55">SUM(H269,H271:H273)</f>
        <v>109222115.47624174</v>
      </c>
      <c r="I279" s="21">
        <f t="shared" ca="1" si="55"/>
        <v>10704769.203309301</v>
      </c>
      <c r="J279" s="21">
        <f t="shared" ca="1" si="55"/>
        <v>3031134.320756922</v>
      </c>
      <c r="K279" s="21">
        <f t="shared" ca="1" si="55"/>
        <v>625987.8578228316</v>
      </c>
      <c r="L279" s="21">
        <f t="shared" ca="1" si="55"/>
        <v>1420819.4013252067</v>
      </c>
      <c r="M279" s="21">
        <f t="shared" ca="1" si="55"/>
        <v>801607.195590719</v>
      </c>
      <c r="N279" s="21">
        <f t="shared" ca="1" si="55"/>
        <v>4746262.0816995818</v>
      </c>
      <c r="O279" s="50"/>
    </row>
    <row r="280" spans="1:15" ht="13" thickTop="1" x14ac:dyDescent="0.25">
      <c r="A280" s="46"/>
      <c r="B280" s="50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</row>
    <row r="281" spans="1:15" s="46" customFormat="1" ht="15.5" x14ac:dyDescent="0.25">
      <c r="A281" s="70" t="str">
        <f ca="1">A1</f>
        <v>Puget Sound Energy - 2019 Gas Cost of Service Study</v>
      </c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</row>
    <row r="282" spans="1:15" ht="15.5" x14ac:dyDescent="0.25">
      <c r="A282" s="4" t="str">
        <f ca="1">A2</f>
        <v>Proposed Test Year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5" ht="15.5" x14ac:dyDescent="0.25">
      <c r="A283" s="6" t="s">
        <v>59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5" ht="15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5" ht="39" x14ac:dyDescent="0.25">
      <c r="B285" s="9"/>
      <c r="C285" s="9"/>
      <c r="D285" s="9"/>
      <c r="E285" s="9" t="s">
        <v>54</v>
      </c>
      <c r="F285" s="9"/>
      <c r="G285" s="11" t="s">
        <v>68</v>
      </c>
      <c r="H285" s="11" t="s">
        <v>69</v>
      </c>
      <c r="I285" s="11" t="s">
        <v>70</v>
      </c>
      <c r="J285" s="11" t="s">
        <v>71</v>
      </c>
      <c r="K285" s="9" t="s">
        <v>72</v>
      </c>
      <c r="L285" s="9" t="s">
        <v>73</v>
      </c>
      <c r="M285" s="11" t="s">
        <v>74</v>
      </c>
      <c r="N285" s="11" t="s">
        <v>75</v>
      </c>
    </row>
    <row r="287" spans="1:15" ht="13" x14ac:dyDescent="0.3">
      <c r="B287" s="67" t="s">
        <v>76</v>
      </c>
    </row>
    <row r="288" spans="1:15" x14ac:dyDescent="0.25">
      <c r="B288" s="1" t="str">
        <f ca="1">IF(OR((B287="~"),(C288="~")),"~","")</f>
        <v/>
      </c>
      <c r="C288" s="2" t="s">
        <v>60</v>
      </c>
      <c r="E288" s="71">
        <f ca="1">IF(E$388=0,0,ROUND(IF($C288=0,0,E178/E$388),4))</f>
        <v>5.4000000000000003E-3</v>
      </c>
      <c r="F288" s="72"/>
      <c r="G288" s="71">
        <f ca="1">IF(G$388=0,0,ROUND(IF($C288=0,0,G178/G$388),4))</f>
        <v>5.5999999999999999E-3</v>
      </c>
      <c r="H288" s="71">
        <f t="shared" ref="H288:N288" ca="1" si="56">IF(H$388=0,0,ROUND(IF($C288=0,0,H178/H$388),4))</f>
        <v>5.5999999999999999E-3</v>
      </c>
      <c r="I288" s="71">
        <f t="shared" ca="1" si="56"/>
        <v>4.1999999999999997E-3</v>
      </c>
      <c r="J288" s="71">
        <f t="shared" ca="1" si="56"/>
        <v>5.9999999999999995E-4</v>
      </c>
      <c r="K288" s="71">
        <f t="shared" ca="1" si="56"/>
        <v>5.0000000000000001E-3</v>
      </c>
      <c r="L288" s="71">
        <f t="shared" ca="1" si="56"/>
        <v>0</v>
      </c>
      <c r="M288" s="71">
        <f t="shared" ca="1" si="56"/>
        <v>0</v>
      </c>
      <c r="N288" s="71">
        <f t="shared" ca="1" si="56"/>
        <v>0</v>
      </c>
    </row>
    <row r="289" spans="2:14" x14ac:dyDescent="0.25">
      <c r="B289" s="1" t="str">
        <f ca="1">IF(OR((B287="~"),(C289="~")),"~","")</f>
        <v/>
      </c>
      <c r="C289" s="2" t="s">
        <v>61</v>
      </c>
      <c r="E289" s="71">
        <f ca="1">IF(E$389=0,0,ROUND(IF($C289=0,0,E179/E$389),4))</f>
        <v>2.5999999999999999E-3</v>
      </c>
      <c r="F289" s="72"/>
      <c r="G289" s="71">
        <f ca="1">IF(G$389=0,0,ROUND(IF($C289=0,0,G179/G$389),4))</f>
        <v>3.3E-3</v>
      </c>
      <c r="H289" s="71">
        <f t="shared" ref="H289:N289" ca="1" si="57">IF(H$389=0,0,ROUND(IF($C289=0,0,H179/H$389),4))</f>
        <v>3.3E-3</v>
      </c>
      <c r="I289" s="71">
        <f t="shared" ca="1" si="57"/>
        <v>2.5000000000000001E-3</v>
      </c>
      <c r="J289" s="71">
        <f t="shared" ca="1" si="57"/>
        <v>5.0000000000000001E-4</v>
      </c>
      <c r="K289" s="71">
        <f t="shared" ca="1" si="57"/>
        <v>3.0999999999999999E-3</v>
      </c>
      <c r="L289" s="71">
        <f t="shared" ca="1" si="57"/>
        <v>5.9999999999999995E-4</v>
      </c>
      <c r="M289" s="71">
        <f t="shared" ca="1" si="57"/>
        <v>-1E-4</v>
      </c>
      <c r="N289" s="71">
        <f t="shared" ca="1" si="57"/>
        <v>0</v>
      </c>
    </row>
    <row r="290" spans="2:14" x14ac:dyDescent="0.25">
      <c r="B290" s="1" t="str">
        <f ca="1">IF(OR((B287="~"),(C290="~")),"~","")</f>
        <v/>
      </c>
      <c r="C290" s="2" t="s">
        <v>62</v>
      </c>
      <c r="D290" s="2"/>
      <c r="E290" s="71">
        <f ca="1">IF(E$390=0,0,ROUND(IF($C290=0,0,E180/E$390),4))</f>
        <v>0</v>
      </c>
      <c r="F290" s="72"/>
      <c r="G290" s="71">
        <f t="shared" ref="G290:N290" ca="1" si="58">IF(G$390=0,0,ROUND(IF($C290=0,0,G180/G$390),4))</f>
        <v>0</v>
      </c>
      <c r="H290" s="71">
        <f t="shared" ca="1" si="58"/>
        <v>0</v>
      </c>
      <c r="I290" s="71">
        <f t="shared" ca="1" si="58"/>
        <v>0</v>
      </c>
      <c r="J290" s="71">
        <f t="shared" ca="1" si="58"/>
        <v>0</v>
      </c>
      <c r="K290" s="71">
        <f t="shared" ca="1" si="58"/>
        <v>0</v>
      </c>
      <c r="L290" s="71">
        <f t="shared" ca="1" si="58"/>
        <v>0</v>
      </c>
      <c r="M290" s="71">
        <f t="shared" ca="1" si="58"/>
        <v>0</v>
      </c>
      <c r="N290" s="71">
        <f t="shared" ca="1" si="58"/>
        <v>0</v>
      </c>
    </row>
    <row r="291" spans="2:14" x14ac:dyDescent="0.25">
      <c r="B291" s="1" t="str">
        <f ca="1">IF(OR((B287="~"),(C291="~")),"~","")</f>
        <v/>
      </c>
      <c r="C291" s="2" t="s">
        <v>63</v>
      </c>
      <c r="D291" s="2"/>
      <c r="E291" s="71">
        <f ca="1">IF(E$391=0,0,ROUND(IF($C291=0,0,E181/E$391),4))</f>
        <v>0</v>
      </c>
      <c r="F291" s="72"/>
      <c r="G291" s="71">
        <f t="shared" ref="G291:N291" ca="1" si="59">IF(G$391=0,0,ROUND(IF($C291=0,0,G181/G$391),4))</f>
        <v>0</v>
      </c>
      <c r="H291" s="71">
        <f t="shared" ca="1" si="59"/>
        <v>0</v>
      </c>
      <c r="I291" s="71">
        <f t="shared" ca="1" si="59"/>
        <v>0</v>
      </c>
      <c r="J291" s="71">
        <f t="shared" ca="1" si="59"/>
        <v>0</v>
      </c>
      <c r="K291" s="71">
        <f t="shared" ca="1" si="59"/>
        <v>0</v>
      </c>
      <c r="L291" s="71">
        <f t="shared" ca="1" si="59"/>
        <v>0</v>
      </c>
      <c r="M291" s="71">
        <f t="shared" ca="1" si="59"/>
        <v>0</v>
      </c>
      <c r="N291" s="71">
        <f t="shared" ca="1" si="59"/>
        <v>0</v>
      </c>
    </row>
    <row r="292" spans="2:14" x14ac:dyDescent="0.25">
      <c r="B292" s="1" t="str">
        <f ca="1">IF(OR((B287="~"),(C292="~")),"~","")</f>
        <v/>
      </c>
      <c r="C292" s="2" t="s">
        <v>64</v>
      </c>
      <c r="D292" s="2"/>
      <c r="E292" s="71">
        <f ca="1">IF(E$392=0,0,ROUND(IF($C292=0,0,E182/E$392),4))</f>
        <v>0</v>
      </c>
      <c r="F292" s="72"/>
      <c r="G292" s="71">
        <f t="shared" ref="G292:N292" ca="1" si="60">IF(G$392=0,0,ROUND(IF($C292=0,0,G182/G$392),4))</f>
        <v>0</v>
      </c>
      <c r="H292" s="71">
        <f t="shared" ca="1" si="60"/>
        <v>0</v>
      </c>
      <c r="I292" s="71">
        <f t="shared" ca="1" si="60"/>
        <v>0</v>
      </c>
      <c r="J292" s="71">
        <f t="shared" ca="1" si="60"/>
        <v>0</v>
      </c>
      <c r="K292" s="71">
        <f t="shared" ca="1" si="60"/>
        <v>0</v>
      </c>
      <c r="L292" s="71">
        <f t="shared" ca="1" si="60"/>
        <v>0</v>
      </c>
      <c r="M292" s="71">
        <f t="shared" ca="1" si="60"/>
        <v>0</v>
      </c>
      <c r="N292" s="71">
        <f t="shared" ca="1" si="60"/>
        <v>0</v>
      </c>
    </row>
    <row r="293" spans="2:14" hidden="1" x14ac:dyDescent="0.25">
      <c r="B293" s="1" t="str">
        <f ca="1">IF(OR((B287="~"),(C293="~")),"~","")</f>
        <v>~</v>
      </c>
      <c r="C293" s="2" t="s">
        <v>83</v>
      </c>
      <c r="D293" s="2"/>
      <c r="E293" s="71">
        <f ca="1">IF(E$393=0,0,ROUND(IF($C293=0,0,E183/E$393),4))</f>
        <v>0</v>
      </c>
      <c r="F293" s="72"/>
      <c r="G293" s="71">
        <f t="shared" ref="G293:N293" ca="1" si="61">IF(G$393=0,0,ROUND(IF($C293=0,0,G183/G$393),4))</f>
        <v>0</v>
      </c>
      <c r="H293" s="71">
        <f t="shared" ca="1" si="61"/>
        <v>0</v>
      </c>
      <c r="I293" s="71">
        <f t="shared" ca="1" si="61"/>
        <v>0</v>
      </c>
      <c r="J293" s="71">
        <f t="shared" ca="1" si="61"/>
        <v>0</v>
      </c>
      <c r="K293" s="71">
        <f t="shared" ca="1" si="61"/>
        <v>0</v>
      </c>
      <c r="L293" s="71">
        <f t="shared" ca="1" si="61"/>
        <v>0</v>
      </c>
      <c r="M293" s="71">
        <f t="shared" ca="1" si="61"/>
        <v>0</v>
      </c>
      <c r="N293" s="71">
        <f t="shared" ca="1" si="61"/>
        <v>0</v>
      </c>
    </row>
    <row r="294" spans="2:14" x14ac:dyDescent="0.25">
      <c r="B294" s="46"/>
      <c r="C294" s="2" t="s">
        <v>65</v>
      </c>
      <c r="E294" s="71">
        <f ca="1">IF(E$389=0,0,ROUND((E178+E179)/E$389,4))</f>
        <v>3.2000000000000002E-3</v>
      </c>
      <c r="G294" s="71">
        <f t="shared" ref="G294:N294" ca="1" si="62">IF(G$389=0,0,ROUND((G178+G179)/G$389,4))</f>
        <v>4.0000000000000001E-3</v>
      </c>
      <c r="H294" s="71">
        <f t="shared" ca="1" si="62"/>
        <v>4.0000000000000001E-3</v>
      </c>
      <c r="I294" s="71">
        <f t="shared" ca="1" si="62"/>
        <v>2.7000000000000001E-3</v>
      </c>
      <c r="J294" s="71">
        <f t="shared" ca="1" si="62"/>
        <v>5.0000000000000001E-4</v>
      </c>
      <c r="K294" s="71">
        <f t="shared" ca="1" si="62"/>
        <v>3.2000000000000002E-3</v>
      </c>
      <c r="L294" s="71">
        <f t="shared" ca="1" si="62"/>
        <v>5.9999999999999995E-4</v>
      </c>
      <c r="M294" s="71">
        <f t="shared" ca="1" si="62"/>
        <v>-1E-4</v>
      </c>
      <c r="N294" s="71">
        <f t="shared" ca="1" si="62"/>
        <v>0</v>
      </c>
    </row>
    <row r="295" spans="2:14" x14ac:dyDescent="0.25">
      <c r="B295" s="1" t="str">
        <f ca="1">IF(OR((B287="~"),(C295="~")),"~","")</f>
        <v/>
      </c>
      <c r="C295" s="2"/>
      <c r="E295" s="72"/>
      <c r="F295" s="72"/>
      <c r="G295" s="72"/>
      <c r="H295" s="72"/>
      <c r="I295" s="72"/>
      <c r="J295" s="72"/>
      <c r="K295" s="72"/>
      <c r="L295" s="72"/>
      <c r="M295" s="72"/>
      <c r="N295" s="72"/>
    </row>
    <row r="296" spans="2:14" ht="13" x14ac:dyDescent="0.3">
      <c r="B296" s="67" t="s">
        <v>85</v>
      </c>
      <c r="E296" s="72"/>
      <c r="F296" s="72"/>
      <c r="G296" s="72"/>
      <c r="H296" s="72"/>
      <c r="I296" s="72"/>
      <c r="J296" s="72"/>
      <c r="K296" s="72"/>
      <c r="L296" s="72"/>
      <c r="M296" s="72"/>
      <c r="N296" s="72"/>
    </row>
    <row r="297" spans="2:14" x14ac:dyDescent="0.25">
      <c r="B297" s="1" t="str">
        <f ca="1">IF(OR((B296="~"),(C297="~")),"~","")</f>
        <v/>
      </c>
      <c r="C297" s="2" t="s">
        <v>60</v>
      </c>
      <c r="E297" s="71">
        <f ca="1">IF(E$388=0,0,ROUND(IF($C297=0,0,E187/E$388),4))</f>
        <v>8.3000000000000004E-2</v>
      </c>
      <c r="F297" s="72"/>
      <c r="G297" s="71">
        <f t="shared" ref="G297:N297" ca="1" si="63">IF(G$388=0,0,ROUND(IF($C297=0,0,G187/G$388),4))</f>
        <v>8.3699999999999997E-2</v>
      </c>
      <c r="H297" s="71">
        <f t="shared" ca="1" si="63"/>
        <v>7.5600000000000001E-2</v>
      </c>
      <c r="I297" s="71">
        <f t="shared" ca="1" si="63"/>
        <v>8.9700000000000002E-2</v>
      </c>
      <c r="J297" s="71">
        <f t="shared" ca="1" si="63"/>
        <v>8.7499999999999994E-2</v>
      </c>
      <c r="K297" s="71">
        <f t="shared" ca="1" si="63"/>
        <v>0.99450000000000005</v>
      </c>
      <c r="L297" s="71">
        <f t="shared" ca="1" si="63"/>
        <v>0.44790000000000002</v>
      </c>
      <c r="M297" s="71">
        <f t="shared" ca="1" si="63"/>
        <v>0</v>
      </c>
      <c r="N297" s="71">
        <f t="shared" ca="1" si="63"/>
        <v>0</v>
      </c>
    </row>
    <row r="298" spans="2:14" x14ac:dyDescent="0.25">
      <c r="B298" s="1" t="str">
        <f ca="1">IF(OR((B296="~"),(C298="~")),"~","")</f>
        <v/>
      </c>
      <c r="C298" s="2" t="s">
        <v>61</v>
      </c>
      <c r="E298" s="71">
        <f ca="1">IF(E$389=0,0,ROUND(IF($C298=0,0,E188/E$389),4))</f>
        <v>1E-3</v>
      </c>
      <c r="F298" s="72"/>
      <c r="G298" s="71">
        <f t="shared" ref="G298:N298" ca="1" si="64">IF(G$389=0,0,ROUND(IF($C298=0,0,G188/G$389),4))</f>
        <v>1E-3</v>
      </c>
      <c r="H298" s="71">
        <f t="shared" ca="1" si="64"/>
        <v>1E-3</v>
      </c>
      <c r="I298" s="71">
        <f t="shared" ca="1" si="64"/>
        <v>1E-3</v>
      </c>
      <c r="J298" s="71">
        <f t="shared" ca="1" si="64"/>
        <v>1E-3</v>
      </c>
      <c r="K298" s="71">
        <f t="shared" ca="1" si="64"/>
        <v>1E-3</v>
      </c>
      <c r="L298" s="71">
        <f t="shared" ca="1" si="64"/>
        <v>1E-3</v>
      </c>
      <c r="M298" s="71">
        <f t="shared" ca="1" si="64"/>
        <v>1E-3</v>
      </c>
      <c r="N298" s="71">
        <f t="shared" ca="1" si="64"/>
        <v>0</v>
      </c>
    </row>
    <row r="299" spans="2:14" x14ac:dyDescent="0.25">
      <c r="B299" s="1" t="str">
        <f ca="1">IF(OR((B296="~"),(C299="~")),"~","")</f>
        <v/>
      </c>
      <c r="C299" s="2" t="s">
        <v>62</v>
      </c>
      <c r="D299" s="2"/>
      <c r="E299" s="71">
        <f ca="1">IF(E$390=0,0,ROUND(IF($C299=0,0,E189/E$390),4))</f>
        <v>0</v>
      </c>
      <c r="F299" s="72"/>
      <c r="G299" s="71">
        <f t="shared" ref="G299:N299" ca="1" si="65">IF(G$390=0,0,ROUND(IF($C299=0,0,G189/G$390),4))</f>
        <v>0</v>
      </c>
      <c r="H299" s="71">
        <f t="shared" ca="1" si="65"/>
        <v>0</v>
      </c>
      <c r="I299" s="71">
        <f t="shared" ca="1" si="65"/>
        <v>0</v>
      </c>
      <c r="J299" s="71">
        <f t="shared" ca="1" si="65"/>
        <v>0</v>
      </c>
      <c r="K299" s="71">
        <f t="shared" ca="1" si="65"/>
        <v>0</v>
      </c>
      <c r="L299" s="71">
        <f t="shared" ca="1" si="65"/>
        <v>0</v>
      </c>
      <c r="M299" s="71">
        <f t="shared" ca="1" si="65"/>
        <v>0</v>
      </c>
      <c r="N299" s="71">
        <f t="shared" ca="1" si="65"/>
        <v>0</v>
      </c>
    </row>
    <row r="300" spans="2:14" x14ac:dyDescent="0.25">
      <c r="B300" s="1" t="str">
        <f ca="1">IF(OR((B296="~"),(C300="~")),"~","")</f>
        <v/>
      </c>
      <c r="C300" s="2" t="s">
        <v>63</v>
      </c>
      <c r="D300" s="2"/>
      <c r="E300" s="71">
        <f ca="1">IF(E$391=0,0,ROUND(IF($C300=0,0,E190/E$391),4))</f>
        <v>0.3075</v>
      </c>
      <c r="F300" s="72"/>
      <c r="G300" s="71">
        <f t="shared" ref="G300:N300" ca="1" si="66">IF(G$391=0,0,ROUND(IF($C300=0,0,G190/G$391),4))</f>
        <v>0.2361</v>
      </c>
      <c r="H300" s="71">
        <f t="shared" ca="1" si="66"/>
        <v>1.1460999999999999</v>
      </c>
      <c r="I300" s="71">
        <f t="shared" ca="1" si="66"/>
        <v>5.8227000000000002</v>
      </c>
      <c r="J300" s="71">
        <f t="shared" ca="1" si="66"/>
        <v>6.1547000000000001</v>
      </c>
      <c r="K300" s="71">
        <f t="shared" ca="1" si="66"/>
        <v>0.71809999999999996</v>
      </c>
      <c r="L300" s="71">
        <f t="shared" ca="1" si="66"/>
        <v>0</v>
      </c>
      <c r="M300" s="71">
        <f t="shared" ca="1" si="66"/>
        <v>0</v>
      </c>
      <c r="N300" s="71">
        <f t="shared" ca="1" si="66"/>
        <v>0</v>
      </c>
    </row>
    <row r="301" spans="2:14" x14ac:dyDescent="0.25">
      <c r="B301" s="1" t="str">
        <f ca="1">IF(OR((B296="~"),(C301="~")),"~","")</f>
        <v/>
      </c>
      <c r="C301" s="2" t="s">
        <v>64</v>
      </c>
      <c r="D301" s="2"/>
      <c r="E301" s="71">
        <f ca="1">IF(E$392=0,0,ROUND(IF($C301=0,0,E191/E$392),4))</f>
        <v>0</v>
      </c>
      <c r="F301" s="72"/>
      <c r="G301" s="71">
        <f t="shared" ref="G301:N301" ca="1" si="67">IF(G$392=0,0,ROUND(IF($C301=0,0,G191/G$392),4))</f>
        <v>0</v>
      </c>
      <c r="H301" s="71">
        <f t="shared" ca="1" si="67"/>
        <v>0</v>
      </c>
      <c r="I301" s="71">
        <f t="shared" ca="1" si="67"/>
        <v>0</v>
      </c>
      <c r="J301" s="71">
        <f t="shared" ca="1" si="67"/>
        <v>0</v>
      </c>
      <c r="K301" s="71">
        <f t="shared" ca="1" si="67"/>
        <v>0</v>
      </c>
      <c r="L301" s="71">
        <f t="shared" ca="1" si="67"/>
        <v>0</v>
      </c>
      <c r="M301" s="71">
        <f t="shared" ca="1" si="67"/>
        <v>0</v>
      </c>
      <c r="N301" s="71">
        <f t="shared" ca="1" si="67"/>
        <v>0</v>
      </c>
    </row>
    <row r="302" spans="2:14" hidden="1" x14ac:dyDescent="0.25">
      <c r="B302" s="1" t="str">
        <f ca="1">IF(OR((B296="~"),(C302="~")),"~","")</f>
        <v>~</v>
      </c>
      <c r="C302" s="2" t="s">
        <v>83</v>
      </c>
      <c r="D302" s="2"/>
      <c r="E302" s="71">
        <f ca="1">IF(E$393=0,0,ROUND(IF($C302=0,0,E192/E$393),4))</f>
        <v>0</v>
      </c>
      <c r="F302" s="72"/>
      <c r="G302" s="71">
        <f t="shared" ref="G302:N302" ca="1" si="68">IF(G$393=0,0,ROUND(IF($C302=0,0,G192/G$393),4))</f>
        <v>0</v>
      </c>
      <c r="H302" s="71">
        <f t="shared" ca="1" si="68"/>
        <v>0</v>
      </c>
      <c r="I302" s="71">
        <f t="shared" ca="1" si="68"/>
        <v>0</v>
      </c>
      <c r="J302" s="71">
        <f t="shared" ca="1" si="68"/>
        <v>0</v>
      </c>
      <c r="K302" s="71">
        <f t="shared" ca="1" si="68"/>
        <v>0</v>
      </c>
      <c r="L302" s="71">
        <f t="shared" ca="1" si="68"/>
        <v>0</v>
      </c>
      <c r="M302" s="71">
        <f t="shared" ca="1" si="68"/>
        <v>0</v>
      </c>
      <c r="N302" s="71">
        <f t="shared" ca="1" si="68"/>
        <v>0</v>
      </c>
    </row>
    <row r="303" spans="2:14" x14ac:dyDescent="0.25">
      <c r="B303" s="46"/>
      <c r="C303" s="2" t="s">
        <v>65</v>
      </c>
      <c r="E303" s="71">
        <f ca="1">IF(E$389=0,0,ROUND((E187+E188)/E$389,4))</f>
        <v>9.4999999999999998E-3</v>
      </c>
      <c r="G303" s="71">
        <f t="shared" ref="G303:N303" ca="1" si="69">IF(G$389=0,0,ROUND((G187+G188)/G$389,4))</f>
        <v>1.2699999999999999E-2</v>
      </c>
      <c r="H303" s="71">
        <f t="shared" ca="1" si="69"/>
        <v>1.0800000000000001E-2</v>
      </c>
      <c r="I303" s="71">
        <f t="shared" ca="1" si="69"/>
        <v>6.0000000000000001E-3</v>
      </c>
      <c r="J303" s="71">
        <f t="shared" ca="1" si="69"/>
        <v>1.6999999999999999E-3</v>
      </c>
      <c r="K303" s="71">
        <f t="shared" ca="1" si="69"/>
        <v>9.5999999999999992E-3</v>
      </c>
      <c r="L303" s="71">
        <f t="shared" ca="1" si="69"/>
        <v>2E-3</v>
      </c>
      <c r="M303" s="71">
        <f t="shared" ca="1" si="69"/>
        <v>1E-3</v>
      </c>
      <c r="N303" s="71">
        <f t="shared" ca="1" si="69"/>
        <v>0</v>
      </c>
    </row>
    <row r="304" spans="2:14" x14ac:dyDescent="0.25">
      <c r="B304" s="1" t="str">
        <f ca="1">IF(OR((B296="~"),(C304="~")),"~","")</f>
        <v/>
      </c>
      <c r="E304" s="72"/>
      <c r="F304" s="72"/>
      <c r="G304" s="72"/>
      <c r="H304" s="72"/>
      <c r="I304" s="72"/>
      <c r="J304" s="72"/>
      <c r="K304" s="72"/>
      <c r="L304" s="72"/>
      <c r="M304" s="72"/>
      <c r="N304" s="72"/>
    </row>
    <row r="305" spans="2:14" ht="13" x14ac:dyDescent="0.3">
      <c r="B305" s="67" t="s">
        <v>86</v>
      </c>
      <c r="E305" s="72"/>
      <c r="F305" s="72"/>
      <c r="G305" s="72"/>
      <c r="H305" s="72"/>
      <c r="I305" s="72"/>
      <c r="J305" s="72"/>
      <c r="K305" s="72"/>
      <c r="L305" s="72"/>
      <c r="M305" s="72"/>
      <c r="N305" s="72"/>
    </row>
    <row r="306" spans="2:14" x14ac:dyDescent="0.25">
      <c r="B306" s="1" t="str">
        <f ca="1">IF(OR((B305="~"),(C306="~")),"~","")</f>
        <v/>
      </c>
      <c r="C306" s="2" t="s">
        <v>60</v>
      </c>
      <c r="E306" s="71">
        <f ca="1">IF(E$388=0,0,ROUND(IF($C306=0,0,E196/E$388),4))</f>
        <v>0</v>
      </c>
      <c r="F306" s="72"/>
      <c r="G306" s="71">
        <f t="shared" ref="G306:N306" ca="1" si="70">IF(G$388=0,0,ROUND(IF($C306=0,0,G196/G$388),4))</f>
        <v>0</v>
      </c>
      <c r="H306" s="71">
        <f t="shared" ca="1" si="70"/>
        <v>0</v>
      </c>
      <c r="I306" s="71">
        <f t="shared" ca="1" si="70"/>
        <v>0</v>
      </c>
      <c r="J306" s="71">
        <f t="shared" ca="1" si="70"/>
        <v>1E-4</v>
      </c>
      <c r="K306" s="71">
        <f t="shared" ca="1" si="70"/>
        <v>1E-4</v>
      </c>
      <c r="L306" s="71">
        <f t="shared" ca="1" si="70"/>
        <v>4.0000000000000002E-4</v>
      </c>
      <c r="M306" s="71">
        <f t="shared" ca="1" si="70"/>
        <v>1E-4</v>
      </c>
      <c r="N306" s="71">
        <f t="shared" ca="1" si="70"/>
        <v>0</v>
      </c>
    </row>
    <row r="307" spans="2:14" x14ac:dyDescent="0.25">
      <c r="B307" s="1" t="str">
        <f ca="1">IF(OR((B305="~"),(C307="~")),"~","")</f>
        <v/>
      </c>
      <c r="C307" s="2" t="s">
        <v>61</v>
      </c>
      <c r="E307" s="71">
        <f ca="1">IF(E$389=0,0,ROUND(IF($C307=0,0,E197/E$389),4))</f>
        <v>0</v>
      </c>
      <c r="F307" s="72"/>
      <c r="G307" s="71">
        <f t="shared" ref="G307:N307" ca="1" si="71">IF(G$389=0,0,ROUND(IF($C307=0,0,G197/G$389),4))</f>
        <v>0</v>
      </c>
      <c r="H307" s="71">
        <f t="shared" ca="1" si="71"/>
        <v>0</v>
      </c>
      <c r="I307" s="71">
        <f t="shared" ca="1" si="71"/>
        <v>0</v>
      </c>
      <c r="J307" s="71">
        <f t="shared" ca="1" si="71"/>
        <v>0</v>
      </c>
      <c r="K307" s="71">
        <f t="shared" ca="1" si="71"/>
        <v>0</v>
      </c>
      <c r="L307" s="71">
        <f t="shared" ca="1" si="71"/>
        <v>0</v>
      </c>
      <c r="M307" s="71">
        <f t="shared" ca="1" si="71"/>
        <v>0</v>
      </c>
      <c r="N307" s="71">
        <f t="shared" ca="1" si="71"/>
        <v>0</v>
      </c>
    </row>
    <row r="308" spans="2:14" x14ac:dyDescent="0.25">
      <c r="B308" s="1" t="str">
        <f ca="1">IF(OR((B305="~"),(C308="~")),"~","")</f>
        <v/>
      </c>
      <c r="C308" s="2" t="s">
        <v>62</v>
      </c>
      <c r="D308" s="2"/>
      <c r="E308" s="71">
        <f ca="1">IF(E$390=0,0,ROUND(IF($C308=0,0,E198/E$390),4))</f>
        <v>0</v>
      </c>
      <c r="F308" s="72"/>
      <c r="G308" s="71">
        <f t="shared" ref="G308:N308" ca="1" si="72">IF(G$390=0,0,ROUND(IF($C308=0,0,G198/G$390),4))</f>
        <v>0</v>
      </c>
      <c r="H308" s="71">
        <f t="shared" ca="1" si="72"/>
        <v>0</v>
      </c>
      <c r="I308" s="71">
        <f t="shared" ca="1" si="72"/>
        <v>0</v>
      </c>
      <c r="J308" s="71">
        <f t="shared" ca="1" si="72"/>
        <v>0</v>
      </c>
      <c r="K308" s="71">
        <f t="shared" ca="1" si="72"/>
        <v>0</v>
      </c>
      <c r="L308" s="71">
        <f t="shared" ca="1" si="72"/>
        <v>0</v>
      </c>
      <c r="M308" s="71">
        <f t="shared" ca="1" si="72"/>
        <v>0</v>
      </c>
      <c r="N308" s="71">
        <f t="shared" ca="1" si="72"/>
        <v>0</v>
      </c>
    </row>
    <row r="309" spans="2:14" x14ac:dyDescent="0.25">
      <c r="B309" s="1" t="str">
        <f ca="1">IF(OR((B305="~"),(C309="~")),"~","")</f>
        <v/>
      </c>
      <c r="C309" s="2" t="s">
        <v>63</v>
      </c>
      <c r="D309" s="2"/>
      <c r="E309" s="71">
        <f ca="1">IF(E$391=0,0,ROUND(IF($C309=0,0,E199/E$391),4))</f>
        <v>0</v>
      </c>
      <c r="F309" s="72"/>
      <c r="G309" s="71">
        <f t="shared" ref="G309:N309" ca="1" si="73">IF(G$391=0,0,ROUND(IF($C309=0,0,G199/G$391),4))</f>
        <v>0</v>
      </c>
      <c r="H309" s="71">
        <f t="shared" ca="1" si="73"/>
        <v>0</v>
      </c>
      <c r="I309" s="71">
        <f t="shared" ca="1" si="73"/>
        <v>0</v>
      </c>
      <c r="J309" s="71">
        <f t="shared" ca="1" si="73"/>
        <v>0</v>
      </c>
      <c r="K309" s="71">
        <f t="shared" ca="1" si="73"/>
        <v>0</v>
      </c>
      <c r="L309" s="71">
        <f t="shared" ca="1" si="73"/>
        <v>0</v>
      </c>
      <c r="M309" s="71">
        <f t="shared" ca="1" si="73"/>
        <v>0</v>
      </c>
      <c r="N309" s="71">
        <f t="shared" ca="1" si="73"/>
        <v>0</v>
      </c>
    </row>
    <row r="310" spans="2:14" x14ac:dyDescent="0.25">
      <c r="B310" s="1" t="str">
        <f ca="1">IF(OR((B305="~"),(C310="~")),"~","")</f>
        <v/>
      </c>
      <c r="C310" s="2" t="s">
        <v>64</v>
      </c>
      <c r="D310" s="2"/>
      <c r="E310" s="71">
        <f ca="1">IF(E$392=0,0,ROUND(IF($C310=0,0,E200/E$392),4))</f>
        <v>0</v>
      </c>
      <c r="F310" s="72"/>
      <c r="G310" s="71">
        <f t="shared" ref="G310:N310" ca="1" si="74">IF(G$392=0,0,ROUND(IF($C310=0,0,G200/G$392),4))</f>
        <v>0</v>
      </c>
      <c r="H310" s="71">
        <f t="shared" ca="1" si="74"/>
        <v>0</v>
      </c>
      <c r="I310" s="71">
        <f t="shared" ca="1" si="74"/>
        <v>0</v>
      </c>
      <c r="J310" s="71">
        <f t="shared" ca="1" si="74"/>
        <v>0</v>
      </c>
      <c r="K310" s="71">
        <f t="shared" ca="1" si="74"/>
        <v>0</v>
      </c>
      <c r="L310" s="71">
        <f t="shared" ca="1" si="74"/>
        <v>0</v>
      </c>
      <c r="M310" s="71">
        <f t="shared" ca="1" si="74"/>
        <v>0</v>
      </c>
      <c r="N310" s="71">
        <f t="shared" ca="1" si="74"/>
        <v>0</v>
      </c>
    </row>
    <row r="311" spans="2:14" hidden="1" x14ac:dyDescent="0.25">
      <c r="B311" s="1" t="str">
        <f ca="1">IF(OR((B305="~"),(C311="~")),"~","")</f>
        <v>~</v>
      </c>
      <c r="C311" s="2" t="s">
        <v>83</v>
      </c>
      <c r="D311" s="2"/>
      <c r="E311" s="71">
        <f ca="1">IF(E$393=0,0,ROUND(IF($C311=0,0,E201/E$393),4))</f>
        <v>0</v>
      </c>
      <c r="F311" s="72"/>
      <c r="G311" s="71">
        <f t="shared" ref="G311:N311" ca="1" si="75">IF(G$393=0,0,ROUND(IF($C311=0,0,G201/G$393),4))</f>
        <v>0</v>
      </c>
      <c r="H311" s="71">
        <f t="shared" ca="1" si="75"/>
        <v>0</v>
      </c>
      <c r="I311" s="71">
        <f t="shared" ca="1" si="75"/>
        <v>0</v>
      </c>
      <c r="J311" s="71">
        <f t="shared" ca="1" si="75"/>
        <v>0</v>
      </c>
      <c r="K311" s="71">
        <f t="shared" ca="1" si="75"/>
        <v>0</v>
      </c>
      <c r="L311" s="71">
        <f t="shared" ca="1" si="75"/>
        <v>0</v>
      </c>
      <c r="M311" s="71">
        <f t="shared" ca="1" si="75"/>
        <v>0</v>
      </c>
      <c r="N311" s="71">
        <f t="shared" ca="1" si="75"/>
        <v>0</v>
      </c>
    </row>
    <row r="312" spans="2:14" x14ac:dyDescent="0.25">
      <c r="B312" s="46"/>
      <c r="C312" s="2" t="s">
        <v>65</v>
      </c>
      <c r="E312" s="71">
        <f ca="1">IF(E$389=0,0,ROUND((E196+E197)/E$389,4))</f>
        <v>0</v>
      </c>
      <c r="G312" s="71">
        <f t="shared" ref="G312:N312" ca="1" si="76">IF(G$389=0,0,ROUND((G196+G197)/G$389,4))</f>
        <v>0</v>
      </c>
      <c r="H312" s="71">
        <f t="shared" ca="1" si="76"/>
        <v>0</v>
      </c>
      <c r="I312" s="71">
        <f t="shared" ca="1" si="76"/>
        <v>0</v>
      </c>
      <c r="J312" s="71">
        <f t="shared" ca="1" si="76"/>
        <v>0</v>
      </c>
      <c r="K312" s="71">
        <f t="shared" ca="1" si="76"/>
        <v>0</v>
      </c>
      <c r="L312" s="71">
        <f t="shared" ca="1" si="76"/>
        <v>0</v>
      </c>
      <c r="M312" s="71">
        <f t="shared" ca="1" si="76"/>
        <v>0</v>
      </c>
      <c r="N312" s="71">
        <f t="shared" ca="1" si="76"/>
        <v>0</v>
      </c>
    </row>
    <row r="313" spans="2:14" x14ac:dyDescent="0.25">
      <c r="B313" s="1" t="str">
        <f ca="1">IF(OR((B305="~"),(C313="~")),"~","")</f>
        <v/>
      </c>
      <c r="E313" s="72"/>
      <c r="F313" s="72"/>
      <c r="G313" s="72"/>
      <c r="H313" s="72"/>
      <c r="I313" s="72"/>
      <c r="J313" s="72"/>
      <c r="K313" s="72"/>
      <c r="L313" s="72"/>
      <c r="M313" s="72"/>
      <c r="N313" s="72"/>
    </row>
    <row r="314" spans="2:14" ht="13" x14ac:dyDescent="0.3">
      <c r="B314" s="67" t="s">
        <v>87</v>
      </c>
      <c r="E314" s="72"/>
      <c r="F314" s="72"/>
      <c r="G314" s="72"/>
      <c r="H314" s="72"/>
      <c r="I314" s="72"/>
      <c r="J314" s="72"/>
      <c r="K314" s="72"/>
      <c r="L314" s="72"/>
      <c r="M314" s="72"/>
      <c r="N314" s="72"/>
    </row>
    <row r="315" spans="2:14" x14ac:dyDescent="0.25">
      <c r="B315" s="1" t="str">
        <f ca="1">IF(OR((B314="~"),(C315="~")),"~","")</f>
        <v/>
      </c>
      <c r="C315" s="2" t="s">
        <v>60</v>
      </c>
      <c r="E315" s="71">
        <f ca="1">IF(E$388=0,0,ROUND(IF($C315=0,0,E205/E$388),4))</f>
        <v>1.3120000000000001</v>
      </c>
      <c r="F315" s="72"/>
      <c r="G315" s="71">
        <f t="shared" ref="G315:N315" ca="1" si="77">IF(G$388=0,0,ROUND(IF($C315=0,0,G205/G$388),4))</f>
        <v>1.3128</v>
      </c>
      <c r="H315" s="71">
        <f t="shared" ca="1" si="77"/>
        <v>1.3142</v>
      </c>
      <c r="I315" s="71">
        <f t="shared" ca="1" si="77"/>
        <v>1.3382000000000001</v>
      </c>
      <c r="J315" s="71">
        <f t="shared" ca="1" si="77"/>
        <v>1.3808</v>
      </c>
      <c r="K315" s="71">
        <f t="shared" ca="1" si="77"/>
        <v>1.3720000000000001</v>
      </c>
      <c r="L315" s="71">
        <f ca="1">IF(L$388=0,0,ROUND(IF($C315=0,0,L205/L$388),4))</f>
        <v>1.7748999999999999</v>
      </c>
      <c r="M315" s="71">
        <f t="shared" ca="1" si="77"/>
        <v>0.56379999999999997</v>
      </c>
      <c r="N315" s="71">
        <f t="shared" ca="1" si="77"/>
        <v>0</v>
      </c>
    </row>
    <row r="316" spans="2:14" x14ac:dyDescent="0.25">
      <c r="B316" s="1" t="str">
        <f ca="1">IF(OR((B314="~"),(C316="~")),"~","")</f>
        <v/>
      </c>
      <c r="C316" s="2" t="s">
        <v>61</v>
      </c>
      <c r="E316" s="71">
        <f ca="1">IF(E$389=0,0,ROUND(IF($C316=0,0,E206/E$389),4))</f>
        <v>9.5399999999999999E-2</v>
      </c>
      <c r="F316" s="72"/>
      <c r="G316" s="71">
        <f t="shared" ref="G316:N316" ca="1" si="78">IF(G$389=0,0,ROUND(IF($C316=0,0,G206/G$389),4))</f>
        <v>0.1142</v>
      </c>
      <c r="H316" s="71">
        <f t="shared" ca="1" si="78"/>
        <v>0.1036</v>
      </c>
      <c r="I316" s="71">
        <f t="shared" ca="1" si="78"/>
        <v>8.7800000000000003E-2</v>
      </c>
      <c r="J316" s="71">
        <f t="shared" ca="1" si="78"/>
        <v>6.3899999999999998E-2</v>
      </c>
      <c r="K316" s="71">
        <f t="shared" ca="1" si="78"/>
        <v>7.46E-2</v>
      </c>
      <c r="L316" s="71">
        <f t="shared" ca="1" si="78"/>
        <v>4.0099999999999997E-2</v>
      </c>
      <c r="M316" s="71">
        <f t="shared" ca="1" si="78"/>
        <v>1.0500000000000001E-2</v>
      </c>
      <c r="N316" s="71">
        <f t="shared" ca="1" si="78"/>
        <v>0</v>
      </c>
    </row>
    <row r="317" spans="2:14" x14ac:dyDescent="0.25">
      <c r="B317" s="1" t="str">
        <f ca="1">IF(OR((B314="~"),(C317="~")),"~","")</f>
        <v/>
      </c>
      <c r="C317" s="2" t="s">
        <v>62</v>
      </c>
      <c r="D317" s="2"/>
      <c r="E317" s="71">
        <f ca="1">IF(E$390=0,0,ROUND(IF($C317=0,0,E207/E$390),4))</f>
        <v>22.134499999999999</v>
      </c>
      <c r="F317" s="72"/>
      <c r="G317" s="71">
        <f t="shared" ref="G317:N317" ca="1" si="79">IF(G$390=0,0,ROUND(IF($C317=0,0,G207/G$390),4))</f>
        <v>16.017299999999999</v>
      </c>
      <c r="H317" s="71">
        <f t="shared" ca="1" si="79"/>
        <v>91.973399999999998</v>
      </c>
      <c r="I317" s="71">
        <f t="shared" ca="1" si="79"/>
        <v>173.82409999999999</v>
      </c>
      <c r="J317" s="71">
        <f t="shared" ca="1" si="79"/>
        <v>1035.5663999999999</v>
      </c>
      <c r="K317" s="71">
        <f t="shared" ca="1" si="79"/>
        <v>117.08710000000001</v>
      </c>
      <c r="L317" s="71">
        <f t="shared" ca="1" si="79"/>
        <v>1697.3154</v>
      </c>
      <c r="M317" s="71">
        <f t="shared" ca="1" si="79"/>
        <v>2318.8508999999999</v>
      </c>
      <c r="N317" s="71">
        <f t="shared" ca="1" si="79"/>
        <v>0</v>
      </c>
    </row>
    <row r="318" spans="2:14" x14ac:dyDescent="0.25">
      <c r="B318" s="1" t="str">
        <f ca="1">IF(OR((B314="~"),(C318="~")),"~","")</f>
        <v/>
      </c>
      <c r="C318" s="2" t="s">
        <v>63</v>
      </c>
      <c r="D318" s="2"/>
      <c r="E318" s="71">
        <f ca="1">IF(E$391=0,0,ROUND(IF($C318=0,0,E208/E$391),4))</f>
        <v>0</v>
      </c>
      <c r="F318" s="72"/>
      <c r="G318" s="71">
        <f t="shared" ref="G318:N318" ca="1" si="80">IF(G$391=0,0,ROUND(IF($C318=0,0,G208/G$391),4))</f>
        <v>0</v>
      </c>
      <c r="H318" s="71">
        <f t="shared" ca="1" si="80"/>
        <v>0</v>
      </c>
      <c r="I318" s="71">
        <f t="shared" ca="1" si="80"/>
        <v>0</v>
      </c>
      <c r="J318" s="71">
        <f t="shared" ca="1" si="80"/>
        <v>0</v>
      </c>
      <c r="K318" s="71">
        <f t="shared" ca="1" si="80"/>
        <v>0</v>
      </c>
      <c r="L318" s="71">
        <f t="shared" ca="1" si="80"/>
        <v>0</v>
      </c>
      <c r="M318" s="71">
        <f t="shared" ca="1" si="80"/>
        <v>0</v>
      </c>
      <c r="N318" s="71">
        <f t="shared" ca="1" si="80"/>
        <v>0</v>
      </c>
    </row>
    <row r="319" spans="2:14" x14ac:dyDescent="0.25">
      <c r="B319" s="1" t="str">
        <f ca="1">IF(OR((B314="~"),(C319="~")),"~","")</f>
        <v/>
      </c>
      <c r="C319" s="2" t="s">
        <v>64</v>
      </c>
      <c r="D319" s="2"/>
      <c r="E319" s="71">
        <f ca="1">IF(E$392=0,0,ROUND(IF($C319=0,0,E209/E$392),4))</f>
        <v>0</v>
      </c>
      <c r="F319" s="72"/>
      <c r="G319" s="71">
        <f t="shared" ref="G319:N319" ca="1" si="81">IF(G$392=0,0,ROUND(IF($C319=0,0,G209/G$392),4))</f>
        <v>0</v>
      </c>
      <c r="H319" s="71">
        <f t="shared" ca="1" si="81"/>
        <v>0</v>
      </c>
      <c r="I319" s="71">
        <f t="shared" ca="1" si="81"/>
        <v>0</v>
      </c>
      <c r="J319" s="71">
        <f t="shared" ca="1" si="81"/>
        <v>0</v>
      </c>
      <c r="K319" s="71">
        <f t="shared" ca="1" si="81"/>
        <v>0</v>
      </c>
      <c r="L319" s="71">
        <f t="shared" ca="1" si="81"/>
        <v>0</v>
      </c>
      <c r="M319" s="71">
        <f t="shared" ca="1" si="81"/>
        <v>0</v>
      </c>
      <c r="N319" s="71">
        <f t="shared" ca="1" si="81"/>
        <v>0</v>
      </c>
    </row>
    <row r="320" spans="2:14" hidden="1" x14ac:dyDescent="0.25">
      <c r="B320" s="1" t="str">
        <f ca="1">IF(OR((B314="~"),(C320="~")),"~","")</f>
        <v>~</v>
      </c>
      <c r="C320" s="2" t="s">
        <v>83</v>
      </c>
      <c r="D320" s="2"/>
      <c r="E320" s="71">
        <f ca="1">IF(E$393=0,0,ROUND(IF($C320=0,0,E210/E$393),4))</f>
        <v>0</v>
      </c>
      <c r="F320" s="72"/>
      <c r="G320" s="71">
        <f t="shared" ref="G320:N320" ca="1" si="82">IF(G$393=0,0,ROUND(IF($C320=0,0,G210/G$393),4))</f>
        <v>0</v>
      </c>
      <c r="H320" s="71">
        <f t="shared" ca="1" si="82"/>
        <v>0</v>
      </c>
      <c r="I320" s="71">
        <f t="shared" ca="1" si="82"/>
        <v>0</v>
      </c>
      <c r="J320" s="71">
        <f t="shared" ca="1" si="82"/>
        <v>0</v>
      </c>
      <c r="K320" s="71">
        <f t="shared" ca="1" si="82"/>
        <v>0</v>
      </c>
      <c r="L320" s="71">
        <f t="shared" ca="1" si="82"/>
        <v>0</v>
      </c>
      <c r="M320" s="71">
        <f t="shared" ca="1" si="82"/>
        <v>0</v>
      </c>
      <c r="N320" s="71">
        <f t="shared" ca="1" si="82"/>
        <v>0</v>
      </c>
    </row>
    <row r="321" spans="1:14" x14ac:dyDescent="0.25">
      <c r="B321" s="46"/>
      <c r="C321" s="2" t="s">
        <v>65</v>
      </c>
      <c r="E321" s="71">
        <f ca="1">IF(E$389=0,0,ROUND((E205+E206)/E$389,4))</f>
        <v>0.2293</v>
      </c>
      <c r="G321" s="71">
        <f t="shared" ref="G321:N321" ca="1" si="83">IF(G$389=0,0,ROUND((G205+G206)/G$389,4))</f>
        <v>0.29699999999999999</v>
      </c>
      <c r="H321" s="71">
        <f t="shared" ca="1" si="83"/>
        <v>0.2732</v>
      </c>
      <c r="I321" s="71">
        <f t="shared" ca="1" si="83"/>
        <v>0.16220000000000001</v>
      </c>
      <c r="J321" s="71">
        <f t="shared" ca="1" si="83"/>
        <v>7.5499999999999998E-2</v>
      </c>
      <c r="K321" s="71">
        <f t="shared" ca="1" si="83"/>
        <v>8.6499999999999994E-2</v>
      </c>
      <c r="L321" s="71">
        <f t="shared" ca="1" si="83"/>
        <v>4.4299999999999999E-2</v>
      </c>
      <c r="M321" s="71">
        <f t="shared" ca="1" si="83"/>
        <v>1.9699999999999999E-2</v>
      </c>
      <c r="N321" s="71">
        <f t="shared" ca="1" si="83"/>
        <v>0</v>
      </c>
    </row>
    <row r="322" spans="1:14" x14ac:dyDescent="0.25">
      <c r="A322" s="46"/>
      <c r="B322" s="46" t="str">
        <f ca="1">IF(OR((B314="~"),(C322="~")),"~","")</f>
        <v/>
      </c>
      <c r="C322" s="46"/>
      <c r="D322" s="46"/>
      <c r="E322" s="73"/>
      <c r="F322" s="72"/>
      <c r="G322" s="73"/>
      <c r="H322" s="73"/>
      <c r="I322" s="73"/>
      <c r="J322" s="73"/>
      <c r="K322" s="73"/>
      <c r="L322" s="73"/>
      <c r="M322" s="73"/>
      <c r="N322" s="73"/>
    </row>
    <row r="323" spans="1:14" ht="13" x14ac:dyDescent="0.3">
      <c r="A323" s="46"/>
      <c r="B323" s="74" t="s">
        <v>88</v>
      </c>
      <c r="C323" s="46"/>
      <c r="D323" s="46"/>
      <c r="E323" s="73"/>
      <c r="F323" s="72"/>
      <c r="G323" s="73"/>
      <c r="H323" s="73"/>
      <c r="I323" s="73"/>
      <c r="J323" s="73"/>
      <c r="K323" s="73"/>
      <c r="L323" s="73"/>
      <c r="M323" s="73"/>
      <c r="N323" s="73"/>
    </row>
    <row r="324" spans="1:14" x14ac:dyDescent="0.25">
      <c r="B324" s="1" t="str">
        <f ca="1">IF(OR((B323="~"),(C324="~")),"~","")</f>
        <v/>
      </c>
      <c r="C324" s="2" t="s">
        <v>60</v>
      </c>
      <c r="E324" s="71">
        <f ca="1">IF(E$388=0,0,ROUND(IF($C324=0,0,E214/E$388),4))</f>
        <v>0</v>
      </c>
      <c r="F324" s="72"/>
      <c r="G324" s="71">
        <f ca="1">IF(G$388=0,0,ROUND(IF($C324=0,0,G214/G$388),4))</f>
        <v>0</v>
      </c>
      <c r="H324" s="71">
        <f t="shared" ref="H324:N324" ca="1" si="84">IF(H$388=0,0,ROUND(IF($C324=0,0,H214/H$388),4))</f>
        <v>0</v>
      </c>
      <c r="I324" s="71">
        <f t="shared" ca="1" si="84"/>
        <v>0</v>
      </c>
      <c r="J324" s="71">
        <f t="shared" ca="1" si="84"/>
        <v>0</v>
      </c>
      <c r="K324" s="71">
        <f t="shared" ca="1" si="84"/>
        <v>0</v>
      </c>
      <c r="L324" s="71">
        <f t="shared" ca="1" si="84"/>
        <v>0</v>
      </c>
      <c r="M324" s="71">
        <f t="shared" ca="1" si="84"/>
        <v>0</v>
      </c>
      <c r="N324" s="71">
        <f t="shared" ca="1" si="84"/>
        <v>0</v>
      </c>
    </row>
    <row r="325" spans="1:14" x14ac:dyDescent="0.25">
      <c r="B325" s="1" t="str">
        <f ca="1">IF(OR((B323="~"),(C325="~")),"~","")</f>
        <v/>
      </c>
      <c r="C325" s="2" t="s">
        <v>61</v>
      </c>
      <c r="E325" s="71">
        <f ca="1">IF(E$389=0,0,ROUND(IF($C325=0,0,E215/E$389),4))</f>
        <v>0</v>
      </c>
      <c r="F325" s="72"/>
      <c r="G325" s="71">
        <f t="shared" ref="G325:N325" ca="1" si="85">IF(G$389=0,0,ROUND(IF($C325=0,0,G215/G$389),4))</f>
        <v>0</v>
      </c>
      <c r="H325" s="71">
        <f t="shared" ca="1" si="85"/>
        <v>0</v>
      </c>
      <c r="I325" s="71">
        <f t="shared" ca="1" si="85"/>
        <v>0</v>
      </c>
      <c r="J325" s="71">
        <f t="shared" ca="1" si="85"/>
        <v>0</v>
      </c>
      <c r="K325" s="71">
        <f t="shared" ca="1" si="85"/>
        <v>0</v>
      </c>
      <c r="L325" s="71">
        <f t="shared" ca="1" si="85"/>
        <v>0</v>
      </c>
      <c r="M325" s="71">
        <f t="shared" ca="1" si="85"/>
        <v>0</v>
      </c>
      <c r="N325" s="71">
        <f t="shared" ca="1" si="85"/>
        <v>0</v>
      </c>
    </row>
    <row r="326" spans="1:14" x14ac:dyDescent="0.25">
      <c r="B326" s="1" t="str">
        <f ca="1">IF(OR((B323="~"),(C326="~")),"~","")</f>
        <v/>
      </c>
      <c r="C326" s="2" t="s">
        <v>62</v>
      </c>
      <c r="D326" s="2"/>
      <c r="E326" s="71">
        <f ca="1">IF(E$390=0,0,ROUND(IF($C326=0,0,E216/E$390),4))</f>
        <v>0</v>
      </c>
      <c r="F326" s="72"/>
      <c r="G326" s="71">
        <f t="shared" ref="G326:N326" ca="1" si="86">IF(G$390=0,0,ROUND(IF($C326=0,0,G216/G$390),4))</f>
        <v>0</v>
      </c>
      <c r="H326" s="71">
        <f t="shared" ca="1" si="86"/>
        <v>0</v>
      </c>
      <c r="I326" s="71">
        <f t="shared" ca="1" si="86"/>
        <v>0</v>
      </c>
      <c r="J326" s="71">
        <f t="shared" ca="1" si="86"/>
        <v>0</v>
      </c>
      <c r="K326" s="71">
        <f t="shared" ca="1" si="86"/>
        <v>0</v>
      </c>
      <c r="L326" s="71">
        <f t="shared" ca="1" si="86"/>
        <v>0</v>
      </c>
      <c r="M326" s="71">
        <f t="shared" ca="1" si="86"/>
        <v>0</v>
      </c>
      <c r="N326" s="71">
        <f t="shared" ca="1" si="86"/>
        <v>0</v>
      </c>
    </row>
    <row r="327" spans="1:14" x14ac:dyDescent="0.25">
      <c r="B327" s="1" t="str">
        <f ca="1">IF(OR((B323="~"),(C327="~")),"~","")</f>
        <v/>
      </c>
      <c r="C327" s="2" t="s">
        <v>63</v>
      </c>
      <c r="D327" s="2"/>
      <c r="E327" s="71">
        <f ca="1">IF(E$391=0,0,ROUND(IF($C327=0,0,E217/E$391),4))</f>
        <v>0</v>
      </c>
      <c r="F327" s="72"/>
      <c r="G327" s="71">
        <f t="shared" ref="G327:N327" ca="1" si="87">IF(G$391=0,0,ROUND(IF($C327=0,0,G217/G$391),4))</f>
        <v>0</v>
      </c>
      <c r="H327" s="71">
        <f t="shared" ca="1" si="87"/>
        <v>0</v>
      </c>
      <c r="I327" s="71">
        <f t="shared" ca="1" si="87"/>
        <v>0</v>
      </c>
      <c r="J327" s="71">
        <f t="shared" ca="1" si="87"/>
        <v>0</v>
      </c>
      <c r="K327" s="71">
        <f t="shared" ca="1" si="87"/>
        <v>0</v>
      </c>
      <c r="L327" s="71">
        <f t="shared" ca="1" si="87"/>
        <v>0</v>
      </c>
      <c r="M327" s="71">
        <f t="shared" ca="1" si="87"/>
        <v>0</v>
      </c>
      <c r="N327" s="71">
        <f t="shared" ca="1" si="87"/>
        <v>0</v>
      </c>
    </row>
    <row r="328" spans="1:14" x14ac:dyDescent="0.25">
      <c r="B328" s="1" t="str">
        <f ca="1">IF(OR((B323="~"),(C328="~")),"~","")</f>
        <v/>
      </c>
      <c r="C328" s="2" t="s">
        <v>64</v>
      </c>
      <c r="D328" s="2"/>
      <c r="E328" s="71">
        <f ca="1">IF(E$392=0,0,ROUND(IF($C328=0,0,E218/E$392),4))</f>
        <v>0</v>
      </c>
      <c r="F328" s="72"/>
      <c r="G328" s="71">
        <f t="shared" ref="G328:N328" ca="1" si="88">IF(G$392=0,0,ROUND(IF($C328=0,0,G218/G$392),4))</f>
        <v>0</v>
      </c>
      <c r="H328" s="71">
        <f t="shared" ca="1" si="88"/>
        <v>0</v>
      </c>
      <c r="I328" s="71">
        <f t="shared" ca="1" si="88"/>
        <v>0</v>
      </c>
      <c r="J328" s="71">
        <f t="shared" ca="1" si="88"/>
        <v>0</v>
      </c>
      <c r="K328" s="71">
        <f t="shared" ca="1" si="88"/>
        <v>0</v>
      </c>
      <c r="L328" s="71">
        <f t="shared" ca="1" si="88"/>
        <v>0</v>
      </c>
      <c r="M328" s="71">
        <f t="shared" ca="1" si="88"/>
        <v>0</v>
      </c>
      <c r="N328" s="71">
        <f t="shared" ca="1" si="88"/>
        <v>0</v>
      </c>
    </row>
    <row r="329" spans="1:14" hidden="1" x14ac:dyDescent="0.25">
      <c r="B329" s="1" t="str">
        <f ca="1">IF(OR((B323="~"),(C329="~")),"~","")</f>
        <v>~</v>
      </c>
      <c r="C329" s="2" t="s">
        <v>83</v>
      </c>
      <c r="D329" s="2"/>
      <c r="E329" s="71">
        <f ca="1">IF(E$393=0,0,ROUND(IF($C329=0,0,E219/E$393),4))</f>
        <v>0</v>
      </c>
      <c r="F329" s="72"/>
      <c r="G329" s="71">
        <f t="shared" ref="G329:N329" ca="1" si="89">IF(G$393=0,0,ROUND(IF($C329=0,0,G219/G$393),4))</f>
        <v>0</v>
      </c>
      <c r="H329" s="71">
        <f t="shared" ca="1" si="89"/>
        <v>0</v>
      </c>
      <c r="I329" s="71">
        <f t="shared" ca="1" si="89"/>
        <v>0</v>
      </c>
      <c r="J329" s="71">
        <f t="shared" ca="1" si="89"/>
        <v>0</v>
      </c>
      <c r="K329" s="71">
        <f t="shared" ca="1" si="89"/>
        <v>0</v>
      </c>
      <c r="L329" s="71">
        <f t="shared" ca="1" si="89"/>
        <v>0</v>
      </c>
      <c r="M329" s="71">
        <f t="shared" ca="1" si="89"/>
        <v>0</v>
      </c>
      <c r="N329" s="71">
        <f t="shared" ca="1" si="89"/>
        <v>0</v>
      </c>
    </row>
    <row r="330" spans="1:14" x14ac:dyDescent="0.25">
      <c r="B330" s="46"/>
      <c r="C330" s="2" t="s">
        <v>65</v>
      </c>
      <c r="E330" s="71">
        <f ca="1">IF(E$389=0,0,ROUND((E214+E215)/E$389,4))</f>
        <v>0</v>
      </c>
      <c r="G330" s="71">
        <f t="shared" ref="G330:N330" ca="1" si="90">IF(G$389=0,0,ROUND((G214+G215)/G$389,4))</f>
        <v>0</v>
      </c>
      <c r="H330" s="71">
        <f t="shared" ca="1" si="90"/>
        <v>0</v>
      </c>
      <c r="I330" s="71">
        <f t="shared" ca="1" si="90"/>
        <v>0</v>
      </c>
      <c r="J330" s="71">
        <f t="shared" ca="1" si="90"/>
        <v>0</v>
      </c>
      <c r="K330" s="71">
        <f t="shared" ca="1" si="90"/>
        <v>0</v>
      </c>
      <c r="L330" s="71">
        <f t="shared" ca="1" si="90"/>
        <v>0</v>
      </c>
      <c r="M330" s="71">
        <f t="shared" ca="1" si="90"/>
        <v>0</v>
      </c>
      <c r="N330" s="71">
        <f t="shared" ca="1" si="90"/>
        <v>0</v>
      </c>
    </row>
    <row r="331" spans="1:14" x14ac:dyDescent="0.25">
      <c r="A331" s="46"/>
      <c r="B331" s="46" t="str">
        <f ca="1">IF(OR((B323="~"),(C331="~")),"~","")</f>
        <v/>
      </c>
      <c r="C331" s="46"/>
      <c r="D331" s="46"/>
      <c r="E331" s="75"/>
      <c r="F331" s="72"/>
      <c r="G331" s="72"/>
      <c r="H331" s="72"/>
      <c r="I331" s="72"/>
      <c r="J331" s="72"/>
      <c r="K331" s="72"/>
      <c r="L331" s="72"/>
      <c r="M331" s="72"/>
      <c r="N331" s="72"/>
    </row>
    <row r="332" spans="1:14" ht="13" x14ac:dyDescent="0.3">
      <c r="A332" s="46"/>
      <c r="B332" s="74" t="s">
        <v>89</v>
      </c>
      <c r="C332" s="46"/>
      <c r="D332" s="46"/>
      <c r="E332" s="75"/>
      <c r="F332" s="72"/>
      <c r="G332" s="72"/>
      <c r="H332" s="72"/>
      <c r="I332" s="72"/>
      <c r="J332" s="72"/>
      <c r="K332" s="72"/>
      <c r="L332" s="72"/>
      <c r="M332" s="72"/>
      <c r="N332" s="72"/>
    </row>
    <row r="333" spans="1:14" x14ac:dyDescent="0.25">
      <c r="B333" s="1" t="str">
        <f ca="1">IF(OR((B332="~"),(C333="~")),"~","")</f>
        <v/>
      </c>
      <c r="C333" s="2" t="s">
        <v>60</v>
      </c>
      <c r="E333" s="76">
        <f ca="1">IF(E$388=0,0,ROUND(IF($C333=0,0,E223/E$388),3))</f>
        <v>0</v>
      </c>
      <c r="F333" s="72"/>
      <c r="G333" s="76">
        <f t="shared" ref="G333:N333" ca="1" si="91">IF(G$388=0,0,ROUND(IF($C333=0,0,G223/G$388),3))</f>
        <v>0</v>
      </c>
      <c r="H333" s="76">
        <f t="shared" ca="1" si="91"/>
        <v>0</v>
      </c>
      <c r="I333" s="76">
        <f t="shared" ca="1" si="91"/>
        <v>0</v>
      </c>
      <c r="J333" s="76">
        <f t="shared" ca="1" si="91"/>
        <v>0</v>
      </c>
      <c r="K333" s="76">
        <f t="shared" ca="1" si="91"/>
        <v>0</v>
      </c>
      <c r="L333" s="76">
        <f t="shared" ca="1" si="91"/>
        <v>0</v>
      </c>
      <c r="M333" s="76">
        <f t="shared" ca="1" si="91"/>
        <v>0</v>
      </c>
      <c r="N333" s="76">
        <f t="shared" ca="1" si="91"/>
        <v>0</v>
      </c>
    </row>
    <row r="334" spans="1:14" x14ac:dyDescent="0.25">
      <c r="B334" s="1" t="str">
        <f ca="1">IF(OR((B332="~"),(C334="~")),"~","")</f>
        <v/>
      </c>
      <c r="C334" s="2" t="s">
        <v>61</v>
      </c>
      <c r="E334" s="76">
        <f ca="1">IF(E$389=0,0,ROUND(IF($C334=0,0,E224/E$389),3))</f>
        <v>0</v>
      </c>
      <c r="F334" s="72"/>
      <c r="G334" s="76">
        <f t="shared" ref="G334:N334" ca="1" si="92">IF(G$389=0,0,ROUND(IF($C334=0,0,G224/G$389),3))</f>
        <v>0</v>
      </c>
      <c r="H334" s="76">
        <f t="shared" ca="1" si="92"/>
        <v>0</v>
      </c>
      <c r="I334" s="76">
        <f t="shared" ca="1" si="92"/>
        <v>0</v>
      </c>
      <c r="J334" s="76">
        <f t="shared" ca="1" si="92"/>
        <v>0</v>
      </c>
      <c r="K334" s="76">
        <f t="shared" ca="1" si="92"/>
        <v>0</v>
      </c>
      <c r="L334" s="76">
        <f t="shared" ca="1" si="92"/>
        <v>0</v>
      </c>
      <c r="M334" s="76">
        <f t="shared" ca="1" si="92"/>
        <v>0</v>
      </c>
      <c r="N334" s="76">
        <f t="shared" ca="1" si="92"/>
        <v>0</v>
      </c>
    </row>
    <row r="335" spans="1:14" x14ac:dyDescent="0.25">
      <c r="B335" s="1" t="str">
        <f ca="1">IF(OR((B332="~"),(C335="~")),"~","")</f>
        <v/>
      </c>
      <c r="C335" s="2" t="s">
        <v>62</v>
      </c>
      <c r="D335" s="2"/>
      <c r="E335" s="76">
        <f ca="1">IF(E$390=0,0,ROUND(IF($C335=0,0,E225/E$390),3))</f>
        <v>0</v>
      </c>
      <c r="F335" s="72"/>
      <c r="G335" s="76">
        <f t="shared" ref="G335:N335" ca="1" si="93">IF(G$390=0,0,ROUND(IF($C335=0,0,G225/G$390),3))</f>
        <v>0</v>
      </c>
      <c r="H335" s="76">
        <f t="shared" ca="1" si="93"/>
        <v>0</v>
      </c>
      <c r="I335" s="76">
        <f t="shared" ca="1" si="93"/>
        <v>0</v>
      </c>
      <c r="J335" s="76">
        <f t="shared" ca="1" si="93"/>
        <v>0</v>
      </c>
      <c r="K335" s="76">
        <f t="shared" ca="1" si="93"/>
        <v>0</v>
      </c>
      <c r="L335" s="76">
        <f t="shared" ca="1" si="93"/>
        <v>0</v>
      </c>
      <c r="M335" s="76">
        <f t="shared" ca="1" si="93"/>
        <v>0</v>
      </c>
      <c r="N335" s="76">
        <f t="shared" ca="1" si="93"/>
        <v>0</v>
      </c>
    </row>
    <row r="336" spans="1:14" x14ac:dyDescent="0.25">
      <c r="B336" s="1" t="str">
        <f ca="1">IF(OR((B332="~"),(C336="~")),"~","")</f>
        <v/>
      </c>
      <c r="C336" s="2" t="s">
        <v>63</v>
      </c>
      <c r="D336" s="2"/>
      <c r="E336" s="76">
        <f ca="1">IF(E$391=0,0,ROUND(IF($C336=0,0,E226/E$391),3))</f>
        <v>2.9809999999999999</v>
      </c>
      <c r="F336" s="72"/>
      <c r="G336" s="76">
        <f t="shared" ref="G336:N336" ca="1" si="94">IF(G$391=0,0,ROUND(IF($C336=0,0,G226/G$391),3))</f>
        <v>2.637</v>
      </c>
      <c r="H336" s="76">
        <f t="shared" ca="1" si="94"/>
        <v>5.4279999999999999</v>
      </c>
      <c r="I336" s="76">
        <f t="shared" ca="1" si="94"/>
        <v>39.506999999999998</v>
      </c>
      <c r="J336" s="76">
        <f t="shared" ca="1" si="94"/>
        <v>254.452</v>
      </c>
      <c r="K336" s="76">
        <f t="shared" ca="1" si="94"/>
        <v>36.630000000000003</v>
      </c>
      <c r="L336" s="76">
        <f t="shared" ca="1" si="94"/>
        <v>2242.2759999999998</v>
      </c>
      <c r="M336" s="76">
        <f t="shared" ca="1" si="94"/>
        <v>0</v>
      </c>
      <c r="N336" s="76">
        <f t="shared" ca="1" si="94"/>
        <v>0</v>
      </c>
    </row>
    <row r="337" spans="1:14" x14ac:dyDescent="0.25">
      <c r="B337" s="1" t="str">
        <f ca="1">IF(OR((B332="~"),(C337="~")),"~","")</f>
        <v/>
      </c>
      <c r="C337" s="2" t="s">
        <v>64</v>
      </c>
      <c r="D337" s="2"/>
      <c r="E337" s="76">
        <f ca="1">IF(E$392=0,0,ROUND(IF($C337=0,0,E227/E$392),3))</f>
        <v>0</v>
      </c>
      <c r="F337" s="72"/>
      <c r="G337" s="76">
        <f t="shared" ref="G337:N337" ca="1" si="95">IF(G$392=0,0,ROUND(IF($C337=0,0,G227/G$392),3))</f>
        <v>0</v>
      </c>
      <c r="H337" s="76">
        <f t="shared" ca="1" si="95"/>
        <v>0</v>
      </c>
      <c r="I337" s="76">
        <f t="shared" ca="1" si="95"/>
        <v>0</v>
      </c>
      <c r="J337" s="76">
        <f t="shared" ca="1" si="95"/>
        <v>0</v>
      </c>
      <c r="K337" s="76">
        <f t="shared" ca="1" si="95"/>
        <v>0</v>
      </c>
      <c r="L337" s="76">
        <f t="shared" ca="1" si="95"/>
        <v>0</v>
      </c>
      <c r="M337" s="76">
        <f t="shared" ca="1" si="95"/>
        <v>0</v>
      </c>
      <c r="N337" s="76">
        <f t="shared" ca="1" si="95"/>
        <v>0</v>
      </c>
    </row>
    <row r="338" spans="1:14" hidden="1" x14ac:dyDescent="0.25">
      <c r="B338" s="1" t="str">
        <f ca="1">IF(OR((B332="~"),(C338="~")),"~","")</f>
        <v>~</v>
      </c>
      <c r="C338" s="2" t="s">
        <v>83</v>
      </c>
      <c r="D338" s="2"/>
      <c r="E338" s="76">
        <f ca="1">IF(E$393=0,0,ROUND(IF($C338=0,0,E228/E$393),3))</f>
        <v>0</v>
      </c>
      <c r="F338" s="72"/>
      <c r="G338" s="76">
        <f t="shared" ref="G338:N338" ca="1" si="96">IF(G$393=0,0,ROUND(IF($C338=0,0,G228/G$393),3))</f>
        <v>0</v>
      </c>
      <c r="H338" s="76">
        <f t="shared" ca="1" si="96"/>
        <v>0</v>
      </c>
      <c r="I338" s="76">
        <f t="shared" ca="1" si="96"/>
        <v>0</v>
      </c>
      <c r="J338" s="76">
        <f t="shared" ca="1" si="96"/>
        <v>0</v>
      </c>
      <c r="K338" s="76">
        <f t="shared" ca="1" si="96"/>
        <v>0</v>
      </c>
      <c r="L338" s="76">
        <f t="shared" ca="1" si="96"/>
        <v>0</v>
      </c>
      <c r="M338" s="76">
        <f t="shared" ca="1" si="96"/>
        <v>0</v>
      </c>
      <c r="N338" s="76">
        <f t="shared" ca="1" si="96"/>
        <v>0</v>
      </c>
    </row>
    <row r="339" spans="1:14" ht="13" x14ac:dyDescent="0.3">
      <c r="A339" s="46"/>
      <c r="B339" s="46" t="str">
        <f ca="1">IF(OR((B332="~"),(C339="~")),"~","")</f>
        <v/>
      </c>
      <c r="C339" s="51" t="str">
        <f ca="1">IF(B332="~","~","Sub-total")</f>
        <v>Sub-total</v>
      </c>
      <c r="D339" s="77"/>
      <c r="E339" s="78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25">
      <c r="A340" s="46"/>
      <c r="B340" s="46" t="str">
        <f ca="1">IF(OR((B332="~"),(C340="~")),"~","")</f>
        <v/>
      </c>
      <c r="C340" s="46"/>
      <c r="D340" s="46"/>
      <c r="E340" s="75"/>
      <c r="F340" s="72"/>
      <c r="G340" s="72"/>
      <c r="H340" s="72"/>
      <c r="I340" s="72"/>
      <c r="J340" s="72"/>
      <c r="K340" s="72"/>
      <c r="L340" s="72"/>
      <c r="M340" s="72"/>
      <c r="N340" s="72"/>
    </row>
    <row r="341" spans="1:14" ht="13" x14ac:dyDescent="0.3">
      <c r="A341" s="46"/>
      <c r="B341" s="74" t="s">
        <v>90</v>
      </c>
      <c r="C341" s="46"/>
      <c r="D341" s="46"/>
      <c r="E341" s="75"/>
      <c r="F341" s="72"/>
      <c r="G341" s="72"/>
      <c r="H341" s="72"/>
      <c r="I341" s="72"/>
      <c r="J341" s="72"/>
      <c r="K341" s="72"/>
      <c r="L341" s="72"/>
      <c r="M341" s="72"/>
      <c r="N341" s="72"/>
    </row>
    <row r="342" spans="1:14" x14ac:dyDescent="0.25">
      <c r="B342" s="1" t="str">
        <f ca="1">IF(OR((B341="~"),(C342="~")),"~","")</f>
        <v/>
      </c>
      <c r="C342" s="2" t="s">
        <v>60</v>
      </c>
      <c r="E342" s="76">
        <f ca="1">IF(E$388=0,0,ROUND(IF($C342=0,0,E232/E$388),3))</f>
        <v>0</v>
      </c>
      <c r="F342" s="72"/>
      <c r="G342" s="76">
        <f t="shared" ref="G342:N342" ca="1" si="97">IF(G$388=0,0,ROUND(IF($C342=0,0,G232/G$388),3))</f>
        <v>0</v>
      </c>
      <c r="H342" s="76">
        <f t="shared" ca="1" si="97"/>
        <v>0</v>
      </c>
      <c r="I342" s="76">
        <f t="shared" ca="1" si="97"/>
        <v>0</v>
      </c>
      <c r="J342" s="76">
        <f t="shared" ca="1" si="97"/>
        <v>0</v>
      </c>
      <c r="K342" s="76">
        <f t="shared" ca="1" si="97"/>
        <v>0</v>
      </c>
      <c r="L342" s="76">
        <f t="shared" ca="1" si="97"/>
        <v>0</v>
      </c>
      <c r="M342" s="76">
        <f t="shared" ca="1" si="97"/>
        <v>0</v>
      </c>
      <c r="N342" s="76">
        <f t="shared" ca="1" si="97"/>
        <v>0</v>
      </c>
    </row>
    <row r="343" spans="1:14" x14ac:dyDescent="0.25">
      <c r="B343" s="1" t="str">
        <f ca="1">IF(OR((B341="~"),(C343="~")),"~","")</f>
        <v/>
      </c>
      <c r="C343" s="2" t="s">
        <v>61</v>
      </c>
      <c r="E343" s="76">
        <f ca="1">IF(E$389=0,0,ROUND(IF($C343=0,0,E233/E$389),3))</f>
        <v>0</v>
      </c>
      <c r="F343" s="72"/>
      <c r="G343" s="76">
        <f t="shared" ref="G343:N343" ca="1" si="98">IF(G$389=0,0,ROUND(IF($C343=0,0,G233/G$389),3))</f>
        <v>0</v>
      </c>
      <c r="H343" s="76">
        <f t="shared" ca="1" si="98"/>
        <v>0</v>
      </c>
      <c r="I343" s="76">
        <f t="shared" ca="1" si="98"/>
        <v>0</v>
      </c>
      <c r="J343" s="76">
        <f t="shared" ca="1" si="98"/>
        <v>0</v>
      </c>
      <c r="K343" s="76">
        <f t="shared" ca="1" si="98"/>
        <v>0</v>
      </c>
      <c r="L343" s="76">
        <f t="shared" ca="1" si="98"/>
        <v>0</v>
      </c>
      <c r="M343" s="76">
        <f t="shared" ca="1" si="98"/>
        <v>0</v>
      </c>
      <c r="N343" s="76">
        <f t="shared" ca="1" si="98"/>
        <v>0</v>
      </c>
    </row>
    <row r="344" spans="1:14" x14ac:dyDescent="0.25">
      <c r="B344" s="1" t="str">
        <f ca="1">IF(OR((B341="~"),(C344="~")),"~","")</f>
        <v/>
      </c>
      <c r="C344" s="2" t="s">
        <v>62</v>
      </c>
      <c r="D344" s="2"/>
      <c r="E344" s="76">
        <f ca="1">IF(E$390=0,0,ROUND(IF($C344=0,0,E234/E$390),3))</f>
        <v>0</v>
      </c>
      <c r="F344" s="72"/>
      <c r="G344" s="76">
        <f t="shared" ref="G344:N344" ca="1" si="99">IF(G$390=0,0,ROUND(IF($C344=0,0,G234/G$390),3))</f>
        <v>0</v>
      </c>
      <c r="H344" s="76">
        <f t="shared" ca="1" si="99"/>
        <v>0</v>
      </c>
      <c r="I344" s="76">
        <f t="shared" ca="1" si="99"/>
        <v>0</v>
      </c>
      <c r="J344" s="76">
        <f t="shared" ca="1" si="99"/>
        <v>0</v>
      </c>
      <c r="K344" s="76">
        <f t="shared" ca="1" si="99"/>
        <v>0</v>
      </c>
      <c r="L344" s="76">
        <f t="shared" ca="1" si="99"/>
        <v>0</v>
      </c>
      <c r="M344" s="76">
        <f t="shared" ca="1" si="99"/>
        <v>0</v>
      </c>
      <c r="N344" s="76">
        <f t="shared" ca="1" si="99"/>
        <v>0</v>
      </c>
    </row>
    <row r="345" spans="1:14" x14ac:dyDescent="0.25">
      <c r="B345" s="1" t="str">
        <f ca="1">IF(OR((B341="~"),(C345="~")),"~","")</f>
        <v/>
      </c>
      <c r="C345" s="2" t="s">
        <v>63</v>
      </c>
      <c r="D345" s="2"/>
      <c r="E345" s="76">
        <f ca="1">IF(E$391=0,0,ROUND(IF($C345=0,0,E235/E$391),3))</f>
        <v>0</v>
      </c>
      <c r="F345" s="72"/>
      <c r="G345" s="76">
        <f t="shared" ref="G345:N345" ca="1" si="100">IF(G$391=0,0,ROUND(IF($C345=0,0,G235/G$391),3))</f>
        <v>0</v>
      </c>
      <c r="H345" s="76">
        <f t="shared" ca="1" si="100"/>
        <v>0</v>
      </c>
      <c r="I345" s="76">
        <f t="shared" ca="1" si="100"/>
        <v>0</v>
      </c>
      <c r="J345" s="76">
        <f t="shared" ca="1" si="100"/>
        <v>0</v>
      </c>
      <c r="K345" s="76">
        <f t="shared" ca="1" si="100"/>
        <v>0</v>
      </c>
      <c r="L345" s="76">
        <f t="shared" ca="1" si="100"/>
        <v>0</v>
      </c>
      <c r="M345" s="76">
        <f t="shared" ca="1" si="100"/>
        <v>0</v>
      </c>
      <c r="N345" s="76">
        <f t="shared" ca="1" si="100"/>
        <v>0</v>
      </c>
    </row>
    <row r="346" spans="1:14" x14ac:dyDescent="0.25">
      <c r="B346" s="1" t="str">
        <f ca="1">IF(OR((B341="~"),(C346="~")),"~","")</f>
        <v/>
      </c>
      <c r="C346" s="2" t="s">
        <v>64</v>
      </c>
      <c r="D346" s="2"/>
      <c r="E346" s="76">
        <f ca="1">IF(E$392=0,0,ROUND(IF($C346=0,0,E236/E$392),3))</f>
        <v>297.94099999999997</v>
      </c>
      <c r="F346" s="72"/>
      <c r="G346" s="76">
        <f t="shared" ref="G346:N346" ca="1" si="101">IF(G$392=0,0,ROUND(IF($C346=0,0,G236/G$392),3))</f>
        <v>0</v>
      </c>
      <c r="H346" s="76">
        <f t="shared" ca="1" si="101"/>
        <v>50.732999999999997</v>
      </c>
      <c r="I346" s="76">
        <f t="shared" ca="1" si="101"/>
        <v>83.197999999999993</v>
      </c>
      <c r="J346" s="76">
        <f t="shared" ca="1" si="101"/>
        <v>161.83099999999999</v>
      </c>
      <c r="K346" s="76">
        <f t="shared" ca="1" si="101"/>
        <v>152.333</v>
      </c>
      <c r="L346" s="76">
        <f t="shared" ca="1" si="101"/>
        <v>2852.011</v>
      </c>
      <c r="M346" s="76">
        <f t="shared" ca="1" si="101"/>
        <v>1520.395</v>
      </c>
      <c r="N346" s="76">
        <f t="shared" ca="1" si="101"/>
        <v>0</v>
      </c>
    </row>
    <row r="347" spans="1:14" hidden="1" x14ac:dyDescent="0.25">
      <c r="B347" s="1" t="str">
        <f ca="1">IF(OR((B341="~"),(C347="~")),"~","")</f>
        <v>~</v>
      </c>
      <c r="C347" s="2" t="s">
        <v>83</v>
      </c>
      <c r="D347" s="2"/>
      <c r="E347" s="76">
        <f ca="1">IF(E$393=0,0,ROUND(IF($C347=0,0,E237/E$393),3))</f>
        <v>0</v>
      </c>
      <c r="F347" s="72"/>
      <c r="G347" s="76">
        <f t="shared" ref="G347:N347" ca="1" si="102">IF(G$393=0,0,ROUND(IF($C347=0,0,G237/G$393),3))</f>
        <v>0</v>
      </c>
      <c r="H347" s="76">
        <f t="shared" ca="1" si="102"/>
        <v>0</v>
      </c>
      <c r="I347" s="76">
        <f t="shared" ca="1" si="102"/>
        <v>0</v>
      </c>
      <c r="J347" s="76">
        <f t="shared" ca="1" si="102"/>
        <v>0</v>
      </c>
      <c r="K347" s="76">
        <f t="shared" ca="1" si="102"/>
        <v>0</v>
      </c>
      <c r="L347" s="76">
        <f t="shared" ca="1" si="102"/>
        <v>0</v>
      </c>
      <c r="M347" s="76">
        <f t="shared" ca="1" si="102"/>
        <v>0</v>
      </c>
      <c r="N347" s="76">
        <f t="shared" ca="1" si="102"/>
        <v>0</v>
      </c>
    </row>
    <row r="348" spans="1:14" ht="13" x14ac:dyDescent="0.3">
      <c r="A348" s="46"/>
      <c r="B348" s="46" t="str">
        <f ca="1">IF(OR((B341="~"),(C348="~")),"~","")</f>
        <v/>
      </c>
      <c r="C348" s="51" t="str">
        <f ca="1">IF(B341="~","~","Sub-total")</f>
        <v>Sub-total</v>
      </c>
      <c r="D348" s="77"/>
      <c r="E348" s="78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25">
      <c r="A349" s="46"/>
      <c r="B349" s="46" t="str">
        <f ca="1">IF(OR((B341="~"),(C349="~")),"~","")</f>
        <v/>
      </c>
      <c r="C349" s="46"/>
      <c r="D349" s="46"/>
      <c r="E349" s="75"/>
      <c r="F349" s="72"/>
      <c r="G349" s="72"/>
      <c r="H349" s="72"/>
      <c r="I349" s="72"/>
      <c r="J349" s="72"/>
      <c r="K349" s="72"/>
      <c r="L349" s="72"/>
      <c r="M349" s="72"/>
      <c r="N349" s="72"/>
    </row>
    <row r="350" spans="1:14" ht="13" hidden="1" x14ac:dyDescent="0.3">
      <c r="A350" s="46"/>
      <c r="B350" s="74" t="s">
        <v>83</v>
      </c>
      <c r="C350" s="46"/>
      <c r="D350" s="46"/>
      <c r="E350" s="75"/>
      <c r="F350" s="72"/>
      <c r="G350" s="72"/>
      <c r="H350" s="72"/>
      <c r="I350" s="72"/>
      <c r="J350" s="72"/>
      <c r="K350" s="72"/>
      <c r="L350" s="72"/>
      <c r="M350" s="72"/>
      <c r="N350" s="72"/>
    </row>
    <row r="351" spans="1:14" hidden="1" x14ac:dyDescent="0.25">
      <c r="B351" s="1" t="str">
        <f ca="1">IF(OR((B350="~"),(C351="~")),"~","")</f>
        <v>~</v>
      </c>
      <c r="C351" s="2" t="s">
        <v>83</v>
      </c>
      <c r="E351" s="76">
        <f ca="1">IF(E$388=0,0,ROUND(IF($C351=0,0,E241/E$388),3))</f>
        <v>0</v>
      </c>
      <c r="F351" s="72"/>
      <c r="G351" s="76">
        <f t="shared" ref="G351:N351" ca="1" si="103">IF(G$388=0,0,ROUND(IF($C351=0,0,G241/G$388),3))</f>
        <v>0</v>
      </c>
      <c r="H351" s="76">
        <f t="shared" ca="1" si="103"/>
        <v>0</v>
      </c>
      <c r="I351" s="76">
        <f t="shared" ca="1" si="103"/>
        <v>0</v>
      </c>
      <c r="J351" s="76">
        <f t="shared" ca="1" si="103"/>
        <v>0</v>
      </c>
      <c r="K351" s="76">
        <f t="shared" ca="1" si="103"/>
        <v>0</v>
      </c>
      <c r="L351" s="76">
        <f t="shared" ca="1" si="103"/>
        <v>0</v>
      </c>
      <c r="M351" s="76">
        <f t="shared" ca="1" si="103"/>
        <v>0</v>
      </c>
      <c r="N351" s="76">
        <f t="shared" ca="1" si="103"/>
        <v>0</v>
      </c>
    </row>
    <row r="352" spans="1:14" hidden="1" x14ac:dyDescent="0.25">
      <c r="B352" s="1" t="str">
        <f ca="1">IF(OR((B350="~"),(C352="~")),"~","")</f>
        <v>~</v>
      </c>
      <c r="C352" s="2" t="s">
        <v>83</v>
      </c>
      <c r="E352" s="76">
        <f ca="1">IF(E$389=0,0,ROUND(IF($C352=0,0,E242/E$389),3))</f>
        <v>0</v>
      </c>
      <c r="F352" s="72"/>
      <c r="G352" s="76">
        <f t="shared" ref="G352:N352" ca="1" si="104">IF(G$389=0,0,ROUND(IF($C352=0,0,G242/G$389),3))</f>
        <v>0</v>
      </c>
      <c r="H352" s="76">
        <f t="shared" ca="1" si="104"/>
        <v>0</v>
      </c>
      <c r="I352" s="76">
        <f t="shared" ca="1" si="104"/>
        <v>0</v>
      </c>
      <c r="J352" s="76">
        <f t="shared" ca="1" si="104"/>
        <v>0</v>
      </c>
      <c r="K352" s="76">
        <f t="shared" ca="1" si="104"/>
        <v>0</v>
      </c>
      <c r="L352" s="76">
        <f t="shared" ca="1" si="104"/>
        <v>0</v>
      </c>
      <c r="M352" s="76">
        <f t="shared" ca="1" si="104"/>
        <v>0</v>
      </c>
      <c r="N352" s="76">
        <f t="shared" ca="1" si="104"/>
        <v>0</v>
      </c>
    </row>
    <row r="353" spans="1:14" hidden="1" x14ac:dyDescent="0.25">
      <c r="B353" s="1" t="str">
        <f ca="1">IF(OR((B350="~"),(C353="~")),"~","")</f>
        <v>~</v>
      </c>
      <c r="C353" s="2" t="s">
        <v>83</v>
      </c>
      <c r="D353" s="2"/>
      <c r="E353" s="76">
        <f ca="1">IF(E$390=0,0,ROUND(IF($C353=0,0,E243/E$390),3))</f>
        <v>0</v>
      </c>
      <c r="F353" s="72"/>
      <c r="G353" s="76">
        <f t="shared" ref="G353:N353" ca="1" si="105">IF(G$390=0,0,ROUND(IF($C353=0,0,G243/G$390),3))</f>
        <v>0</v>
      </c>
      <c r="H353" s="76">
        <f t="shared" ca="1" si="105"/>
        <v>0</v>
      </c>
      <c r="I353" s="76">
        <f t="shared" ca="1" si="105"/>
        <v>0</v>
      </c>
      <c r="J353" s="76">
        <f t="shared" ca="1" si="105"/>
        <v>0</v>
      </c>
      <c r="K353" s="76">
        <f t="shared" ca="1" si="105"/>
        <v>0</v>
      </c>
      <c r="L353" s="76">
        <f t="shared" ca="1" si="105"/>
        <v>0</v>
      </c>
      <c r="M353" s="76">
        <f t="shared" ca="1" si="105"/>
        <v>0</v>
      </c>
      <c r="N353" s="76">
        <f t="shared" ca="1" si="105"/>
        <v>0</v>
      </c>
    </row>
    <row r="354" spans="1:14" hidden="1" x14ac:dyDescent="0.25">
      <c r="B354" s="1" t="str">
        <f ca="1">IF(OR((B350="~"),(C354="~")),"~","")</f>
        <v>~</v>
      </c>
      <c r="C354" s="2" t="s">
        <v>83</v>
      </c>
      <c r="D354" s="2"/>
      <c r="E354" s="76">
        <f ca="1">IF(E$391=0,0,ROUND(IF($C354=0,0,E244/E$391),3))</f>
        <v>0</v>
      </c>
      <c r="F354" s="72"/>
      <c r="G354" s="76">
        <f t="shared" ref="G354:N354" ca="1" si="106">IF(G$391=0,0,ROUND(IF($C354=0,0,G244/G$391),3))</f>
        <v>0</v>
      </c>
      <c r="H354" s="76">
        <f t="shared" ca="1" si="106"/>
        <v>0</v>
      </c>
      <c r="I354" s="76">
        <f t="shared" ca="1" si="106"/>
        <v>0</v>
      </c>
      <c r="J354" s="76">
        <f t="shared" ca="1" si="106"/>
        <v>0</v>
      </c>
      <c r="K354" s="76">
        <f t="shared" ca="1" si="106"/>
        <v>0</v>
      </c>
      <c r="L354" s="76">
        <f t="shared" ca="1" si="106"/>
        <v>0</v>
      </c>
      <c r="M354" s="76">
        <f t="shared" ca="1" si="106"/>
        <v>0</v>
      </c>
      <c r="N354" s="76">
        <f t="shared" ca="1" si="106"/>
        <v>0</v>
      </c>
    </row>
    <row r="355" spans="1:14" hidden="1" x14ac:dyDescent="0.25">
      <c r="B355" s="1" t="str">
        <f ca="1">IF(OR((B350="~"),(C355="~")),"~","")</f>
        <v>~</v>
      </c>
      <c r="C355" s="2" t="s">
        <v>83</v>
      </c>
      <c r="D355" s="2"/>
      <c r="E355" s="76">
        <f ca="1">IF(E$392=0,0,ROUND(IF($C355=0,0,E245/E$392),3))</f>
        <v>0</v>
      </c>
      <c r="F355" s="72"/>
      <c r="G355" s="76">
        <f t="shared" ref="G355:N355" ca="1" si="107">IF(G$392=0,0,ROUND(IF($C355=0,0,G245/G$392),3))</f>
        <v>0</v>
      </c>
      <c r="H355" s="76">
        <f t="shared" ca="1" si="107"/>
        <v>0</v>
      </c>
      <c r="I355" s="76">
        <f t="shared" ca="1" si="107"/>
        <v>0</v>
      </c>
      <c r="J355" s="76">
        <f t="shared" ca="1" si="107"/>
        <v>0</v>
      </c>
      <c r="K355" s="76">
        <f t="shared" ca="1" si="107"/>
        <v>0</v>
      </c>
      <c r="L355" s="76">
        <f t="shared" ca="1" si="107"/>
        <v>0</v>
      </c>
      <c r="M355" s="76">
        <f t="shared" ca="1" si="107"/>
        <v>0</v>
      </c>
      <c r="N355" s="76">
        <f t="shared" ca="1" si="107"/>
        <v>0</v>
      </c>
    </row>
    <row r="356" spans="1:14" hidden="1" x14ac:dyDescent="0.25">
      <c r="B356" s="1" t="str">
        <f ca="1">IF(OR((B350="~"),(C356="~")),"~","")</f>
        <v>~</v>
      </c>
      <c r="C356" s="2" t="s">
        <v>83</v>
      </c>
      <c r="D356" s="2"/>
      <c r="E356" s="76">
        <f ca="1">IF(E$393=0,0,ROUND(IF($C356=0,0,E246/E$393),3))</f>
        <v>0</v>
      </c>
      <c r="F356" s="72"/>
      <c r="G356" s="76">
        <f t="shared" ref="G356:N356" ca="1" si="108">IF(G$393=0,0,ROUND(IF($C356=0,0,G246/G$393),3))</f>
        <v>0</v>
      </c>
      <c r="H356" s="76">
        <f t="shared" ca="1" si="108"/>
        <v>0</v>
      </c>
      <c r="I356" s="76">
        <f t="shared" ca="1" si="108"/>
        <v>0</v>
      </c>
      <c r="J356" s="76">
        <f t="shared" ca="1" si="108"/>
        <v>0</v>
      </c>
      <c r="K356" s="76">
        <f t="shared" ca="1" si="108"/>
        <v>0</v>
      </c>
      <c r="L356" s="76">
        <f t="shared" ca="1" si="108"/>
        <v>0</v>
      </c>
      <c r="M356" s="76">
        <f t="shared" ca="1" si="108"/>
        <v>0</v>
      </c>
      <c r="N356" s="76">
        <f t="shared" ca="1" si="108"/>
        <v>0</v>
      </c>
    </row>
    <row r="357" spans="1:14" ht="13" hidden="1" x14ac:dyDescent="0.3">
      <c r="A357" s="46"/>
      <c r="B357" s="46" t="str">
        <f ca="1">IF(OR((B350="~"),(C357="~")),"~","")</f>
        <v>~</v>
      </c>
      <c r="C357" s="51" t="str">
        <f ca="1">IF(B350="~","~","Sub-total")</f>
        <v>~</v>
      </c>
      <c r="D357" s="77"/>
      <c r="E357" s="78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idden="1" x14ac:dyDescent="0.25">
      <c r="A358" s="46"/>
      <c r="B358" s="46" t="str">
        <f ca="1">IF(OR((B350="~"),(C358="~")),"~","")</f>
        <v>~</v>
      </c>
      <c r="C358" s="46"/>
      <c r="D358" s="46"/>
      <c r="E358" s="75"/>
      <c r="F358" s="72"/>
      <c r="G358" s="72"/>
      <c r="H358" s="72"/>
      <c r="I358" s="72"/>
      <c r="J358" s="72"/>
      <c r="K358" s="72"/>
      <c r="L358" s="72"/>
      <c r="M358" s="72"/>
      <c r="N358" s="72"/>
    </row>
    <row r="359" spans="1:14" ht="13" hidden="1" x14ac:dyDescent="0.3">
      <c r="A359" s="46"/>
      <c r="B359" s="74" t="s">
        <v>83</v>
      </c>
      <c r="C359" s="46"/>
      <c r="D359" s="46"/>
      <c r="E359" s="75"/>
      <c r="F359" s="72"/>
      <c r="G359" s="72"/>
      <c r="H359" s="72"/>
      <c r="I359" s="72"/>
      <c r="J359" s="72"/>
      <c r="K359" s="72"/>
      <c r="L359" s="72"/>
      <c r="M359" s="72"/>
      <c r="N359" s="72"/>
    </row>
    <row r="360" spans="1:14" hidden="1" x14ac:dyDescent="0.25">
      <c r="B360" s="1" t="str">
        <f ca="1">IF(OR((B359="~"),(C361="~")),"~","")</f>
        <v>~</v>
      </c>
      <c r="C360" s="2" t="s">
        <v>83</v>
      </c>
      <c r="E360" s="76">
        <f ca="1">IF(E$388=0,0,ROUND(IF($C361=0,0,E250/E$388),3))</f>
        <v>0</v>
      </c>
      <c r="F360" s="72"/>
      <c r="G360" s="76">
        <f t="shared" ref="G360:N360" ca="1" si="109">IF(G$388=0,0,ROUND(IF($C361=0,0,G250/G$388),3))</f>
        <v>0</v>
      </c>
      <c r="H360" s="76">
        <f t="shared" ca="1" si="109"/>
        <v>0</v>
      </c>
      <c r="I360" s="76">
        <f t="shared" ca="1" si="109"/>
        <v>0</v>
      </c>
      <c r="J360" s="76">
        <f t="shared" ca="1" si="109"/>
        <v>0</v>
      </c>
      <c r="K360" s="76">
        <f t="shared" ca="1" si="109"/>
        <v>0</v>
      </c>
      <c r="L360" s="76">
        <f t="shared" ca="1" si="109"/>
        <v>0</v>
      </c>
      <c r="M360" s="76">
        <f t="shared" ca="1" si="109"/>
        <v>0</v>
      </c>
      <c r="N360" s="76">
        <f t="shared" ca="1" si="109"/>
        <v>0</v>
      </c>
    </row>
    <row r="361" spans="1:14" hidden="1" x14ac:dyDescent="0.25">
      <c r="B361" s="1" t="str">
        <f ca="1">IF(OR((B359="~"),(C361="~")),"~","")</f>
        <v>~</v>
      </c>
      <c r="C361" s="2" t="s">
        <v>83</v>
      </c>
      <c r="E361" s="76">
        <f ca="1">IF(E$389=0,0,ROUND(IF($C361=0,0,E251/E$389),3))</f>
        <v>0</v>
      </c>
      <c r="F361" s="72"/>
      <c r="G361" s="76">
        <f t="shared" ref="G361:N361" ca="1" si="110">IF(G$389=0,0,ROUND(IF($C361=0,0,G251/G$389),3))</f>
        <v>0</v>
      </c>
      <c r="H361" s="76">
        <f t="shared" ca="1" si="110"/>
        <v>0</v>
      </c>
      <c r="I361" s="76">
        <f t="shared" ca="1" si="110"/>
        <v>0</v>
      </c>
      <c r="J361" s="76">
        <f t="shared" ca="1" si="110"/>
        <v>0</v>
      </c>
      <c r="K361" s="76">
        <f t="shared" ca="1" si="110"/>
        <v>0</v>
      </c>
      <c r="L361" s="76">
        <f t="shared" ca="1" si="110"/>
        <v>0</v>
      </c>
      <c r="M361" s="76">
        <f t="shared" ca="1" si="110"/>
        <v>0</v>
      </c>
      <c r="N361" s="76">
        <f t="shared" ca="1" si="110"/>
        <v>0</v>
      </c>
    </row>
    <row r="362" spans="1:14" hidden="1" x14ac:dyDescent="0.25">
      <c r="B362" s="1" t="str">
        <f ca="1">IF(OR((B359="~"),(C362="~")),"~","")</f>
        <v>~</v>
      </c>
      <c r="C362" s="2" t="s">
        <v>83</v>
      </c>
      <c r="D362" s="2"/>
      <c r="E362" s="76">
        <f ca="1">IF(E$390=0,0,ROUND(IF($C362=0,0,E252/E$390),3))</f>
        <v>0</v>
      </c>
      <c r="F362" s="72"/>
      <c r="G362" s="76">
        <f t="shared" ref="G362:N362" ca="1" si="111">IF(G$390=0,0,ROUND(IF($C362=0,0,G252/G$390),3))</f>
        <v>0</v>
      </c>
      <c r="H362" s="76">
        <f t="shared" ca="1" si="111"/>
        <v>0</v>
      </c>
      <c r="I362" s="76">
        <f t="shared" ca="1" si="111"/>
        <v>0</v>
      </c>
      <c r="J362" s="76">
        <f t="shared" ca="1" si="111"/>
        <v>0</v>
      </c>
      <c r="K362" s="76">
        <f t="shared" ca="1" si="111"/>
        <v>0</v>
      </c>
      <c r="L362" s="76">
        <f t="shared" ca="1" si="111"/>
        <v>0</v>
      </c>
      <c r="M362" s="76">
        <f t="shared" ca="1" si="111"/>
        <v>0</v>
      </c>
      <c r="N362" s="76">
        <f t="shared" ca="1" si="111"/>
        <v>0</v>
      </c>
    </row>
    <row r="363" spans="1:14" hidden="1" x14ac:dyDescent="0.25">
      <c r="B363" s="1" t="str">
        <f ca="1">IF(OR((B359="~"),(C363="~")),"~","")</f>
        <v>~</v>
      </c>
      <c r="C363" s="2" t="s">
        <v>83</v>
      </c>
      <c r="D363" s="2"/>
      <c r="E363" s="76">
        <f ca="1">IF(E$391=0,0,ROUND(IF($C363=0,0,E253/E$391),3))</f>
        <v>0</v>
      </c>
      <c r="F363" s="72"/>
      <c r="G363" s="76">
        <f t="shared" ref="G363:N363" ca="1" si="112">IF(G$391=0,0,ROUND(IF($C363=0,0,G253/G$391),3))</f>
        <v>0</v>
      </c>
      <c r="H363" s="76">
        <f t="shared" ca="1" si="112"/>
        <v>0</v>
      </c>
      <c r="I363" s="76">
        <f t="shared" ca="1" si="112"/>
        <v>0</v>
      </c>
      <c r="J363" s="76">
        <f t="shared" ca="1" si="112"/>
        <v>0</v>
      </c>
      <c r="K363" s="76">
        <f t="shared" ca="1" si="112"/>
        <v>0</v>
      </c>
      <c r="L363" s="76">
        <f t="shared" ca="1" si="112"/>
        <v>0</v>
      </c>
      <c r="M363" s="76">
        <f t="shared" ca="1" si="112"/>
        <v>0</v>
      </c>
      <c r="N363" s="76">
        <f t="shared" ca="1" si="112"/>
        <v>0</v>
      </c>
    </row>
    <row r="364" spans="1:14" hidden="1" x14ac:dyDescent="0.25">
      <c r="B364" s="1" t="str">
        <f ca="1">IF(OR((B359="~"),(C364="~")),"~","")</f>
        <v>~</v>
      </c>
      <c r="C364" s="2" t="s">
        <v>83</v>
      </c>
      <c r="D364" s="2"/>
      <c r="E364" s="76">
        <f ca="1">IF(E$392=0,0,ROUND(IF($C364=0,0,E254/E$392),3))</f>
        <v>0</v>
      </c>
      <c r="F364" s="72"/>
      <c r="G364" s="76">
        <f t="shared" ref="G364:N364" ca="1" si="113">IF(G$392=0,0,ROUND(IF($C364=0,0,G254/G$392),3))</f>
        <v>0</v>
      </c>
      <c r="H364" s="76">
        <f t="shared" ca="1" si="113"/>
        <v>0</v>
      </c>
      <c r="I364" s="76">
        <f t="shared" ca="1" si="113"/>
        <v>0</v>
      </c>
      <c r="J364" s="76">
        <f t="shared" ca="1" si="113"/>
        <v>0</v>
      </c>
      <c r="K364" s="76">
        <f t="shared" ca="1" si="113"/>
        <v>0</v>
      </c>
      <c r="L364" s="76">
        <f t="shared" ca="1" si="113"/>
        <v>0</v>
      </c>
      <c r="M364" s="76">
        <f t="shared" ca="1" si="113"/>
        <v>0</v>
      </c>
      <c r="N364" s="76">
        <f t="shared" ca="1" si="113"/>
        <v>0</v>
      </c>
    </row>
    <row r="365" spans="1:14" hidden="1" x14ac:dyDescent="0.25">
      <c r="B365" s="1" t="str">
        <f ca="1">IF(OR((B359="~"),(C365="~")),"~","")</f>
        <v>~</v>
      </c>
      <c r="C365" s="2" t="s">
        <v>83</v>
      </c>
      <c r="D365" s="2"/>
      <c r="E365" s="76">
        <f ca="1">IF(E$393=0,0,ROUND(IF($C365=0,0,E255/E$393),3))</f>
        <v>0</v>
      </c>
      <c r="F365" s="72"/>
      <c r="G365" s="76">
        <f t="shared" ref="G365:N365" ca="1" si="114">IF(G$393=0,0,ROUND(IF($C365=0,0,G255/G$393),3))</f>
        <v>0</v>
      </c>
      <c r="H365" s="76">
        <f t="shared" ca="1" si="114"/>
        <v>0</v>
      </c>
      <c r="I365" s="76">
        <f t="shared" ca="1" si="114"/>
        <v>0</v>
      </c>
      <c r="J365" s="76">
        <f t="shared" ca="1" si="114"/>
        <v>0</v>
      </c>
      <c r="K365" s="76">
        <f t="shared" ca="1" si="114"/>
        <v>0</v>
      </c>
      <c r="L365" s="76">
        <f t="shared" ca="1" si="114"/>
        <v>0</v>
      </c>
      <c r="M365" s="76">
        <f t="shared" ca="1" si="114"/>
        <v>0</v>
      </c>
      <c r="N365" s="76">
        <f t="shared" ca="1" si="114"/>
        <v>0</v>
      </c>
    </row>
    <row r="366" spans="1:14" ht="13" hidden="1" x14ac:dyDescent="0.3">
      <c r="A366" s="46"/>
      <c r="B366" s="46" t="str">
        <f ca="1">IF(OR((B359="~"),(C366="~")),"~","")</f>
        <v>~</v>
      </c>
      <c r="C366" s="51" t="str">
        <f ca="1">IF(B359="~","~","Sub-total")</f>
        <v>~</v>
      </c>
      <c r="D366" s="77"/>
      <c r="E366" s="78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idden="1" x14ac:dyDescent="0.25">
      <c r="A367" s="46"/>
      <c r="B367" s="46" t="str">
        <f ca="1">IF(OR((B359="~"),(C367="~")),"~","")</f>
        <v>~</v>
      </c>
      <c r="C367" s="46"/>
      <c r="D367" s="46"/>
      <c r="E367" s="75"/>
      <c r="F367" s="72"/>
      <c r="G367" s="72"/>
      <c r="H367" s="72"/>
      <c r="I367" s="72"/>
      <c r="J367" s="72"/>
      <c r="K367" s="72"/>
      <c r="L367" s="72"/>
      <c r="M367" s="72"/>
      <c r="N367" s="72"/>
    </row>
    <row r="368" spans="1:14" ht="13" hidden="1" x14ac:dyDescent="0.3">
      <c r="A368" s="46"/>
      <c r="B368" s="74" t="s">
        <v>83</v>
      </c>
      <c r="C368" s="46"/>
      <c r="D368" s="46"/>
      <c r="E368" s="75"/>
      <c r="F368" s="72"/>
      <c r="G368" s="72"/>
      <c r="H368" s="72"/>
      <c r="I368" s="72"/>
      <c r="J368" s="72"/>
      <c r="K368" s="72"/>
      <c r="L368" s="72"/>
      <c r="M368" s="72"/>
      <c r="N368" s="72"/>
    </row>
    <row r="369" spans="1:14" hidden="1" x14ac:dyDescent="0.25">
      <c r="B369" s="1" t="str">
        <f ca="1">IF(OR((B368="~"),(C369="~")),"~","")</f>
        <v>~</v>
      </c>
      <c r="C369" s="2" t="s">
        <v>83</v>
      </c>
      <c r="E369" s="76">
        <f ca="1">IF(E$388=0,0,ROUND(IF($C369=0,0,E259/E$388),3))</f>
        <v>0</v>
      </c>
      <c r="F369" s="72"/>
      <c r="G369" s="76">
        <f t="shared" ref="G369:N369" ca="1" si="115">IF(G$388=0,0,ROUND(IF($C369=0,0,G259/G$388),3))</f>
        <v>0</v>
      </c>
      <c r="H369" s="76">
        <f t="shared" ca="1" si="115"/>
        <v>0</v>
      </c>
      <c r="I369" s="76">
        <f t="shared" ca="1" si="115"/>
        <v>0</v>
      </c>
      <c r="J369" s="76">
        <f t="shared" ca="1" si="115"/>
        <v>0</v>
      </c>
      <c r="K369" s="76">
        <f t="shared" ca="1" si="115"/>
        <v>0</v>
      </c>
      <c r="L369" s="76">
        <f t="shared" ca="1" si="115"/>
        <v>0</v>
      </c>
      <c r="M369" s="76">
        <f t="shared" ca="1" si="115"/>
        <v>0</v>
      </c>
      <c r="N369" s="76">
        <f t="shared" ca="1" si="115"/>
        <v>0</v>
      </c>
    </row>
    <row r="370" spans="1:14" hidden="1" x14ac:dyDescent="0.25">
      <c r="B370" s="1" t="str">
        <f ca="1">IF(OR((B368="~"),(C370="~")),"~","")</f>
        <v>~</v>
      </c>
      <c r="C370" s="2" t="s">
        <v>83</v>
      </c>
      <c r="E370" s="76">
        <f ca="1">IF(E$389=0,0,ROUND(IF($C370=0,0,E261/E$389),3))</f>
        <v>0</v>
      </c>
      <c r="F370" s="72"/>
      <c r="G370" s="76">
        <f t="shared" ref="G370:N370" ca="1" si="116">IF(G$389=0,0,ROUND(IF($C370=0,0,G261/G$389),3))</f>
        <v>0</v>
      </c>
      <c r="H370" s="76">
        <f t="shared" ca="1" si="116"/>
        <v>0</v>
      </c>
      <c r="I370" s="76">
        <f t="shared" ca="1" si="116"/>
        <v>0</v>
      </c>
      <c r="J370" s="76">
        <f t="shared" ca="1" si="116"/>
        <v>0</v>
      </c>
      <c r="K370" s="76">
        <f t="shared" ca="1" si="116"/>
        <v>0</v>
      </c>
      <c r="L370" s="76">
        <f t="shared" ca="1" si="116"/>
        <v>0</v>
      </c>
      <c r="M370" s="76">
        <f t="shared" ca="1" si="116"/>
        <v>0</v>
      </c>
      <c r="N370" s="76">
        <f t="shared" ca="1" si="116"/>
        <v>0</v>
      </c>
    </row>
    <row r="371" spans="1:14" hidden="1" x14ac:dyDescent="0.25">
      <c r="B371" s="1" t="str">
        <f ca="1">IF(OR((B368="~"),(C371="~")),"~","")</f>
        <v>~</v>
      </c>
      <c r="C371" s="2" t="s">
        <v>83</v>
      </c>
      <c r="D371" s="2"/>
      <c r="E371" s="76">
        <f ca="1">IF(E$390=0,0,ROUND(IF($C371=0,0,E261/E$390),3))</f>
        <v>0</v>
      </c>
      <c r="F371" s="72"/>
      <c r="G371" s="76">
        <f t="shared" ref="G371:N371" ca="1" si="117">IF(G$390=0,0,ROUND(IF($C371=0,0,G261/G$390),3))</f>
        <v>0</v>
      </c>
      <c r="H371" s="76">
        <f t="shared" ca="1" si="117"/>
        <v>0</v>
      </c>
      <c r="I371" s="76">
        <f t="shared" ca="1" si="117"/>
        <v>0</v>
      </c>
      <c r="J371" s="76">
        <f t="shared" ca="1" si="117"/>
        <v>0</v>
      </c>
      <c r="K371" s="76">
        <f t="shared" ca="1" si="117"/>
        <v>0</v>
      </c>
      <c r="L371" s="76">
        <f t="shared" ca="1" si="117"/>
        <v>0</v>
      </c>
      <c r="M371" s="76">
        <f t="shared" ca="1" si="117"/>
        <v>0</v>
      </c>
      <c r="N371" s="76">
        <f t="shared" ca="1" si="117"/>
        <v>0</v>
      </c>
    </row>
    <row r="372" spans="1:14" hidden="1" x14ac:dyDescent="0.25">
      <c r="B372" s="1" t="str">
        <f ca="1">IF(OR((B368="~"),(C372="~")),"~","")</f>
        <v>~</v>
      </c>
      <c r="C372" s="2" t="s">
        <v>83</v>
      </c>
      <c r="D372" s="2"/>
      <c r="E372" s="76">
        <f ca="1">IF(E$391=0,0,ROUND(IF($C372=0,0,E262/E$391),3))</f>
        <v>0</v>
      </c>
      <c r="F372" s="72"/>
      <c r="G372" s="76">
        <f t="shared" ref="G372:N372" ca="1" si="118">IF(G$391=0,0,ROUND(IF($C372=0,0,G262/G$391),3))</f>
        <v>0</v>
      </c>
      <c r="H372" s="76">
        <f t="shared" ca="1" si="118"/>
        <v>0</v>
      </c>
      <c r="I372" s="76">
        <f t="shared" ca="1" si="118"/>
        <v>0</v>
      </c>
      <c r="J372" s="76">
        <f t="shared" ca="1" si="118"/>
        <v>0</v>
      </c>
      <c r="K372" s="76">
        <f t="shared" ca="1" si="118"/>
        <v>0</v>
      </c>
      <c r="L372" s="76">
        <f t="shared" ca="1" si="118"/>
        <v>0</v>
      </c>
      <c r="M372" s="76">
        <f t="shared" ca="1" si="118"/>
        <v>0</v>
      </c>
      <c r="N372" s="76">
        <f t="shared" ca="1" si="118"/>
        <v>0</v>
      </c>
    </row>
    <row r="373" spans="1:14" hidden="1" x14ac:dyDescent="0.25">
      <c r="B373" s="1" t="str">
        <f ca="1">IF(OR((B368="~"),(C373="~")),"~","")</f>
        <v>~</v>
      </c>
      <c r="C373" s="2" t="s">
        <v>83</v>
      </c>
      <c r="D373" s="2"/>
      <c r="E373" s="76">
        <f ca="1">IF(E$392=0,0,ROUND(IF($C373=0,0,E263/E$392),3))</f>
        <v>0</v>
      </c>
      <c r="F373" s="72"/>
      <c r="G373" s="76">
        <f t="shared" ref="G373:N373" ca="1" si="119">IF(G$392=0,0,ROUND(IF($C373=0,0,G263/G$392),3))</f>
        <v>0</v>
      </c>
      <c r="H373" s="76">
        <f t="shared" ca="1" si="119"/>
        <v>0</v>
      </c>
      <c r="I373" s="76">
        <f t="shared" ca="1" si="119"/>
        <v>0</v>
      </c>
      <c r="J373" s="76">
        <f t="shared" ca="1" si="119"/>
        <v>0</v>
      </c>
      <c r="K373" s="76">
        <f t="shared" ca="1" si="119"/>
        <v>0</v>
      </c>
      <c r="L373" s="76">
        <f t="shared" ca="1" si="119"/>
        <v>0</v>
      </c>
      <c r="M373" s="76">
        <f t="shared" ca="1" si="119"/>
        <v>0</v>
      </c>
      <c r="N373" s="76">
        <f t="shared" ca="1" si="119"/>
        <v>0</v>
      </c>
    </row>
    <row r="374" spans="1:14" hidden="1" x14ac:dyDescent="0.25">
      <c r="B374" s="1" t="str">
        <f ca="1">IF(OR((B368="~"),(C374="~")),"~","")</f>
        <v>~</v>
      </c>
      <c r="C374" s="2" t="s">
        <v>83</v>
      </c>
      <c r="D374" s="2"/>
      <c r="E374" s="76">
        <f ca="1">IF(E$393=0,0,ROUND(IF($C374=0,0,E264/E$393),3))</f>
        <v>0</v>
      </c>
      <c r="F374" s="72"/>
      <c r="G374" s="76">
        <f t="shared" ref="G374:N374" ca="1" si="120">IF(G$393=0,0,ROUND(IF($C374=0,0,G264/G$393),3))</f>
        <v>0</v>
      </c>
      <c r="H374" s="76">
        <f t="shared" ca="1" si="120"/>
        <v>0</v>
      </c>
      <c r="I374" s="76">
        <f t="shared" ca="1" si="120"/>
        <v>0</v>
      </c>
      <c r="J374" s="76">
        <f t="shared" ca="1" si="120"/>
        <v>0</v>
      </c>
      <c r="K374" s="76">
        <f t="shared" ca="1" si="120"/>
        <v>0</v>
      </c>
      <c r="L374" s="76">
        <f t="shared" ca="1" si="120"/>
        <v>0</v>
      </c>
      <c r="M374" s="76">
        <f t="shared" ca="1" si="120"/>
        <v>0</v>
      </c>
      <c r="N374" s="76">
        <f t="shared" ca="1" si="120"/>
        <v>0</v>
      </c>
    </row>
    <row r="375" spans="1:14" ht="13" hidden="1" x14ac:dyDescent="0.3">
      <c r="A375" s="46"/>
      <c r="B375" s="46" t="str">
        <f ca="1">IF(OR((B368="~"),(C375="~")),"~","")</f>
        <v>~</v>
      </c>
      <c r="C375" s="51" t="str">
        <f ca="1">IF(B368="~","~","Sub-total")</f>
        <v>~</v>
      </c>
      <c r="D375" s="77"/>
      <c r="E375" s="78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idden="1" x14ac:dyDescent="0.25">
      <c r="A376" s="46"/>
      <c r="B376" s="46" t="str">
        <f ca="1">IF(OR((B368="~"),(C376="~")),"~","")</f>
        <v>~</v>
      </c>
      <c r="C376" s="46"/>
      <c r="D376" s="46"/>
      <c r="E376" s="75"/>
      <c r="F376" s="72"/>
      <c r="G376" s="72"/>
      <c r="H376" s="72"/>
      <c r="I376" s="72"/>
      <c r="J376" s="72"/>
      <c r="K376" s="72"/>
      <c r="L376" s="72"/>
      <c r="M376" s="72"/>
      <c r="N376" s="72"/>
    </row>
    <row r="377" spans="1:14" ht="13" x14ac:dyDescent="0.3">
      <c r="A377" s="46"/>
      <c r="B377" s="74"/>
      <c r="C377" s="46"/>
      <c r="D377" s="46"/>
      <c r="E377" s="75"/>
      <c r="F377" s="72"/>
      <c r="G377" s="72"/>
      <c r="H377" s="72"/>
      <c r="I377" s="72"/>
      <c r="J377" s="72"/>
      <c r="K377" s="72"/>
      <c r="L377" s="72"/>
      <c r="M377" s="72"/>
      <c r="N377" s="72"/>
    </row>
    <row r="378" spans="1:14" ht="13" x14ac:dyDescent="0.3">
      <c r="B378" s="15" t="s">
        <v>55</v>
      </c>
      <c r="E378" s="72"/>
      <c r="F378" s="72"/>
      <c r="G378" s="72"/>
      <c r="H378" s="72"/>
      <c r="I378" s="72"/>
      <c r="J378" s="72"/>
      <c r="K378" s="72"/>
      <c r="L378" s="72"/>
      <c r="M378" s="72"/>
      <c r="N378" s="72"/>
    </row>
    <row r="379" spans="1:14" x14ac:dyDescent="0.25">
      <c r="B379" s="1" t="str">
        <f ca="1">IF(OR((B378="~"),(C379="~")),"~","")</f>
        <v/>
      </c>
      <c r="C379" s="2" t="s">
        <v>60</v>
      </c>
      <c r="E379" s="71">
        <f ca="1">IF(E$388=0,0,ROUND(IF($C379=0,0,E269/E$388),4))</f>
        <v>1.4004000000000001</v>
      </c>
      <c r="F379" s="72"/>
      <c r="G379" s="71">
        <f t="shared" ref="G379:N379" ca="1" si="121">IF(G$388=0,0,ROUND(IF($C379=0,0,G269/G$388),4))</f>
        <v>1.4020999999999999</v>
      </c>
      <c r="H379" s="71">
        <f t="shared" ca="1" si="121"/>
        <v>1.3953</v>
      </c>
      <c r="I379" s="71">
        <f ca="1">IF(I$388=0,0,ROUND(IF($C379=0,0,I269/I$388),4))</f>
        <v>1.4319999999999999</v>
      </c>
      <c r="J379" s="71">
        <f t="shared" ca="1" si="121"/>
        <v>1.4690000000000001</v>
      </c>
      <c r="K379" s="71">
        <f ca="1">IF(K$388=0,0,ROUND(IF($C379=0,0,K269/K$388),4))</f>
        <v>2.3715999999999999</v>
      </c>
      <c r="L379" s="71">
        <f t="shared" ca="1" si="121"/>
        <v>2.2231999999999998</v>
      </c>
      <c r="M379" s="71">
        <f ca="1">IF(M$388=0,0,ROUND(IF($C379=0,0,M269/M$388),4))</f>
        <v>0.56379999999999997</v>
      </c>
      <c r="N379" s="71">
        <f t="shared" ca="1" si="121"/>
        <v>0</v>
      </c>
    </row>
    <row r="380" spans="1:14" x14ac:dyDescent="0.25">
      <c r="B380" s="1" t="str">
        <f ca="1">IF(OR((B378="~"),(C380="~")),"~","")</f>
        <v/>
      </c>
      <c r="C380" s="2" t="s">
        <v>61</v>
      </c>
      <c r="E380" s="71">
        <f ca="1">IF(E$389=0,0,ROUND(IF($C380=0,0,E270/E$389),4))</f>
        <v>9.9000000000000005E-2</v>
      </c>
      <c r="F380" s="72"/>
      <c r="G380" s="71">
        <f t="shared" ref="G380:N380" ca="1" si="122">IF(G$389=0,0,ROUND(IF($C380=0,0,G270/G$389),4))</f>
        <v>0.11849999999999999</v>
      </c>
      <c r="H380" s="71">
        <f t="shared" ca="1" si="122"/>
        <v>0.10780000000000001</v>
      </c>
      <c r="I380" s="71">
        <f t="shared" ca="1" si="122"/>
        <v>9.1300000000000006E-2</v>
      </c>
      <c r="J380" s="71">
        <f t="shared" ca="1" si="122"/>
        <v>6.54E-2</v>
      </c>
      <c r="K380" s="71">
        <f t="shared" ca="1" si="122"/>
        <v>7.8799999999999995E-2</v>
      </c>
      <c r="L380" s="71">
        <f t="shared" ca="1" si="122"/>
        <v>4.1700000000000001E-2</v>
      </c>
      <c r="M380" s="71">
        <f t="shared" ca="1" si="122"/>
        <v>1.14E-2</v>
      </c>
      <c r="N380" s="71">
        <f t="shared" ca="1" si="122"/>
        <v>0</v>
      </c>
    </row>
    <row r="381" spans="1:14" x14ac:dyDescent="0.25">
      <c r="B381" s="1" t="str">
        <f ca="1">IF(OR((B378="~"),(C381="~")),"~","")</f>
        <v/>
      </c>
      <c r="C381" s="2" t="s">
        <v>62</v>
      </c>
      <c r="D381" s="2"/>
      <c r="E381" s="3">
        <f ca="1">IF(E$390=0,0,ROUND(IF($C381=0,0,E271/E$390),4))</f>
        <v>22.134499999999999</v>
      </c>
      <c r="F381" s="3"/>
      <c r="G381" s="3">
        <f t="shared" ref="G381:N381" ca="1" si="123">IF(G$390=0,0,ROUND(IF($C381=0,0,G271/G$390),4))</f>
        <v>16.017299999999999</v>
      </c>
      <c r="H381" s="3">
        <f t="shared" ca="1" si="123"/>
        <v>91.973399999999998</v>
      </c>
      <c r="I381" s="3">
        <f t="shared" ca="1" si="123"/>
        <v>173.82409999999999</v>
      </c>
      <c r="J381" s="3">
        <f t="shared" ca="1" si="123"/>
        <v>1035.5663999999999</v>
      </c>
      <c r="K381" s="3">
        <f t="shared" ca="1" si="123"/>
        <v>117.08710000000001</v>
      </c>
      <c r="L381" s="3">
        <f t="shared" ca="1" si="123"/>
        <v>1697.3154</v>
      </c>
      <c r="M381" s="3">
        <f t="shared" ca="1" si="123"/>
        <v>2318.8508999999999</v>
      </c>
      <c r="N381" s="3">
        <f t="shared" ca="1" si="123"/>
        <v>0</v>
      </c>
    </row>
    <row r="382" spans="1:14" x14ac:dyDescent="0.25">
      <c r="B382" s="1" t="str">
        <f ca="1">IF(OR((B378="~"),(C382="~")),"~","")</f>
        <v/>
      </c>
      <c r="C382" s="2" t="s">
        <v>63</v>
      </c>
      <c r="D382" s="2"/>
      <c r="E382" s="3">
        <f ca="1">IF(E$391=0,0,ROUND(IF($C382=0,0,E272/E$391),4))</f>
        <v>3.2886000000000002</v>
      </c>
      <c r="F382" s="3"/>
      <c r="G382" s="3">
        <f t="shared" ref="G382:N382" ca="1" si="124">IF(G$391=0,0,ROUND(IF($C382=0,0,G272/G$391),4))</f>
        <v>2.8730000000000002</v>
      </c>
      <c r="H382" s="3">
        <f t="shared" ca="1" si="124"/>
        <v>6.5739000000000001</v>
      </c>
      <c r="I382" s="3">
        <f t="shared" ca="1" si="124"/>
        <v>45.33</v>
      </c>
      <c r="J382" s="3">
        <f t="shared" ca="1" si="124"/>
        <v>260.60660000000001</v>
      </c>
      <c r="K382" s="3">
        <f t="shared" ca="1" si="124"/>
        <v>37.348199999999999</v>
      </c>
      <c r="L382" s="3">
        <f t="shared" ca="1" si="124"/>
        <v>2242.2759000000001</v>
      </c>
      <c r="M382" s="3">
        <f t="shared" ca="1" si="124"/>
        <v>0</v>
      </c>
      <c r="N382" s="3">
        <f t="shared" ca="1" si="124"/>
        <v>0</v>
      </c>
    </row>
    <row r="383" spans="1:14" x14ac:dyDescent="0.25">
      <c r="B383" s="1" t="str">
        <f ca="1">IF(OR((B378="~"),(C383="~")),"~","")</f>
        <v/>
      </c>
      <c r="C383" s="2" t="s">
        <v>64</v>
      </c>
      <c r="D383" s="2"/>
      <c r="E383" s="3">
        <f ca="1">IF(E$392=0,0,ROUND(IF($C383=0,0,E273/E$392),4))</f>
        <v>297.94139999999999</v>
      </c>
      <c r="F383" s="3"/>
      <c r="G383" s="3">
        <f t="shared" ref="G383:N383" ca="1" si="125">IF(G$392=0,0,ROUND(IF($C383=0,0,G273/G$392),4))</f>
        <v>0</v>
      </c>
      <c r="H383" s="3">
        <f t="shared" ca="1" si="125"/>
        <v>50.733199999999997</v>
      </c>
      <c r="I383" s="3">
        <f t="shared" ca="1" si="125"/>
        <v>83.198099999999997</v>
      </c>
      <c r="J383" s="3">
        <f t="shared" ca="1" si="125"/>
        <v>161.83090000000001</v>
      </c>
      <c r="K383" s="3">
        <f ca="1">IF(K$392=0,0,ROUND(IF($C383=0,0,K273/K$392),4))</f>
        <v>152.33279999999999</v>
      </c>
      <c r="L383" s="3">
        <f t="shared" ca="1" si="125"/>
        <v>2852.0106999999998</v>
      </c>
      <c r="M383" s="3">
        <f t="shared" ca="1" si="125"/>
        <v>1520.3949</v>
      </c>
      <c r="N383" s="3">
        <f t="shared" ca="1" si="125"/>
        <v>0</v>
      </c>
    </row>
    <row r="384" spans="1:14" hidden="1" x14ac:dyDescent="0.25">
      <c r="B384" s="1" t="str">
        <f ca="1">IF(OR((B378="~"),(C384="~")),"~","")</f>
        <v>~</v>
      </c>
      <c r="C384" s="2" t="s">
        <v>83</v>
      </c>
      <c r="D384" s="2"/>
      <c r="E384" s="71">
        <f ca="1">IF(E$393=0,0,ROUND(IF($C384=0,0,E274/E$393),4))</f>
        <v>0</v>
      </c>
      <c r="F384" s="72"/>
      <c r="G384" s="71">
        <f t="shared" ref="G384:N384" ca="1" si="126">IF(G$393=0,0,ROUND(IF($C384=0,0,G274/G$393),4))</f>
        <v>0</v>
      </c>
      <c r="H384" s="71">
        <f t="shared" ca="1" si="126"/>
        <v>0</v>
      </c>
      <c r="I384" s="71">
        <f t="shared" ca="1" si="126"/>
        <v>0</v>
      </c>
      <c r="J384" s="71">
        <f t="shared" ca="1" si="126"/>
        <v>0</v>
      </c>
      <c r="K384" s="71">
        <f t="shared" ca="1" si="126"/>
        <v>0</v>
      </c>
      <c r="L384" s="71">
        <f t="shared" ca="1" si="126"/>
        <v>0</v>
      </c>
      <c r="M384" s="71">
        <f t="shared" ca="1" si="126"/>
        <v>0</v>
      </c>
      <c r="N384" s="71">
        <f t="shared" ca="1" si="126"/>
        <v>0</v>
      </c>
    </row>
    <row r="385" spans="2:14" x14ac:dyDescent="0.25">
      <c r="B385" s="46"/>
      <c r="C385" s="2" t="s">
        <v>65</v>
      </c>
      <c r="E385" s="71">
        <f ca="1">IF(E$389=0,0,ROUND((E269+E270)/E$389,4))</f>
        <v>0.2419</v>
      </c>
      <c r="G385" s="71">
        <f ca="1">IF(G$389=0,0,ROUND((G269+G270)/G$389,4))</f>
        <v>0.31359999999999999</v>
      </c>
      <c r="H385" s="71">
        <f t="shared" ref="H385:N385" ca="1" si="127">IF(H$389=0,0,ROUND((H269+H270)/H$389,4))</f>
        <v>0.28789999999999999</v>
      </c>
      <c r="I385" s="71">
        <f t="shared" ca="1" si="127"/>
        <v>0.1709</v>
      </c>
      <c r="J385" s="71">
        <f t="shared" ca="1" si="127"/>
        <v>7.7799999999999994E-2</v>
      </c>
      <c r="K385" s="71">
        <f t="shared" ca="1" si="127"/>
        <v>9.9299999999999999E-2</v>
      </c>
      <c r="L385" s="71">
        <f t="shared" ca="1" si="127"/>
        <v>4.6899999999999997E-2</v>
      </c>
      <c r="M385" s="71">
        <f t="shared" ca="1" si="127"/>
        <v>2.06E-2</v>
      </c>
      <c r="N385" s="71">
        <f t="shared" ca="1" si="127"/>
        <v>0</v>
      </c>
    </row>
    <row r="386" spans="2:14" x14ac:dyDescent="0.25">
      <c r="B386" s="46"/>
      <c r="C386" s="2" t="s">
        <v>66</v>
      </c>
      <c r="E386" s="3">
        <f ca="1">IF(E$390=0,0,ROUND((E271+E272+E273)/E$390,4))</f>
        <v>25.5059</v>
      </c>
      <c r="F386" s="79"/>
      <c r="G386" s="3">
        <f t="shared" ref="G386:N386" ca="1" si="128">IF(G$390=0,0,ROUND((G271+G272+G273)/G$390,4))</f>
        <v>18.8903</v>
      </c>
      <c r="H386" s="3">
        <f t="shared" ca="1" si="128"/>
        <v>98.549400000000006</v>
      </c>
      <c r="I386" s="3">
        <f t="shared" ca="1" si="128"/>
        <v>221.9563</v>
      </c>
      <c r="J386" s="3">
        <f ca="1">IF(J$390=0,0,ROUND((J271+J272+J273)/J$390,4))</f>
        <v>1218.8785</v>
      </c>
      <c r="K386" s="3">
        <f t="shared" ca="1" si="128"/>
        <v>155.48560000000001</v>
      </c>
      <c r="L386" s="3">
        <f t="shared" ca="1" si="128"/>
        <v>4346.0811999999996</v>
      </c>
      <c r="M386" s="3">
        <f t="shared" ca="1" si="128"/>
        <v>3839.2456999999999</v>
      </c>
      <c r="N386" s="3">
        <f t="shared" ca="1" si="128"/>
        <v>0</v>
      </c>
    </row>
    <row r="387" spans="2:14" x14ac:dyDescent="0.25">
      <c r="B387" s="46" t="str">
        <f ca="1">IF(OR((B378="~"),(C387="~")),"~","")</f>
        <v/>
      </c>
      <c r="E387" s="72"/>
      <c r="F387" s="72"/>
      <c r="G387" s="72"/>
      <c r="H387" s="72"/>
      <c r="I387" s="72"/>
      <c r="J387" s="72"/>
      <c r="K387" s="72"/>
      <c r="L387" s="72"/>
      <c r="M387" s="72"/>
      <c r="N387" s="72"/>
    </row>
    <row r="388" spans="2:14" x14ac:dyDescent="0.25">
      <c r="B388" s="50"/>
      <c r="C388" s="80" t="s">
        <v>91</v>
      </c>
      <c r="D388" s="80"/>
      <c r="E388" s="81">
        <v>121572960</v>
      </c>
      <c r="F388" s="81"/>
      <c r="G388" s="81">
        <v>84811015.630108565</v>
      </c>
      <c r="H388" s="81">
        <v>30229088.041891437</v>
      </c>
      <c r="I388" s="81">
        <v>4794155.58</v>
      </c>
      <c r="J388" s="81">
        <v>762386.88</v>
      </c>
      <c r="K388" s="81">
        <v>84509.867999999988</v>
      </c>
      <c r="L388" s="81">
        <v>287208</v>
      </c>
      <c r="M388" s="81">
        <v>604596</v>
      </c>
      <c r="N388" s="81">
        <v>0</v>
      </c>
    </row>
    <row r="389" spans="2:14" x14ac:dyDescent="0.25">
      <c r="B389" s="50"/>
      <c r="C389" s="80" t="s">
        <v>92</v>
      </c>
      <c r="D389" s="80"/>
      <c r="E389" s="81">
        <v>1191304269.0992641</v>
      </c>
      <c r="F389" s="81"/>
      <c r="G389" s="81">
        <v>609257701.15931797</v>
      </c>
      <c r="H389" s="81">
        <v>234176518.05324447</v>
      </c>
      <c r="I389" s="81">
        <v>86328991.912539333</v>
      </c>
      <c r="J389" s="81">
        <v>90957971.20362018</v>
      </c>
      <c r="K389" s="81">
        <v>9748488.4229263533</v>
      </c>
      <c r="L389" s="81">
        <v>123778170.49320194</v>
      </c>
      <c r="M389" s="81">
        <v>37056427.854413897</v>
      </c>
      <c r="N389" s="81">
        <v>0</v>
      </c>
    </row>
    <row r="390" spans="2:14" x14ac:dyDescent="0.25">
      <c r="B390" s="50"/>
      <c r="C390" s="80" t="s">
        <v>93</v>
      </c>
      <c r="D390" s="80"/>
      <c r="E390" s="81">
        <v>9967759</v>
      </c>
      <c r="F390" s="81"/>
      <c r="G390" s="81">
        <v>9265563</v>
      </c>
      <c r="H390" s="81">
        <v>680293</v>
      </c>
      <c r="I390" s="81">
        <v>17298</v>
      </c>
      <c r="J390" s="81">
        <v>1568</v>
      </c>
      <c r="K390" s="81">
        <v>2737</v>
      </c>
      <c r="L390" s="81">
        <v>180</v>
      </c>
      <c r="M390" s="81">
        <v>120</v>
      </c>
      <c r="N390" s="81">
        <v>0</v>
      </c>
    </row>
    <row r="391" spans="2:14" x14ac:dyDescent="0.25">
      <c r="B391" s="50"/>
      <c r="C391" s="80" t="s">
        <v>94</v>
      </c>
      <c r="D391" s="80"/>
      <c r="E391" s="81">
        <v>9964956</v>
      </c>
      <c r="F391" s="81"/>
      <c r="G391" s="81">
        <v>9265563</v>
      </c>
      <c r="H391" s="81">
        <v>680262</v>
      </c>
      <c r="I391" s="81">
        <v>16018</v>
      </c>
      <c r="J391" s="81">
        <v>341</v>
      </c>
      <c r="K391" s="81">
        <v>2712</v>
      </c>
      <c r="L391" s="81">
        <v>60</v>
      </c>
      <c r="M391" s="81">
        <v>0</v>
      </c>
      <c r="N391" s="81">
        <v>0</v>
      </c>
    </row>
    <row r="392" spans="2:14" x14ac:dyDescent="0.25">
      <c r="B392" s="50"/>
      <c r="C392" s="80" t="s">
        <v>95</v>
      </c>
      <c r="D392" s="80"/>
      <c r="E392" s="81">
        <v>2803.00000000003</v>
      </c>
      <c r="F392" s="81"/>
      <c r="G392" s="81">
        <v>0</v>
      </c>
      <c r="H392" s="81">
        <v>31.000000000029104</v>
      </c>
      <c r="I392" s="81">
        <v>1280.0000000000009</v>
      </c>
      <c r="J392" s="81">
        <v>1226.9999999999998</v>
      </c>
      <c r="K392" s="81">
        <v>25.000000000000114</v>
      </c>
      <c r="L392" s="81">
        <v>120</v>
      </c>
      <c r="M392" s="81">
        <v>120</v>
      </c>
      <c r="N392" s="81">
        <v>0</v>
      </c>
    </row>
    <row r="393" spans="2:14" x14ac:dyDescent="0.25">
      <c r="B393" s="50"/>
      <c r="C393" s="80" t="s">
        <v>83</v>
      </c>
      <c r="D393" s="80"/>
      <c r="E393" s="81">
        <v>0</v>
      </c>
      <c r="F393" s="81"/>
      <c r="G393" s="81">
        <v>0</v>
      </c>
      <c r="H393" s="81">
        <v>0</v>
      </c>
      <c r="I393" s="81">
        <v>0</v>
      </c>
      <c r="J393" s="81">
        <v>0</v>
      </c>
      <c r="K393" s="81">
        <v>0</v>
      </c>
      <c r="L393" s="81">
        <v>0</v>
      </c>
      <c r="M393" s="81">
        <v>0</v>
      </c>
      <c r="N393" s="81">
        <v>0</v>
      </c>
    </row>
    <row r="395" spans="2:14" x14ac:dyDescent="0.25">
      <c r="G395" s="82"/>
      <c r="H395" s="82"/>
      <c r="I395" s="82"/>
      <c r="J395" s="82"/>
      <c r="K395" s="82"/>
      <c r="L395" s="82"/>
      <c r="M395" s="82"/>
      <c r="N395" s="82"/>
    </row>
    <row r="396" spans="2:14" x14ac:dyDescent="0.25">
      <c r="G396" s="82"/>
      <c r="H396" s="82"/>
      <c r="I396" s="82"/>
      <c r="J396" s="82"/>
      <c r="K396" s="82"/>
      <c r="L396" s="82"/>
      <c r="M396" s="82"/>
      <c r="N396" s="82"/>
    </row>
    <row r="397" spans="2:14" x14ac:dyDescent="0.25">
      <c r="G397" s="82"/>
      <c r="H397" s="82"/>
      <c r="I397" s="82"/>
      <c r="J397" s="82"/>
      <c r="K397" s="82"/>
      <c r="L397" s="82"/>
      <c r="M397" s="82"/>
      <c r="N397" s="82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JDT-10 
                   Page &amp;P of &amp;N</oddFooter>
  </headerFooter>
  <rowBreaks count="3" manualBreakCount="3">
    <brk id="62" max="13" man="1"/>
    <brk id="170" max="13" man="1"/>
    <brk id="28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397"/>
  <sheetViews>
    <sheetView showGridLines="0" zoomScale="90" zoomScaleNormal="90" workbookViewId="0">
      <pane xSplit="6" ySplit="7" topLeftCell="G8" activePane="bottomRight" state="frozen"/>
      <selection activeCell="L63" sqref="L63"/>
      <selection pane="topRight" activeCell="L63" sqref="L63"/>
      <selection pane="bottomLeft" activeCell="L63" sqref="L63"/>
      <selection pane="bottomRight" activeCell="C46" sqref="C46"/>
    </sheetView>
  </sheetViews>
  <sheetFormatPr defaultRowHeight="12.5" x14ac:dyDescent="0.25"/>
  <cols>
    <col min="1" max="1" width="6.7265625" style="1" customWidth="1"/>
    <col min="2" max="2" width="1.7265625" style="1" customWidth="1"/>
    <col min="3" max="3" width="40.26953125" style="1" customWidth="1"/>
    <col min="4" max="4" width="1.7265625" style="1" customWidth="1"/>
    <col min="5" max="5" width="16.26953125" style="1" customWidth="1"/>
    <col min="6" max="6" width="6.7265625" style="1" customWidth="1"/>
    <col min="7" max="7" width="18.1796875" style="1" bestFit="1" customWidth="1"/>
    <col min="8" max="8" width="16.453125" style="1" bestFit="1" customWidth="1"/>
    <col min="9" max="9" width="15.453125" style="1" bestFit="1" customWidth="1"/>
    <col min="10" max="10" width="14.81640625" style="1" customWidth="1"/>
    <col min="11" max="11" width="15.453125" style="1" bestFit="1" customWidth="1"/>
    <col min="12" max="12" width="16" style="1" bestFit="1" customWidth="1"/>
    <col min="13" max="13" width="14.81640625" style="1" customWidth="1"/>
    <col min="14" max="14" width="14.54296875" style="1" bestFit="1" customWidth="1"/>
    <col min="15" max="15" width="8.7265625" style="1"/>
    <col min="16" max="16" width="15" style="1" bestFit="1" customWidth="1"/>
    <col min="17" max="16384" width="8.7265625" style="1"/>
  </cols>
  <sheetData>
    <row r="1" spans="1:16" s="5" customFormat="1" ht="15.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s="5" customFormat="1" ht="15.5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s="5" customFormat="1" ht="15.5" x14ac:dyDescent="0.25">
      <c r="A3" s="6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s="8" customFormat="1" ht="15.5" x14ac:dyDescent="0.35">
      <c r="A5" s="7"/>
    </row>
    <row r="6" spans="1:16" s="8" customFormat="1" ht="39" x14ac:dyDescent="0.3">
      <c r="A6" s="9" t="s">
        <v>2</v>
      </c>
      <c r="B6" s="10"/>
      <c r="C6" s="9" t="s">
        <v>3</v>
      </c>
      <c r="D6" s="9"/>
      <c r="E6" s="9" t="s">
        <v>4</v>
      </c>
      <c r="F6" s="9"/>
      <c r="G6" s="11" t="s">
        <v>68</v>
      </c>
      <c r="H6" s="9" t="s">
        <v>69</v>
      </c>
      <c r="I6" s="9" t="s">
        <v>70</v>
      </c>
      <c r="J6" s="9" t="s">
        <v>71</v>
      </c>
      <c r="K6" s="9" t="s">
        <v>72</v>
      </c>
      <c r="L6" s="9" t="s">
        <v>73</v>
      </c>
      <c r="M6" s="11" t="s">
        <v>74</v>
      </c>
      <c r="N6" s="11" t="s">
        <v>75</v>
      </c>
    </row>
    <row r="7" spans="1:16" x14ac:dyDescent="0.25">
      <c r="C7" s="12" t="s">
        <v>5</v>
      </c>
      <c r="E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</row>
    <row r="8" spans="1:16" ht="13" x14ac:dyDescent="0.3">
      <c r="A8" s="14"/>
    </row>
    <row r="9" spans="1:16" ht="13" x14ac:dyDescent="0.3">
      <c r="A9" s="14"/>
      <c r="C9" s="15" t="s">
        <v>15</v>
      </c>
    </row>
    <row r="10" spans="1:16" ht="13" x14ac:dyDescent="0.3">
      <c r="A10" s="16">
        <v>1</v>
      </c>
      <c r="C10" s="17" t="s">
        <v>16</v>
      </c>
      <c r="E10" s="18">
        <v>4355396430.0354624</v>
      </c>
      <c r="F10" s="18"/>
      <c r="G10" s="18">
        <v>2807964277.4784641</v>
      </c>
      <c r="H10" s="18">
        <v>1197985151.0158169</v>
      </c>
      <c r="I10" s="18">
        <v>150022967.11374789</v>
      </c>
      <c r="J10" s="18">
        <v>76596835.353124589</v>
      </c>
      <c r="K10" s="18">
        <v>11147113.79297445</v>
      </c>
      <c r="L10" s="18">
        <v>61524105.159357525</v>
      </c>
      <c r="M10" s="18">
        <v>26743834.222411539</v>
      </c>
      <c r="N10" s="18">
        <v>23412145.899566386</v>
      </c>
      <c r="P10" s="19"/>
    </row>
    <row r="11" spans="1:16" ht="13" x14ac:dyDescent="0.3">
      <c r="A11" s="16">
        <v>2</v>
      </c>
      <c r="C11" s="17" t="s">
        <v>17</v>
      </c>
      <c r="E11" s="20">
        <v>-1656631761.3504488</v>
      </c>
      <c r="G11" s="20">
        <v>-1055428886.2118274</v>
      </c>
      <c r="H11" s="20">
        <v>-475965953.47784424</v>
      </c>
      <c r="I11" s="20">
        <v>-51105732.900643304</v>
      </c>
      <c r="J11" s="20">
        <v>-27117657.687242314</v>
      </c>
      <c r="K11" s="20">
        <v>-3861316.2983067418</v>
      </c>
      <c r="L11" s="20">
        <v>-21837307.184828777</v>
      </c>
      <c r="M11" s="20">
        <v>-9515287.801627161</v>
      </c>
      <c r="N11" s="20">
        <v>-11799619.788128769</v>
      </c>
      <c r="P11" s="19"/>
    </row>
    <row r="12" spans="1:16" ht="13" x14ac:dyDescent="0.3">
      <c r="A12" s="16">
        <v>3</v>
      </c>
      <c r="C12" s="17" t="s">
        <v>18</v>
      </c>
      <c r="E12" s="20">
        <v>-556115944.61684597</v>
      </c>
      <c r="G12" s="20">
        <v>-359435356.6190387</v>
      </c>
      <c r="H12" s="20">
        <v>-151341976.41117993</v>
      </c>
      <c r="I12" s="20">
        <v>-20382472.784062091</v>
      </c>
      <c r="J12" s="20">
        <v>-10257229.322779605</v>
      </c>
      <c r="K12" s="20">
        <v>-1418866.3153463837</v>
      </c>
      <c r="L12" s="20">
        <v>-7988338.2090616962</v>
      </c>
      <c r="M12" s="20">
        <v>-3585719.5022151913</v>
      </c>
      <c r="N12" s="20">
        <v>-1705985.4531624101</v>
      </c>
      <c r="P12" s="19"/>
    </row>
    <row r="13" spans="1:16" ht="13.5" thickBot="1" x14ac:dyDescent="0.35">
      <c r="A13" s="16">
        <v>4</v>
      </c>
      <c r="C13" s="21" t="s">
        <v>19</v>
      </c>
      <c r="D13" s="21"/>
      <c r="E13" s="21">
        <v>2142648724.0681677</v>
      </c>
      <c r="F13" s="21"/>
      <c r="G13" s="21">
        <v>1393100034.6475983</v>
      </c>
      <c r="H13" s="21">
        <v>570677221.12679279</v>
      </c>
      <c r="I13" s="21">
        <v>78534761.429042503</v>
      </c>
      <c r="J13" s="21">
        <v>39221948.343102671</v>
      </c>
      <c r="K13" s="21">
        <v>5866931.1793213245</v>
      </c>
      <c r="L13" s="21">
        <v>31698459.765467048</v>
      </c>
      <c r="M13" s="21">
        <v>13642826.918569185</v>
      </c>
      <c r="N13" s="21">
        <v>9906540.6582752075</v>
      </c>
      <c r="P13" s="19"/>
    </row>
    <row r="14" spans="1:16" ht="13.5" thickTop="1" x14ac:dyDescent="0.3">
      <c r="A14" s="14"/>
      <c r="P14" s="19"/>
    </row>
    <row r="15" spans="1:16" ht="13" x14ac:dyDescent="0.3">
      <c r="A15" s="16"/>
      <c r="C15" s="8" t="s">
        <v>20</v>
      </c>
      <c r="E15" s="22"/>
      <c r="P15" s="19"/>
    </row>
    <row r="16" spans="1:16" ht="13" x14ac:dyDescent="0.3">
      <c r="A16" s="16">
        <v>5</v>
      </c>
      <c r="B16" s="15"/>
      <c r="C16" s="17" t="s">
        <v>21</v>
      </c>
      <c r="E16" s="19">
        <v>444001886.38982129</v>
      </c>
      <c r="F16" s="19"/>
      <c r="G16" s="19">
        <v>314237754.38196468</v>
      </c>
      <c r="H16" s="19">
        <v>93373535.17081517</v>
      </c>
      <c r="I16" s="19">
        <v>19479056.632645205</v>
      </c>
      <c r="J16" s="19">
        <v>8511725.4707787875</v>
      </c>
      <c r="K16" s="19">
        <v>2062207.6317832225</v>
      </c>
      <c r="L16" s="19">
        <v>4618690.5186672322</v>
      </c>
      <c r="M16" s="19">
        <v>1718916.583166973</v>
      </c>
      <c r="N16" s="19">
        <v>0</v>
      </c>
      <c r="P16" s="19"/>
    </row>
    <row r="17" spans="1:16" ht="13" x14ac:dyDescent="0.3">
      <c r="A17" s="16">
        <v>6</v>
      </c>
      <c r="B17" s="15"/>
      <c r="C17" s="17" t="s">
        <v>22</v>
      </c>
      <c r="E17" s="19">
        <v>5310380.6899999985</v>
      </c>
      <c r="F17" s="19"/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5310380.6899999985</v>
      </c>
      <c r="P17" s="19"/>
    </row>
    <row r="18" spans="1:16" ht="13" x14ac:dyDescent="0.3">
      <c r="A18" s="16">
        <v>7</v>
      </c>
      <c r="B18" s="15"/>
      <c r="C18" s="17" t="s">
        <v>23</v>
      </c>
      <c r="E18" s="19">
        <v>5039913.28</v>
      </c>
      <c r="F18" s="19"/>
      <c r="G18" s="19">
        <v>4714866.2914596405</v>
      </c>
      <c r="H18" s="19">
        <v>243618.28540779173</v>
      </c>
      <c r="I18" s="19">
        <v>-14275.003398166793</v>
      </c>
      <c r="J18" s="19">
        <v>-117055.40335754609</v>
      </c>
      <c r="K18" s="19">
        <v>-100.81259004905286</v>
      </c>
      <c r="L18" s="19">
        <v>0</v>
      </c>
      <c r="M18" s="19">
        <v>0</v>
      </c>
      <c r="N18" s="19">
        <v>212859.92247832956</v>
      </c>
      <c r="P18" s="19"/>
    </row>
    <row r="19" spans="1:16" ht="13.5" thickBot="1" x14ac:dyDescent="0.35">
      <c r="A19" s="16">
        <v>8</v>
      </c>
      <c r="C19" s="21" t="s">
        <v>24</v>
      </c>
      <c r="D19" s="21"/>
      <c r="E19" s="21">
        <v>454352180.35982126</v>
      </c>
      <c r="F19" s="21"/>
      <c r="G19" s="21">
        <v>318952620.6734243</v>
      </c>
      <c r="H19" s="21">
        <v>93617153.456222966</v>
      </c>
      <c r="I19" s="21">
        <v>19464781.62924704</v>
      </c>
      <c r="J19" s="21">
        <v>8394670.0674212407</v>
      </c>
      <c r="K19" s="21">
        <v>2062106.8191931734</v>
      </c>
      <c r="L19" s="21">
        <v>4618690.5186672322</v>
      </c>
      <c r="M19" s="21">
        <v>1718916.583166973</v>
      </c>
      <c r="N19" s="21">
        <v>5523240.6124783279</v>
      </c>
      <c r="P19" s="19"/>
    </row>
    <row r="20" spans="1:16" ht="13.5" thickTop="1" x14ac:dyDescent="0.3">
      <c r="A20" s="16"/>
      <c r="B20" s="15"/>
      <c r="E20" s="23"/>
      <c r="G20" s="23"/>
      <c r="H20" s="23"/>
      <c r="I20" s="23"/>
      <c r="J20" s="23"/>
      <c r="K20" s="23"/>
      <c r="L20" s="23"/>
      <c r="M20" s="23"/>
      <c r="N20" s="23"/>
      <c r="P20" s="19"/>
    </row>
    <row r="21" spans="1:16" ht="13" x14ac:dyDescent="0.3">
      <c r="A21" s="16"/>
      <c r="C21" s="8" t="s">
        <v>25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P21" s="19"/>
    </row>
    <row r="22" spans="1:16" ht="13" x14ac:dyDescent="0.3">
      <c r="A22" s="16">
        <v>9</v>
      </c>
      <c r="B22" s="15"/>
      <c r="C22" s="17" t="s">
        <v>26</v>
      </c>
      <c r="E22" s="19">
        <v>158410808.92325169</v>
      </c>
      <c r="F22" s="19"/>
      <c r="G22" s="19">
        <v>112483268.14687894</v>
      </c>
      <c r="H22" s="19">
        <v>34300059.005153187</v>
      </c>
      <c r="I22" s="19">
        <v>4608104.5876741819</v>
      </c>
      <c r="J22" s="19">
        <v>2152630.6244608443</v>
      </c>
      <c r="K22" s="19">
        <v>421115.23227801186</v>
      </c>
      <c r="L22" s="19">
        <v>1962610.5926784547</v>
      </c>
      <c r="M22" s="19">
        <v>770436.44578618789</v>
      </c>
      <c r="N22" s="19">
        <v>1712584.2883418663</v>
      </c>
      <c r="P22" s="19"/>
    </row>
    <row r="23" spans="1:16" ht="13" x14ac:dyDescent="0.3">
      <c r="A23" s="16">
        <v>10</v>
      </c>
      <c r="B23" s="15"/>
      <c r="C23" s="17" t="s">
        <v>27</v>
      </c>
      <c r="E23" s="19">
        <v>177408712.6777178</v>
      </c>
      <c r="F23" s="19"/>
      <c r="G23" s="19">
        <v>116020383.17033972</v>
      </c>
      <c r="H23" s="19">
        <v>46197346.281753182</v>
      </c>
      <c r="I23" s="19">
        <v>6096273.8299663765</v>
      </c>
      <c r="J23" s="19">
        <v>3046418.2763773957</v>
      </c>
      <c r="K23" s="19">
        <v>478592.36682139378</v>
      </c>
      <c r="L23" s="19">
        <v>2386945.7882633954</v>
      </c>
      <c r="M23" s="19">
        <v>1025246.8365908074</v>
      </c>
      <c r="N23" s="19">
        <v>2157506.1276055379</v>
      </c>
      <c r="P23" s="19"/>
    </row>
    <row r="24" spans="1:16" ht="13" x14ac:dyDescent="0.3">
      <c r="A24" s="16">
        <v>11</v>
      </c>
      <c r="B24" s="15"/>
      <c r="C24" s="17" t="s">
        <v>28</v>
      </c>
      <c r="E24" s="19">
        <v>24578471.249667753</v>
      </c>
      <c r="F24" s="19"/>
      <c r="G24" s="19">
        <v>17195892.378002372</v>
      </c>
      <c r="H24" s="19">
        <v>5115725.7117841048</v>
      </c>
      <c r="I24" s="19">
        <v>1001477.8055655148</v>
      </c>
      <c r="J24" s="19">
        <v>444983.98157682718</v>
      </c>
      <c r="K24" s="19">
        <v>103471.34701593981</v>
      </c>
      <c r="L24" s="19">
        <v>275108.87794316735</v>
      </c>
      <c r="M24" s="19">
        <v>105286.13039966104</v>
      </c>
      <c r="N24" s="19">
        <v>336525.01738016284</v>
      </c>
      <c r="P24" s="19"/>
    </row>
    <row r="25" spans="1:16" ht="13" x14ac:dyDescent="0.3">
      <c r="A25" s="16">
        <v>12</v>
      </c>
      <c r="B25" s="15"/>
      <c r="C25" s="17" t="s">
        <v>29</v>
      </c>
      <c r="E25" s="19">
        <v>973973.29284743592</v>
      </c>
      <c r="F25" s="19"/>
      <c r="G25" s="24">
        <v>633254.63141499576</v>
      </c>
      <c r="H25" s="19">
        <v>259409.93778885208</v>
      </c>
      <c r="I25" s="19">
        <v>35699.160264965016</v>
      </c>
      <c r="J25" s="19">
        <v>17828.928162845412</v>
      </c>
      <c r="K25" s="19">
        <v>2666.90205232684</v>
      </c>
      <c r="L25" s="19">
        <v>14409.012960997929</v>
      </c>
      <c r="M25" s="19">
        <v>6201.5527362775128</v>
      </c>
      <c r="N25" s="19">
        <v>4503.1674661760089</v>
      </c>
      <c r="O25" s="19"/>
      <c r="P25" s="19"/>
    </row>
    <row r="26" spans="1:16" ht="13.5" thickBot="1" x14ac:dyDescent="0.35">
      <c r="A26" s="16">
        <v>13</v>
      </c>
      <c r="C26" s="21" t="s">
        <v>30</v>
      </c>
      <c r="D26" s="25"/>
      <c r="E26" s="25">
        <v>361371966.14348471</v>
      </c>
      <c r="F26" s="25"/>
      <c r="G26" s="25">
        <v>246332798.32663605</v>
      </c>
      <c r="H26" s="25">
        <v>85872540.93647933</v>
      </c>
      <c r="I26" s="25">
        <v>11741555.38347104</v>
      </c>
      <c r="J26" s="25">
        <v>5661861.8105779132</v>
      </c>
      <c r="K26" s="25">
        <v>1005845.8481676722</v>
      </c>
      <c r="L26" s="25">
        <v>4639074.2718460159</v>
      </c>
      <c r="M26" s="25">
        <v>1907170.9655129339</v>
      </c>
      <c r="N26" s="25">
        <v>4211118.6007937426</v>
      </c>
      <c r="P26" s="19"/>
    </row>
    <row r="27" spans="1:16" ht="13.5" thickTop="1" x14ac:dyDescent="0.3">
      <c r="A27" s="16"/>
      <c r="E27" s="22"/>
      <c r="F27" s="22"/>
      <c r="G27" s="22"/>
      <c r="H27" s="22"/>
      <c r="I27" s="22"/>
      <c r="J27" s="22"/>
      <c r="K27" s="22"/>
      <c r="L27" s="22"/>
      <c r="M27" s="22"/>
      <c r="N27" s="22"/>
      <c r="P27" s="19"/>
    </row>
    <row r="28" spans="1:16" ht="13" x14ac:dyDescent="0.3">
      <c r="A28" s="26">
        <v>14</v>
      </c>
      <c r="B28" s="8"/>
      <c r="C28" s="17" t="s">
        <v>31</v>
      </c>
      <c r="D28" s="27"/>
      <c r="E28" s="17">
        <v>92980214.216336548</v>
      </c>
      <c r="F28" s="17"/>
      <c r="G28" s="17">
        <v>72619822.346788257</v>
      </c>
      <c r="H28" s="17">
        <v>7744612.5197436363</v>
      </c>
      <c r="I28" s="17">
        <v>7723226.2457759995</v>
      </c>
      <c r="J28" s="17">
        <v>2732808.2568433275</v>
      </c>
      <c r="K28" s="17">
        <v>1056260.9710255014</v>
      </c>
      <c r="L28" s="17">
        <v>-20383.753178783692</v>
      </c>
      <c r="M28" s="17">
        <v>-188254.38234596094</v>
      </c>
      <c r="N28" s="17">
        <v>1312122.0116845854</v>
      </c>
      <c r="P28" s="19"/>
    </row>
    <row r="29" spans="1:16" ht="13.5" thickBot="1" x14ac:dyDescent="0.35">
      <c r="A29" s="16">
        <v>15</v>
      </c>
      <c r="B29" s="8"/>
      <c r="C29" s="28" t="s">
        <v>32</v>
      </c>
      <c r="D29" s="29"/>
      <c r="E29" s="30">
        <v>4.3394987321952828E-2</v>
      </c>
      <c r="F29" s="31"/>
      <c r="G29" s="30">
        <v>5.2128218032209246E-2</v>
      </c>
      <c r="H29" s="30">
        <v>1.3570915805000989E-2</v>
      </c>
      <c r="I29" s="30">
        <v>9.8341500059869233E-2</v>
      </c>
      <c r="J29" s="30">
        <v>6.9675484576581528E-2</v>
      </c>
      <c r="K29" s="30">
        <v>0.180036366328689</v>
      </c>
      <c r="L29" s="30">
        <v>-6.4305184950942543E-4</v>
      </c>
      <c r="M29" s="30">
        <v>-1.3798781108168193E-2</v>
      </c>
      <c r="N29" s="30">
        <v>0.13245007081140212</v>
      </c>
      <c r="P29" s="19"/>
    </row>
    <row r="30" spans="1:16" ht="13.5" thickTop="1" x14ac:dyDescent="0.3">
      <c r="A30" s="16"/>
      <c r="B30" s="8"/>
      <c r="C30" s="32"/>
      <c r="D30" s="33"/>
      <c r="E30" s="34"/>
      <c r="F30" s="32"/>
      <c r="G30" s="34"/>
      <c r="H30" s="35"/>
      <c r="I30" s="35"/>
      <c r="J30" s="35"/>
      <c r="K30" s="35"/>
      <c r="L30" s="35"/>
      <c r="M30" s="35"/>
      <c r="N30" s="35"/>
      <c r="P30" s="19"/>
    </row>
    <row r="31" spans="1:16" ht="13" x14ac:dyDescent="0.3">
      <c r="A31" s="16"/>
      <c r="B31" s="8"/>
      <c r="C31" s="36" t="s">
        <v>33</v>
      </c>
      <c r="D31" s="33"/>
      <c r="E31" s="34"/>
      <c r="F31" s="32"/>
      <c r="G31" s="37"/>
      <c r="H31" s="35"/>
      <c r="I31" s="35"/>
      <c r="J31" s="35"/>
      <c r="K31" s="35"/>
      <c r="L31" s="35"/>
      <c r="M31" s="35"/>
      <c r="N31" s="35"/>
      <c r="P31" s="19"/>
    </row>
    <row r="32" spans="1:16" ht="13" x14ac:dyDescent="0.3">
      <c r="A32" s="26">
        <v>16</v>
      </c>
      <c r="B32" s="8"/>
      <c r="C32" s="17" t="s">
        <v>34</v>
      </c>
      <c r="D32" s="27"/>
      <c r="E32" s="38">
        <v>7.4399999999999994E-2</v>
      </c>
      <c r="F32" s="38"/>
      <c r="G32" s="38">
        <v>7.4399999999999994E-2</v>
      </c>
      <c r="H32" s="38">
        <v>7.4399999999999994E-2</v>
      </c>
      <c r="I32" s="38">
        <v>7.4399999999999994E-2</v>
      </c>
      <c r="J32" s="38">
        <v>7.4399999999999994E-2</v>
      </c>
      <c r="K32" s="38">
        <v>7.4399999999999994E-2</v>
      </c>
      <c r="L32" s="38">
        <v>7.4399999999999994E-2</v>
      </c>
      <c r="M32" s="38">
        <v>7.4399999999999994E-2</v>
      </c>
      <c r="N32" s="38">
        <v>7.4399999999999994E-2</v>
      </c>
      <c r="P32" s="19"/>
    </row>
    <row r="33" spans="1:16" ht="13" x14ac:dyDescent="0.3">
      <c r="A33" s="16">
        <v>17</v>
      </c>
      <c r="B33" s="8"/>
      <c r="C33" s="17" t="s">
        <v>35</v>
      </c>
      <c r="D33" s="27"/>
      <c r="E33" s="17">
        <v>159413065.07067168</v>
      </c>
      <c r="F33" s="17"/>
      <c r="G33" s="17">
        <v>103646642.5777813</v>
      </c>
      <c r="H33" s="17">
        <v>42458385.251833379</v>
      </c>
      <c r="I33" s="17">
        <v>5842986.2503207615</v>
      </c>
      <c r="J33" s="17">
        <v>2918112.9567268384</v>
      </c>
      <c r="K33" s="17">
        <v>436499.67974150652</v>
      </c>
      <c r="L33" s="17">
        <v>2358365.4065507483</v>
      </c>
      <c r="M33" s="17">
        <v>1015026.3227415473</v>
      </c>
      <c r="N33" s="17">
        <v>737046.62497567537</v>
      </c>
      <c r="P33" s="19"/>
    </row>
    <row r="34" spans="1:16" ht="13" x14ac:dyDescent="0.3">
      <c r="A34" s="16">
        <v>18</v>
      </c>
      <c r="B34" s="8"/>
      <c r="C34" s="17" t="s">
        <v>36</v>
      </c>
      <c r="D34" s="27"/>
      <c r="E34" s="19">
        <v>-66432850.854335129</v>
      </c>
      <c r="F34" s="19"/>
      <c r="G34" s="19">
        <v>-31026820.230993047</v>
      </c>
      <c r="H34" s="19">
        <v>-34713772.732089743</v>
      </c>
      <c r="I34" s="19">
        <v>1880239.995455238</v>
      </c>
      <c r="J34" s="19">
        <v>-185304.69988351082</v>
      </c>
      <c r="K34" s="19">
        <v>619761.29128399491</v>
      </c>
      <c r="L34" s="19">
        <v>-2378749.159729532</v>
      </c>
      <c r="M34" s="19">
        <v>-1203280.7050875081</v>
      </c>
      <c r="N34" s="19">
        <v>575075.38670890999</v>
      </c>
      <c r="P34" s="19"/>
    </row>
    <row r="35" spans="1:16" ht="13" x14ac:dyDescent="0.3">
      <c r="A35" s="16">
        <v>19</v>
      </c>
      <c r="B35" s="8"/>
      <c r="C35" s="17" t="s">
        <v>37</v>
      </c>
      <c r="D35" s="27"/>
      <c r="E35" s="39">
        <v>0.62044999999999995</v>
      </c>
      <c r="F35" s="17"/>
      <c r="G35" s="40"/>
      <c r="H35" s="40"/>
      <c r="I35" s="40"/>
      <c r="J35" s="40"/>
      <c r="K35" s="40"/>
      <c r="L35" s="40"/>
      <c r="M35" s="40"/>
      <c r="N35" s="40"/>
      <c r="P35" s="19"/>
    </row>
    <row r="36" spans="1:16" ht="13" x14ac:dyDescent="0.3">
      <c r="A36" s="16">
        <v>20</v>
      </c>
      <c r="B36" s="8"/>
      <c r="C36" s="41" t="s">
        <v>38</v>
      </c>
      <c r="D36" s="42"/>
      <c r="E36" s="41">
        <v>-88095895.968423128</v>
      </c>
      <c r="F36" s="41"/>
      <c r="G36" s="41">
        <v>-45396793.474071085</v>
      </c>
      <c r="H36" s="41">
        <v>-40190590.126422703</v>
      </c>
      <c r="I36" s="41">
        <v>1076740.1189024337</v>
      </c>
      <c r="J36" s="41">
        <v>-576544.74648423865</v>
      </c>
      <c r="K36" s="41">
        <v>554752.34068300342</v>
      </c>
      <c r="L36" s="41">
        <v>-2677997.0029116729</v>
      </c>
      <c r="M36" s="41">
        <v>-1329299.2193165042</v>
      </c>
      <c r="N36" s="41">
        <v>443836.14119762927</v>
      </c>
      <c r="O36" s="32"/>
      <c r="P36" s="19"/>
    </row>
    <row r="37" spans="1:16" ht="13" x14ac:dyDescent="0.3">
      <c r="A37" s="16"/>
      <c r="B37" s="8"/>
      <c r="C37" s="17"/>
      <c r="D37" s="27"/>
      <c r="E37" s="43"/>
      <c r="F37" s="17"/>
      <c r="G37" s="44"/>
      <c r="H37" s="44"/>
      <c r="I37" s="44"/>
      <c r="J37" s="44"/>
      <c r="K37" s="44"/>
      <c r="L37" s="44"/>
      <c r="M37" s="44"/>
      <c r="N37" s="44"/>
      <c r="P37" s="19"/>
    </row>
    <row r="38" spans="1:16" ht="13" x14ac:dyDescent="0.3">
      <c r="A38" s="16">
        <v>21</v>
      </c>
      <c r="B38" s="8"/>
      <c r="C38" s="17" t="s">
        <v>39</v>
      </c>
      <c r="D38" s="27"/>
      <c r="E38" s="18">
        <v>542448076.32824433</v>
      </c>
      <c r="F38" s="18"/>
      <c r="G38" s="18">
        <v>364349414.14749539</v>
      </c>
      <c r="H38" s="18">
        <v>133807743.58264567</v>
      </c>
      <c r="I38" s="18">
        <v>18388041.510344606</v>
      </c>
      <c r="J38" s="18">
        <v>8971214.8139054794</v>
      </c>
      <c r="K38" s="18">
        <v>1507354.47851017</v>
      </c>
      <c r="L38" s="18">
        <v>7296687.5215789052</v>
      </c>
      <c r="M38" s="18">
        <v>3048215.8024834772</v>
      </c>
      <c r="N38" s="18">
        <v>5079404.4712806987</v>
      </c>
      <c r="O38" s="18"/>
      <c r="P38" s="19"/>
    </row>
    <row r="39" spans="1:16" ht="13" x14ac:dyDescent="0.3">
      <c r="A39" s="16">
        <v>22</v>
      </c>
      <c r="B39" s="8"/>
      <c r="C39" s="17" t="s">
        <v>40</v>
      </c>
      <c r="D39" s="27"/>
      <c r="E39" s="19">
        <v>5039913.28</v>
      </c>
      <c r="F39" s="19"/>
      <c r="G39" s="19">
        <v>4714866.2914596405</v>
      </c>
      <c r="H39" s="19">
        <v>243618.28540779173</v>
      </c>
      <c r="I39" s="19">
        <v>-14275.003398166793</v>
      </c>
      <c r="J39" s="19">
        <v>-117055.40335754609</v>
      </c>
      <c r="K39" s="19">
        <v>-100.81259004905286</v>
      </c>
      <c r="L39" s="19">
        <v>0</v>
      </c>
      <c r="M39" s="19">
        <v>0</v>
      </c>
      <c r="N39" s="19">
        <v>212859.92247832956</v>
      </c>
      <c r="O39" s="19"/>
      <c r="P39" s="19"/>
    </row>
    <row r="40" spans="1:16" ht="13" x14ac:dyDescent="0.3">
      <c r="A40" s="16">
        <v>23</v>
      </c>
      <c r="B40" s="8"/>
      <c r="C40" s="17" t="s">
        <v>41</v>
      </c>
      <c r="D40" s="27"/>
      <c r="E40" s="19">
        <v>537408163.04824436</v>
      </c>
      <c r="F40" s="19"/>
      <c r="G40" s="19">
        <v>359634547.85603577</v>
      </c>
      <c r="H40" s="19">
        <v>133564125.29723787</v>
      </c>
      <c r="I40" s="19">
        <v>18402316.513742771</v>
      </c>
      <c r="J40" s="19">
        <v>9088270.2172630262</v>
      </c>
      <c r="K40" s="19">
        <v>1507455.2911002191</v>
      </c>
      <c r="L40" s="19">
        <v>7296687.5215789052</v>
      </c>
      <c r="M40" s="19">
        <v>3048215.8024834772</v>
      </c>
      <c r="N40" s="19">
        <v>4866544.5488023693</v>
      </c>
      <c r="P40" s="19"/>
    </row>
    <row r="41" spans="1:16" ht="13" x14ac:dyDescent="0.3">
      <c r="A41" s="16">
        <v>24</v>
      </c>
      <c r="B41" s="8"/>
      <c r="C41" s="17" t="s">
        <v>42</v>
      </c>
      <c r="D41" s="27"/>
      <c r="E41" s="38">
        <v>0.21037360317972831</v>
      </c>
      <c r="F41" s="38"/>
      <c r="G41" s="38">
        <v>0.14446638839867099</v>
      </c>
      <c r="H41" s="38">
        <v>0.43042806564942682</v>
      </c>
      <c r="I41" s="38">
        <v>-5.5276810330635362E-2</v>
      </c>
      <c r="J41" s="38">
        <v>6.7735355006872222E-2</v>
      </c>
      <c r="K41" s="38">
        <v>-0.2690089650203169</v>
      </c>
      <c r="L41" s="38">
        <v>0.57981737293029001</v>
      </c>
      <c r="M41" s="38">
        <v>0.77333550233564652</v>
      </c>
      <c r="N41" s="38">
        <v>0</v>
      </c>
      <c r="P41" s="19"/>
    </row>
    <row r="42" spans="1:16" ht="13" x14ac:dyDescent="0.3">
      <c r="A42" s="16"/>
      <c r="B42" s="8"/>
      <c r="C42" s="17"/>
      <c r="D42" s="27"/>
      <c r="E42" s="17"/>
      <c r="F42" s="17"/>
      <c r="G42" s="17"/>
      <c r="H42" s="17"/>
      <c r="I42" s="17"/>
      <c r="J42" s="17"/>
      <c r="K42" s="17"/>
      <c r="L42" s="17"/>
      <c r="M42" s="17"/>
      <c r="N42" s="17"/>
      <c r="P42" s="19"/>
    </row>
    <row r="43" spans="1:16" ht="13" x14ac:dyDescent="0.3">
      <c r="A43" s="16"/>
      <c r="C43" s="8" t="s">
        <v>43</v>
      </c>
      <c r="E43" s="43"/>
      <c r="F43" s="17"/>
      <c r="G43" s="43"/>
      <c r="H43" s="43"/>
      <c r="I43" s="43"/>
      <c r="J43" s="43"/>
      <c r="K43" s="43"/>
      <c r="L43" s="43"/>
      <c r="M43" s="43"/>
      <c r="N43" s="43"/>
      <c r="P43" s="19"/>
    </row>
    <row r="44" spans="1:16" ht="13" x14ac:dyDescent="0.3">
      <c r="A44" s="16">
        <v>25</v>
      </c>
      <c r="B44" s="15"/>
      <c r="C44" s="17" t="s">
        <v>26</v>
      </c>
      <c r="E44" s="17">
        <v>159038404.08635569</v>
      </c>
      <c r="F44" s="17"/>
      <c r="G44" s="17">
        <v>113014221.79514945</v>
      </c>
      <c r="H44" s="17">
        <v>34372988.640046842</v>
      </c>
      <c r="I44" s="17">
        <v>4618207.7568402002</v>
      </c>
      <c r="J44" s="17">
        <v>2156757.3942857194</v>
      </c>
      <c r="K44" s="17">
        <v>422299.82093579439</v>
      </c>
      <c r="L44" s="17">
        <v>1965956.9395034367</v>
      </c>
      <c r="M44" s="17">
        <v>771118.2440456918</v>
      </c>
      <c r="N44" s="17">
        <v>1716853.4955485519</v>
      </c>
      <c r="P44" s="19"/>
    </row>
    <row r="45" spans="1:16" ht="13" x14ac:dyDescent="0.3">
      <c r="A45" s="16">
        <v>26</v>
      </c>
      <c r="B45" s="15"/>
      <c r="C45" s="17" t="s">
        <v>27</v>
      </c>
      <c r="E45" s="19">
        <v>177408712.6777178</v>
      </c>
      <c r="F45" s="19"/>
      <c r="G45" s="19">
        <v>116020383.17033972</v>
      </c>
      <c r="H45" s="19">
        <v>46197346.281753182</v>
      </c>
      <c r="I45" s="19">
        <v>6096273.8299663765</v>
      </c>
      <c r="J45" s="19">
        <v>3046418.2763773957</v>
      </c>
      <c r="K45" s="19">
        <v>478592.36682139378</v>
      </c>
      <c r="L45" s="19">
        <v>2386945.7882633954</v>
      </c>
      <c r="M45" s="19">
        <v>1025246.8365908074</v>
      </c>
      <c r="N45" s="19">
        <v>2157506.1276055379</v>
      </c>
      <c r="P45" s="19"/>
    </row>
    <row r="46" spans="1:16" ht="13" x14ac:dyDescent="0.3">
      <c r="A46" s="16">
        <v>27</v>
      </c>
      <c r="B46" s="15"/>
      <c r="C46" s="17" t="s">
        <v>28</v>
      </c>
      <c r="E46" s="19">
        <v>27954570.272075754</v>
      </c>
      <c r="F46" s="19"/>
      <c r="G46" s="19">
        <v>19553215.456666227</v>
      </c>
      <c r="H46" s="19">
        <v>5816187.6592273833</v>
      </c>
      <c r="I46" s="19">
        <v>1147604.1990698411</v>
      </c>
      <c r="J46" s="19">
        <v>508836.54738637141</v>
      </c>
      <c r="K46" s="19">
        <v>118941.44752299185</v>
      </c>
      <c r="L46" s="19">
        <v>309756.99263032182</v>
      </c>
      <c r="M46" s="19">
        <v>118180.95820215403</v>
      </c>
      <c r="N46" s="19">
        <v>381847.01137046062</v>
      </c>
      <c r="P46" s="19"/>
    </row>
    <row r="47" spans="1:16" ht="13" x14ac:dyDescent="0.3">
      <c r="A47" s="16">
        <v>28</v>
      </c>
      <c r="B47" s="15"/>
      <c r="C47" s="17" t="s">
        <v>29</v>
      </c>
      <c r="E47" s="19">
        <v>18633324.221423436</v>
      </c>
      <c r="F47" s="19"/>
      <c r="G47" s="19">
        <v>12114951.14755873</v>
      </c>
      <c r="H47" s="19">
        <v>4962835.7497848887</v>
      </c>
      <c r="I47" s="19">
        <v>682969.4741474255</v>
      </c>
      <c r="J47" s="19">
        <v>341089.63912915409</v>
      </c>
      <c r="K47" s="19">
        <v>51021.16348848342</v>
      </c>
      <c r="L47" s="19">
        <v>275662.39463100262</v>
      </c>
      <c r="M47" s="19">
        <v>118643.44090327666</v>
      </c>
      <c r="N47" s="19">
        <v>86151.211780472295</v>
      </c>
      <c r="P47" s="19"/>
    </row>
    <row r="48" spans="1:16" ht="13.5" thickBot="1" x14ac:dyDescent="0.35">
      <c r="A48" s="16">
        <v>29</v>
      </c>
      <c r="C48" s="21" t="s">
        <v>44</v>
      </c>
      <c r="D48" s="25"/>
      <c r="E48" s="25">
        <v>383035011.25757271</v>
      </c>
      <c r="F48" s="25"/>
      <c r="G48" s="25">
        <v>260702771.5697141</v>
      </c>
      <c r="H48" s="25">
        <v>91349358.33081229</v>
      </c>
      <c r="I48" s="25">
        <v>12545055.260023843</v>
      </c>
      <c r="J48" s="25">
        <v>6053101.8571786406</v>
      </c>
      <c r="K48" s="25">
        <v>1070854.7987686635</v>
      </c>
      <c r="L48" s="25">
        <v>4938322.1150281569</v>
      </c>
      <c r="M48" s="25">
        <v>2033189.47974193</v>
      </c>
      <c r="N48" s="25">
        <v>4342357.8463050229</v>
      </c>
      <c r="P48" s="19"/>
    </row>
    <row r="49" spans="1:16" s="46" customFormat="1" ht="13.5" thickTop="1" x14ac:dyDescent="0.3">
      <c r="A49" s="16"/>
      <c r="B49" s="8"/>
      <c r="C49" s="17"/>
      <c r="D49" s="27"/>
      <c r="E49" s="17"/>
      <c r="F49" s="17"/>
      <c r="G49" s="45"/>
      <c r="H49" s="45"/>
      <c r="I49" s="45"/>
      <c r="J49" s="45"/>
      <c r="K49" s="45"/>
      <c r="L49" s="45"/>
      <c r="M49" s="45"/>
      <c r="N49" s="45"/>
      <c r="P49" s="34"/>
    </row>
    <row r="50" spans="1:16" s="46" customFormat="1" ht="13" x14ac:dyDescent="0.3">
      <c r="A50" s="47">
        <v>30</v>
      </c>
      <c r="C50" s="48" t="s">
        <v>45</v>
      </c>
      <c r="D50" s="49"/>
      <c r="E50" s="49">
        <v>547193514.9715364</v>
      </c>
      <c r="F50" s="49"/>
      <c r="G50" s="49">
        <v>379229801.85868043</v>
      </c>
      <c r="H50" s="49">
        <v>122340894.72000001</v>
      </c>
      <c r="I50" s="49">
        <v>21493184.54153214</v>
      </c>
      <c r="J50" s="49">
        <v>9391882.1400000006</v>
      </c>
      <c r="K50" s="49">
        <v>2062215.48</v>
      </c>
      <c r="L50" s="49">
        <v>6051460.0700000003</v>
      </c>
      <c r="M50" s="49">
        <v>1757519.5213237838</v>
      </c>
      <c r="N50" s="49">
        <v>4866556.6399999987</v>
      </c>
      <c r="P50" s="34"/>
    </row>
    <row r="51" spans="1:16" s="46" customFormat="1" ht="13" x14ac:dyDescent="0.3">
      <c r="A51" s="47">
        <v>31</v>
      </c>
      <c r="C51" s="50" t="s">
        <v>46</v>
      </c>
      <c r="D51" s="51"/>
      <c r="E51" s="19">
        <v>5039913.28</v>
      </c>
      <c r="F51" s="52"/>
      <c r="G51" s="52">
        <v>4714866.2914596405</v>
      </c>
      <c r="H51" s="52">
        <v>243618.28540779173</v>
      </c>
      <c r="I51" s="52">
        <v>-14275.003398166793</v>
      </c>
      <c r="J51" s="52">
        <v>-117055.40335754609</v>
      </c>
      <c r="K51" s="52">
        <v>-100.81259004905286</v>
      </c>
      <c r="L51" s="52">
        <v>0</v>
      </c>
      <c r="M51" s="52">
        <v>0</v>
      </c>
      <c r="N51" s="52">
        <v>212859.92247832956</v>
      </c>
      <c r="P51" s="34"/>
    </row>
    <row r="52" spans="1:16" s="46" customFormat="1" ht="13.5" thickBot="1" x14ac:dyDescent="0.35">
      <c r="A52" s="47">
        <v>32</v>
      </c>
      <c r="C52" s="53" t="s">
        <v>47</v>
      </c>
      <c r="D52" s="25"/>
      <c r="E52" s="25">
        <v>552233428.25153637</v>
      </c>
      <c r="F52" s="25"/>
      <c r="G52" s="25">
        <v>383944668.15014005</v>
      </c>
      <c r="H52" s="25">
        <v>122584513.00540781</v>
      </c>
      <c r="I52" s="25">
        <v>21478909.538133975</v>
      </c>
      <c r="J52" s="25">
        <v>9274826.7366424538</v>
      </c>
      <c r="K52" s="25">
        <v>2062114.6674099509</v>
      </c>
      <c r="L52" s="25">
        <v>6051460.0700000003</v>
      </c>
      <c r="M52" s="25">
        <v>1757519.5213237838</v>
      </c>
      <c r="N52" s="25">
        <v>5079416.5624783281</v>
      </c>
      <c r="P52" s="34"/>
    </row>
    <row r="53" spans="1:16" s="46" customFormat="1" ht="13.5" thickTop="1" x14ac:dyDescent="0.3">
      <c r="A53" s="47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P53" s="34"/>
    </row>
    <row r="54" spans="1:16" s="46" customFormat="1" ht="13" x14ac:dyDescent="0.3">
      <c r="A54" s="47">
        <v>33</v>
      </c>
      <c r="C54" s="54" t="s">
        <v>48</v>
      </c>
      <c r="D54" s="55"/>
      <c r="E54" s="55">
        <v>97881247.891715094</v>
      </c>
      <c r="F54" s="55"/>
      <c r="G54" s="55">
        <v>64992047.476715744</v>
      </c>
      <c r="H54" s="55">
        <v>28967359.549184844</v>
      </c>
      <c r="I54" s="55">
        <v>2014127.9088869356</v>
      </c>
      <c r="J54" s="55">
        <v>880156.66922121309</v>
      </c>
      <c r="K54" s="55">
        <v>7.8482167774345726</v>
      </c>
      <c r="L54" s="55">
        <v>1432769.5513327681</v>
      </c>
      <c r="M54" s="55">
        <v>38602.938156810822</v>
      </c>
      <c r="N54" s="55">
        <v>-443824.04999999981</v>
      </c>
      <c r="P54" s="34"/>
    </row>
    <row r="55" spans="1:16" s="46" customFormat="1" ht="13" x14ac:dyDescent="0.3">
      <c r="A55" s="47"/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P55" s="34"/>
    </row>
    <row r="56" spans="1:16" s="46" customFormat="1" ht="13.5" thickBot="1" x14ac:dyDescent="0.35">
      <c r="A56" s="47">
        <v>34</v>
      </c>
      <c r="C56" s="56" t="s">
        <v>49</v>
      </c>
      <c r="D56" s="57"/>
      <c r="E56" s="57">
        <v>552233428.25153637</v>
      </c>
      <c r="F56" s="57"/>
      <c r="G56" s="57">
        <v>383944668.15014005</v>
      </c>
      <c r="H56" s="57">
        <v>122584513.00540781</v>
      </c>
      <c r="I56" s="57">
        <v>21478909.538133975</v>
      </c>
      <c r="J56" s="57">
        <v>9274826.7366424538</v>
      </c>
      <c r="K56" s="57">
        <v>2062114.6674099509</v>
      </c>
      <c r="L56" s="57">
        <v>6051460.0700000003</v>
      </c>
      <c r="M56" s="57">
        <v>1757519.5213237838</v>
      </c>
      <c r="N56" s="57">
        <v>5079416.5624783281</v>
      </c>
      <c r="P56" s="34"/>
    </row>
    <row r="57" spans="1:16" s="46" customFormat="1" ht="13.5" thickTop="1" x14ac:dyDescent="0.3">
      <c r="A57" s="47"/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P57" s="34"/>
    </row>
    <row r="58" spans="1:16" s="46" customFormat="1" ht="13" x14ac:dyDescent="0.3">
      <c r="A58" s="47">
        <v>35</v>
      </c>
      <c r="C58" s="17" t="s">
        <v>50</v>
      </c>
      <c r="D58" s="27"/>
      <c r="E58" s="58">
        <v>0.8261911837575906</v>
      </c>
      <c r="F58" s="58"/>
      <c r="G58" s="58">
        <v>0.87376965382023386</v>
      </c>
      <c r="H58" s="58">
        <v>0.69909142865285656</v>
      </c>
      <c r="I58" s="58">
        <v>1.0585111183202576</v>
      </c>
      <c r="J58" s="58">
        <v>0.93656166325368484</v>
      </c>
      <c r="K58" s="58">
        <v>1.3680058333790559</v>
      </c>
      <c r="L58" s="58">
        <v>0.63298455703469803</v>
      </c>
      <c r="M58" s="58">
        <v>0.56390908470670531</v>
      </c>
      <c r="N58" s="58">
        <v>1.0912014955882516</v>
      </c>
      <c r="P58" s="34"/>
    </row>
    <row r="59" spans="1:16" s="46" customFormat="1" ht="13" x14ac:dyDescent="0.3">
      <c r="A59" s="47">
        <v>36</v>
      </c>
      <c r="C59" s="59" t="s">
        <v>51</v>
      </c>
      <c r="D59" s="60"/>
      <c r="E59" s="61">
        <v>1</v>
      </c>
      <c r="F59" s="61"/>
      <c r="G59" s="61">
        <v>1.0575877242435003</v>
      </c>
      <c r="H59" s="61">
        <v>0.84616181145062197</v>
      </c>
      <c r="I59" s="61">
        <v>1.281193916287094</v>
      </c>
      <c r="J59" s="61">
        <v>1.1335895149523618</v>
      </c>
      <c r="K59" s="61">
        <v>1.6557981497178951</v>
      </c>
      <c r="L59" s="61">
        <v>0.76614779905521169</v>
      </c>
      <c r="M59" s="61">
        <v>0.68254067072223756</v>
      </c>
      <c r="N59" s="61">
        <v>1.3207614860102606</v>
      </c>
      <c r="P59" s="34"/>
    </row>
    <row r="60" spans="1:16" s="46" customFormat="1" ht="13.5" thickBot="1" x14ac:dyDescent="0.35">
      <c r="A60" s="47">
        <v>37</v>
      </c>
      <c r="C60" s="28" t="s">
        <v>52</v>
      </c>
      <c r="D60" s="29"/>
      <c r="E60" s="62">
        <v>1.0182084169838217</v>
      </c>
      <c r="F60" s="28"/>
      <c r="G60" s="63">
        <v>1.0544865728820045</v>
      </c>
      <c r="H60" s="63">
        <v>0.91597121942541593</v>
      </c>
      <c r="I60" s="63">
        <v>1.1679608121880265</v>
      </c>
      <c r="J60" s="63">
        <v>1.0334070087573175</v>
      </c>
      <c r="K60" s="63">
        <v>1.3680110396474101</v>
      </c>
      <c r="L60" s="63">
        <v>0.82934345922086927</v>
      </c>
      <c r="M60" s="63">
        <v>0.57657319402775797</v>
      </c>
      <c r="N60" s="63">
        <v>1.0000024845550077</v>
      </c>
      <c r="P60" s="34"/>
    </row>
    <row r="61" spans="1:16" s="46" customFormat="1" ht="13.5" thickTop="1" x14ac:dyDescent="0.3">
      <c r="A61" s="47">
        <v>36</v>
      </c>
      <c r="C61" s="59" t="s">
        <v>51</v>
      </c>
      <c r="D61" s="60"/>
      <c r="E61" s="61">
        <v>1</v>
      </c>
      <c r="F61" s="61"/>
      <c r="G61" s="61">
        <v>1.0356294009095381</v>
      </c>
      <c r="H61" s="61">
        <v>0.89959108974834745</v>
      </c>
      <c r="I61" s="61">
        <v>1.1470744031441102</v>
      </c>
      <c r="J61" s="61">
        <v>1.0149267984039236</v>
      </c>
      <c r="K61" s="61">
        <v>1.3435471724932189</v>
      </c>
      <c r="L61" s="61">
        <v>0.81451247641183733</v>
      </c>
      <c r="M61" s="61">
        <v>0.56626245119413421</v>
      </c>
      <c r="N61" s="61">
        <v>0.98211964061076584</v>
      </c>
      <c r="P61" s="34"/>
    </row>
    <row r="62" spans="1:16" s="46" customFormat="1" ht="13" x14ac:dyDescent="0.3">
      <c r="A62" s="16"/>
      <c r="C62" s="50"/>
      <c r="D62" s="51"/>
      <c r="E62" s="52"/>
      <c r="F62" s="51"/>
      <c r="G62" s="64"/>
      <c r="H62" s="64"/>
      <c r="I62" s="64"/>
      <c r="J62" s="64"/>
      <c r="K62" s="64"/>
      <c r="L62" s="64"/>
      <c r="M62" s="52"/>
      <c r="N62" s="65"/>
    </row>
    <row r="63" spans="1:16" s="5" customFormat="1" ht="15.5" x14ac:dyDescent="0.25">
      <c r="A63" s="4" t="s">
        <v>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6" s="5" customFormat="1" ht="15.5" x14ac:dyDescent="0.25">
      <c r="A64" s="4" t="s">
        <v>67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" customHeight="1" x14ac:dyDescent="0.25">
      <c r="A65" s="6" t="s">
        <v>97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8" x14ac:dyDescent="0.25">
      <c r="A66" s="66"/>
    </row>
    <row r="67" spans="1:14" ht="39" x14ac:dyDescent="0.25">
      <c r="B67" s="9"/>
      <c r="C67" s="9"/>
      <c r="D67" s="9"/>
      <c r="E67" s="9" t="s">
        <v>54</v>
      </c>
      <c r="F67" s="9"/>
      <c r="G67" s="11" t="s">
        <v>68</v>
      </c>
      <c r="H67" s="11" t="s">
        <v>69</v>
      </c>
      <c r="I67" s="11" t="s">
        <v>70</v>
      </c>
      <c r="J67" s="11" t="s">
        <v>71</v>
      </c>
      <c r="K67" s="9" t="s">
        <v>72</v>
      </c>
      <c r="L67" s="9" t="s">
        <v>73</v>
      </c>
      <c r="M67" s="11" t="s">
        <v>74</v>
      </c>
      <c r="N67" s="11" t="s">
        <v>75</v>
      </c>
    </row>
    <row r="68" spans="1:14" ht="20.25" customHeight="1" x14ac:dyDescent="0.25"/>
    <row r="69" spans="1:14" ht="13" x14ac:dyDescent="0.3">
      <c r="B69" s="67" t="s">
        <v>76</v>
      </c>
      <c r="C69" s="2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x14ac:dyDescent="0.25">
      <c r="B70" s="1" t="s">
        <v>77</v>
      </c>
      <c r="C70" s="2" t="s">
        <v>78</v>
      </c>
      <c r="E70" s="17">
        <v>2304259.1843737927</v>
      </c>
      <c r="F70" s="17"/>
      <c r="G70" s="17">
        <v>1644820.6411321759</v>
      </c>
      <c r="H70" s="17">
        <v>586261.43790988124</v>
      </c>
      <c r="I70" s="17">
        <v>70134.490290847287</v>
      </c>
      <c r="J70" s="17">
        <v>1578.1803967235724</v>
      </c>
      <c r="K70" s="17">
        <v>1464.4346441651846</v>
      </c>
      <c r="L70" s="17">
        <v>0</v>
      </c>
      <c r="M70" s="17">
        <v>0</v>
      </c>
      <c r="N70" s="17">
        <v>0</v>
      </c>
    </row>
    <row r="71" spans="1:14" x14ac:dyDescent="0.25">
      <c r="B71" s="1" t="s">
        <v>77</v>
      </c>
      <c r="C71" s="2" t="s">
        <v>79</v>
      </c>
      <c r="E71" s="17">
        <v>471919.29070662003</v>
      </c>
      <c r="F71" s="17"/>
      <c r="G71" s="17">
        <v>306488.82069453812</v>
      </c>
      <c r="H71" s="17">
        <v>117783.30060601192</v>
      </c>
      <c r="I71" s="17">
        <v>32233.146082608415</v>
      </c>
      <c r="J71" s="17">
        <v>4908.1139166908606</v>
      </c>
      <c r="K71" s="17">
        <v>4712.0972168618773</v>
      </c>
      <c r="L71" s="17">
        <v>7396.282768207122</v>
      </c>
      <c r="M71" s="17">
        <v>-1602.4705782983524</v>
      </c>
      <c r="N71" s="17">
        <v>0</v>
      </c>
    </row>
    <row r="72" spans="1:14" x14ac:dyDescent="0.25">
      <c r="B72" s="1" t="s">
        <v>77</v>
      </c>
      <c r="C72" s="2" t="s">
        <v>80</v>
      </c>
      <c r="E72" s="17">
        <v>0</v>
      </c>
      <c r="F72" s="17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B73" s="1" t="s">
        <v>77</v>
      </c>
      <c r="C73" s="2" t="s">
        <v>81</v>
      </c>
      <c r="E73" s="17">
        <v>0</v>
      </c>
      <c r="F73" s="17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x14ac:dyDescent="0.25">
      <c r="B74" s="1" t="s">
        <v>77</v>
      </c>
      <c r="C74" s="2" t="s">
        <v>82</v>
      </c>
      <c r="E74" s="17">
        <v>0</v>
      </c>
      <c r="F74" s="17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hidden="1" x14ac:dyDescent="0.25">
      <c r="B75" s="1" t="s">
        <v>83</v>
      </c>
      <c r="C75" s="2" t="s">
        <v>83</v>
      </c>
      <c r="E75" s="17">
        <v>0</v>
      </c>
      <c r="F75" s="17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x14ac:dyDescent="0.25">
      <c r="B76" s="1" t="s">
        <v>77</v>
      </c>
      <c r="C76" s="68" t="s">
        <v>84</v>
      </c>
      <c r="D76" s="68"/>
      <c r="E76" s="68">
        <v>2776178.4750804128</v>
      </c>
      <c r="F76" s="68"/>
      <c r="G76" s="68">
        <v>1951309.461826714</v>
      </c>
      <c r="H76" s="68">
        <v>704044.73851589311</v>
      </c>
      <c r="I76" s="68">
        <v>102367.63637345569</v>
      </c>
      <c r="J76" s="68">
        <v>6486.2943134144334</v>
      </c>
      <c r="K76" s="68">
        <v>6176.5318610270624</v>
      </c>
      <c r="L76" s="68">
        <v>7396.282768207122</v>
      </c>
      <c r="M76" s="68">
        <v>-1602.4705782983524</v>
      </c>
      <c r="N76" s="68">
        <v>0</v>
      </c>
    </row>
    <row r="77" spans="1:14" x14ac:dyDescent="0.25">
      <c r="B77" s="1" t="s">
        <v>77</v>
      </c>
      <c r="C77" s="2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ht="13" x14ac:dyDescent="0.3">
      <c r="B78" s="67" t="s">
        <v>85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x14ac:dyDescent="0.25">
      <c r="B79" s="1" t="s">
        <v>77</v>
      </c>
      <c r="C79" s="2" t="s">
        <v>78</v>
      </c>
      <c r="E79" s="17">
        <v>38831097.357911855</v>
      </c>
      <c r="F79" s="17"/>
      <c r="G79" s="17">
        <v>27306300.725090876</v>
      </c>
      <c r="H79" s="17">
        <v>8795331.5048820861</v>
      </c>
      <c r="I79" s="17">
        <v>1654221.2896599418</v>
      </c>
      <c r="J79" s="17">
        <v>256676.12029700039</v>
      </c>
      <c r="K79" s="17">
        <v>323466.27565416234</v>
      </c>
      <c r="L79" s="17">
        <v>495101.44232779945</v>
      </c>
      <c r="M79" s="17">
        <v>0</v>
      </c>
      <c r="N79" s="17">
        <v>0</v>
      </c>
    </row>
    <row r="80" spans="1:14" x14ac:dyDescent="0.25">
      <c r="B80" s="1" t="s">
        <v>77</v>
      </c>
      <c r="C80" s="2" t="s">
        <v>79</v>
      </c>
      <c r="E80" s="17">
        <v>6020007.8717681281</v>
      </c>
      <c r="F80" s="17"/>
      <c r="G80" s="17">
        <v>3078756.8315251605</v>
      </c>
      <c r="H80" s="17">
        <v>1183362.2346788696</v>
      </c>
      <c r="I80" s="17">
        <v>436245.57080470788</v>
      </c>
      <c r="J80" s="17">
        <v>459637.15303384571</v>
      </c>
      <c r="K80" s="17">
        <v>49261.954788619296</v>
      </c>
      <c r="L80" s="17">
        <v>625487.1908463249</v>
      </c>
      <c r="M80" s="17">
        <v>187256.9360905996</v>
      </c>
      <c r="N80" s="17">
        <v>0</v>
      </c>
    </row>
    <row r="81" spans="2:14" x14ac:dyDescent="0.25">
      <c r="B81" s="1" t="s">
        <v>77</v>
      </c>
      <c r="C81" s="2" t="s">
        <v>80</v>
      </c>
      <c r="E81" s="17">
        <v>0</v>
      </c>
      <c r="F81" s="17"/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</row>
    <row r="82" spans="2:14" x14ac:dyDescent="0.25">
      <c r="B82" s="1" t="s">
        <v>77</v>
      </c>
      <c r="C82" s="2" t="s">
        <v>81</v>
      </c>
      <c r="E82" s="17">
        <v>23650143.091287751</v>
      </c>
      <c r="F82" s="17"/>
      <c r="G82" s="17">
        <v>16881887.153181154</v>
      </c>
      <c r="H82" s="17">
        <v>6017190.6830180697</v>
      </c>
      <c r="I82" s="17">
        <v>719836.87523581972</v>
      </c>
      <c r="J82" s="17">
        <v>16197.914045212325</v>
      </c>
      <c r="K82" s="17">
        <v>15030.465807498937</v>
      </c>
      <c r="L82" s="17">
        <v>0</v>
      </c>
      <c r="M82" s="17">
        <v>0</v>
      </c>
      <c r="N82" s="17">
        <v>0</v>
      </c>
    </row>
    <row r="83" spans="2:14" x14ac:dyDescent="0.25">
      <c r="B83" s="1" t="s">
        <v>77</v>
      </c>
      <c r="C83" s="2" t="s">
        <v>82</v>
      </c>
      <c r="E83" s="17">
        <v>0</v>
      </c>
      <c r="F83" s="17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</row>
    <row r="84" spans="2:14" hidden="1" x14ac:dyDescent="0.25">
      <c r="B84" s="1" t="s">
        <v>83</v>
      </c>
      <c r="C84" s="2" t="s">
        <v>83</v>
      </c>
      <c r="E84" s="17">
        <v>0</v>
      </c>
      <c r="F84" s="17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</row>
    <row r="85" spans="2:14" x14ac:dyDescent="0.25">
      <c r="B85" s="1" t="s">
        <v>77</v>
      </c>
      <c r="C85" s="68" t="s">
        <v>84</v>
      </c>
      <c r="D85" s="68"/>
      <c r="E85" s="68">
        <v>68501248.320967734</v>
      </c>
      <c r="F85" s="68"/>
      <c r="G85" s="68">
        <v>47266944.709797189</v>
      </c>
      <c r="H85" s="68">
        <v>15995884.422579026</v>
      </c>
      <c r="I85" s="68">
        <v>2810303.7357004695</v>
      </c>
      <c r="J85" s="68">
        <v>732511.18737605843</v>
      </c>
      <c r="K85" s="68">
        <v>387758.6962502806</v>
      </c>
      <c r="L85" s="68">
        <v>1120588.6331741244</v>
      </c>
      <c r="M85" s="68">
        <v>187256.9360905996</v>
      </c>
      <c r="N85" s="68">
        <v>0</v>
      </c>
    </row>
    <row r="86" spans="2:14" x14ac:dyDescent="0.25">
      <c r="B86" s="1" t="s">
        <v>77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2:14" ht="13" x14ac:dyDescent="0.3">
      <c r="B87" s="67" t="s">
        <v>86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2:14" x14ac:dyDescent="0.25">
      <c r="B88" s="1" t="s">
        <v>77</v>
      </c>
      <c r="C88" s="2" t="s">
        <v>78</v>
      </c>
      <c r="E88" s="17">
        <v>1733.6061486491185</v>
      </c>
      <c r="F88" s="17"/>
      <c r="G88" s="17">
        <v>1105.3552555393069</v>
      </c>
      <c r="H88" s="17">
        <v>401.90650248563816</v>
      </c>
      <c r="I88" s="17">
        <v>86.78489796794932</v>
      </c>
      <c r="J88" s="17">
        <v>50.069464348602096</v>
      </c>
      <c r="K88" s="17">
        <v>5.4019392656708005</v>
      </c>
      <c r="L88" s="17">
        <v>60.844660613518514</v>
      </c>
      <c r="M88" s="17">
        <v>23.24342842843263</v>
      </c>
      <c r="N88" s="17">
        <v>0</v>
      </c>
    </row>
    <row r="89" spans="2:14" x14ac:dyDescent="0.25">
      <c r="B89" s="1" t="s">
        <v>77</v>
      </c>
      <c r="C89" s="2" t="s">
        <v>79</v>
      </c>
      <c r="E89" s="17">
        <v>0</v>
      </c>
      <c r="F89" s="17"/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</row>
    <row r="90" spans="2:14" x14ac:dyDescent="0.25">
      <c r="B90" s="1" t="s">
        <v>77</v>
      </c>
      <c r="C90" s="2" t="s">
        <v>80</v>
      </c>
      <c r="E90" s="17">
        <v>0</v>
      </c>
      <c r="F90" s="17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</row>
    <row r="91" spans="2:14" x14ac:dyDescent="0.25">
      <c r="B91" s="1" t="s">
        <v>77</v>
      </c>
      <c r="C91" s="2" t="s">
        <v>81</v>
      </c>
      <c r="E91" s="17">
        <v>0</v>
      </c>
      <c r="F91" s="17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</row>
    <row r="92" spans="2:14" x14ac:dyDescent="0.25">
      <c r="B92" s="1" t="s">
        <v>77</v>
      </c>
      <c r="C92" s="2" t="s">
        <v>82</v>
      </c>
      <c r="E92" s="17">
        <v>0</v>
      </c>
      <c r="F92" s="17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</row>
    <row r="93" spans="2:14" hidden="1" x14ac:dyDescent="0.25">
      <c r="B93" s="1" t="s">
        <v>83</v>
      </c>
      <c r="C93" s="2" t="s">
        <v>83</v>
      </c>
      <c r="E93" s="17">
        <v>0</v>
      </c>
      <c r="F93" s="17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</row>
    <row r="94" spans="2:14" x14ac:dyDescent="0.25">
      <c r="B94" s="1" t="s">
        <v>77</v>
      </c>
      <c r="C94" s="68" t="s">
        <v>84</v>
      </c>
      <c r="D94" s="68"/>
      <c r="E94" s="68">
        <v>1733.6061486491185</v>
      </c>
      <c r="F94" s="68"/>
      <c r="G94" s="68">
        <v>1105.3552555393069</v>
      </c>
      <c r="H94" s="68">
        <v>401.90650248563816</v>
      </c>
      <c r="I94" s="68">
        <v>86.78489796794932</v>
      </c>
      <c r="J94" s="68">
        <v>50.069464348602096</v>
      </c>
      <c r="K94" s="68">
        <v>5.4019392656708005</v>
      </c>
      <c r="L94" s="68">
        <v>60.844660613518514</v>
      </c>
      <c r="M94" s="68">
        <v>23.24342842843263</v>
      </c>
      <c r="N94" s="68">
        <v>0</v>
      </c>
    </row>
    <row r="95" spans="2:14" x14ac:dyDescent="0.25">
      <c r="B95" s="1" t="s">
        <v>77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2:14" ht="13" x14ac:dyDescent="0.3">
      <c r="B96" s="67" t="s">
        <v>87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2:14" x14ac:dyDescent="0.25">
      <c r="B97" s="1" t="s">
        <v>77</v>
      </c>
      <c r="C97" s="2" t="s">
        <v>78</v>
      </c>
      <c r="E97" s="17">
        <v>792579479.60831881</v>
      </c>
      <c r="F97" s="17"/>
      <c r="G97" s="17">
        <v>552010002.56848288</v>
      </c>
      <c r="H97" s="17">
        <v>196821182.94630685</v>
      </c>
      <c r="I97" s="17">
        <v>31415075.419983353</v>
      </c>
      <c r="J97" s="17">
        <v>5311141.5806880612</v>
      </c>
      <c r="K97" s="17">
        <v>587446.21044996171</v>
      </c>
      <c r="L97" s="17">
        <v>2365894.1938726581</v>
      </c>
      <c r="M97" s="17">
        <v>4068736.6885349248</v>
      </c>
      <c r="N97" s="17">
        <v>0</v>
      </c>
    </row>
    <row r="98" spans="2:14" x14ac:dyDescent="0.25">
      <c r="B98" s="1" t="s">
        <v>77</v>
      </c>
      <c r="C98" s="2" t="s">
        <v>79</v>
      </c>
      <c r="E98" s="17">
        <v>371874787.2742241</v>
      </c>
      <c r="F98" s="17"/>
      <c r="G98" s="17">
        <v>203034801.38609728</v>
      </c>
      <c r="H98" s="17">
        <v>78039198.752442643</v>
      </c>
      <c r="I98" s="17">
        <v>28769090.146044768</v>
      </c>
      <c r="J98" s="17">
        <v>24898378.874267347</v>
      </c>
      <c r="K98" s="17">
        <v>3248678.5263399533</v>
      </c>
      <c r="L98" s="17">
        <v>26077589.891989116</v>
      </c>
      <c r="M98" s="17">
        <v>7807049.6970429905</v>
      </c>
      <c r="N98" s="17">
        <v>0</v>
      </c>
    </row>
    <row r="99" spans="2:14" x14ac:dyDescent="0.25">
      <c r="B99" s="1" t="s">
        <v>77</v>
      </c>
      <c r="C99" s="2" t="s">
        <v>80</v>
      </c>
      <c r="E99" s="17">
        <v>876045518.69740462</v>
      </c>
      <c r="F99" s="17"/>
      <c r="G99" s="17">
        <v>563194645.84929395</v>
      </c>
      <c r="H99" s="17">
        <v>276019986.22260159</v>
      </c>
      <c r="I99" s="17">
        <v>14921485.68325221</v>
      </c>
      <c r="J99" s="17">
        <v>8007104.9049477987</v>
      </c>
      <c r="K99" s="17">
        <v>1566184.7552895427</v>
      </c>
      <c r="L99" s="17">
        <v>1545489.4955346722</v>
      </c>
      <c r="M99" s="17">
        <v>1370591.9380680558</v>
      </c>
      <c r="N99" s="17">
        <v>9420029.8484167978</v>
      </c>
    </row>
    <row r="100" spans="2:14" x14ac:dyDescent="0.25">
      <c r="B100" s="1" t="s">
        <v>77</v>
      </c>
      <c r="C100" s="2" t="s">
        <v>81</v>
      </c>
      <c r="E100" s="17">
        <v>0</v>
      </c>
      <c r="F100" s="17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</row>
    <row r="101" spans="2:14" x14ac:dyDescent="0.25">
      <c r="B101" s="1" t="s">
        <v>77</v>
      </c>
      <c r="C101" s="2" t="s">
        <v>82</v>
      </c>
      <c r="E101" s="17">
        <v>0</v>
      </c>
      <c r="F101" s="17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</row>
    <row r="102" spans="2:14" hidden="1" x14ac:dyDescent="0.25">
      <c r="B102" s="1" t="s">
        <v>83</v>
      </c>
      <c r="C102" s="2" t="s">
        <v>83</v>
      </c>
      <c r="E102" s="17">
        <v>0</v>
      </c>
      <c r="F102" s="17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</row>
    <row r="103" spans="2:14" x14ac:dyDescent="0.25">
      <c r="B103" s="1" t="s">
        <v>77</v>
      </c>
      <c r="C103" s="68" t="s">
        <v>84</v>
      </c>
      <c r="D103" s="68"/>
      <c r="E103" s="68">
        <v>2040499785.5799475</v>
      </c>
      <c r="F103" s="68"/>
      <c r="G103" s="68">
        <v>1318239449.803874</v>
      </c>
      <c r="H103" s="68">
        <v>550880367.92135108</v>
      </c>
      <c r="I103" s="68">
        <v>75105651.249280334</v>
      </c>
      <c r="J103" s="68">
        <v>38216625.359903201</v>
      </c>
      <c r="K103" s="68">
        <v>5402309.4920794573</v>
      </c>
      <c r="L103" s="68">
        <v>29988973.581396446</v>
      </c>
      <c r="M103" s="68">
        <v>13246378.323645972</v>
      </c>
      <c r="N103" s="68">
        <v>9420029.8484167978</v>
      </c>
    </row>
    <row r="104" spans="2:14" x14ac:dyDescent="0.25">
      <c r="B104" s="1" t="s">
        <v>77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2:14" ht="13" x14ac:dyDescent="0.3">
      <c r="B105" s="67" t="s">
        <v>88</v>
      </c>
      <c r="E105" s="17"/>
      <c r="F105" s="17"/>
      <c r="G105" s="17"/>
      <c r="H105" s="17"/>
      <c r="I105" s="17"/>
      <c r="J105" s="17"/>
      <c r="K105" s="17"/>
      <c r="L105" s="17"/>
      <c r="M105" s="69">
        <v>1.0198585486205112E-2</v>
      </c>
      <c r="N105" s="17"/>
    </row>
    <row r="106" spans="2:14" x14ac:dyDescent="0.25">
      <c r="B106" s="1" t="s">
        <v>77</v>
      </c>
      <c r="C106" s="2" t="s">
        <v>78</v>
      </c>
      <c r="E106" s="17">
        <v>0</v>
      </c>
      <c r="F106" s="17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</row>
    <row r="107" spans="2:14" x14ac:dyDescent="0.25">
      <c r="B107" s="1" t="s">
        <v>77</v>
      </c>
      <c r="C107" s="2" t="s">
        <v>79</v>
      </c>
      <c r="E107" s="17">
        <v>0</v>
      </c>
      <c r="F107" s="17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</row>
    <row r="108" spans="2:14" x14ac:dyDescent="0.25">
      <c r="B108" s="1" t="s">
        <v>77</v>
      </c>
      <c r="C108" s="2" t="s">
        <v>80</v>
      </c>
      <c r="E108" s="17">
        <v>0</v>
      </c>
      <c r="F108" s="17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</row>
    <row r="109" spans="2:14" x14ac:dyDescent="0.25">
      <c r="B109" s="1" t="s">
        <v>77</v>
      </c>
      <c r="C109" s="2" t="s">
        <v>81</v>
      </c>
      <c r="E109" s="17">
        <v>0</v>
      </c>
      <c r="F109" s="17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</row>
    <row r="110" spans="2:14" x14ac:dyDescent="0.25">
      <c r="B110" s="1" t="s">
        <v>77</v>
      </c>
      <c r="C110" s="2" t="s">
        <v>82</v>
      </c>
      <c r="E110" s="17">
        <v>0</v>
      </c>
      <c r="F110" s="17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</row>
    <row r="111" spans="2:14" hidden="1" x14ac:dyDescent="0.25">
      <c r="B111" s="1" t="s">
        <v>83</v>
      </c>
      <c r="C111" s="2" t="s">
        <v>83</v>
      </c>
      <c r="E111" s="17">
        <v>0</v>
      </c>
      <c r="F111" s="17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</row>
    <row r="112" spans="2:14" x14ac:dyDescent="0.25">
      <c r="B112" s="1" t="s">
        <v>77</v>
      </c>
      <c r="C112" s="68" t="s">
        <v>84</v>
      </c>
      <c r="D112" s="68"/>
      <c r="E112" s="68">
        <v>0</v>
      </c>
      <c r="F112" s="68"/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</row>
    <row r="113" spans="2:14" x14ac:dyDescent="0.25">
      <c r="B113" s="1" t="s">
        <v>77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2:14" ht="13" x14ac:dyDescent="0.3">
      <c r="B114" s="67" t="s">
        <v>89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2:14" x14ac:dyDescent="0.25">
      <c r="B115" s="1" t="s">
        <v>77</v>
      </c>
      <c r="C115" s="2" t="s">
        <v>78</v>
      </c>
      <c r="E115" s="17">
        <v>0</v>
      </c>
      <c r="F115" s="17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</row>
    <row r="116" spans="2:14" x14ac:dyDescent="0.25">
      <c r="B116" s="1" t="s">
        <v>77</v>
      </c>
      <c r="C116" s="2" t="s">
        <v>79</v>
      </c>
      <c r="E116" s="17">
        <v>0</v>
      </c>
      <c r="F116" s="17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</row>
    <row r="117" spans="2:14" x14ac:dyDescent="0.25">
      <c r="B117" s="1" t="s">
        <v>77</v>
      </c>
      <c r="C117" s="2" t="s">
        <v>80</v>
      </c>
      <c r="E117" s="17">
        <v>0</v>
      </c>
      <c r="F117" s="17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</row>
    <row r="118" spans="2:14" x14ac:dyDescent="0.25">
      <c r="B118" s="1" t="s">
        <v>77</v>
      </c>
      <c r="C118" s="2" t="s">
        <v>81</v>
      </c>
      <c r="E118" s="17">
        <v>30002892.674202573</v>
      </c>
      <c r="F118" s="17"/>
      <c r="G118" s="17">
        <v>25641225.316843782</v>
      </c>
      <c r="H118" s="17">
        <v>3095681.8916683518</v>
      </c>
      <c r="I118" s="17">
        <v>443516.43813784258</v>
      </c>
      <c r="J118" s="17">
        <v>94149.376340983203</v>
      </c>
      <c r="K118" s="17">
        <v>68064.30031593758</v>
      </c>
      <c r="L118" s="17">
        <v>173744.54103726454</v>
      </c>
      <c r="M118" s="17">
        <v>0</v>
      </c>
      <c r="N118" s="17">
        <v>486510.80985840951</v>
      </c>
    </row>
    <row r="119" spans="2:14" x14ac:dyDescent="0.25">
      <c r="B119" s="1" t="s">
        <v>77</v>
      </c>
      <c r="C119" s="2" t="s">
        <v>82</v>
      </c>
      <c r="E119" s="17">
        <v>0</v>
      </c>
      <c r="F119" s="17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</row>
    <row r="120" spans="2:14" hidden="1" x14ac:dyDescent="0.25">
      <c r="B120" s="1" t="s">
        <v>83</v>
      </c>
      <c r="C120" s="2" t="s">
        <v>83</v>
      </c>
      <c r="E120" s="17">
        <v>0</v>
      </c>
      <c r="F120" s="17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</row>
    <row r="121" spans="2:14" x14ac:dyDescent="0.25">
      <c r="B121" s="1" t="s">
        <v>77</v>
      </c>
      <c r="C121" s="68" t="s">
        <v>84</v>
      </c>
      <c r="D121" s="68"/>
      <c r="E121" s="68">
        <v>30002892.674202573</v>
      </c>
      <c r="F121" s="68"/>
      <c r="G121" s="68">
        <v>25641225.316843782</v>
      </c>
      <c r="H121" s="68">
        <v>3095681.8916683518</v>
      </c>
      <c r="I121" s="68">
        <v>443516.43813784258</v>
      </c>
      <c r="J121" s="68">
        <v>94149.376340983203</v>
      </c>
      <c r="K121" s="68">
        <v>68064.30031593758</v>
      </c>
      <c r="L121" s="68">
        <v>173744.54103726454</v>
      </c>
      <c r="M121" s="68">
        <v>0</v>
      </c>
      <c r="N121" s="68">
        <v>486510.80985840951</v>
      </c>
    </row>
    <row r="122" spans="2:14" x14ac:dyDescent="0.25">
      <c r="B122" s="1" t="s">
        <v>77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2:14" ht="13" x14ac:dyDescent="0.3">
      <c r="B123" s="67" t="s">
        <v>90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2:14" x14ac:dyDescent="0.25">
      <c r="B124" s="1" t="s">
        <v>77</v>
      </c>
      <c r="C124" s="2" t="s">
        <v>78</v>
      </c>
      <c r="E124" s="17">
        <v>0</v>
      </c>
      <c r="F124" s="17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</row>
    <row r="125" spans="2:14" x14ac:dyDescent="0.25">
      <c r="B125" s="1" t="s">
        <v>77</v>
      </c>
      <c r="C125" s="2" t="s">
        <v>79</v>
      </c>
      <c r="E125" s="17">
        <v>0</v>
      </c>
      <c r="F125" s="17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</row>
    <row r="126" spans="2:14" x14ac:dyDescent="0.25">
      <c r="B126" s="1" t="s">
        <v>77</v>
      </c>
      <c r="C126" s="2" t="s">
        <v>80</v>
      </c>
      <c r="E126" s="17">
        <v>0</v>
      </c>
      <c r="F126" s="17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</row>
    <row r="127" spans="2:14" x14ac:dyDescent="0.25">
      <c r="B127" s="1" t="s">
        <v>77</v>
      </c>
      <c r="C127" s="2" t="s">
        <v>81</v>
      </c>
      <c r="E127" s="17">
        <v>0</v>
      </c>
      <c r="F127" s="17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</row>
    <row r="128" spans="2:14" x14ac:dyDescent="0.25">
      <c r="B128" s="1" t="s">
        <v>77</v>
      </c>
      <c r="C128" s="2" t="s">
        <v>82</v>
      </c>
      <c r="E128" s="17">
        <v>866885.41182105977</v>
      </c>
      <c r="F128" s="17"/>
      <c r="G128" s="17">
        <v>0</v>
      </c>
      <c r="H128" s="17">
        <v>840.24617571009958</v>
      </c>
      <c r="I128" s="17">
        <v>72835.584652447811</v>
      </c>
      <c r="J128" s="17">
        <v>172126.05570466371</v>
      </c>
      <c r="K128" s="17">
        <v>2616.7568753556907</v>
      </c>
      <c r="L128" s="17">
        <v>407695.88243039825</v>
      </c>
      <c r="M128" s="17">
        <v>210770.88598248421</v>
      </c>
      <c r="N128" s="17">
        <v>0</v>
      </c>
    </row>
    <row r="129" spans="2:14" hidden="1" x14ac:dyDescent="0.25">
      <c r="B129" s="1" t="s">
        <v>83</v>
      </c>
      <c r="C129" s="2" t="s">
        <v>83</v>
      </c>
      <c r="E129" s="17">
        <v>0</v>
      </c>
      <c r="F129" s="17"/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</row>
    <row r="130" spans="2:14" x14ac:dyDescent="0.25">
      <c r="B130" s="1" t="s">
        <v>77</v>
      </c>
      <c r="C130" s="68" t="s">
        <v>84</v>
      </c>
      <c r="D130" s="68"/>
      <c r="E130" s="68">
        <v>866885.41182105977</v>
      </c>
      <c r="F130" s="68"/>
      <c r="G130" s="68">
        <v>0</v>
      </c>
      <c r="H130" s="68">
        <v>840.24617571009958</v>
      </c>
      <c r="I130" s="68">
        <v>72835.584652447811</v>
      </c>
      <c r="J130" s="68">
        <v>172126.05570466371</v>
      </c>
      <c r="K130" s="68">
        <v>2616.7568753556907</v>
      </c>
      <c r="L130" s="68">
        <v>407695.88243039825</v>
      </c>
      <c r="M130" s="68">
        <v>210770.88598248421</v>
      </c>
      <c r="N130" s="68">
        <v>0</v>
      </c>
    </row>
    <row r="131" spans="2:14" x14ac:dyDescent="0.25">
      <c r="B131" s="1" t="s">
        <v>77</v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" hidden="1" x14ac:dyDescent="0.3">
      <c r="B132" s="67" t="s">
        <v>83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2:14" hidden="1" x14ac:dyDescent="0.25">
      <c r="B133" s="1" t="s">
        <v>83</v>
      </c>
      <c r="C133" s="2" t="s">
        <v>83</v>
      </c>
      <c r="E133" s="17">
        <v>0</v>
      </c>
      <c r="F133" s="17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</row>
    <row r="134" spans="2:14" hidden="1" x14ac:dyDescent="0.25">
      <c r="B134" s="1" t="s">
        <v>83</v>
      </c>
      <c r="C134" s="2" t="s">
        <v>83</v>
      </c>
      <c r="E134" s="17">
        <v>0</v>
      </c>
      <c r="F134" s="17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</row>
    <row r="135" spans="2:14" hidden="1" x14ac:dyDescent="0.25">
      <c r="B135" s="1" t="s">
        <v>83</v>
      </c>
      <c r="C135" s="2" t="s">
        <v>83</v>
      </c>
      <c r="E135" s="17">
        <v>0</v>
      </c>
      <c r="F135" s="17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</row>
    <row r="136" spans="2:14" hidden="1" x14ac:dyDescent="0.25">
      <c r="B136" s="1" t="s">
        <v>83</v>
      </c>
      <c r="C136" s="2" t="s">
        <v>83</v>
      </c>
      <c r="E136" s="17">
        <v>0</v>
      </c>
      <c r="F136" s="17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</row>
    <row r="137" spans="2:14" hidden="1" x14ac:dyDescent="0.25">
      <c r="B137" s="1" t="s">
        <v>83</v>
      </c>
      <c r="C137" s="2" t="s">
        <v>83</v>
      </c>
      <c r="E137" s="17">
        <v>0</v>
      </c>
      <c r="F137" s="17"/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</row>
    <row r="138" spans="2:14" hidden="1" x14ac:dyDescent="0.25">
      <c r="B138" s="1" t="s">
        <v>83</v>
      </c>
      <c r="C138" s="2" t="s">
        <v>83</v>
      </c>
      <c r="E138" s="17">
        <v>0</v>
      </c>
      <c r="F138" s="17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</row>
    <row r="139" spans="2:14" hidden="1" x14ac:dyDescent="0.25">
      <c r="B139" s="1" t="s">
        <v>83</v>
      </c>
      <c r="C139" s="68" t="s">
        <v>83</v>
      </c>
      <c r="D139" s="68"/>
      <c r="E139" s="68">
        <v>0</v>
      </c>
      <c r="F139" s="68"/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2:14" hidden="1" x14ac:dyDescent="0.25">
      <c r="B140" s="1" t="s">
        <v>83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2:14" ht="13" hidden="1" x14ac:dyDescent="0.3">
      <c r="B141" s="67" t="s">
        <v>83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2:14" hidden="1" x14ac:dyDescent="0.25">
      <c r="B142" s="1" t="s">
        <v>83</v>
      </c>
      <c r="C142" s="2" t="s">
        <v>83</v>
      </c>
      <c r="E142" s="17">
        <v>0</v>
      </c>
      <c r="F142" s="17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</row>
    <row r="143" spans="2:14" hidden="1" x14ac:dyDescent="0.25">
      <c r="B143" s="1" t="s">
        <v>83</v>
      </c>
      <c r="C143" s="2" t="s">
        <v>83</v>
      </c>
      <c r="E143" s="17">
        <v>0</v>
      </c>
      <c r="F143" s="17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</row>
    <row r="144" spans="2:14" hidden="1" x14ac:dyDescent="0.25">
      <c r="B144" s="1" t="s">
        <v>83</v>
      </c>
      <c r="C144" s="2" t="s">
        <v>83</v>
      </c>
      <c r="E144" s="17">
        <v>0</v>
      </c>
      <c r="F144" s="17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</row>
    <row r="145" spans="2:14" hidden="1" x14ac:dyDescent="0.25">
      <c r="B145" s="1" t="s">
        <v>83</v>
      </c>
      <c r="C145" s="2" t="s">
        <v>83</v>
      </c>
      <c r="E145" s="17">
        <v>0</v>
      </c>
      <c r="F145" s="17"/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</row>
    <row r="146" spans="2:14" hidden="1" x14ac:dyDescent="0.25">
      <c r="B146" s="1" t="s">
        <v>83</v>
      </c>
      <c r="C146" s="2" t="s">
        <v>83</v>
      </c>
      <c r="E146" s="17">
        <v>0</v>
      </c>
      <c r="F146" s="17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</row>
    <row r="147" spans="2:14" hidden="1" x14ac:dyDescent="0.25">
      <c r="B147" s="1" t="s">
        <v>83</v>
      </c>
      <c r="C147" s="2" t="s">
        <v>83</v>
      </c>
      <c r="E147" s="17">
        <v>0</v>
      </c>
      <c r="F147" s="17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</row>
    <row r="148" spans="2:14" hidden="1" x14ac:dyDescent="0.25">
      <c r="B148" s="1" t="s">
        <v>83</v>
      </c>
      <c r="C148" s="68" t="s">
        <v>83</v>
      </c>
      <c r="D148" s="68"/>
      <c r="E148" s="68">
        <v>0</v>
      </c>
      <c r="F148" s="68"/>
      <c r="G148" s="68">
        <v>0</v>
      </c>
      <c r="H148" s="68">
        <v>0</v>
      </c>
      <c r="I148" s="68">
        <v>0</v>
      </c>
      <c r="J148" s="68">
        <v>0</v>
      </c>
      <c r="K148" s="68">
        <v>0</v>
      </c>
      <c r="L148" s="68">
        <v>0</v>
      </c>
      <c r="M148" s="68">
        <v>0</v>
      </c>
      <c r="N148" s="68">
        <v>0</v>
      </c>
    </row>
    <row r="149" spans="2:14" hidden="1" x14ac:dyDescent="0.25">
      <c r="B149" s="1" t="s">
        <v>83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2:14" ht="13" hidden="1" x14ac:dyDescent="0.3">
      <c r="B150" s="67" t="s">
        <v>83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2:14" hidden="1" x14ac:dyDescent="0.25">
      <c r="B151" s="1" t="s">
        <v>83</v>
      </c>
      <c r="C151" s="2" t="s">
        <v>83</v>
      </c>
      <c r="E151" s="17">
        <v>0</v>
      </c>
      <c r="F151" s="17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</row>
    <row r="152" spans="2:14" hidden="1" x14ac:dyDescent="0.25">
      <c r="B152" s="1" t="s">
        <v>83</v>
      </c>
      <c r="C152" s="2" t="s">
        <v>83</v>
      </c>
      <c r="E152" s="17">
        <v>0</v>
      </c>
      <c r="F152" s="17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</row>
    <row r="153" spans="2:14" hidden="1" x14ac:dyDescent="0.25">
      <c r="B153" s="1" t="s">
        <v>83</v>
      </c>
      <c r="C153" s="2" t="s">
        <v>83</v>
      </c>
      <c r="E153" s="17">
        <v>0</v>
      </c>
      <c r="F153" s="17"/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</row>
    <row r="154" spans="2:14" hidden="1" x14ac:dyDescent="0.25">
      <c r="B154" s="1" t="s">
        <v>83</v>
      </c>
      <c r="C154" s="2" t="s">
        <v>83</v>
      </c>
      <c r="E154" s="17">
        <v>0</v>
      </c>
      <c r="F154" s="17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</row>
    <row r="155" spans="2:14" hidden="1" x14ac:dyDescent="0.25">
      <c r="B155" s="1" t="s">
        <v>83</v>
      </c>
      <c r="C155" s="2" t="s">
        <v>83</v>
      </c>
      <c r="E155" s="17">
        <v>0</v>
      </c>
      <c r="F155" s="17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</row>
    <row r="156" spans="2:14" hidden="1" x14ac:dyDescent="0.25">
      <c r="B156" s="1" t="s">
        <v>83</v>
      </c>
      <c r="C156" s="2" t="s">
        <v>83</v>
      </c>
      <c r="E156" s="17">
        <v>0</v>
      </c>
      <c r="F156" s="17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</row>
    <row r="157" spans="2:14" hidden="1" x14ac:dyDescent="0.25">
      <c r="B157" s="1" t="s">
        <v>83</v>
      </c>
      <c r="C157" s="68" t="s">
        <v>83</v>
      </c>
      <c r="D157" s="68"/>
      <c r="E157" s="68">
        <v>0</v>
      </c>
      <c r="F157" s="68"/>
      <c r="G157" s="68">
        <v>0</v>
      </c>
      <c r="H157" s="68">
        <v>0</v>
      </c>
      <c r="I157" s="68">
        <v>0</v>
      </c>
      <c r="J157" s="68">
        <v>0</v>
      </c>
      <c r="K157" s="68">
        <v>0</v>
      </c>
      <c r="L157" s="68">
        <v>0</v>
      </c>
      <c r="M157" s="68">
        <v>0</v>
      </c>
      <c r="N157" s="68">
        <v>0</v>
      </c>
    </row>
    <row r="158" spans="2:14" hidden="1" x14ac:dyDescent="0.25">
      <c r="B158" s="1" t="s">
        <v>83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</row>
    <row r="159" spans="2:14" ht="13" x14ac:dyDescent="0.3">
      <c r="B159" s="67"/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 spans="2:14" ht="13" x14ac:dyDescent="0.3">
      <c r="B160" s="15" t="s">
        <v>55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x14ac:dyDescent="0.25">
      <c r="B161" s="1" t="s">
        <v>77</v>
      </c>
      <c r="C161" s="2" t="s">
        <v>78</v>
      </c>
      <c r="E161" s="17">
        <v>833716569.75675285</v>
      </c>
      <c r="F161" s="17"/>
      <c r="G161" s="17">
        <v>580962229.28996146</v>
      </c>
      <c r="H161" s="17">
        <v>206203177.79560131</v>
      </c>
      <c r="I161" s="17">
        <v>33139517.984832112</v>
      </c>
      <c r="J161" s="17">
        <v>5569445.9508461338</v>
      </c>
      <c r="K161" s="17">
        <v>912382.32268755487</v>
      </c>
      <c r="L161" s="17">
        <v>2861056.480861071</v>
      </c>
      <c r="M161" s="17">
        <v>4068759.9319633534</v>
      </c>
      <c r="N161" s="17">
        <v>0</v>
      </c>
    </row>
    <row r="162" spans="1:14" x14ac:dyDescent="0.25">
      <c r="B162" s="1" t="s">
        <v>77</v>
      </c>
      <c r="C162" s="2" t="s">
        <v>79</v>
      </c>
      <c r="E162" s="17">
        <v>378366714.43669879</v>
      </c>
      <c r="F162" s="17"/>
      <c r="G162" s="17">
        <v>206420047.03831699</v>
      </c>
      <c r="H162" s="17">
        <v>79340344.28772752</v>
      </c>
      <c r="I162" s="17">
        <v>29237568.862932086</v>
      </c>
      <c r="J162" s="17">
        <v>25362924.141217884</v>
      </c>
      <c r="K162" s="17">
        <v>3302652.5783454343</v>
      </c>
      <c r="L162" s="17">
        <v>26710473.365603648</v>
      </c>
      <c r="M162" s="17">
        <v>7992704.1625552913</v>
      </c>
      <c r="N162" s="17">
        <v>0</v>
      </c>
    </row>
    <row r="163" spans="1:14" x14ac:dyDescent="0.25">
      <c r="B163" s="1" t="s">
        <v>77</v>
      </c>
      <c r="C163" s="2" t="s">
        <v>80</v>
      </c>
      <c r="E163" s="17">
        <v>876045518.69740462</v>
      </c>
      <c r="F163" s="17"/>
      <c r="G163" s="17">
        <v>563194645.84929395</v>
      </c>
      <c r="H163" s="17">
        <v>276019986.22260159</v>
      </c>
      <c r="I163" s="17">
        <v>14921485.68325221</v>
      </c>
      <c r="J163" s="17">
        <v>8007104.9049477987</v>
      </c>
      <c r="K163" s="17">
        <v>1566184.7552895427</v>
      </c>
      <c r="L163" s="17">
        <v>1545489.4955346722</v>
      </c>
      <c r="M163" s="17">
        <v>1370591.9380680558</v>
      </c>
      <c r="N163" s="17">
        <v>9420029.8484167978</v>
      </c>
    </row>
    <row r="164" spans="1:14" x14ac:dyDescent="0.25">
      <c r="B164" s="1" t="s">
        <v>77</v>
      </c>
      <c r="C164" s="2" t="s">
        <v>81</v>
      </c>
      <c r="E164" s="17">
        <v>53653035.765490323</v>
      </c>
      <c r="F164" s="17"/>
      <c r="G164" s="17">
        <v>42523112.470024936</v>
      </c>
      <c r="H164" s="17">
        <v>9112872.5746864211</v>
      </c>
      <c r="I164" s="17">
        <v>1163353.3133736623</v>
      </c>
      <c r="J164" s="17">
        <v>110347.29038619553</v>
      </c>
      <c r="K164" s="17">
        <v>83094.766123436522</v>
      </c>
      <c r="L164" s="17">
        <v>173744.54103726454</v>
      </c>
      <c r="M164" s="17">
        <v>0</v>
      </c>
      <c r="N164" s="17">
        <v>486510.80985840951</v>
      </c>
    </row>
    <row r="165" spans="1:14" x14ac:dyDescent="0.25">
      <c r="B165" s="1" t="s">
        <v>77</v>
      </c>
      <c r="C165" s="2" t="s">
        <v>82</v>
      </c>
      <c r="E165" s="17">
        <v>866885.41182105977</v>
      </c>
      <c r="F165" s="17"/>
      <c r="G165" s="17">
        <v>0</v>
      </c>
      <c r="H165" s="17">
        <v>840.24617571009958</v>
      </c>
      <c r="I165" s="17">
        <v>72835.584652447811</v>
      </c>
      <c r="J165" s="17">
        <v>172126.05570466371</v>
      </c>
      <c r="K165" s="17">
        <v>2616.7568753556907</v>
      </c>
      <c r="L165" s="17">
        <v>407695.88243039825</v>
      </c>
      <c r="M165" s="17">
        <v>210770.88598248421</v>
      </c>
      <c r="N165" s="17">
        <v>0</v>
      </c>
    </row>
    <row r="166" spans="1:14" hidden="1" x14ac:dyDescent="0.25">
      <c r="B166" s="1" t="s">
        <v>83</v>
      </c>
      <c r="C166" s="2" t="s">
        <v>83</v>
      </c>
      <c r="E166" s="17">
        <v>0</v>
      </c>
      <c r="F166" s="17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</row>
    <row r="167" spans="1:14" s="46" customFormat="1" x14ac:dyDescent="0.25"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x14ac:dyDescent="0.25">
      <c r="A168" s="46"/>
      <c r="B168" s="46" t="s">
        <v>77</v>
      </c>
    </row>
    <row r="169" spans="1:14" ht="13" thickBot="1" x14ac:dyDescent="0.3">
      <c r="A169" s="46"/>
      <c r="C169" s="53" t="s">
        <v>19</v>
      </c>
      <c r="D169" s="21"/>
      <c r="E169" s="21">
        <v>2142648724.0681677</v>
      </c>
      <c r="F169" s="21"/>
      <c r="G169" s="21">
        <v>1393100034.6475971</v>
      </c>
      <c r="H169" s="21">
        <v>570677221.12679255</v>
      </c>
      <c r="I169" s="21">
        <v>78534761.429042518</v>
      </c>
      <c r="J169" s="21">
        <v>39221948.343102664</v>
      </c>
      <c r="K169" s="21">
        <v>5866931.1793213235</v>
      </c>
      <c r="L169" s="21">
        <v>31698459.765467055</v>
      </c>
      <c r="M169" s="21">
        <v>13642826.918569185</v>
      </c>
      <c r="N169" s="21">
        <v>9906540.6582752075</v>
      </c>
    </row>
    <row r="170" spans="1:14" ht="13" thickTop="1" x14ac:dyDescent="0.25">
      <c r="A170" s="46"/>
      <c r="B170" s="46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14" s="5" customFormat="1" ht="15.5" x14ac:dyDescent="0.25">
      <c r="A171" s="4" t="s">
        <v>0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s="5" customFormat="1" ht="15.5" x14ac:dyDescent="0.25">
      <c r="A172" s="4" t="s">
        <v>67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5.5" x14ac:dyDescent="0.25">
      <c r="A173" s="6" t="s">
        <v>98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5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39" x14ac:dyDescent="0.25">
      <c r="B175" s="9"/>
      <c r="C175" s="9"/>
      <c r="D175" s="9"/>
      <c r="E175" s="9" t="s">
        <v>54</v>
      </c>
      <c r="F175" s="9"/>
      <c r="G175" s="11" t="s">
        <v>68</v>
      </c>
      <c r="H175" s="11" t="s">
        <v>69</v>
      </c>
      <c r="I175" s="11" t="s">
        <v>70</v>
      </c>
      <c r="J175" s="11" t="s">
        <v>71</v>
      </c>
      <c r="K175" s="9" t="s">
        <v>72</v>
      </c>
      <c r="L175" s="9" t="s">
        <v>73</v>
      </c>
      <c r="M175" s="11" t="s">
        <v>74</v>
      </c>
      <c r="N175" s="11" t="s">
        <v>75</v>
      </c>
    </row>
    <row r="177" spans="2:14" ht="13" x14ac:dyDescent="0.3">
      <c r="B177" s="67" t="s">
        <v>76</v>
      </c>
    </row>
    <row r="178" spans="2:14" x14ac:dyDescent="0.25">
      <c r="B178" s="1" t="s">
        <v>77</v>
      </c>
      <c r="C178" s="2" t="s">
        <v>78</v>
      </c>
      <c r="E178" s="17">
        <v>659967.83940922585</v>
      </c>
      <c r="G178" s="17">
        <v>471096.62493922259</v>
      </c>
      <c r="H178" s="17">
        <v>167912.40201196301</v>
      </c>
      <c r="I178" s="17">
        <v>20087.370526374471</v>
      </c>
      <c r="J178" s="17">
        <v>452.01004890719474</v>
      </c>
      <c r="K178" s="17">
        <v>419.43188275860837</v>
      </c>
      <c r="L178" s="17">
        <v>0</v>
      </c>
      <c r="M178" s="17">
        <v>0</v>
      </c>
      <c r="N178" s="17">
        <v>0</v>
      </c>
    </row>
    <row r="179" spans="2:14" x14ac:dyDescent="0.25">
      <c r="B179" s="1" t="s">
        <v>77</v>
      </c>
      <c r="C179" s="2" t="s">
        <v>79</v>
      </c>
      <c r="E179" s="17">
        <v>3112030.0756360809</v>
      </c>
      <c r="G179" s="17">
        <v>1990201.6539909055</v>
      </c>
      <c r="H179" s="17">
        <v>764839.62491621799</v>
      </c>
      <c r="I179" s="17">
        <v>213491.08842714975</v>
      </c>
      <c r="J179" s="17">
        <v>47135.788580811393</v>
      </c>
      <c r="K179" s="17">
        <v>30669.970828231679</v>
      </c>
      <c r="L179" s="17">
        <v>68532.77209940672</v>
      </c>
      <c r="M179" s="17">
        <v>-2840.8232066421069</v>
      </c>
      <c r="N179" s="17">
        <v>0</v>
      </c>
    </row>
    <row r="180" spans="2:14" x14ac:dyDescent="0.25">
      <c r="B180" s="1" t="s">
        <v>77</v>
      </c>
      <c r="C180" s="2" t="s">
        <v>80</v>
      </c>
      <c r="E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</row>
    <row r="181" spans="2:14" x14ac:dyDescent="0.25">
      <c r="B181" s="1" t="s">
        <v>77</v>
      </c>
      <c r="C181" s="2" t="s">
        <v>81</v>
      </c>
      <c r="E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</row>
    <row r="182" spans="2:14" x14ac:dyDescent="0.25">
      <c r="B182" s="1" t="s">
        <v>77</v>
      </c>
      <c r="C182" s="2" t="s">
        <v>82</v>
      </c>
      <c r="E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</row>
    <row r="183" spans="2:14" hidden="1" x14ac:dyDescent="0.25">
      <c r="B183" s="1" t="s">
        <v>83</v>
      </c>
      <c r="C183" s="2" t="s">
        <v>83</v>
      </c>
      <c r="E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</row>
    <row r="184" spans="2:14" x14ac:dyDescent="0.25">
      <c r="B184" s="1" t="s">
        <v>77</v>
      </c>
      <c r="C184" s="68" t="s">
        <v>84</v>
      </c>
      <c r="D184" s="68"/>
      <c r="E184" s="68">
        <v>3771997.915045307</v>
      </c>
      <c r="F184" s="68"/>
      <c r="G184" s="68">
        <v>2461298.2789301281</v>
      </c>
      <c r="H184" s="68">
        <v>932752.02692818106</v>
      </c>
      <c r="I184" s="68">
        <v>233578.45895352421</v>
      </c>
      <c r="J184" s="68">
        <v>47587.798629718585</v>
      </c>
      <c r="K184" s="68">
        <v>31089.402710990285</v>
      </c>
      <c r="L184" s="68">
        <v>68532.77209940672</v>
      </c>
      <c r="M184" s="68">
        <v>-2840.8232066421069</v>
      </c>
      <c r="N184" s="68">
        <v>0</v>
      </c>
    </row>
    <row r="185" spans="2:14" x14ac:dyDescent="0.25">
      <c r="B185" s="1" t="s">
        <v>77</v>
      </c>
      <c r="C185" s="2"/>
    </row>
    <row r="186" spans="2:14" ht="13" x14ac:dyDescent="0.3">
      <c r="B186" s="67" t="s">
        <v>85</v>
      </c>
    </row>
    <row r="187" spans="2:14" x14ac:dyDescent="0.25">
      <c r="B187" s="1" t="s">
        <v>77</v>
      </c>
      <c r="C187" s="2" t="s">
        <v>78</v>
      </c>
      <c r="E187" s="17">
        <v>10089184.912322275</v>
      </c>
      <c r="G187" s="17">
        <v>7094785.7782028057</v>
      </c>
      <c r="H187" s="17">
        <v>2285223.2348733437</v>
      </c>
      <c r="I187" s="17">
        <v>429803.57530068187</v>
      </c>
      <c r="J187" s="17">
        <v>66690.179172241958</v>
      </c>
      <c r="K187" s="17">
        <v>84043.750757152113</v>
      </c>
      <c r="L187" s="17">
        <v>128638.39401604915</v>
      </c>
      <c r="M187" s="17">
        <v>0</v>
      </c>
      <c r="N187" s="17">
        <v>0</v>
      </c>
    </row>
    <row r="188" spans="2:14" x14ac:dyDescent="0.25">
      <c r="B188" s="1" t="s">
        <v>77</v>
      </c>
      <c r="C188" s="2" t="s">
        <v>79</v>
      </c>
      <c r="E188" s="17">
        <v>1197402.6566612953</v>
      </c>
      <c r="G188" s="17">
        <v>612376.54298939963</v>
      </c>
      <c r="H188" s="17">
        <v>235375.28750455804</v>
      </c>
      <c r="I188" s="17">
        <v>86770.917341817083</v>
      </c>
      <c r="J188" s="17">
        <v>91423.592770371673</v>
      </c>
      <c r="K188" s="17">
        <v>9798.3917617198313</v>
      </c>
      <c r="L188" s="17">
        <v>124411.80144288152</v>
      </c>
      <c r="M188" s="17">
        <v>37246.122850547443</v>
      </c>
      <c r="N188" s="17">
        <v>0</v>
      </c>
    </row>
    <row r="189" spans="2:14" x14ac:dyDescent="0.25">
      <c r="B189" s="1" t="s">
        <v>77</v>
      </c>
      <c r="C189" s="2" t="s">
        <v>80</v>
      </c>
      <c r="E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</row>
    <row r="190" spans="2:14" x14ac:dyDescent="0.25">
      <c r="B190" s="1" t="s">
        <v>77</v>
      </c>
      <c r="C190" s="2" t="s">
        <v>81</v>
      </c>
      <c r="E190" s="17">
        <v>3064310.5070800623</v>
      </c>
      <c r="G190" s="17">
        <v>2187358.6127218711</v>
      </c>
      <c r="H190" s="17">
        <v>779637.59296952933</v>
      </c>
      <c r="I190" s="17">
        <v>93268.0910916508</v>
      </c>
      <c r="J190" s="17">
        <v>2098.737331522047</v>
      </c>
      <c r="K190" s="17">
        <v>1947.4729654888838</v>
      </c>
      <c r="L190" s="17">
        <v>0</v>
      </c>
      <c r="M190" s="17">
        <v>0</v>
      </c>
      <c r="N190" s="17">
        <v>0</v>
      </c>
    </row>
    <row r="191" spans="2:14" x14ac:dyDescent="0.25">
      <c r="B191" s="1" t="s">
        <v>77</v>
      </c>
      <c r="C191" s="2" t="s">
        <v>82</v>
      </c>
      <c r="E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</row>
    <row r="192" spans="2:14" hidden="1" x14ac:dyDescent="0.25">
      <c r="B192" s="1" t="s">
        <v>83</v>
      </c>
      <c r="C192" s="2" t="s">
        <v>83</v>
      </c>
      <c r="E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</row>
    <row r="193" spans="2:14" x14ac:dyDescent="0.25">
      <c r="B193" s="1" t="s">
        <v>77</v>
      </c>
      <c r="C193" s="68" t="s">
        <v>84</v>
      </c>
      <c r="D193" s="68"/>
      <c r="E193" s="68">
        <v>14350898.076063633</v>
      </c>
      <c r="F193" s="68"/>
      <c r="G193" s="68">
        <v>9894520.9339140765</v>
      </c>
      <c r="H193" s="68">
        <v>3300236.115347431</v>
      </c>
      <c r="I193" s="68">
        <v>609842.5837341497</v>
      </c>
      <c r="J193" s="68">
        <v>160212.50927413569</v>
      </c>
      <c r="K193" s="68">
        <v>95789.615484360824</v>
      </c>
      <c r="L193" s="68">
        <v>253050.19545893068</v>
      </c>
      <c r="M193" s="68">
        <v>37246.122850547443</v>
      </c>
      <c r="N193" s="68">
        <v>0</v>
      </c>
    </row>
    <row r="194" spans="2:14" x14ac:dyDescent="0.25">
      <c r="B194" s="1" t="s">
        <v>77</v>
      </c>
    </row>
    <row r="195" spans="2:14" ht="13" x14ac:dyDescent="0.3">
      <c r="B195" s="67" t="s">
        <v>86</v>
      </c>
    </row>
    <row r="196" spans="2:14" x14ac:dyDescent="0.25">
      <c r="B196" s="1" t="s">
        <v>77</v>
      </c>
      <c r="C196" s="2" t="s">
        <v>78</v>
      </c>
      <c r="E196" s="17">
        <v>3073.2973478299559</v>
      </c>
      <c r="G196" s="17">
        <v>1959.54852715882</v>
      </c>
      <c r="H196" s="17">
        <v>712.49065950026511</v>
      </c>
      <c r="I196" s="17">
        <v>153.85028310174457</v>
      </c>
      <c r="J196" s="17">
        <v>88.762001744013361</v>
      </c>
      <c r="K196" s="17">
        <v>9.5764344348116204</v>
      </c>
      <c r="L196" s="17">
        <v>107.86402334743202</v>
      </c>
      <c r="M196" s="17">
        <v>41.205418542868593</v>
      </c>
      <c r="N196" s="17">
        <v>0</v>
      </c>
    </row>
    <row r="197" spans="2:14" x14ac:dyDescent="0.25">
      <c r="B197" s="1" t="s">
        <v>77</v>
      </c>
      <c r="C197" s="2" t="s">
        <v>79</v>
      </c>
      <c r="E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</row>
    <row r="198" spans="2:14" x14ac:dyDescent="0.25">
      <c r="B198" s="1" t="s">
        <v>77</v>
      </c>
      <c r="C198" s="2" t="s">
        <v>80</v>
      </c>
      <c r="E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</row>
    <row r="199" spans="2:14" x14ac:dyDescent="0.25">
      <c r="B199" s="1" t="s">
        <v>77</v>
      </c>
      <c r="C199" s="2" t="s">
        <v>81</v>
      </c>
      <c r="E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</row>
    <row r="200" spans="2:14" x14ac:dyDescent="0.25">
      <c r="B200" s="1" t="s">
        <v>77</v>
      </c>
      <c r="C200" s="2" t="s">
        <v>82</v>
      </c>
      <c r="E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</row>
    <row r="201" spans="2:14" hidden="1" x14ac:dyDescent="0.25">
      <c r="B201" s="1" t="s">
        <v>83</v>
      </c>
      <c r="C201" s="2" t="s">
        <v>83</v>
      </c>
      <c r="E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</row>
    <row r="202" spans="2:14" x14ac:dyDescent="0.25">
      <c r="B202" s="1" t="s">
        <v>77</v>
      </c>
      <c r="C202" s="68" t="s">
        <v>84</v>
      </c>
      <c r="D202" s="68"/>
      <c r="E202" s="68">
        <v>3073.2973478299559</v>
      </c>
      <c r="F202" s="68"/>
      <c r="G202" s="68">
        <v>1959.54852715882</v>
      </c>
      <c r="H202" s="68">
        <v>712.49065950026511</v>
      </c>
      <c r="I202" s="68">
        <v>153.85028310174457</v>
      </c>
      <c r="J202" s="68">
        <v>88.762001744013361</v>
      </c>
      <c r="K202" s="68">
        <v>9.5764344348116204</v>
      </c>
      <c r="L202" s="68">
        <v>107.86402334743202</v>
      </c>
      <c r="M202" s="68">
        <v>41.205418542868593</v>
      </c>
      <c r="N202" s="68">
        <v>0</v>
      </c>
    </row>
    <row r="203" spans="2:14" x14ac:dyDescent="0.25">
      <c r="B203" s="1" t="s">
        <v>77</v>
      </c>
    </row>
    <row r="204" spans="2:14" ht="13" x14ac:dyDescent="0.3">
      <c r="B204" s="67" t="s">
        <v>87</v>
      </c>
    </row>
    <row r="205" spans="2:14" x14ac:dyDescent="0.25">
      <c r="B205" s="1" t="s">
        <v>77</v>
      </c>
      <c r="C205" s="2" t="s">
        <v>78</v>
      </c>
      <c r="E205" s="17">
        <v>159504566.00627923</v>
      </c>
      <c r="G205" s="17">
        <v>110753294.25804672</v>
      </c>
      <c r="H205" s="17">
        <v>39515231.078965202</v>
      </c>
      <c r="I205" s="17">
        <v>6381926.3859649841</v>
      </c>
      <c r="J205" s="17">
        <v>1195938.3569016294</v>
      </c>
      <c r="K205" s="17">
        <v>131828.73862423137</v>
      </c>
      <c r="L205" s="17">
        <v>660118.04178288742</v>
      </c>
      <c r="M205" s="17">
        <v>866229.14599358011</v>
      </c>
      <c r="N205" s="17">
        <v>0</v>
      </c>
    </row>
    <row r="206" spans="2:14" x14ac:dyDescent="0.25">
      <c r="B206" s="1" t="s">
        <v>77</v>
      </c>
      <c r="C206" s="2" t="s">
        <v>79</v>
      </c>
      <c r="E206" s="17">
        <v>113644691.32787003</v>
      </c>
      <c r="G206" s="17">
        <v>68396415.782013059</v>
      </c>
      <c r="H206" s="17">
        <v>23796004.357683066</v>
      </c>
      <c r="I206" s="17">
        <v>7416408.8212994747</v>
      </c>
      <c r="J206" s="17">
        <v>5658284.6462328611</v>
      </c>
      <c r="K206" s="17">
        <v>825020.63072053145</v>
      </c>
      <c r="L206" s="17">
        <v>5532584.0385928936</v>
      </c>
      <c r="M206" s="17">
        <v>1686830.6617470477</v>
      </c>
      <c r="N206" s="17">
        <v>333142.38958111632</v>
      </c>
    </row>
    <row r="207" spans="2:14" x14ac:dyDescent="0.25">
      <c r="B207" s="1" t="s">
        <v>77</v>
      </c>
      <c r="C207" s="2" t="s">
        <v>80</v>
      </c>
      <c r="E207" s="17">
        <v>220631457.66852397</v>
      </c>
      <c r="G207" s="17">
        <v>148409704.57309854</v>
      </c>
      <c r="H207" s="17">
        <v>62568878.984559335</v>
      </c>
      <c r="I207" s="17">
        <v>3006809.5371566345</v>
      </c>
      <c r="J207" s="17">
        <v>1623768.0977864033</v>
      </c>
      <c r="K207" s="17">
        <v>320467.29277560127</v>
      </c>
      <c r="L207" s="17">
        <v>305516.77417283045</v>
      </c>
      <c r="M207" s="17">
        <v>278262.10766943218</v>
      </c>
      <c r="N207" s="17">
        <v>4118050.3013051818</v>
      </c>
    </row>
    <row r="208" spans="2:14" x14ac:dyDescent="0.25">
      <c r="B208" s="1" t="s">
        <v>77</v>
      </c>
      <c r="C208" s="2" t="s">
        <v>81</v>
      </c>
      <c r="E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</row>
    <row r="209" spans="2:14" x14ac:dyDescent="0.25">
      <c r="B209" s="1" t="s">
        <v>77</v>
      </c>
      <c r="C209" s="2" t="s">
        <v>82</v>
      </c>
      <c r="E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</row>
    <row r="210" spans="2:14" hidden="1" x14ac:dyDescent="0.25">
      <c r="B210" s="1" t="s">
        <v>83</v>
      </c>
      <c r="C210" s="2" t="s">
        <v>83</v>
      </c>
      <c r="E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</row>
    <row r="211" spans="2:14" x14ac:dyDescent="0.25">
      <c r="B211" s="1" t="s">
        <v>77</v>
      </c>
      <c r="C211" s="68" t="s">
        <v>84</v>
      </c>
      <c r="D211" s="68"/>
      <c r="E211" s="68">
        <v>493780715.00267321</v>
      </c>
      <c r="F211" s="68"/>
      <c r="G211" s="68">
        <v>327559414.61315835</v>
      </c>
      <c r="H211" s="68">
        <v>125880114.42120761</v>
      </c>
      <c r="I211" s="68">
        <v>16805144.744421095</v>
      </c>
      <c r="J211" s="68">
        <v>8477991.1009208933</v>
      </c>
      <c r="K211" s="68">
        <v>1277316.6621203641</v>
      </c>
      <c r="L211" s="68">
        <v>6498218.8545486117</v>
      </c>
      <c r="M211" s="68">
        <v>2831321.91541006</v>
      </c>
      <c r="N211" s="68">
        <v>4451192.6908862982</v>
      </c>
    </row>
    <row r="212" spans="2:14" x14ac:dyDescent="0.25">
      <c r="B212" s="1" t="s">
        <v>77</v>
      </c>
    </row>
    <row r="213" spans="2:14" ht="13" x14ac:dyDescent="0.3">
      <c r="B213" s="67" t="s">
        <v>88</v>
      </c>
      <c r="M213" s="69">
        <v>9.3467572735056563E-3</v>
      </c>
    </row>
    <row r="214" spans="2:14" x14ac:dyDescent="0.25">
      <c r="B214" s="1" t="s">
        <v>77</v>
      </c>
      <c r="C214" s="2" t="s">
        <v>78</v>
      </c>
      <c r="E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</row>
    <row r="215" spans="2:14" x14ac:dyDescent="0.25">
      <c r="B215" s="1" t="s">
        <v>77</v>
      </c>
      <c r="C215" s="2" t="s">
        <v>79</v>
      </c>
      <c r="E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</row>
    <row r="216" spans="2:14" x14ac:dyDescent="0.25">
      <c r="B216" s="1" t="s">
        <v>77</v>
      </c>
      <c r="C216" s="2" t="s">
        <v>80</v>
      </c>
      <c r="E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</row>
    <row r="217" spans="2:14" x14ac:dyDescent="0.25">
      <c r="B217" s="1" t="s">
        <v>77</v>
      </c>
      <c r="C217" s="2" t="s">
        <v>81</v>
      </c>
      <c r="E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</row>
    <row r="218" spans="2:14" x14ac:dyDescent="0.25">
      <c r="B218" s="1" t="s">
        <v>77</v>
      </c>
      <c r="C218" s="2" t="s">
        <v>82</v>
      </c>
      <c r="E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</row>
    <row r="219" spans="2:14" hidden="1" x14ac:dyDescent="0.25">
      <c r="B219" s="1" t="s">
        <v>83</v>
      </c>
      <c r="C219" s="2" t="s">
        <v>83</v>
      </c>
      <c r="E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</row>
    <row r="220" spans="2:14" x14ac:dyDescent="0.25">
      <c r="B220" s="1" t="s">
        <v>77</v>
      </c>
      <c r="C220" s="68" t="s">
        <v>84</v>
      </c>
      <c r="D220" s="68"/>
      <c r="E220" s="68">
        <v>0</v>
      </c>
      <c r="F220" s="68"/>
      <c r="G220" s="68">
        <v>0</v>
      </c>
      <c r="H220" s="68">
        <v>0</v>
      </c>
      <c r="I220" s="68">
        <v>0</v>
      </c>
      <c r="J220" s="68">
        <v>0</v>
      </c>
      <c r="K220" s="68">
        <v>0</v>
      </c>
      <c r="L220" s="68">
        <v>0</v>
      </c>
      <c r="M220" s="68">
        <v>0</v>
      </c>
      <c r="N220" s="68">
        <v>0</v>
      </c>
    </row>
    <row r="221" spans="2:14" x14ac:dyDescent="0.25">
      <c r="B221" s="1" t="s">
        <v>77</v>
      </c>
    </row>
    <row r="222" spans="2:14" ht="13" x14ac:dyDescent="0.3">
      <c r="B222" s="67" t="s">
        <v>89</v>
      </c>
    </row>
    <row r="223" spans="2:14" x14ac:dyDescent="0.25">
      <c r="B223" s="1" t="s">
        <v>77</v>
      </c>
      <c r="C223" s="2" t="s">
        <v>78</v>
      </c>
      <c r="E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</row>
    <row r="224" spans="2:14" x14ac:dyDescent="0.25">
      <c r="B224" s="1" t="s">
        <v>77</v>
      </c>
      <c r="C224" s="2" t="s">
        <v>79</v>
      </c>
      <c r="E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</row>
    <row r="225" spans="2:14" x14ac:dyDescent="0.25">
      <c r="B225" s="1" t="s">
        <v>77</v>
      </c>
      <c r="C225" s="2" t="s">
        <v>80</v>
      </c>
      <c r="E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</row>
    <row r="226" spans="2:14" x14ac:dyDescent="0.25">
      <c r="B226" s="1" t="s">
        <v>77</v>
      </c>
      <c r="C226" s="2" t="s">
        <v>81</v>
      </c>
      <c r="E226" s="17">
        <v>29706262.229858354</v>
      </c>
      <c r="G226" s="17">
        <v>24432220.772965651</v>
      </c>
      <c r="H226" s="17">
        <v>3692355.7983251009</v>
      </c>
      <c r="I226" s="17">
        <v>632828.30320682633</v>
      </c>
      <c r="J226" s="17">
        <v>86768.120682481807</v>
      </c>
      <c r="K226" s="17">
        <v>99340.901212171273</v>
      </c>
      <c r="L226" s="17">
        <v>134536.55307171421</v>
      </c>
      <c r="M226" s="17">
        <v>0</v>
      </c>
      <c r="N226" s="17">
        <v>628211.78039440024</v>
      </c>
    </row>
    <row r="227" spans="2:14" x14ac:dyDescent="0.25">
      <c r="B227" s="1" t="s">
        <v>77</v>
      </c>
      <c r="C227" s="2" t="s">
        <v>82</v>
      </c>
      <c r="E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</row>
    <row r="228" spans="2:14" hidden="1" x14ac:dyDescent="0.25">
      <c r="B228" s="1" t="s">
        <v>83</v>
      </c>
      <c r="C228" s="2" t="s">
        <v>83</v>
      </c>
      <c r="E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</row>
    <row r="229" spans="2:14" x14ac:dyDescent="0.25">
      <c r="B229" s="1" t="s">
        <v>77</v>
      </c>
      <c r="C229" s="68" t="s">
        <v>84</v>
      </c>
      <c r="D229" s="68"/>
      <c r="E229" s="68">
        <v>29706262.229858354</v>
      </c>
      <c r="F229" s="68"/>
      <c r="G229" s="68">
        <v>24432220.772965651</v>
      </c>
      <c r="H229" s="68">
        <v>3692355.7983251009</v>
      </c>
      <c r="I229" s="68">
        <v>632828.30320682633</v>
      </c>
      <c r="J229" s="68">
        <v>86768.120682481807</v>
      </c>
      <c r="K229" s="68">
        <v>99340.901212171273</v>
      </c>
      <c r="L229" s="68">
        <v>134536.55307171421</v>
      </c>
      <c r="M229" s="68">
        <v>0</v>
      </c>
      <c r="N229" s="68">
        <v>628211.78039440024</v>
      </c>
    </row>
    <row r="230" spans="2:14" x14ac:dyDescent="0.25">
      <c r="B230" s="1" t="s">
        <v>77</v>
      </c>
    </row>
    <row r="231" spans="2:14" ht="13" x14ac:dyDescent="0.3">
      <c r="B231" s="67" t="s">
        <v>90</v>
      </c>
    </row>
    <row r="232" spans="2:14" x14ac:dyDescent="0.25">
      <c r="B232" s="1" t="s">
        <v>77</v>
      </c>
      <c r="C232" s="2" t="s">
        <v>78</v>
      </c>
      <c r="E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</row>
    <row r="233" spans="2:14" x14ac:dyDescent="0.25">
      <c r="B233" s="1" t="s">
        <v>77</v>
      </c>
      <c r="C233" s="2" t="s">
        <v>79</v>
      </c>
      <c r="E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</row>
    <row r="234" spans="2:14" x14ac:dyDescent="0.25">
      <c r="B234" s="1" t="s">
        <v>77</v>
      </c>
      <c r="C234" s="2" t="s">
        <v>80</v>
      </c>
      <c r="E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</row>
    <row r="235" spans="2:14" x14ac:dyDescent="0.25">
      <c r="B235" s="1" t="s">
        <v>77</v>
      </c>
      <c r="C235" s="2" t="s">
        <v>81</v>
      </c>
      <c r="E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</row>
    <row r="236" spans="2:14" x14ac:dyDescent="0.25">
      <c r="B236" s="1" t="s">
        <v>77</v>
      </c>
      <c r="C236" s="2" t="s">
        <v>82</v>
      </c>
      <c r="E236" s="17">
        <v>835129.80725598452</v>
      </c>
      <c r="G236" s="17">
        <v>0</v>
      </c>
      <c r="H236" s="17">
        <v>1572.7301778546846</v>
      </c>
      <c r="I236" s="17">
        <v>106493.56974591156</v>
      </c>
      <c r="J236" s="17">
        <v>198566.52239650584</v>
      </c>
      <c r="K236" s="17">
        <v>3808.3205478487907</v>
      </c>
      <c r="L236" s="17">
        <v>342241.28237689432</v>
      </c>
      <c r="M236" s="17">
        <v>182447.3820109693</v>
      </c>
      <c r="N236" s="17">
        <v>0</v>
      </c>
    </row>
    <row r="237" spans="2:14" hidden="1" x14ac:dyDescent="0.25">
      <c r="B237" s="1" t="s">
        <v>83</v>
      </c>
      <c r="C237" s="2" t="s">
        <v>83</v>
      </c>
      <c r="E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</row>
    <row r="238" spans="2:14" x14ac:dyDescent="0.25">
      <c r="B238" s="1" t="s">
        <v>77</v>
      </c>
      <c r="C238" s="68" t="s">
        <v>84</v>
      </c>
      <c r="D238" s="68"/>
      <c r="E238" s="68">
        <v>835129.80725598452</v>
      </c>
      <c r="F238" s="68"/>
      <c r="G238" s="68">
        <v>0</v>
      </c>
      <c r="H238" s="68">
        <v>1572.7301778546846</v>
      </c>
      <c r="I238" s="68">
        <v>106493.56974591156</v>
      </c>
      <c r="J238" s="68">
        <v>198566.52239650584</v>
      </c>
      <c r="K238" s="68">
        <v>3808.3205478487907</v>
      </c>
      <c r="L238" s="68">
        <v>342241.28237689432</v>
      </c>
      <c r="M238" s="68">
        <v>182447.3820109693</v>
      </c>
      <c r="N238" s="68">
        <v>0</v>
      </c>
    </row>
    <row r="239" spans="2:14" x14ac:dyDescent="0.25">
      <c r="B239" s="1" t="s">
        <v>77</v>
      </c>
    </row>
    <row r="240" spans="2:14" ht="13" hidden="1" x14ac:dyDescent="0.3">
      <c r="B240" s="67" t="s">
        <v>83</v>
      </c>
    </row>
    <row r="241" spans="2:14" hidden="1" x14ac:dyDescent="0.25">
      <c r="B241" s="1" t="s">
        <v>83</v>
      </c>
      <c r="C241" s="2" t="s">
        <v>83</v>
      </c>
      <c r="E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</row>
    <row r="242" spans="2:14" hidden="1" x14ac:dyDescent="0.25">
      <c r="B242" s="1" t="s">
        <v>83</v>
      </c>
      <c r="C242" s="2" t="s">
        <v>83</v>
      </c>
      <c r="E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</row>
    <row r="243" spans="2:14" hidden="1" x14ac:dyDescent="0.25">
      <c r="B243" s="1" t="s">
        <v>83</v>
      </c>
      <c r="C243" s="2" t="s">
        <v>83</v>
      </c>
      <c r="E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</row>
    <row r="244" spans="2:14" hidden="1" x14ac:dyDescent="0.25">
      <c r="B244" s="1" t="s">
        <v>83</v>
      </c>
      <c r="C244" s="2" t="s">
        <v>83</v>
      </c>
      <c r="E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</row>
    <row r="245" spans="2:14" hidden="1" x14ac:dyDescent="0.25">
      <c r="B245" s="1" t="s">
        <v>83</v>
      </c>
      <c r="C245" s="2" t="s">
        <v>83</v>
      </c>
      <c r="E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</row>
    <row r="246" spans="2:14" hidden="1" x14ac:dyDescent="0.25">
      <c r="B246" s="1" t="s">
        <v>83</v>
      </c>
      <c r="C246" s="2" t="s">
        <v>83</v>
      </c>
      <c r="E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</row>
    <row r="247" spans="2:14" hidden="1" x14ac:dyDescent="0.25">
      <c r="B247" s="1" t="s">
        <v>83</v>
      </c>
      <c r="C247" s="68" t="s">
        <v>83</v>
      </c>
      <c r="D247" s="68"/>
      <c r="E247" s="68">
        <v>0</v>
      </c>
      <c r="F247" s="68"/>
      <c r="G247" s="68">
        <v>0</v>
      </c>
      <c r="H247" s="68">
        <v>0</v>
      </c>
      <c r="I247" s="68">
        <v>0</v>
      </c>
      <c r="J247" s="68">
        <v>0</v>
      </c>
      <c r="K247" s="68">
        <v>0</v>
      </c>
      <c r="L247" s="68">
        <v>0</v>
      </c>
      <c r="M247" s="68">
        <v>0</v>
      </c>
      <c r="N247" s="68">
        <v>0</v>
      </c>
    </row>
    <row r="248" spans="2:14" hidden="1" x14ac:dyDescent="0.25">
      <c r="B248" s="1" t="s">
        <v>83</v>
      </c>
    </row>
    <row r="249" spans="2:14" ht="13" hidden="1" x14ac:dyDescent="0.3">
      <c r="B249" s="67" t="s">
        <v>83</v>
      </c>
    </row>
    <row r="250" spans="2:14" hidden="1" x14ac:dyDescent="0.25">
      <c r="B250" s="1" t="s">
        <v>83</v>
      </c>
      <c r="C250" s="2" t="s">
        <v>83</v>
      </c>
      <c r="E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</row>
    <row r="251" spans="2:14" hidden="1" x14ac:dyDescent="0.25">
      <c r="B251" s="1" t="s">
        <v>83</v>
      </c>
      <c r="C251" s="2" t="s">
        <v>83</v>
      </c>
      <c r="E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</row>
    <row r="252" spans="2:14" hidden="1" x14ac:dyDescent="0.25">
      <c r="B252" s="1" t="s">
        <v>83</v>
      </c>
      <c r="C252" s="2" t="s">
        <v>83</v>
      </c>
      <c r="E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</row>
    <row r="253" spans="2:14" hidden="1" x14ac:dyDescent="0.25">
      <c r="B253" s="1" t="s">
        <v>83</v>
      </c>
      <c r="C253" s="2" t="s">
        <v>83</v>
      </c>
      <c r="E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</row>
    <row r="254" spans="2:14" hidden="1" x14ac:dyDescent="0.25">
      <c r="B254" s="1" t="s">
        <v>83</v>
      </c>
      <c r="C254" s="2" t="s">
        <v>83</v>
      </c>
      <c r="E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</row>
    <row r="255" spans="2:14" hidden="1" x14ac:dyDescent="0.25">
      <c r="B255" s="1" t="s">
        <v>83</v>
      </c>
      <c r="C255" s="2" t="s">
        <v>83</v>
      </c>
      <c r="E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</row>
    <row r="256" spans="2:14" hidden="1" x14ac:dyDescent="0.25">
      <c r="B256" s="1" t="s">
        <v>83</v>
      </c>
      <c r="C256" s="68" t="s">
        <v>83</v>
      </c>
      <c r="D256" s="68"/>
      <c r="E256" s="68">
        <v>0</v>
      </c>
      <c r="F256" s="68"/>
      <c r="G256" s="68">
        <v>0</v>
      </c>
      <c r="H256" s="68">
        <v>0</v>
      </c>
      <c r="I256" s="68">
        <v>0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</row>
    <row r="257" spans="2:14" hidden="1" x14ac:dyDescent="0.25">
      <c r="B257" s="1" t="s">
        <v>83</v>
      </c>
    </row>
    <row r="258" spans="2:14" ht="13" hidden="1" x14ac:dyDescent="0.3">
      <c r="B258" s="67" t="s">
        <v>83</v>
      </c>
    </row>
    <row r="259" spans="2:14" hidden="1" x14ac:dyDescent="0.25">
      <c r="B259" s="1" t="s">
        <v>83</v>
      </c>
      <c r="C259" s="2" t="s">
        <v>83</v>
      </c>
      <c r="E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</row>
    <row r="260" spans="2:14" hidden="1" x14ac:dyDescent="0.25">
      <c r="B260" s="1" t="s">
        <v>83</v>
      </c>
      <c r="C260" s="2" t="s">
        <v>83</v>
      </c>
      <c r="E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</row>
    <row r="261" spans="2:14" hidden="1" x14ac:dyDescent="0.25">
      <c r="B261" s="1" t="s">
        <v>83</v>
      </c>
      <c r="C261" s="2" t="s">
        <v>83</v>
      </c>
      <c r="E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</row>
    <row r="262" spans="2:14" hidden="1" x14ac:dyDescent="0.25">
      <c r="B262" s="1" t="s">
        <v>83</v>
      </c>
      <c r="C262" s="2" t="s">
        <v>83</v>
      </c>
      <c r="E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</row>
    <row r="263" spans="2:14" hidden="1" x14ac:dyDescent="0.25">
      <c r="B263" s="1" t="s">
        <v>83</v>
      </c>
      <c r="C263" s="2" t="s">
        <v>83</v>
      </c>
      <c r="E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</row>
    <row r="264" spans="2:14" hidden="1" x14ac:dyDescent="0.25">
      <c r="B264" s="1" t="s">
        <v>83</v>
      </c>
      <c r="C264" s="2" t="s">
        <v>83</v>
      </c>
      <c r="E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</row>
    <row r="265" spans="2:14" hidden="1" x14ac:dyDescent="0.25">
      <c r="B265" s="1" t="s">
        <v>83</v>
      </c>
      <c r="C265" s="68" t="s">
        <v>83</v>
      </c>
      <c r="D265" s="68"/>
      <c r="E265" s="68">
        <v>0</v>
      </c>
      <c r="F265" s="68"/>
      <c r="G265" s="68">
        <v>0</v>
      </c>
      <c r="H265" s="68">
        <v>0</v>
      </c>
      <c r="I265" s="68">
        <v>0</v>
      </c>
      <c r="J265" s="68">
        <v>0</v>
      </c>
      <c r="K265" s="68">
        <v>0</v>
      </c>
      <c r="L265" s="68">
        <v>0</v>
      </c>
      <c r="M265" s="68">
        <v>0</v>
      </c>
      <c r="N265" s="68">
        <v>0</v>
      </c>
    </row>
    <row r="266" spans="2:14" hidden="1" x14ac:dyDescent="0.25">
      <c r="B266" s="1" t="s">
        <v>83</v>
      </c>
    </row>
    <row r="268" spans="2:14" ht="13" x14ac:dyDescent="0.3">
      <c r="B268" s="15" t="s">
        <v>55</v>
      </c>
    </row>
    <row r="269" spans="2:14" x14ac:dyDescent="0.25">
      <c r="B269" s="1" t="s">
        <v>77</v>
      </c>
      <c r="C269" s="2" t="s">
        <v>78</v>
      </c>
      <c r="E269" s="17">
        <v>170256792.05535853</v>
      </c>
      <c r="G269" s="17">
        <v>118321136.20971587</v>
      </c>
      <c r="H269" s="17">
        <v>41969079.206510015</v>
      </c>
      <c r="I269" s="17">
        <v>6831971.1820751419</v>
      </c>
      <c r="J269" s="17">
        <v>1263169.3081245224</v>
      </c>
      <c r="K269" s="17">
        <v>216301.49769857689</v>
      </c>
      <c r="L269" s="17">
        <v>788864.29982228403</v>
      </c>
      <c r="M269" s="17">
        <v>866270.35141212307</v>
      </c>
      <c r="N269" s="17">
        <v>0</v>
      </c>
    </row>
    <row r="270" spans="2:14" x14ac:dyDescent="0.25">
      <c r="B270" s="1" t="s">
        <v>77</v>
      </c>
      <c r="C270" s="2" t="s">
        <v>79</v>
      </c>
      <c r="E270" s="17">
        <v>117954124.06016743</v>
      </c>
      <c r="G270" s="17">
        <v>70998993.978993356</v>
      </c>
      <c r="H270" s="17">
        <v>24796219.270103838</v>
      </c>
      <c r="I270" s="17">
        <v>7716670.8270684406</v>
      </c>
      <c r="J270" s="17">
        <v>5796844.0275840443</v>
      </c>
      <c r="K270" s="17">
        <v>865488.99331048282</v>
      </c>
      <c r="L270" s="17">
        <v>5725528.6121351812</v>
      </c>
      <c r="M270" s="17">
        <v>1721235.961390953</v>
      </c>
      <c r="N270" s="17">
        <v>333142.38958111632</v>
      </c>
    </row>
    <row r="271" spans="2:14" x14ac:dyDescent="0.25">
      <c r="B271" s="1" t="s">
        <v>77</v>
      </c>
      <c r="C271" s="2" t="s">
        <v>80</v>
      </c>
      <c r="E271" s="17">
        <v>220631457.66852397</v>
      </c>
      <c r="G271" s="17">
        <v>148409704.57309854</v>
      </c>
      <c r="H271" s="17">
        <v>62568878.984559335</v>
      </c>
      <c r="I271" s="17">
        <v>3006809.5371566345</v>
      </c>
      <c r="J271" s="17">
        <v>1623768.0977864033</v>
      </c>
      <c r="K271" s="17">
        <v>320467.29277560127</v>
      </c>
      <c r="L271" s="17">
        <v>305516.77417283045</v>
      </c>
      <c r="M271" s="17">
        <v>278262.10766943218</v>
      </c>
      <c r="N271" s="17">
        <v>4118050.3013051818</v>
      </c>
    </row>
    <row r="272" spans="2:14" x14ac:dyDescent="0.25">
      <c r="B272" s="1" t="s">
        <v>77</v>
      </c>
      <c r="C272" s="2" t="s">
        <v>81</v>
      </c>
      <c r="E272" s="17">
        <v>32770572.736938417</v>
      </c>
      <c r="G272" s="17">
        <v>26619579.385687526</v>
      </c>
      <c r="H272" s="17">
        <v>4471993.3912946302</v>
      </c>
      <c r="I272" s="17">
        <v>726096.3942984771</v>
      </c>
      <c r="J272" s="17">
        <v>88866.858014003854</v>
      </c>
      <c r="K272" s="17">
        <v>101288.37417766018</v>
      </c>
      <c r="L272" s="17">
        <v>134536.55307171421</v>
      </c>
      <c r="M272" s="17">
        <v>0</v>
      </c>
      <c r="N272" s="17">
        <v>628211.78039440024</v>
      </c>
    </row>
    <row r="273" spans="1:15" x14ac:dyDescent="0.25">
      <c r="B273" s="1" t="s">
        <v>77</v>
      </c>
      <c r="C273" s="2" t="s">
        <v>82</v>
      </c>
      <c r="E273" s="17">
        <v>835129.80725598452</v>
      </c>
      <c r="G273" s="17">
        <v>0</v>
      </c>
      <c r="H273" s="17">
        <v>1572.7301778546846</v>
      </c>
      <c r="I273" s="17">
        <v>106493.56974591156</v>
      </c>
      <c r="J273" s="17">
        <v>198566.52239650584</v>
      </c>
      <c r="K273" s="17">
        <v>3808.3205478487907</v>
      </c>
      <c r="L273" s="17">
        <v>342241.28237689432</v>
      </c>
      <c r="M273" s="17">
        <v>182447.3820109693</v>
      </c>
      <c r="N273" s="17">
        <v>0</v>
      </c>
    </row>
    <row r="274" spans="1:15" hidden="1" x14ac:dyDescent="0.25">
      <c r="B274" s="1" t="s">
        <v>83</v>
      </c>
      <c r="C274" s="2" t="s">
        <v>83</v>
      </c>
      <c r="E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</row>
    <row r="276" spans="1:15" x14ac:dyDescent="0.25">
      <c r="A276" s="46"/>
      <c r="B276" s="46" t="s">
        <v>77</v>
      </c>
    </row>
    <row r="277" spans="1:15" ht="13" thickBot="1" x14ac:dyDescent="0.3">
      <c r="A277" s="46"/>
      <c r="B277" s="50"/>
      <c r="C277" s="21" t="s">
        <v>57</v>
      </c>
      <c r="D277" s="21"/>
      <c r="E277" s="21">
        <v>542448076.32824433</v>
      </c>
      <c r="F277" s="21"/>
      <c r="G277" s="21">
        <v>364349414.14749533</v>
      </c>
      <c r="H277" s="21">
        <v>133807743.58264565</v>
      </c>
      <c r="I277" s="21">
        <v>18388041.51034461</v>
      </c>
      <c r="J277" s="21">
        <v>8971214.8139054812</v>
      </c>
      <c r="K277" s="21">
        <v>1507354.4785101698</v>
      </c>
      <c r="L277" s="21">
        <v>7296687.5215789042</v>
      </c>
      <c r="M277" s="21">
        <v>3048215.8024834776</v>
      </c>
      <c r="N277" s="21">
        <v>5079404.4712806987</v>
      </c>
    </row>
    <row r="278" spans="1:15" ht="13" thickTop="1" x14ac:dyDescent="0.25">
      <c r="A278" s="46"/>
      <c r="B278" s="46"/>
      <c r="E278" s="22"/>
      <c r="G278" s="22"/>
      <c r="H278" s="22"/>
      <c r="I278" s="22"/>
      <c r="J278" s="22"/>
      <c r="K278" s="22"/>
      <c r="L278" s="22"/>
      <c r="M278" s="22"/>
      <c r="N278" s="22"/>
    </row>
    <row r="279" spans="1:15" ht="13" thickBot="1" x14ac:dyDescent="0.3">
      <c r="A279" s="46"/>
      <c r="B279" s="50"/>
      <c r="C279" s="21" t="s">
        <v>58</v>
      </c>
      <c r="D279" s="21"/>
      <c r="E279" s="21">
        <v>424493952.26807696</v>
      </c>
      <c r="F279" s="21"/>
      <c r="G279" s="21">
        <v>293350420.16850191</v>
      </c>
      <c r="H279" s="21">
        <v>109011524.31254183</v>
      </c>
      <c r="I279" s="21">
        <v>10671370.683276165</v>
      </c>
      <c r="J279" s="21">
        <v>3174370.7863214356</v>
      </c>
      <c r="K279" s="21">
        <v>641865.48519968719</v>
      </c>
      <c r="L279" s="21">
        <v>1571158.909443723</v>
      </c>
      <c r="M279" s="21">
        <v>1326979.8410925246</v>
      </c>
      <c r="N279" s="21">
        <v>4746262.0816995818</v>
      </c>
      <c r="O279" s="50"/>
    </row>
    <row r="280" spans="1:15" ht="13" thickTop="1" x14ac:dyDescent="0.25">
      <c r="A280" s="46"/>
      <c r="B280" s="50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</row>
    <row r="281" spans="1:15" s="46" customFormat="1" ht="15.5" x14ac:dyDescent="0.25">
      <c r="A281" s="70" t="s">
        <v>0</v>
      </c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</row>
    <row r="282" spans="1:15" ht="15.5" x14ac:dyDescent="0.25">
      <c r="A282" s="4" t="s">
        <v>67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5" ht="15.5" x14ac:dyDescent="0.25">
      <c r="A283" s="6" t="s">
        <v>99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5" ht="15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5" ht="39" x14ac:dyDescent="0.25">
      <c r="B285" s="9"/>
      <c r="C285" s="9"/>
      <c r="D285" s="9"/>
      <c r="E285" s="9" t="s">
        <v>54</v>
      </c>
      <c r="F285" s="9"/>
      <c r="G285" s="11" t="s">
        <v>68</v>
      </c>
      <c r="H285" s="11" t="s">
        <v>69</v>
      </c>
      <c r="I285" s="11" t="s">
        <v>70</v>
      </c>
      <c r="J285" s="11" t="s">
        <v>71</v>
      </c>
      <c r="K285" s="9" t="s">
        <v>72</v>
      </c>
      <c r="L285" s="9" t="s">
        <v>73</v>
      </c>
      <c r="M285" s="11" t="s">
        <v>74</v>
      </c>
      <c r="N285" s="11" t="s">
        <v>75</v>
      </c>
    </row>
    <row r="287" spans="1:15" ht="13" x14ac:dyDescent="0.3">
      <c r="B287" s="67" t="s">
        <v>76</v>
      </c>
    </row>
    <row r="288" spans="1:15" x14ac:dyDescent="0.25">
      <c r="B288" s="1" t="s">
        <v>77</v>
      </c>
      <c r="C288" s="2" t="s">
        <v>60</v>
      </c>
      <c r="E288" s="71">
        <v>5.4000000000000003E-3</v>
      </c>
      <c r="F288" s="72"/>
      <c r="G288" s="71">
        <v>5.5999999999999999E-3</v>
      </c>
      <c r="H288" s="71">
        <v>5.5999999999999999E-3</v>
      </c>
      <c r="I288" s="71">
        <v>4.1999999999999997E-3</v>
      </c>
      <c r="J288" s="71">
        <v>5.9999999999999995E-4</v>
      </c>
      <c r="K288" s="71">
        <v>5.0000000000000001E-3</v>
      </c>
      <c r="L288" s="71">
        <v>0</v>
      </c>
      <c r="M288" s="71">
        <v>0</v>
      </c>
      <c r="N288" s="71">
        <v>0</v>
      </c>
    </row>
    <row r="289" spans="2:14" x14ac:dyDescent="0.25">
      <c r="B289" s="1" t="s">
        <v>77</v>
      </c>
      <c r="C289" s="2" t="s">
        <v>61</v>
      </c>
      <c r="E289" s="71">
        <v>2.5999999999999999E-3</v>
      </c>
      <c r="F289" s="72"/>
      <c r="G289" s="71">
        <v>3.3E-3</v>
      </c>
      <c r="H289" s="71">
        <v>3.3E-3</v>
      </c>
      <c r="I289" s="71">
        <v>2.5000000000000001E-3</v>
      </c>
      <c r="J289" s="71">
        <v>5.0000000000000001E-4</v>
      </c>
      <c r="K289" s="71">
        <v>3.0999999999999999E-3</v>
      </c>
      <c r="L289" s="71">
        <v>5.9999999999999995E-4</v>
      </c>
      <c r="M289" s="71">
        <v>-1E-4</v>
      </c>
      <c r="N289" s="71">
        <v>0</v>
      </c>
    </row>
    <row r="290" spans="2:14" x14ac:dyDescent="0.25">
      <c r="B290" s="1" t="s">
        <v>77</v>
      </c>
      <c r="C290" s="2" t="s">
        <v>62</v>
      </c>
      <c r="D290" s="2"/>
      <c r="E290" s="71">
        <v>0</v>
      </c>
      <c r="F290" s="72"/>
      <c r="G290" s="71">
        <v>0</v>
      </c>
      <c r="H290" s="71">
        <v>0</v>
      </c>
      <c r="I290" s="71">
        <v>0</v>
      </c>
      <c r="J290" s="71">
        <v>0</v>
      </c>
      <c r="K290" s="71">
        <v>0</v>
      </c>
      <c r="L290" s="71">
        <v>0</v>
      </c>
      <c r="M290" s="71">
        <v>0</v>
      </c>
      <c r="N290" s="71">
        <v>0</v>
      </c>
    </row>
    <row r="291" spans="2:14" x14ac:dyDescent="0.25">
      <c r="B291" s="1" t="s">
        <v>77</v>
      </c>
      <c r="C291" s="2" t="s">
        <v>63</v>
      </c>
      <c r="D291" s="2"/>
      <c r="E291" s="71">
        <v>0</v>
      </c>
      <c r="F291" s="72"/>
      <c r="G291" s="71">
        <v>0</v>
      </c>
      <c r="H291" s="71">
        <v>0</v>
      </c>
      <c r="I291" s="71">
        <v>0</v>
      </c>
      <c r="J291" s="71">
        <v>0</v>
      </c>
      <c r="K291" s="71">
        <v>0</v>
      </c>
      <c r="L291" s="71">
        <v>0</v>
      </c>
      <c r="M291" s="71">
        <v>0</v>
      </c>
      <c r="N291" s="71">
        <v>0</v>
      </c>
    </row>
    <row r="292" spans="2:14" x14ac:dyDescent="0.25">
      <c r="B292" s="1" t="s">
        <v>77</v>
      </c>
      <c r="C292" s="2" t="s">
        <v>64</v>
      </c>
      <c r="D292" s="2"/>
      <c r="E292" s="71">
        <v>0</v>
      </c>
      <c r="F292" s="72"/>
      <c r="G292" s="71">
        <v>0</v>
      </c>
      <c r="H292" s="71">
        <v>0</v>
      </c>
      <c r="I292" s="71">
        <v>0</v>
      </c>
      <c r="J292" s="71">
        <v>0</v>
      </c>
      <c r="K292" s="71">
        <v>0</v>
      </c>
      <c r="L292" s="71">
        <v>0</v>
      </c>
      <c r="M292" s="71">
        <v>0</v>
      </c>
      <c r="N292" s="71">
        <v>0</v>
      </c>
    </row>
    <row r="293" spans="2:14" hidden="1" x14ac:dyDescent="0.25">
      <c r="B293" s="1" t="s">
        <v>83</v>
      </c>
      <c r="C293" s="2" t="s">
        <v>83</v>
      </c>
      <c r="D293" s="2"/>
      <c r="E293" s="71">
        <v>0</v>
      </c>
      <c r="F293" s="72"/>
      <c r="G293" s="71">
        <v>0</v>
      </c>
      <c r="H293" s="71">
        <v>0</v>
      </c>
      <c r="I293" s="71">
        <v>0</v>
      </c>
      <c r="J293" s="71">
        <v>0</v>
      </c>
      <c r="K293" s="71">
        <v>0</v>
      </c>
      <c r="L293" s="71">
        <v>0</v>
      </c>
      <c r="M293" s="71">
        <v>0</v>
      </c>
      <c r="N293" s="71">
        <v>0</v>
      </c>
    </row>
    <row r="294" spans="2:14" x14ac:dyDescent="0.25">
      <c r="B294" s="46"/>
      <c r="C294" s="2" t="s">
        <v>65</v>
      </c>
      <c r="E294" s="71">
        <v>3.2000000000000002E-3</v>
      </c>
      <c r="G294" s="71">
        <v>4.0000000000000001E-3</v>
      </c>
      <c r="H294" s="71">
        <v>4.0000000000000001E-3</v>
      </c>
      <c r="I294" s="71">
        <v>2.7000000000000001E-3</v>
      </c>
      <c r="J294" s="71">
        <v>5.0000000000000001E-4</v>
      </c>
      <c r="K294" s="71">
        <v>3.2000000000000002E-3</v>
      </c>
      <c r="L294" s="71">
        <v>5.9999999999999995E-4</v>
      </c>
      <c r="M294" s="71">
        <v>-1E-4</v>
      </c>
      <c r="N294" s="71">
        <v>0</v>
      </c>
    </row>
    <row r="295" spans="2:14" x14ac:dyDescent="0.25">
      <c r="B295" s="1" t="s">
        <v>77</v>
      </c>
      <c r="C295" s="2"/>
      <c r="E295" s="72"/>
      <c r="F295" s="72"/>
      <c r="G295" s="72"/>
      <c r="H295" s="72"/>
      <c r="I295" s="72"/>
      <c r="J295" s="72"/>
      <c r="K295" s="72"/>
      <c r="L295" s="72"/>
      <c r="M295" s="72"/>
      <c r="N295" s="72"/>
    </row>
    <row r="296" spans="2:14" ht="13" x14ac:dyDescent="0.3">
      <c r="B296" s="67" t="s">
        <v>85</v>
      </c>
      <c r="E296" s="72"/>
      <c r="F296" s="72"/>
      <c r="G296" s="72"/>
      <c r="H296" s="72"/>
      <c r="I296" s="72"/>
      <c r="J296" s="72"/>
      <c r="K296" s="72"/>
      <c r="L296" s="72"/>
      <c r="M296" s="72"/>
      <c r="N296" s="72"/>
    </row>
    <row r="297" spans="2:14" x14ac:dyDescent="0.25">
      <c r="B297" s="1" t="s">
        <v>77</v>
      </c>
      <c r="C297" s="2" t="s">
        <v>60</v>
      </c>
      <c r="E297" s="71">
        <v>8.3000000000000004E-2</v>
      </c>
      <c r="F297" s="72"/>
      <c r="G297" s="71">
        <v>8.3699999999999997E-2</v>
      </c>
      <c r="H297" s="71">
        <v>7.5600000000000001E-2</v>
      </c>
      <c r="I297" s="71">
        <v>8.9700000000000002E-2</v>
      </c>
      <c r="J297" s="71">
        <v>8.7499999999999994E-2</v>
      </c>
      <c r="K297" s="71">
        <v>0.99450000000000005</v>
      </c>
      <c r="L297" s="71">
        <v>0.44790000000000002</v>
      </c>
      <c r="M297" s="71">
        <v>0</v>
      </c>
      <c r="N297" s="71">
        <v>0</v>
      </c>
    </row>
    <row r="298" spans="2:14" x14ac:dyDescent="0.25">
      <c r="B298" s="1" t="s">
        <v>77</v>
      </c>
      <c r="C298" s="2" t="s">
        <v>61</v>
      </c>
      <c r="E298" s="71">
        <v>1E-3</v>
      </c>
      <c r="F298" s="72"/>
      <c r="G298" s="71">
        <v>1E-3</v>
      </c>
      <c r="H298" s="71">
        <v>1E-3</v>
      </c>
      <c r="I298" s="71">
        <v>1E-3</v>
      </c>
      <c r="J298" s="71">
        <v>1E-3</v>
      </c>
      <c r="K298" s="71">
        <v>1E-3</v>
      </c>
      <c r="L298" s="71">
        <v>1E-3</v>
      </c>
      <c r="M298" s="71">
        <v>1E-3</v>
      </c>
      <c r="N298" s="71">
        <v>0</v>
      </c>
    </row>
    <row r="299" spans="2:14" x14ac:dyDescent="0.25">
      <c r="B299" s="1" t="s">
        <v>77</v>
      </c>
      <c r="C299" s="2" t="s">
        <v>62</v>
      </c>
      <c r="D299" s="2"/>
      <c r="E299" s="71">
        <v>0</v>
      </c>
      <c r="F299" s="72"/>
      <c r="G299" s="71">
        <v>0</v>
      </c>
      <c r="H299" s="71">
        <v>0</v>
      </c>
      <c r="I299" s="71">
        <v>0</v>
      </c>
      <c r="J299" s="71">
        <v>0</v>
      </c>
      <c r="K299" s="71">
        <v>0</v>
      </c>
      <c r="L299" s="71">
        <v>0</v>
      </c>
      <c r="M299" s="71">
        <v>0</v>
      </c>
      <c r="N299" s="71">
        <v>0</v>
      </c>
    </row>
    <row r="300" spans="2:14" x14ac:dyDescent="0.25">
      <c r="B300" s="1" t="s">
        <v>77</v>
      </c>
      <c r="C300" s="2" t="s">
        <v>63</v>
      </c>
      <c r="D300" s="2"/>
      <c r="E300" s="71">
        <v>0.3075</v>
      </c>
      <c r="F300" s="72"/>
      <c r="G300" s="71">
        <v>0.2361</v>
      </c>
      <c r="H300" s="71">
        <v>1.1460999999999999</v>
      </c>
      <c r="I300" s="71">
        <v>5.8227000000000002</v>
      </c>
      <c r="J300" s="71">
        <v>6.1547000000000001</v>
      </c>
      <c r="K300" s="71">
        <v>0.71809999999999996</v>
      </c>
      <c r="L300" s="71">
        <v>0</v>
      </c>
      <c r="M300" s="71">
        <v>0</v>
      </c>
      <c r="N300" s="71">
        <v>0</v>
      </c>
    </row>
    <row r="301" spans="2:14" x14ac:dyDescent="0.25">
      <c r="B301" s="1" t="s">
        <v>77</v>
      </c>
      <c r="C301" s="2" t="s">
        <v>64</v>
      </c>
      <c r="D301" s="2"/>
      <c r="E301" s="71">
        <v>0</v>
      </c>
      <c r="F301" s="72"/>
      <c r="G301" s="71">
        <v>0</v>
      </c>
      <c r="H301" s="71">
        <v>0</v>
      </c>
      <c r="I301" s="71">
        <v>0</v>
      </c>
      <c r="J301" s="71">
        <v>0</v>
      </c>
      <c r="K301" s="71">
        <v>0</v>
      </c>
      <c r="L301" s="71">
        <v>0</v>
      </c>
      <c r="M301" s="71">
        <v>0</v>
      </c>
      <c r="N301" s="71">
        <v>0</v>
      </c>
    </row>
    <row r="302" spans="2:14" hidden="1" x14ac:dyDescent="0.25">
      <c r="B302" s="1" t="s">
        <v>83</v>
      </c>
      <c r="C302" s="2" t="s">
        <v>83</v>
      </c>
      <c r="D302" s="2"/>
      <c r="E302" s="71">
        <v>0</v>
      </c>
      <c r="F302" s="72"/>
      <c r="G302" s="71">
        <v>0</v>
      </c>
      <c r="H302" s="71">
        <v>0</v>
      </c>
      <c r="I302" s="71">
        <v>0</v>
      </c>
      <c r="J302" s="71">
        <v>0</v>
      </c>
      <c r="K302" s="71">
        <v>0</v>
      </c>
      <c r="L302" s="71">
        <v>0</v>
      </c>
      <c r="M302" s="71">
        <v>0</v>
      </c>
      <c r="N302" s="71">
        <v>0</v>
      </c>
    </row>
    <row r="303" spans="2:14" x14ac:dyDescent="0.25">
      <c r="B303" s="46"/>
      <c r="C303" s="2" t="s">
        <v>65</v>
      </c>
      <c r="E303" s="71">
        <v>9.4999999999999998E-3</v>
      </c>
      <c r="G303" s="71">
        <v>1.2699999999999999E-2</v>
      </c>
      <c r="H303" s="71">
        <v>1.0800000000000001E-2</v>
      </c>
      <c r="I303" s="71">
        <v>6.0000000000000001E-3</v>
      </c>
      <c r="J303" s="71">
        <v>1.6999999999999999E-3</v>
      </c>
      <c r="K303" s="71">
        <v>9.5999999999999992E-3</v>
      </c>
      <c r="L303" s="71">
        <v>2E-3</v>
      </c>
      <c r="M303" s="71">
        <v>1E-3</v>
      </c>
      <c r="N303" s="71">
        <v>0</v>
      </c>
    </row>
    <row r="304" spans="2:14" x14ac:dyDescent="0.25">
      <c r="B304" s="1" t="s">
        <v>77</v>
      </c>
      <c r="E304" s="72"/>
      <c r="F304" s="72"/>
      <c r="G304" s="72"/>
      <c r="H304" s="72"/>
      <c r="I304" s="72"/>
      <c r="J304" s="72"/>
      <c r="K304" s="72"/>
      <c r="L304" s="72"/>
      <c r="M304" s="72"/>
      <c r="N304" s="72"/>
    </row>
    <row r="305" spans="2:14" ht="13" x14ac:dyDescent="0.3">
      <c r="B305" s="67" t="s">
        <v>86</v>
      </c>
      <c r="E305" s="72"/>
      <c r="F305" s="72"/>
      <c r="G305" s="72"/>
      <c r="H305" s="72"/>
      <c r="I305" s="72"/>
      <c r="J305" s="72"/>
      <c r="K305" s="72"/>
      <c r="L305" s="72"/>
      <c r="M305" s="72"/>
      <c r="N305" s="72"/>
    </row>
    <row r="306" spans="2:14" x14ac:dyDescent="0.25">
      <c r="B306" s="1" t="s">
        <v>77</v>
      </c>
      <c r="C306" s="2" t="s">
        <v>60</v>
      </c>
      <c r="E306" s="71">
        <v>0</v>
      </c>
      <c r="F306" s="72"/>
      <c r="G306" s="71">
        <v>0</v>
      </c>
      <c r="H306" s="71">
        <v>0</v>
      </c>
      <c r="I306" s="71">
        <v>0</v>
      </c>
      <c r="J306" s="71">
        <v>1E-4</v>
      </c>
      <c r="K306" s="71">
        <v>1E-4</v>
      </c>
      <c r="L306" s="71">
        <v>4.0000000000000002E-4</v>
      </c>
      <c r="M306" s="71">
        <v>1E-4</v>
      </c>
      <c r="N306" s="71">
        <v>0</v>
      </c>
    </row>
    <row r="307" spans="2:14" x14ac:dyDescent="0.25">
      <c r="B307" s="1" t="s">
        <v>77</v>
      </c>
      <c r="C307" s="2" t="s">
        <v>61</v>
      </c>
      <c r="E307" s="71">
        <v>0</v>
      </c>
      <c r="F307" s="72"/>
      <c r="G307" s="71">
        <v>0</v>
      </c>
      <c r="H307" s="71">
        <v>0</v>
      </c>
      <c r="I307" s="71">
        <v>0</v>
      </c>
      <c r="J307" s="71">
        <v>0</v>
      </c>
      <c r="K307" s="71">
        <v>0</v>
      </c>
      <c r="L307" s="71">
        <v>0</v>
      </c>
      <c r="M307" s="71">
        <v>0</v>
      </c>
      <c r="N307" s="71">
        <v>0</v>
      </c>
    </row>
    <row r="308" spans="2:14" x14ac:dyDescent="0.25">
      <c r="B308" s="1" t="s">
        <v>77</v>
      </c>
      <c r="C308" s="2" t="s">
        <v>62</v>
      </c>
      <c r="D308" s="2"/>
      <c r="E308" s="71">
        <v>0</v>
      </c>
      <c r="F308" s="72"/>
      <c r="G308" s="71">
        <v>0</v>
      </c>
      <c r="H308" s="71">
        <v>0</v>
      </c>
      <c r="I308" s="71">
        <v>0</v>
      </c>
      <c r="J308" s="71">
        <v>0</v>
      </c>
      <c r="K308" s="71">
        <v>0</v>
      </c>
      <c r="L308" s="71">
        <v>0</v>
      </c>
      <c r="M308" s="71">
        <v>0</v>
      </c>
      <c r="N308" s="71">
        <v>0</v>
      </c>
    </row>
    <row r="309" spans="2:14" x14ac:dyDescent="0.25">
      <c r="B309" s="1" t="s">
        <v>77</v>
      </c>
      <c r="C309" s="2" t="s">
        <v>63</v>
      </c>
      <c r="D309" s="2"/>
      <c r="E309" s="71">
        <v>0</v>
      </c>
      <c r="F309" s="72"/>
      <c r="G309" s="71">
        <v>0</v>
      </c>
      <c r="H309" s="71">
        <v>0</v>
      </c>
      <c r="I309" s="71">
        <v>0</v>
      </c>
      <c r="J309" s="71">
        <v>0</v>
      </c>
      <c r="K309" s="71">
        <v>0</v>
      </c>
      <c r="L309" s="71">
        <v>0</v>
      </c>
      <c r="M309" s="71">
        <v>0</v>
      </c>
      <c r="N309" s="71">
        <v>0</v>
      </c>
    </row>
    <row r="310" spans="2:14" x14ac:dyDescent="0.25">
      <c r="B310" s="1" t="s">
        <v>77</v>
      </c>
      <c r="C310" s="2" t="s">
        <v>64</v>
      </c>
      <c r="D310" s="2"/>
      <c r="E310" s="71">
        <v>0</v>
      </c>
      <c r="F310" s="72"/>
      <c r="G310" s="71">
        <v>0</v>
      </c>
      <c r="H310" s="71">
        <v>0</v>
      </c>
      <c r="I310" s="71">
        <v>0</v>
      </c>
      <c r="J310" s="71">
        <v>0</v>
      </c>
      <c r="K310" s="71">
        <v>0</v>
      </c>
      <c r="L310" s="71">
        <v>0</v>
      </c>
      <c r="M310" s="71">
        <v>0</v>
      </c>
      <c r="N310" s="71">
        <v>0</v>
      </c>
    </row>
    <row r="311" spans="2:14" hidden="1" x14ac:dyDescent="0.25">
      <c r="B311" s="1" t="s">
        <v>83</v>
      </c>
      <c r="C311" s="2" t="s">
        <v>83</v>
      </c>
      <c r="D311" s="2"/>
      <c r="E311" s="71">
        <v>0</v>
      </c>
      <c r="F311" s="72"/>
      <c r="G311" s="71">
        <v>0</v>
      </c>
      <c r="H311" s="71">
        <v>0</v>
      </c>
      <c r="I311" s="71">
        <v>0</v>
      </c>
      <c r="J311" s="71">
        <v>0</v>
      </c>
      <c r="K311" s="71">
        <v>0</v>
      </c>
      <c r="L311" s="71">
        <v>0</v>
      </c>
      <c r="M311" s="71">
        <v>0</v>
      </c>
      <c r="N311" s="71">
        <v>0</v>
      </c>
    </row>
    <row r="312" spans="2:14" x14ac:dyDescent="0.25">
      <c r="B312" s="46"/>
      <c r="C312" s="2" t="s">
        <v>65</v>
      </c>
      <c r="E312" s="71">
        <v>0</v>
      </c>
      <c r="G312" s="71">
        <v>0</v>
      </c>
      <c r="H312" s="71">
        <v>0</v>
      </c>
      <c r="I312" s="71">
        <v>0</v>
      </c>
      <c r="J312" s="71">
        <v>0</v>
      </c>
      <c r="K312" s="71">
        <v>0</v>
      </c>
      <c r="L312" s="71">
        <v>0</v>
      </c>
      <c r="M312" s="71">
        <v>0</v>
      </c>
      <c r="N312" s="71">
        <v>0</v>
      </c>
    </row>
    <row r="313" spans="2:14" x14ac:dyDescent="0.25">
      <c r="B313" s="1" t="s">
        <v>77</v>
      </c>
      <c r="E313" s="72"/>
      <c r="F313" s="72"/>
      <c r="G313" s="72"/>
      <c r="H313" s="72"/>
      <c r="I313" s="72"/>
      <c r="J313" s="72"/>
      <c r="K313" s="72"/>
      <c r="L313" s="72"/>
      <c r="M313" s="72"/>
      <c r="N313" s="72"/>
    </row>
    <row r="314" spans="2:14" ht="13" x14ac:dyDescent="0.3">
      <c r="B314" s="67" t="s">
        <v>87</v>
      </c>
      <c r="E314" s="72"/>
      <c r="F314" s="72"/>
      <c r="G314" s="72"/>
      <c r="H314" s="72"/>
      <c r="I314" s="72"/>
      <c r="J314" s="72"/>
      <c r="K314" s="72"/>
      <c r="L314" s="72"/>
      <c r="M314" s="72"/>
      <c r="N314" s="72"/>
    </row>
    <row r="315" spans="2:14" x14ac:dyDescent="0.25">
      <c r="B315" s="1" t="s">
        <v>77</v>
      </c>
      <c r="C315" s="2" t="s">
        <v>60</v>
      </c>
      <c r="E315" s="71">
        <v>1.3120000000000001</v>
      </c>
      <c r="F315" s="72"/>
      <c r="G315" s="71">
        <v>1.3059000000000001</v>
      </c>
      <c r="H315" s="71">
        <v>1.3071999999999999</v>
      </c>
      <c r="I315" s="71">
        <v>1.3311999999999999</v>
      </c>
      <c r="J315" s="71">
        <v>1.5687</v>
      </c>
      <c r="K315" s="71">
        <v>1.5599000000000001</v>
      </c>
      <c r="L315" s="71">
        <v>2.2984</v>
      </c>
      <c r="M315" s="71">
        <v>1.4327000000000001</v>
      </c>
      <c r="N315" s="71">
        <v>0</v>
      </c>
    </row>
    <row r="316" spans="2:14" x14ac:dyDescent="0.25">
      <c r="B316" s="1" t="s">
        <v>77</v>
      </c>
      <c r="C316" s="2" t="s">
        <v>61</v>
      </c>
      <c r="E316" s="71">
        <v>9.5399999999999999E-2</v>
      </c>
      <c r="F316" s="72"/>
      <c r="G316" s="71">
        <v>0.1123</v>
      </c>
      <c r="H316" s="71">
        <v>0.1016</v>
      </c>
      <c r="I316" s="71">
        <v>8.5900000000000004E-2</v>
      </c>
      <c r="J316" s="71">
        <v>6.2199999999999998E-2</v>
      </c>
      <c r="K316" s="71">
        <v>8.4599999999999995E-2</v>
      </c>
      <c r="L316" s="71">
        <v>4.4699999999999997E-2</v>
      </c>
      <c r="M316" s="71">
        <v>4.5499999999999999E-2</v>
      </c>
      <c r="N316" s="71">
        <v>0</v>
      </c>
    </row>
    <row r="317" spans="2:14" x14ac:dyDescent="0.25">
      <c r="B317" s="1" t="s">
        <v>77</v>
      </c>
      <c r="C317" s="2" t="s">
        <v>62</v>
      </c>
      <c r="D317" s="2"/>
      <c r="E317" s="71">
        <v>22.134499999999999</v>
      </c>
      <c r="F317" s="72"/>
      <c r="G317" s="71">
        <v>16.017299999999999</v>
      </c>
      <c r="H317" s="71">
        <v>91.973399999999998</v>
      </c>
      <c r="I317" s="71">
        <v>173.82409999999999</v>
      </c>
      <c r="J317" s="71">
        <v>1035.5663999999999</v>
      </c>
      <c r="K317" s="71">
        <v>117.08710000000001</v>
      </c>
      <c r="L317" s="71">
        <v>1697.3154</v>
      </c>
      <c r="M317" s="71">
        <v>2318.8508999999999</v>
      </c>
      <c r="N317" s="71">
        <v>0</v>
      </c>
    </row>
    <row r="318" spans="2:14" x14ac:dyDescent="0.25">
      <c r="B318" s="1" t="s">
        <v>77</v>
      </c>
      <c r="C318" s="2" t="s">
        <v>63</v>
      </c>
      <c r="D318" s="2"/>
      <c r="E318" s="71">
        <v>0</v>
      </c>
      <c r="F318" s="72"/>
      <c r="G318" s="71">
        <v>0</v>
      </c>
      <c r="H318" s="71">
        <v>0</v>
      </c>
      <c r="I318" s="71">
        <v>0</v>
      </c>
      <c r="J318" s="71">
        <v>0</v>
      </c>
      <c r="K318" s="71">
        <v>0</v>
      </c>
      <c r="L318" s="71">
        <v>0</v>
      </c>
      <c r="M318" s="71">
        <v>0</v>
      </c>
      <c r="N318" s="71">
        <v>0</v>
      </c>
    </row>
    <row r="319" spans="2:14" x14ac:dyDescent="0.25">
      <c r="B319" s="1" t="s">
        <v>77</v>
      </c>
      <c r="C319" s="2" t="s">
        <v>64</v>
      </c>
      <c r="D319" s="2"/>
      <c r="E319" s="71">
        <v>0</v>
      </c>
      <c r="F319" s="72"/>
      <c r="G319" s="71">
        <v>0</v>
      </c>
      <c r="H319" s="71">
        <v>0</v>
      </c>
      <c r="I319" s="71">
        <v>0</v>
      </c>
      <c r="J319" s="71">
        <v>0</v>
      </c>
      <c r="K319" s="71">
        <v>0</v>
      </c>
      <c r="L319" s="71">
        <v>0</v>
      </c>
      <c r="M319" s="71">
        <v>0</v>
      </c>
      <c r="N319" s="71">
        <v>0</v>
      </c>
    </row>
    <row r="320" spans="2:14" hidden="1" x14ac:dyDescent="0.25">
      <c r="B320" s="1" t="s">
        <v>83</v>
      </c>
      <c r="C320" s="2" t="s">
        <v>83</v>
      </c>
      <c r="D320" s="2"/>
      <c r="E320" s="71">
        <v>0</v>
      </c>
      <c r="F320" s="72"/>
      <c r="G320" s="71">
        <v>0</v>
      </c>
      <c r="H320" s="71">
        <v>0</v>
      </c>
      <c r="I320" s="71">
        <v>0</v>
      </c>
      <c r="J320" s="71">
        <v>0</v>
      </c>
      <c r="K320" s="71">
        <v>0</v>
      </c>
      <c r="L320" s="71">
        <v>0</v>
      </c>
      <c r="M320" s="71">
        <v>0</v>
      </c>
      <c r="N320" s="71">
        <v>0</v>
      </c>
    </row>
    <row r="321" spans="1:14" x14ac:dyDescent="0.25">
      <c r="B321" s="46"/>
      <c r="C321" s="2" t="s">
        <v>65</v>
      </c>
      <c r="E321" s="71">
        <v>0.2293</v>
      </c>
      <c r="G321" s="71">
        <v>0.29399999999999998</v>
      </c>
      <c r="H321" s="71">
        <v>0.27039999999999997</v>
      </c>
      <c r="I321" s="71">
        <v>0.1598</v>
      </c>
      <c r="J321" s="71">
        <v>7.5399999999999995E-2</v>
      </c>
      <c r="K321" s="71">
        <v>9.8199999999999996E-2</v>
      </c>
      <c r="L321" s="71">
        <v>0.05</v>
      </c>
      <c r="M321" s="71">
        <v>6.8900000000000003E-2</v>
      </c>
      <c r="N321" s="71">
        <v>0</v>
      </c>
    </row>
    <row r="322" spans="1:14" x14ac:dyDescent="0.25">
      <c r="A322" s="46"/>
      <c r="B322" s="46" t="s">
        <v>77</v>
      </c>
      <c r="C322" s="46"/>
      <c r="D322" s="46"/>
      <c r="E322" s="73"/>
      <c r="F322" s="72"/>
      <c r="G322" s="73"/>
      <c r="H322" s="73"/>
      <c r="I322" s="73"/>
      <c r="J322" s="73"/>
      <c r="K322" s="73"/>
      <c r="L322" s="73"/>
      <c r="M322" s="73"/>
      <c r="N322" s="73"/>
    </row>
    <row r="323" spans="1:14" ht="13" x14ac:dyDescent="0.3">
      <c r="A323" s="46"/>
      <c r="B323" s="74" t="s">
        <v>88</v>
      </c>
      <c r="C323" s="46"/>
      <c r="D323" s="46"/>
      <c r="E323" s="73"/>
      <c r="F323" s="72"/>
      <c r="G323" s="73"/>
      <c r="H323" s="73"/>
      <c r="I323" s="73"/>
      <c r="J323" s="73"/>
      <c r="K323" s="73"/>
      <c r="L323" s="73"/>
      <c r="M323" s="73"/>
      <c r="N323" s="73"/>
    </row>
    <row r="324" spans="1:14" x14ac:dyDescent="0.25">
      <c r="B324" s="1" t="s">
        <v>77</v>
      </c>
      <c r="C324" s="2" t="s">
        <v>60</v>
      </c>
      <c r="E324" s="71">
        <v>0</v>
      </c>
      <c r="F324" s="72"/>
      <c r="G324" s="71">
        <v>0</v>
      </c>
      <c r="H324" s="71">
        <v>0</v>
      </c>
      <c r="I324" s="71">
        <v>0</v>
      </c>
      <c r="J324" s="71">
        <v>0</v>
      </c>
      <c r="K324" s="71">
        <v>0</v>
      </c>
      <c r="L324" s="71">
        <v>0</v>
      </c>
      <c r="M324" s="71">
        <v>0</v>
      </c>
      <c r="N324" s="71">
        <v>0</v>
      </c>
    </row>
    <row r="325" spans="1:14" x14ac:dyDescent="0.25">
      <c r="B325" s="1" t="s">
        <v>77</v>
      </c>
      <c r="C325" s="2" t="s">
        <v>61</v>
      </c>
      <c r="E325" s="71">
        <v>0</v>
      </c>
      <c r="F325" s="72"/>
      <c r="G325" s="71">
        <v>0</v>
      </c>
      <c r="H325" s="71">
        <v>0</v>
      </c>
      <c r="I325" s="71">
        <v>0</v>
      </c>
      <c r="J325" s="71">
        <v>0</v>
      </c>
      <c r="K325" s="71">
        <v>0</v>
      </c>
      <c r="L325" s="71">
        <v>0</v>
      </c>
      <c r="M325" s="71">
        <v>0</v>
      </c>
      <c r="N325" s="71">
        <v>0</v>
      </c>
    </row>
    <row r="326" spans="1:14" x14ac:dyDescent="0.25">
      <c r="B326" s="1" t="s">
        <v>77</v>
      </c>
      <c r="C326" s="2" t="s">
        <v>62</v>
      </c>
      <c r="D326" s="2"/>
      <c r="E326" s="71">
        <v>0</v>
      </c>
      <c r="F326" s="72"/>
      <c r="G326" s="71">
        <v>0</v>
      </c>
      <c r="H326" s="71">
        <v>0</v>
      </c>
      <c r="I326" s="71">
        <v>0</v>
      </c>
      <c r="J326" s="71">
        <v>0</v>
      </c>
      <c r="K326" s="71">
        <v>0</v>
      </c>
      <c r="L326" s="71">
        <v>0</v>
      </c>
      <c r="M326" s="71">
        <v>0</v>
      </c>
      <c r="N326" s="71">
        <v>0</v>
      </c>
    </row>
    <row r="327" spans="1:14" x14ac:dyDescent="0.25">
      <c r="B327" s="1" t="s">
        <v>77</v>
      </c>
      <c r="C327" s="2" t="s">
        <v>63</v>
      </c>
      <c r="D327" s="2"/>
      <c r="E327" s="71">
        <v>0</v>
      </c>
      <c r="F327" s="72"/>
      <c r="G327" s="71">
        <v>0</v>
      </c>
      <c r="H327" s="71">
        <v>0</v>
      </c>
      <c r="I327" s="71">
        <v>0</v>
      </c>
      <c r="J327" s="71">
        <v>0</v>
      </c>
      <c r="K327" s="71">
        <v>0</v>
      </c>
      <c r="L327" s="71">
        <v>0</v>
      </c>
      <c r="M327" s="71">
        <v>0</v>
      </c>
      <c r="N327" s="71">
        <v>0</v>
      </c>
    </row>
    <row r="328" spans="1:14" x14ac:dyDescent="0.25">
      <c r="B328" s="1" t="s">
        <v>77</v>
      </c>
      <c r="C328" s="2" t="s">
        <v>64</v>
      </c>
      <c r="D328" s="2"/>
      <c r="E328" s="71">
        <v>0</v>
      </c>
      <c r="F328" s="72"/>
      <c r="G328" s="71">
        <v>0</v>
      </c>
      <c r="H328" s="71">
        <v>0</v>
      </c>
      <c r="I328" s="71">
        <v>0</v>
      </c>
      <c r="J328" s="71">
        <v>0</v>
      </c>
      <c r="K328" s="71">
        <v>0</v>
      </c>
      <c r="L328" s="71">
        <v>0</v>
      </c>
      <c r="M328" s="71">
        <v>0</v>
      </c>
      <c r="N328" s="71">
        <v>0</v>
      </c>
    </row>
    <row r="329" spans="1:14" hidden="1" x14ac:dyDescent="0.25">
      <c r="B329" s="1" t="s">
        <v>83</v>
      </c>
      <c r="C329" s="2" t="s">
        <v>83</v>
      </c>
      <c r="D329" s="2"/>
      <c r="E329" s="71">
        <v>0</v>
      </c>
      <c r="F329" s="72"/>
      <c r="G329" s="71">
        <v>0</v>
      </c>
      <c r="H329" s="71">
        <v>0</v>
      </c>
      <c r="I329" s="71">
        <v>0</v>
      </c>
      <c r="J329" s="71">
        <v>0</v>
      </c>
      <c r="K329" s="71">
        <v>0</v>
      </c>
      <c r="L329" s="71">
        <v>0</v>
      </c>
      <c r="M329" s="71">
        <v>0</v>
      </c>
      <c r="N329" s="71">
        <v>0</v>
      </c>
    </row>
    <row r="330" spans="1:14" x14ac:dyDescent="0.25">
      <c r="B330" s="46"/>
      <c r="C330" s="2" t="s">
        <v>65</v>
      </c>
      <c r="E330" s="71">
        <v>0</v>
      </c>
      <c r="G330" s="71">
        <v>0</v>
      </c>
      <c r="H330" s="71">
        <v>0</v>
      </c>
      <c r="I330" s="71">
        <v>0</v>
      </c>
      <c r="J330" s="71">
        <v>0</v>
      </c>
      <c r="K330" s="71">
        <v>0</v>
      </c>
      <c r="L330" s="71">
        <v>0</v>
      </c>
      <c r="M330" s="71">
        <v>0</v>
      </c>
      <c r="N330" s="71">
        <v>0</v>
      </c>
    </row>
    <row r="331" spans="1:14" x14ac:dyDescent="0.25">
      <c r="A331" s="46"/>
      <c r="B331" s="46" t="s">
        <v>77</v>
      </c>
      <c r="C331" s="46"/>
      <c r="D331" s="46"/>
      <c r="E331" s="75"/>
      <c r="F331" s="72"/>
      <c r="G331" s="72"/>
      <c r="H331" s="72"/>
      <c r="I331" s="72"/>
      <c r="J331" s="72"/>
      <c r="K331" s="72"/>
      <c r="L331" s="72"/>
      <c r="M331" s="72"/>
      <c r="N331" s="72"/>
    </row>
    <row r="332" spans="1:14" ht="13" x14ac:dyDescent="0.3">
      <c r="A332" s="46"/>
      <c r="B332" s="74" t="s">
        <v>89</v>
      </c>
      <c r="C332" s="46"/>
      <c r="D332" s="46"/>
      <c r="E332" s="75"/>
      <c r="F332" s="72"/>
      <c r="G332" s="72"/>
      <c r="H332" s="72"/>
      <c r="I332" s="72"/>
      <c r="J332" s="72"/>
      <c r="K332" s="72"/>
      <c r="L332" s="72"/>
      <c r="M332" s="72"/>
      <c r="N332" s="72"/>
    </row>
    <row r="333" spans="1:14" x14ac:dyDescent="0.25">
      <c r="B333" s="1" t="s">
        <v>77</v>
      </c>
      <c r="C333" s="2" t="s">
        <v>60</v>
      </c>
      <c r="E333" s="76">
        <v>0</v>
      </c>
      <c r="F333" s="72"/>
      <c r="G333" s="76">
        <v>0</v>
      </c>
      <c r="H333" s="76">
        <v>0</v>
      </c>
      <c r="I333" s="76">
        <v>0</v>
      </c>
      <c r="J333" s="76">
        <v>0</v>
      </c>
      <c r="K333" s="76">
        <v>0</v>
      </c>
      <c r="L333" s="76">
        <v>0</v>
      </c>
      <c r="M333" s="76">
        <v>0</v>
      </c>
      <c r="N333" s="76">
        <v>0</v>
      </c>
    </row>
    <row r="334" spans="1:14" x14ac:dyDescent="0.25">
      <c r="B334" s="1" t="s">
        <v>77</v>
      </c>
      <c r="C334" s="2" t="s">
        <v>61</v>
      </c>
      <c r="E334" s="76">
        <v>0</v>
      </c>
      <c r="F334" s="72"/>
      <c r="G334" s="76">
        <v>0</v>
      </c>
      <c r="H334" s="76">
        <v>0</v>
      </c>
      <c r="I334" s="76">
        <v>0</v>
      </c>
      <c r="J334" s="76">
        <v>0</v>
      </c>
      <c r="K334" s="76">
        <v>0</v>
      </c>
      <c r="L334" s="76">
        <v>0</v>
      </c>
      <c r="M334" s="76">
        <v>0</v>
      </c>
      <c r="N334" s="76">
        <v>0</v>
      </c>
    </row>
    <row r="335" spans="1:14" x14ac:dyDescent="0.25">
      <c r="B335" s="1" t="s">
        <v>77</v>
      </c>
      <c r="C335" s="2" t="s">
        <v>62</v>
      </c>
      <c r="D335" s="2"/>
      <c r="E335" s="76">
        <v>0</v>
      </c>
      <c r="F335" s="72"/>
      <c r="G335" s="76">
        <v>0</v>
      </c>
      <c r="H335" s="76">
        <v>0</v>
      </c>
      <c r="I335" s="76">
        <v>0</v>
      </c>
      <c r="J335" s="76">
        <v>0</v>
      </c>
      <c r="K335" s="76">
        <v>0</v>
      </c>
      <c r="L335" s="76">
        <v>0</v>
      </c>
      <c r="M335" s="76">
        <v>0</v>
      </c>
      <c r="N335" s="76">
        <v>0</v>
      </c>
    </row>
    <row r="336" spans="1:14" x14ac:dyDescent="0.25">
      <c r="B336" s="1" t="s">
        <v>77</v>
      </c>
      <c r="C336" s="2" t="s">
        <v>63</v>
      </c>
      <c r="D336" s="2"/>
      <c r="E336" s="76">
        <v>2.9809999999999999</v>
      </c>
      <c r="F336" s="72"/>
      <c r="G336" s="76">
        <v>2.637</v>
      </c>
      <c r="H336" s="76">
        <v>5.4279999999999999</v>
      </c>
      <c r="I336" s="76">
        <v>39.506999999999998</v>
      </c>
      <c r="J336" s="76">
        <v>254.452</v>
      </c>
      <c r="K336" s="76">
        <v>36.630000000000003</v>
      </c>
      <c r="L336" s="76">
        <v>2242.2759999999998</v>
      </c>
      <c r="M336" s="76">
        <v>0</v>
      </c>
      <c r="N336" s="76">
        <v>0</v>
      </c>
    </row>
    <row r="337" spans="1:14" x14ac:dyDescent="0.25">
      <c r="B337" s="1" t="s">
        <v>77</v>
      </c>
      <c r="C337" s="2" t="s">
        <v>64</v>
      </c>
      <c r="D337" s="2"/>
      <c r="E337" s="76">
        <v>0</v>
      </c>
      <c r="F337" s="72"/>
      <c r="G337" s="76">
        <v>0</v>
      </c>
      <c r="H337" s="76">
        <v>0</v>
      </c>
      <c r="I337" s="76">
        <v>0</v>
      </c>
      <c r="J337" s="76">
        <v>0</v>
      </c>
      <c r="K337" s="76">
        <v>0</v>
      </c>
      <c r="L337" s="76">
        <v>0</v>
      </c>
      <c r="M337" s="76">
        <v>0</v>
      </c>
      <c r="N337" s="76">
        <v>0</v>
      </c>
    </row>
    <row r="338" spans="1:14" hidden="1" x14ac:dyDescent="0.25">
      <c r="B338" s="1" t="s">
        <v>83</v>
      </c>
      <c r="C338" s="2" t="s">
        <v>83</v>
      </c>
      <c r="D338" s="2"/>
      <c r="E338" s="76">
        <v>0</v>
      </c>
      <c r="F338" s="72"/>
      <c r="G338" s="76">
        <v>0</v>
      </c>
      <c r="H338" s="76">
        <v>0</v>
      </c>
      <c r="I338" s="76">
        <v>0</v>
      </c>
      <c r="J338" s="76">
        <v>0</v>
      </c>
      <c r="K338" s="76">
        <v>0</v>
      </c>
      <c r="L338" s="76">
        <v>0</v>
      </c>
      <c r="M338" s="76">
        <v>0</v>
      </c>
      <c r="N338" s="76">
        <v>0</v>
      </c>
    </row>
    <row r="339" spans="1:14" ht="13" x14ac:dyDescent="0.3">
      <c r="A339" s="46"/>
      <c r="B339" s="46" t="s">
        <v>77</v>
      </c>
      <c r="C339" s="51" t="s">
        <v>84</v>
      </c>
      <c r="D339" s="77"/>
      <c r="E339" s="78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25">
      <c r="A340" s="46"/>
      <c r="B340" s="46" t="s">
        <v>77</v>
      </c>
      <c r="C340" s="46"/>
      <c r="D340" s="46"/>
      <c r="E340" s="75"/>
      <c r="F340" s="72"/>
      <c r="G340" s="72"/>
      <c r="H340" s="72"/>
      <c r="I340" s="72"/>
      <c r="J340" s="72"/>
      <c r="K340" s="72"/>
      <c r="L340" s="72"/>
      <c r="M340" s="72"/>
      <c r="N340" s="72"/>
    </row>
    <row r="341" spans="1:14" ht="13" x14ac:dyDescent="0.3">
      <c r="A341" s="46"/>
      <c r="B341" s="74" t="s">
        <v>90</v>
      </c>
      <c r="C341" s="46"/>
      <c r="D341" s="46"/>
      <c r="E341" s="75"/>
      <c r="F341" s="72"/>
      <c r="G341" s="72"/>
      <c r="H341" s="72"/>
      <c r="I341" s="72"/>
      <c r="J341" s="72"/>
      <c r="K341" s="72"/>
      <c r="L341" s="72"/>
      <c r="M341" s="72"/>
      <c r="N341" s="72"/>
    </row>
    <row r="342" spans="1:14" x14ac:dyDescent="0.25">
      <c r="B342" s="1" t="s">
        <v>77</v>
      </c>
      <c r="C342" s="2" t="s">
        <v>60</v>
      </c>
      <c r="E342" s="76">
        <v>0</v>
      </c>
      <c r="F342" s="72"/>
      <c r="G342" s="76">
        <v>0</v>
      </c>
      <c r="H342" s="76">
        <v>0</v>
      </c>
      <c r="I342" s="76">
        <v>0</v>
      </c>
      <c r="J342" s="76">
        <v>0</v>
      </c>
      <c r="K342" s="76">
        <v>0</v>
      </c>
      <c r="L342" s="76">
        <v>0</v>
      </c>
      <c r="M342" s="76">
        <v>0</v>
      </c>
      <c r="N342" s="76">
        <v>0</v>
      </c>
    </row>
    <row r="343" spans="1:14" x14ac:dyDescent="0.25">
      <c r="B343" s="1" t="s">
        <v>77</v>
      </c>
      <c r="C343" s="2" t="s">
        <v>61</v>
      </c>
      <c r="E343" s="76">
        <v>0</v>
      </c>
      <c r="F343" s="72"/>
      <c r="G343" s="76">
        <v>0</v>
      </c>
      <c r="H343" s="76">
        <v>0</v>
      </c>
      <c r="I343" s="76">
        <v>0</v>
      </c>
      <c r="J343" s="76">
        <v>0</v>
      </c>
      <c r="K343" s="76">
        <v>0</v>
      </c>
      <c r="L343" s="76">
        <v>0</v>
      </c>
      <c r="M343" s="76">
        <v>0</v>
      </c>
      <c r="N343" s="76">
        <v>0</v>
      </c>
    </row>
    <row r="344" spans="1:14" x14ac:dyDescent="0.25">
      <c r="B344" s="1" t="s">
        <v>77</v>
      </c>
      <c r="C344" s="2" t="s">
        <v>62</v>
      </c>
      <c r="D344" s="2"/>
      <c r="E344" s="76">
        <v>0</v>
      </c>
      <c r="F344" s="72"/>
      <c r="G344" s="76">
        <v>0</v>
      </c>
      <c r="H344" s="76">
        <v>0</v>
      </c>
      <c r="I344" s="76">
        <v>0</v>
      </c>
      <c r="J344" s="76">
        <v>0</v>
      </c>
      <c r="K344" s="76">
        <v>0</v>
      </c>
      <c r="L344" s="76">
        <v>0</v>
      </c>
      <c r="M344" s="76">
        <v>0</v>
      </c>
      <c r="N344" s="76">
        <v>0</v>
      </c>
    </row>
    <row r="345" spans="1:14" x14ac:dyDescent="0.25">
      <c r="B345" s="1" t="s">
        <v>77</v>
      </c>
      <c r="C345" s="2" t="s">
        <v>63</v>
      </c>
      <c r="D345" s="2"/>
      <c r="E345" s="76">
        <v>0</v>
      </c>
      <c r="F345" s="72"/>
      <c r="G345" s="76">
        <v>0</v>
      </c>
      <c r="H345" s="76">
        <v>0</v>
      </c>
      <c r="I345" s="76">
        <v>0</v>
      </c>
      <c r="J345" s="76">
        <v>0</v>
      </c>
      <c r="K345" s="76">
        <v>0</v>
      </c>
      <c r="L345" s="76">
        <v>0</v>
      </c>
      <c r="M345" s="76">
        <v>0</v>
      </c>
      <c r="N345" s="76">
        <v>0</v>
      </c>
    </row>
    <row r="346" spans="1:14" x14ac:dyDescent="0.25">
      <c r="B346" s="1" t="s">
        <v>77</v>
      </c>
      <c r="C346" s="2" t="s">
        <v>64</v>
      </c>
      <c r="D346" s="2"/>
      <c r="E346" s="76">
        <v>297.94099999999997</v>
      </c>
      <c r="F346" s="72"/>
      <c r="G346" s="76">
        <v>0</v>
      </c>
      <c r="H346" s="76">
        <v>50.732999999999997</v>
      </c>
      <c r="I346" s="76">
        <v>83.197999999999993</v>
      </c>
      <c r="J346" s="76">
        <v>161.83099999999999</v>
      </c>
      <c r="K346" s="76">
        <v>152.333</v>
      </c>
      <c r="L346" s="76">
        <v>2852.011</v>
      </c>
      <c r="M346" s="76">
        <v>1520.395</v>
      </c>
      <c r="N346" s="76">
        <v>0</v>
      </c>
    </row>
    <row r="347" spans="1:14" hidden="1" x14ac:dyDescent="0.25">
      <c r="B347" s="1" t="s">
        <v>83</v>
      </c>
      <c r="C347" s="2" t="s">
        <v>83</v>
      </c>
      <c r="D347" s="2"/>
      <c r="E347" s="76">
        <v>0</v>
      </c>
      <c r="F347" s="72"/>
      <c r="G347" s="76">
        <v>0</v>
      </c>
      <c r="H347" s="76">
        <v>0</v>
      </c>
      <c r="I347" s="76">
        <v>0</v>
      </c>
      <c r="J347" s="76">
        <v>0</v>
      </c>
      <c r="K347" s="76">
        <v>0</v>
      </c>
      <c r="L347" s="76">
        <v>0</v>
      </c>
      <c r="M347" s="76">
        <v>0</v>
      </c>
      <c r="N347" s="76">
        <v>0</v>
      </c>
    </row>
    <row r="348" spans="1:14" ht="13" x14ac:dyDescent="0.3">
      <c r="A348" s="46"/>
      <c r="B348" s="46" t="s">
        <v>77</v>
      </c>
      <c r="C348" s="51" t="s">
        <v>84</v>
      </c>
      <c r="D348" s="77"/>
      <c r="E348" s="78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25">
      <c r="A349" s="46"/>
      <c r="B349" s="46" t="s">
        <v>77</v>
      </c>
      <c r="C349" s="46"/>
      <c r="D349" s="46"/>
      <c r="E349" s="75"/>
      <c r="F349" s="72"/>
      <c r="G349" s="72"/>
      <c r="H349" s="72"/>
      <c r="I349" s="72"/>
      <c r="J349" s="72"/>
      <c r="K349" s="72"/>
      <c r="L349" s="72"/>
      <c r="M349" s="72"/>
      <c r="N349" s="72"/>
    </row>
    <row r="350" spans="1:14" ht="13" hidden="1" x14ac:dyDescent="0.3">
      <c r="A350" s="46"/>
      <c r="B350" s="74" t="s">
        <v>83</v>
      </c>
      <c r="C350" s="46"/>
      <c r="D350" s="46"/>
      <c r="E350" s="75"/>
      <c r="F350" s="72"/>
      <c r="G350" s="72"/>
      <c r="H350" s="72"/>
      <c r="I350" s="72"/>
      <c r="J350" s="72"/>
      <c r="K350" s="72"/>
      <c r="L350" s="72"/>
      <c r="M350" s="72"/>
      <c r="N350" s="72"/>
    </row>
    <row r="351" spans="1:14" hidden="1" x14ac:dyDescent="0.25">
      <c r="B351" s="1" t="s">
        <v>83</v>
      </c>
      <c r="C351" s="2" t="s">
        <v>83</v>
      </c>
      <c r="E351" s="76">
        <v>0</v>
      </c>
      <c r="F351" s="72"/>
      <c r="G351" s="76">
        <v>0</v>
      </c>
      <c r="H351" s="76">
        <v>0</v>
      </c>
      <c r="I351" s="76">
        <v>0</v>
      </c>
      <c r="J351" s="76">
        <v>0</v>
      </c>
      <c r="K351" s="76">
        <v>0</v>
      </c>
      <c r="L351" s="76">
        <v>0</v>
      </c>
      <c r="M351" s="76">
        <v>0</v>
      </c>
      <c r="N351" s="76">
        <v>0</v>
      </c>
    </row>
    <row r="352" spans="1:14" hidden="1" x14ac:dyDescent="0.25">
      <c r="B352" s="1" t="s">
        <v>83</v>
      </c>
      <c r="C352" s="2" t="s">
        <v>83</v>
      </c>
      <c r="E352" s="76">
        <v>0</v>
      </c>
      <c r="F352" s="72"/>
      <c r="G352" s="76">
        <v>0</v>
      </c>
      <c r="H352" s="76">
        <v>0</v>
      </c>
      <c r="I352" s="76">
        <v>0</v>
      </c>
      <c r="J352" s="76">
        <v>0</v>
      </c>
      <c r="K352" s="76">
        <v>0</v>
      </c>
      <c r="L352" s="76">
        <v>0</v>
      </c>
      <c r="M352" s="76">
        <v>0</v>
      </c>
      <c r="N352" s="76">
        <v>0</v>
      </c>
    </row>
    <row r="353" spans="1:14" hidden="1" x14ac:dyDescent="0.25">
      <c r="B353" s="1" t="s">
        <v>83</v>
      </c>
      <c r="C353" s="2" t="s">
        <v>83</v>
      </c>
      <c r="D353" s="2"/>
      <c r="E353" s="76">
        <v>0</v>
      </c>
      <c r="F353" s="72"/>
      <c r="G353" s="76">
        <v>0</v>
      </c>
      <c r="H353" s="76">
        <v>0</v>
      </c>
      <c r="I353" s="76">
        <v>0</v>
      </c>
      <c r="J353" s="76">
        <v>0</v>
      </c>
      <c r="K353" s="76">
        <v>0</v>
      </c>
      <c r="L353" s="76">
        <v>0</v>
      </c>
      <c r="M353" s="76">
        <v>0</v>
      </c>
      <c r="N353" s="76">
        <v>0</v>
      </c>
    </row>
    <row r="354" spans="1:14" hidden="1" x14ac:dyDescent="0.25">
      <c r="B354" s="1" t="s">
        <v>83</v>
      </c>
      <c r="C354" s="2" t="s">
        <v>83</v>
      </c>
      <c r="D354" s="2"/>
      <c r="E354" s="76">
        <v>0</v>
      </c>
      <c r="F354" s="72"/>
      <c r="G354" s="76">
        <v>0</v>
      </c>
      <c r="H354" s="76">
        <v>0</v>
      </c>
      <c r="I354" s="76">
        <v>0</v>
      </c>
      <c r="J354" s="76">
        <v>0</v>
      </c>
      <c r="K354" s="76">
        <v>0</v>
      </c>
      <c r="L354" s="76">
        <v>0</v>
      </c>
      <c r="M354" s="76">
        <v>0</v>
      </c>
      <c r="N354" s="76">
        <v>0</v>
      </c>
    </row>
    <row r="355" spans="1:14" hidden="1" x14ac:dyDescent="0.25">
      <c r="B355" s="1" t="s">
        <v>83</v>
      </c>
      <c r="C355" s="2" t="s">
        <v>83</v>
      </c>
      <c r="D355" s="2"/>
      <c r="E355" s="76">
        <v>0</v>
      </c>
      <c r="F355" s="72"/>
      <c r="G355" s="76">
        <v>0</v>
      </c>
      <c r="H355" s="76">
        <v>0</v>
      </c>
      <c r="I355" s="76">
        <v>0</v>
      </c>
      <c r="J355" s="76">
        <v>0</v>
      </c>
      <c r="K355" s="76">
        <v>0</v>
      </c>
      <c r="L355" s="76">
        <v>0</v>
      </c>
      <c r="M355" s="76">
        <v>0</v>
      </c>
      <c r="N355" s="76">
        <v>0</v>
      </c>
    </row>
    <row r="356" spans="1:14" hidden="1" x14ac:dyDescent="0.25">
      <c r="B356" s="1" t="s">
        <v>83</v>
      </c>
      <c r="C356" s="2" t="s">
        <v>83</v>
      </c>
      <c r="D356" s="2"/>
      <c r="E356" s="76">
        <v>0</v>
      </c>
      <c r="F356" s="72"/>
      <c r="G356" s="76">
        <v>0</v>
      </c>
      <c r="H356" s="76">
        <v>0</v>
      </c>
      <c r="I356" s="76">
        <v>0</v>
      </c>
      <c r="J356" s="76">
        <v>0</v>
      </c>
      <c r="K356" s="76">
        <v>0</v>
      </c>
      <c r="L356" s="76">
        <v>0</v>
      </c>
      <c r="M356" s="76">
        <v>0</v>
      </c>
      <c r="N356" s="76">
        <v>0</v>
      </c>
    </row>
    <row r="357" spans="1:14" ht="13" hidden="1" x14ac:dyDescent="0.3">
      <c r="A357" s="46"/>
      <c r="B357" s="46" t="s">
        <v>83</v>
      </c>
      <c r="C357" s="51" t="s">
        <v>83</v>
      </c>
      <c r="D357" s="77"/>
      <c r="E357" s="78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idden="1" x14ac:dyDescent="0.25">
      <c r="A358" s="46"/>
      <c r="B358" s="46" t="s">
        <v>83</v>
      </c>
      <c r="C358" s="46"/>
      <c r="D358" s="46"/>
      <c r="E358" s="75"/>
      <c r="F358" s="72"/>
      <c r="G358" s="72"/>
      <c r="H358" s="72"/>
      <c r="I358" s="72"/>
      <c r="J358" s="72"/>
      <c r="K358" s="72"/>
      <c r="L358" s="72"/>
      <c r="M358" s="72"/>
      <c r="N358" s="72"/>
    </row>
    <row r="359" spans="1:14" ht="13" hidden="1" x14ac:dyDescent="0.3">
      <c r="A359" s="46"/>
      <c r="B359" s="74" t="s">
        <v>83</v>
      </c>
      <c r="C359" s="46"/>
      <c r="D359" s="46"/>
      <c r="E359" s="75"/>
      <c r="F359" s="72"/>
      <c r="G359" s="72"/>
      <c r="H359" s="72"/>
      <c r="I359" s="72"/>
      <c r="J359" s="72"/>
      <c r="K359" s="72"/>
      <c r="L359" s="72"/>
      <c r="M359" s="72"/>
      <c r="N359" s="72"/>
    </row>
    <row r="360" spans="1:14" hidden="1" x14ac:dyDescent="0.25">
      <c r="B360" s="1" t="s">
        <v>83</v>
      </c>
      <c r="C360" s="2" t="s">
        <v>83</v>
      </c>
      <c r="E360" s="76">
        <v>0</v>
      </c>
      <c r="F360" s="72"/>
      <c r="G360" s="76">
        <v>0</v>
      </c>
      <c r="H360" s="76">
        <v>0</v>
      </c>
      <c r="I360" s="76">
        <v>0</v>
      </c>
      <c r="J360" s="76">
        <v>0</v>
      </c>
      <c r="K360" s="76">
        <v>0</v>
      </c>
      <c r="L360" s="76">
        <v>0</v>
      </c>
      <c r="M360" s="76">
        <v>0</v>
      </c>
      <c r="N360" s="76">
        <v>0</v>
      </c>
    </row>
    <row r="361" spans="1:14" hidden="1" x14ac:dyDescent="0.25">
      <c r="B361" s="1" t="s">
        <v>83</v>
      </c>
      <c r="C361" s="2" t="s">
        <v>83</v>
      </c>
      <c r="E361" s="76">
        <v>0</v>
      </c>
      <c r="F361" s="72"/>
      <c r="G361" s="76">
        <v>0</v>
      </c>
      <c r="H361" s="76">
        <v>0</v>
      </c>
      <c r="I361" s="76">
        <v>0</v>
      </c>
      <c r="J361" s="76">
        <v>0</v>
      </c>
      <c r="K361" s="76">
        <v>0</v>
      </c>
      <c r="L361" s="76">
        <v>0</v>
      </c>
      <c r="M361" s="76">
        <v>0</v>
      </c>
      <c r="N361" s="76">
        <v>0</v>
      </c>
    </row>
    <row r="362" spans="1:14" hidden="1" x14ac:dyDescent="0.25">
      <c r="B362" s="1" t="s">
        <v>83</v>
      </c>
      <c r="C362" s="2" t="s">
        <v>83</v>
      </c>
      <c r="D362" s="2"/>
      <c r="E362" s="76">
        <v>0</v>
      </c>
      <c r="F362" s="72"/>
      <c r="G362" s="76">
        <v>0</v>
      </c>
      <c r="H362" s="76">
        <v>0</v>
      </c>
      <c r="I362" s="76">
        <v>0</v>
      </c>
      <c r="J362" s="76">
        <v>0</v>
      </c>
      <c r="K362" s="76">
        <v>0</v>
      </c>
      <c r="L362" s="76">
        <v>0</v>
      </c>
      <c r="M362" s="76">
        <v>0</v>
      </c>
      <c r="N362" s="76">
        <v>0</v>
      </c>
    </row>
    <row r="363" spans="1:14" hidden="1" x14ac:dyDescent="0.25">
      <c r="B363" s="1" t="s">
        <v>83</v>
      </c>
      <c r="C363" s="2" t="s">
        <v>83</v>
      </c>
      <c r="D363" s="2"/>
      <c r="E363" s="76">
        <v>0</v>
      </c>
      <c r="F363" s="72"/>
      <c r="G363" s="76">
        <v>0</v>
      </c>
      <c r="H363" s="76">
        <v>0</v>
      </c>
      <c r="I363" s="76">
        <v>0</v>
      </c>
      <c r="J363" s="76">
        <v>0</v>
      </c>
      <c r="K363" s="76">
        <v>0</v>
      </c>
      <c r="L363" s="76">
        <v>0</v>
      </c>
      <c r="M363" s="76">
        <v>0</v>
      </c>
      <c r="N363" s="76">
        <v>0</v>
      </c>
    </row>
    <row r="364" spans="1:14" hidden="1" x14ac:dyDescent="0.25">
      <c r="B364" s="1" t="s">
        <v>83</v>
      </c>
      <c r="C364" s="2" t="s">
        <v>83</v>
      </c>
      <c r="D364" s="2"/>
      <c r="E364" s="76">
        <v>0</v>
      </c>
      <c r="F364" s="72"/>
      <c r="G364" s="76">
        <v>0</v>
      </c>
      <c r="H364" s="76">
        <v>0</v>
      </c>
      <c r="I364" s="76">
        <v>0</v>
      </c>
      <c r="J364" s="76">
        <v>0</v>
      </c>
      <c r="K364" s="76">
        <v>0</v>
      </c>
      <c r="L364" s="76">
        <v>0</v>
      </c>
      <c r="M364" s="76">
        <v>0</v>
      </c>
      <c r="N364" s="76">
        <v>0</v>
      </c>
    </row>
    <row r="365" spans="1:14" hidden="1" x14ac:dyDescent="0.25">
      <c r="B365" s="1" t="s">
        <v>83</v>
      </c>
      <c r="C365" s="2" t="s">
        <v>83</v>
      </c>
      <c r="D365" s="2"/>
      <c r="E365" s="76">
        <v>0</v>
      </c>
      <c r="F365" s="72"/>
      <c r="G365" s="76">
        <v>0</v>
      </c>
      <c r="H365" s="76">
        <v>0</v>
      </c>
      <c r="I365" s="76">
        <v>0</v>
      </c>
      <c r="J365" s="76">
        <v>0</v>
      </c>
      <c r="K365" s="76">
        <v>0</v>
      </c>
      <c r="L365" s="76">
        <v>0</v>
      </c>
      <c r="M365" s="76">
        <v>0</v>
      </c>
      <c r="N365" s="76">
        <v>0</v>
      </c>
    </row>
    <row r="366" spans="1:14" ht="13" hidden="1" x14ac:dyDescent="0.3">
      <c r="A366" s="46"/>
      <c r="B366" s="46" t="s">
        <v>83</v>
      </c>
      <c r="C366" s="51" t="s">
        <v>83</v>
      </c>
      <c r="D366" s="77"/>
      <c r="E366" s="78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idden="1" x14ac:dyDescent="0.25">
      <c r="A367" s="46"/>
      <c r="B367" s="46" t="s">
        <v>83</v>
      </c>
      <c r="C367" s="46"/>
      <c r="D367" s="46"/>
      <c r="E367" s="75"/>
      <c r="F367" s="72"/>
      <c r="G367" s="72"/>
      <c r="H367" s="72"/>
      <c r="I367" s="72"/>
      <c r="J367" s="72"/>
      <c r="K367" s="72"/>
      <c r="L367" s="72"/>
      <c r="M367" s="72"/>
      <c r="N367" s="72"/>
    </row>
    <row r="368" spans="1:14" ht="13" hidden="1" x14ac:dyDescent="0.3">
      <c r="A368" s="46"/>
      <c r="B368" s="74" t="s">
        <v>83</v>
      </c>
      <c r="C368" s="46"/>
      <c r="D368" s="46"/>
      <c r="E368" s="75"/>
      <c r="F368" s="72"/>
      <c r="G368" s="72"/>
      <c r="H368" s="72"/>
      <c r="I368" s="72"/>
      <c r="J368" s="72"/>
      <c r="K368" s="72"/>
      <c r="L368" s="72"/>
      <c r="M368" s="72"/>
      <c r="N368" s="72"/>
    </row>
    <row r="369" spans="1:14" hidden="1" x14ac:dyDescent="0.25">
      <c r="B369" s="1" t="s">
        <v>83</v>
      </c>
      <c r="C369" s="2" t="s">
        <v>83</v>
      </c>
      <c r="E369" s="76">
        <v>0</v>
      </c>
      <c r="F369" s="72"/>
      <c r="G369" s="76">
        <v>0</v>
      </c>
      <c r="H369" s="76">
        <v>0</v>
      </c>
      <c r="I369" s="76">
        <v>0</v>
      </c>
      <c r="J369" s="76">
        <v>0</v>
      </c>
      <c r="K369" s="76">
        <v>0</v>
      </c>
      <c r="L369" s="76">
        <v>0</v>
      </c>
      <c r="M369" s="76">
        <v>0</v>
      </c>
      <c r="N369" s="76">
        <v>0</v>
      </c>
    </row>
    <row r="370" spans="1:14" hidden="1" x14ac:dyDescent="0.25">
      <c r="B370" s="1" t="s">
        <v>83</v>
      </c>
      <c r="C370" s="2" t="s">
        <v>83</v>
      </c>
      <c r="E370" s="76">
        <v>0</v>
      </c>
      <c r="F370" s="72"/>
      <c r="G370" s="76">
        <v>0</v>
      </c>
      <c r="H370" s="76">
        <v>0</v>
      </c>
      <c r="I370" s="76">
        <v>0</v>
      </c>
      <c r="J370" s="76">
        <v>0</v>
      </c>
      <c r="K370" s="76">
        <v>0</v>
      </c>
      <c r="L370" s="76">
        <v>0</v>
      </c>
      <c r="M370" s="76">
        <v>0</v>
      </c>
      <c r="N370" s="76">
        <v>0</v>
      </c>
    </row>
    <row r="371" spans="1:14" hidden="1" x14ac:dyDescent="0.25">
      <c r="B371" s="1" t="s">
        <v>83</v>
      </c>
      <c r="C371" s="2" t="s">
        <v>83</v>
      </c>
      <c r="D371" s="2"/>
      <c r="E371" s="76">
        <v>0</v>
      </c>
      <c r="F371" s="72"/>
      <c r="G371" s="76">
        <v>0</v>
      </c>
      <c r="H371" s="76">
        <v>0</v>
      </c>
      <c r="I371" s="76">
        <v>0</v>
      </c>
      <c r="J371" s="76">
        <v>0</v>
      </c>
      <c r="K371" s="76">
        <v>0</v>
      </c>
      <c r="L371" s="76">
        <v>0</v>
      </c>
      <c r="M371" s="76">
        <v>0</v>
      </c>
      <c r="N371" s="76">
        <v>0</v>
      </c>
    </row>
    <row r="372" spans="1:14" hidden="1" x14ac:dyDescent="0.25">
      <c r="B372" s="1" t="s">
        <v>83</v>
      </c>
      <c r="C372" s="2" t="s">
        <v>83</v>
      </c>
      <c r="D372" s="2"/>
      <c r="E372" s="76">
        <v>0</v>
      </c>
      <c r="F372" s="72"/>
      <c r="G372" s="76">
        <v>0</v>
      </c>
      <c r="H372" s="76">
        <v>0</v>
      </c>
      <c r="I372" s="76">
        <v>0</v>
      </c>
      <c r="J372" s="76">
        <v>0</v>
      </c>
      <c r="K372" s="76">
        <v>0</v>
      </c>
      <c r="L372" s="76">
        <v>0</v>
      </c>
      <c r="M372" s="76">
        <v>0</v>
      </c>
      <c r="N372" s="76">
        <v>0</v>
      </c>
    </row>
    <row r="373" spans="1:14" hidden="1" x14ac:dyDescent="0.25">
      <c r="B373" s="1" t="s">
        <v>83</v>
      </c>
      <c r="C373" s="2" t="s">
        <v>83</v>
      </c>
      <c r="D373" s="2"/>
      <c r="E373" s="76">
        <v>0</v>
      </c>
      <c r="F373" s="72"/>
      <c r="G373" s="76">
        <v>0</v>
      </c>
      <c r="H373" s="76">
        <v>0</v>
      </c>
      <c r="I373" s="76">
        <v>0</v>
      </c>
      <c r="J373" s="76">
        <v>0</v>
      </c>
      <c r="K373" s="76">
        <v>0</v>
      </c>
      <c r="L373" s="76">
        <v>0</v>
      </c>
      <c r="M373" s="76">
        <v>0</v>
      </c>
      <c r="N373" s="76">
        <v>0</v>
      </c>
    </row>
    <row r="374" spans="1:14" hidden="1" x14ac:dyDescent="0.25">
      <c r="B374" s="1" t="s">
        <v>83</v>
      </c>
      <c r="C374" s="2" t="s">
        <v>83</v>
      </c>
      <c r="D374" s="2"/>
      <c r="E374" s="76">
        <v>0</v>
      </c>
      <c r="F374" s="72"/>
      <c r="G374" s="76">
        <v>0</v>
      </c>
      <c r="H374" s="76">
        <v>0</v>
      </c>
      <c r="I374" s="76">
        <v>0</v>
      </c>
      <c r="J374" s="76">
        <v>0</v>
      </c>
      <c r="K374" s="76">
        <v>0</v>
      </c>
      <c r="L374" s="76">
        <v>0</v>
      </c>
      <c r="M374" s="76">
        <v>0</v>
      </c>
      <c r="N374" s="76">
        <v>0</v>
      </c>
    </row>
    <row r="375" spans="1:14" ht="13" hidden="1" x14ac:dyDescent="0.3">
      <c r="A375" s="46"/>
      <c r="B375" s="46" t="s">
        <v>83</v>
      </c>
      <c r="C375" s="51" t="s">
        <v>83</v>
      </c>
      <c r="D375" s="77"/>
      <c r="E375" s="78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idden="1" x14ac:dyDescent="0.25">
      <c r="A376" s="46"/>
      <c r="B376" s="46" t="s">
        <v>83</v>
      </c>
      <c r="C376" s="46"/>
      <c r="D376" s="46"/>
      <c r="E376" s="75"/>
      <c r="F376" s="72"/>
      <c r="G376" s="72"/>
      <c r="H376" s="72"/>
      <c r="I376" s="72"/>
      <c r="J376" s="72"/>
      <c r="K376" s="72"/>
      <c r="L376" s="72"/>
      <c r="M376" s="72"/>
      <c r="N376" s="72"/>
    </row>
    <row r="377" spans="1:14" ht="13" x14ac:dyDescent="0.3">
      <c r="A377" s="46"/>
      <c r="B377" s="74"/>
      <c r="C377" s="46"/>
      <c r="D377" s="46"/>
      <c r="E377" s="75"/>
      <c r="F377" s="72"/>
      <c r="G377" s="72"/>
      <c r="H377" s="72"/>
      <c r="I377" s="72"/>
      <c r="J377" s="72"/>
      <c r="K377" s="72"/>
      <c r="L377" s="72"/>
      <c r="M377" s="72"/>
      <c r="N377" s="72"/>
    </row>
    <row r="378" spans="1:14" ht="13" x14ac:dyDescent="0.3">
      <c r="B378" s="15" t="s">
        <v>55</v>
      </c>
      <c r="E378" s="72"/>
      <c r="F378" s="72"/>
      <c r="G378" s="72"/>
      <c r="H378" s="72"/>
      <c r="I378" s="72"/>
      <c r="J378" s="72"/>
      <c r="K378" s="72"/>
      <c r="L378" s="72"/>
      <c r="M378" s="72"/>
      <c r="N378" s="72"/>
    </row>
    <row r="379" spans="1:14" x14ac:dyDescent="0.25">
      <c r="B379" s="1" t="s">
        <v>77</v>
      </c>
      <c r="C379" s="2" t="s">
        <v>60</v>
      </c>
      <c r="E379" s="71">
        <v>1.4004000000000001</v>
      </c>
      <c r="F379" s="72"/>
      <c r="G379" s="71">
        <v>1.3951</v>
      </c>
      <c r="H379" s="71">
        <v>1.3884000000000001</v>
      </c>
      <c r="I379" s="71">
        <v>1.4251</v>
      </c>
      <c r="J379" s="71">
        <v>1.6569</v>
      </c>
      <c r="K379" s="71">
        <v>2.5594999999999999</v>
      </c>
      <c r="L379" s="71">
        <v>2.7467000000000001</v>
      </c>
      <c r="M379" s="71">
        <v>1.4328000000000001</v>
      </c>
      <c r="N379" s="71">
        <v>0</v>
      </c>
    </row>
    <row r="380" spans="1:14" x14ac:dyDescent="0.25">
      <c r="B380" s="1" t="s">
        <v>77</v>
      </c>
      <c r="C380" s="2" t="s">
        <v>61</v>
      </c>
      <c r="E380" s="71">
        <v>9.9000000000000005E-2</v>
      </c>
      <c r="F380" s="72"/>
      <c r="G380" s="71">
        <v>0.11650000000000001</v>
      </c>
      <c r="H380" s="71">
        <v>0.10589999999999999</v>
      </c>
      <c r="I380" s="71">
        <v>8.9399999999999993E-2</v>
      </c>
      <c r="J380" s="71">
        <v>6.3700000000000007E-2</v>
      </c>
      <c r="K380" s="71">
        <v>8.8800000000000004E-2</v>
      </c>
      <c r="L380" s="71">
        <v>4.6300000000000001E-2</v>
      </c>
      <c r="M380" s="71">
        <v>4.6399999999999997E-2</v>
      </c>
      <c r="N380" s="71">
        <v>0</v>
      </c>
    </row>
    <row r="381" spans="1:14" x14ac:dyDescent="0.25">
      <c r="B381" s="1" t="s">
        <v>77</v>
      </c>
      <c r="C381" s="2" t="s">
        <v>62</v>
      </c>
      <c r="D381" s="2"/>
      <c r="E381" s="3">
        <v>22.134499999999999</v>
      </c>
      <c r="F381" s="3"/>
      <c r="G381" s="3">
        <v>16.017299999999999</v>
      </c>
      <c r="H381" s="3">
        <v>91.973399999999998</v>
      </c>
      <c r="I381" s="3">
        <v>173.82409999999999</v>
      </c>
      <c r="J381" s="3">
        <v>1035.5663999999999</v>
      </c>
      <c r="K381" s="3">
        <v>117.08710000000001</v>
      </c>
      <c r="L381" s="3">
        <v>1697.3154</v>
      </c>
      <c r="M381" s="3">
        <v>2318.8508999999999</v>
      </c>
      <c r="N381" s="3">
        <v>0</v>
      </c>
    </row>
    <row r="382" spans="1:14" x14ac:dyDescent="0.25">
      <c r="B382" s="1" t="s">
        <v>77</v>
      </c>
      <c r="C382" s="2" t="s">
        <v>63</v>
      </c>
      <c r="D382" s="2"/>
      <c r="E382" s="3">
        <v>3.2886000000000002</v>
      </c>
      <c r="F382" s="3"/>
      <c r="G382" s="3">
        <v>2.8730000000000002</v>
      </c>
      <c r="H382" s="3">
        <v>6.5739000000000001</v>
      </c>
      <c r="I382" s="3">
        <v>45.33</v>
      </c>
      <c r="J382" s="3">
        <v>260.60660000000001</v>
      </c>
      <c r="K382" s="3">
        <v>37.348199999999999</v>
      </c>
      <c r="L382" s="3">
        <v>2242.2759000000001</v>
      </c>
      <c r="M382" s="3">
        <v>0</v>
      </c>
      <c r="N382" s="3">
        <v>0</v>
      </c>
    </row>
    <row r="383" spans="1:14" x14ac:dyDescent="0.25">
      <c r="B383" s="1" t="s">
        <v>77</v>
      </c>
      <c r="C383" s="2" t="s">
        <v>64</v>
      </c>
      <c r="D383" s="2"/>
      <c r="E383" s="3">
        <v>297.94139999999999</v>
      </c>
      <c r="F383" s="3"/>
      <c r="G383" s="3">
        <v>0</v>
      </c>
      <c r="H383" s="3">
        <v>50.733199999999997</v>
      </c>
      <c r="I383" s="3">
        <v>83.198099999999997</v>
      </c>
      <c r="J383" s="3">
        <v>161.83090000000001</v>
      </c>
      <c r="K383" s="3">
        <v>152.33279999999999</v>
      </c>
      <c r="L383" s="3">
        <v>2852.0106999999998</v>
      </c>
      <c r="M383" s="3">
        <v>1520.3949</v>
      </c>
      <c r="N383" s="3">
        <v>0</v>
      </c>
    </row>
    <row r="384" spans="1:14" hidden="1" x14ac:dyDescent="0.25">
      <c r="B384" s="1" t="s">
        <v>83</v>
      </c>
      <c r="C384" s="2" t="s">
        <v>83</v>
      </c>
      <c r="D384" s="2"/>
      <c r="E384" s="71">
        <v>0</v>
      </c>
      <c r="F384" s="72"/>
      <c r="G384" s="71">
        <v>0</v>
      </c>
      <c r="H384" s="71">
        <v>0</v>
      </c>
      <c r="I384" s="71">
        <v>0</v>
      </c>
      <c r="J384" s="71">
        <v>0</v>
      </c>
      <c r="K384" s="71">
        <v>0</v>
      </c>
      <c r="L384" s="71">
        <v>0</v>
      </c>
      <c r="M384" s="71">
        <v>0</v>
      </c>
      <c r="N384" s="71">
        <v>0</v>
      </c>
    </row>
    <row r="385" spans="2:14" x14ac:dyDescent="0.25">
      <c r="B385" s="46"/>
      <c r="C385" s="2" t="s">
        <v>65</v>
      </c>
      <c r="E385" s="71">
        <v>0.2419</v>
      </c>
      <c r="G385" s="71">
        <v>0.31069999999999998</v>
      </c>
      <c r="H385" s="71">
        <v>0.28510000000000002</v>
      </c>
      <c r="I385" s="71">
        <v>0.16850000000000001</v>
      </c>
      <c r="J385" s="71">
        <v>7.7600000000000002E-2</v>
      </c>
      <c r="K385" s="71">
        <v>0.111</v>
      </c>
      <c r="L385" s="71">
        <v>5.2600000000000001E-2</v>
      </c>
      <c r="M385" s="71">
        <v>6.9800000000000001E-2</v>
      </c>
      <c r="N385" s="71">
        <v>0</v>
      </c>
    </row>
    <row r="386" spans="2:14" x14ac:dyDescent="0.25">
      <c r="B386" s="46"/>
      <c r="C386" s="2" t="s">
        <v>66</v>
      </c>
      <c r="E386" s="3">
        <v>25.5059</v>
      </c>
      <c r="F386" s="79"/>
      <c r="G386" s="3">
        <v>18.8903</v>
      </c>
      <c r="H386" s="3">
        <v>98.549400000000006</v>
      </c>
      <c r="I386" s="3">
        <v>221.9563</v>
      </c>
      <c r="J386" s="3">
        <v>1218.8785</v>
      </c>
      <c r="K386" s="3">
        <v>155.48560000000001</v>
      </c>
      <c r="L386" s="3">
        <v>4346.0811999999996</v>
      </c>
      <c r="M386" s="3">
        <v>3839.2456999999999</v>
      </c>
      <c r="N386" s="3">
        <v>0</v>
      </c>
    </row>
    <row r="387" spans="2:14" x14ac:dyDescent="0.25">
      <c r="B387" s="46" t="s">
        <v>77</v>
      </c>
      <c r="E387" s="72"/>
      <c r="F387" s="72"/>
      <c r="G387" s="72"/>
      <c r="H387" s="72"/>
      <c r="I387" s="72"/>
      <c r="J387" s="72"/>
      <c r="K387" s="72"/>
      <c r="L387" s="72"/>
      <c r="M387" s="72"/>
      <c r="N387" s="72"/>
    </row>
    <row r="388" spans="2:14" x14ac:dyDescent="0.25">
      <c r="B388" s="50"/>
      <c r="C388" s="80" t="s">
        <v>91</v>
      </c>
      <c r="D388" s="80"/>
      <c r="E388" s="81">
        <v>121572960</v>
      </c>
      <c r="F388" s="81"/>
      <c r="G388" s="81">
        <v>84811015.630108565</v>
      </c>
      <c r="H388" s="81">
        <v>30229088.041891437</v>
      </c>
      <c r="I388" s="81">
        <v>4794155.58</v>
      </c>
      <c r="J388" s="81">
        <v>762386.88</v>
      </c>
      <c r="K388" s="81">
        <v>84509.867999999988</v>
      </c>
      <c r="L388" s="81">
        <v>287208</v>
      </c>
      <c r="M388" s="81">
        <v>604596</v>
      </c>
      <c r="N388" s="81">
        <v>0</v>
      </c>
    </row>
    <row r="389" spans="2:14" x14ac:dyDescent="0.25">
      <c r="B389" s="50"/>
      <c r="C389" s="80" t="s">
        <v>92</v>
      </c>
      <c r="D389" s="80"/>
      <c r="E389" s="81">
        <v>1191304269.0992641</v>
      </c>
      <c r="F389" s="81"/>
      <c r="G389" s="81">
        <v>609257701.15931797</v>
      </c>
      <c r="H389" s="81">
        <v>234176518.05324447</v>
      </c>
      <c r="I389" s="81">
        <v>86328991.912539333</v>
      </c>
      <c r="J389" s="81">
        <v>90957971.20362018</v>
      </c>
      <c r="K389" s="81">
        <v>9748488.4229263533</v>
      </c>
      <c r="L389" s="81">
        <v>123778170.49320194</v>
      </c>
      <c r="M389" s="81">
        <v>37056427.854413897</v>
      </c>
      <c r="N389" s="81">
        <v>0</v>
      </c>
    </row>
    <row r="390" spans="2:14" x14ac:dyDescent="0.25">
      <c r="B390" s="50"/>
      <c r="C390" s="80" t="s">
        <v>93</v>
      </c>
      <c r="D390" s="80"/>
      <c r="E390" s="81">
        <v>9967759</v>
      </c>
      <c r="F390" s="81"/>
      <c r="G390" s="81">
        <v>9265563</v>
      </c>
      <c r="H390" s="81">
        <v>680293</v>
      </c>
      <c r="I390" s="81">
        <v>17298</v>
      </c>
      <c r="J390" s="81">
        <v>1568</v>
      </c>
      <c r="K390" s="81">
        <v>2737</v>
      </c>
      <c r="L390" s="81">
        <v>180</v>
      </c>
      <c r="M390" s="81">
        <v>120</v>
      </c>
      <c r="N390" s="81">
        <v>0</v>
      </c>
    </row>
    <row r="391" spans="2:14" x14ac:dyDescent="0.25">
      <c r="B391" s="50"/>
      <c r="C391" s="80" t="s">
        <v>94</v>
      </c>
      <c r="D391" s="80"/>
      <c r="E391" s="81">
        <v>9964956</v>
      </c>
      <c r="F391" s="81"/>
      <c r="G391" s="81">
        <v>9265563</v>
      </c>
      <c r="H391" s="81">
        <v>680262</v>
      </c>
      <c r="I391" s="81">
        <v>16018</v>
      </c>
      <c r="J391" s="81">
        <v>341</v>
      </c>
      <c r="K391" s="81">
        <v>2712</v>
      </c>
      <c r="L391" s="81">
        <v>60</v>
      </c>
      <c r="M391" s="81">
        <v>0</v>
      </c>
      <c r="N391" s="81">
        <v>0</v>
      </c>
    </row>
    <row r="392" spans="2:14" x14ac:dyDescent="0.25">
      <c r="B392" s="50"/>
      <c r="C392" s="80" t="s">
        <v>95</v>
      </c>
      <c r="D392" s="80"/>
      <c r="E392" s="81">
        <v>2803.00000000003</v>
      </c>
      <c r="F392" s="81"/>
      <c r="G392" s="81">
        <v>0</v>
      </c>
      <c r="H392" s="81">
        <v>31.000000000029104</v>
      </c>
      <c r="I392" s="81">
        <v>1280.0000000000009</v>
      </c>
      <c r="J392" s="81">
        <v>1226.9999999999998</v>
      </c>
      <c r="K392" s="81">
        <v>25.000000000000114</v>
      </c>
      <c r="L392" s="81">
        <v>120</v>
      </c>
      <c r="M392" s="81">
        <v>120</v>
      </c>
      <c r="N392" s="81">
        <v>0</v>
      </c>
    </row>
    <row r="393" spans="2:14" x14ac:dyDescent="0.25">
      <c r="B393" s="50"/>
      <c r="C393" s="80" t="s">
        <v>83</v>
      </c>
      <c r="D393" s="80"/>
      <c r="E393" s="81">
        <v>0</v>
      </c>
      <c r="F393" s="81"/>
      <c r="G393" s="81">
        <v>0</v>
      </c>
      <c r="H393" s="81">
        <v>0</v>
      </c>
      <c r="I393" s="81">
        <v>0</v>
      </c>
      <c r="J393" s="81">
        <v>0</v>
      </c>
      <c r="K393" s="81">
        <v>0</v>
      </c>
      <c r="L393" s="81">
        <v>0</v>
      </c>
      <c r="M393" s="81">
        <v>0</v>
      </c>
      <c r="N393" s="81">
        <v>0</v>
      </c>
    </row>
    <row r="395" spans="2:14" x14ac:dyDescent="0.25">
      <c r="G395" s="82"/>
      <c r="H395" s="82"/>
      <c r="I395" s="82"/>
      <c r="J395" s="82"/>
      <c r="K395" s="82"/>
      <c r="L395" s="82"/>
      <c r="M395" s="82"/>
      <c r="N395" s="82"/>
    </row>
    <row r="396" spans="2:14" x14ac:dyDescent="0.25">
      <c r="G396" s="82"/>
      <c r="H396" s="82"/>
      <c r="I396" s="82"/>
      <c r="J396" s="82"/>
      <c r="K396" s="82"/>
      <c r="L396" s="82"/>
      <c r="M396" s="82"/>
      <c r="N396" s="82"/>
    </row>
    <row r="397" spans="2:14" x14ac:dyDescent="0.25">
      <c r="G397" s="82"/>
      <c r="H397" s="82"/>
      <c r="I397" s="82"/>
      <c r="J397" s="82"/>
      <c r="K397" s="82"/>
      <c r="L397" s="82"/>
      <c r="M397" s="82"/>
      <c r="N397" s="82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JDT-10 
                   Page &amp;P of &amp;N</oddFooter>
  </headerFooter>
  <rowBreaks count="3" manualBreakCount="3">
    <brk id="62" max="13" man="1"/>
    <brk id="170" max="13" man="1"/>
    <brk id="28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F44DC4-E3F5-4C5B-8D1F-C0BFB5EF1D30}"/>
</file>

<file path=customXml/itemProps2.xml><?xml version="1.0" encoding="utf-8"?>
<ds:datastoreItem xmlns:ds="http://schemas.openxmlformats.org/officeDocument/2006/customXml" ds:itemID="{A2F40E47-5DF6-4509-899E-0E53C08591E4}"/>
</file>

<file path=customXml/itemProps3.xml><?xml version="1.0" encoding="utf-8"?>
<ds:datastoreItem xmlns:ds="http://schemas.openxmlformats.org/officeDocument/2006/customXml" ds:itemID="{F2DE5D77-AC25-4986-9CB7-99E4F4E88628}"/>
</file>

<file path=customXml/itemProps4.xml><?xml version="1.0" encoding="utf-8"?>
<ds:datastoreItem xmlns:ds="http://schemas.openxmlformats.org/officeDocument/2006/customXml" ds:itemID="{1483A39A-4EED-4C0F-9E54-59686AD51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JDT-10 Pgs. 1-4 (BR-11)</vt:lpstr>
      <vt:lpstr>Exh. JDT-10 Pgs. 5-8 (BR-11)</vt:lpstr>
      <vt:lpstr>'Exh. JDT-10 Pgs. 1-4 (BR-11)'!Print_Area</vt:lpstr>
      <vt:lpstr>'Exh. JDT-10 Pgs. 5-8 (BR-11)'!Print_Area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2020-02-28T02:16:05Z</cp:lastPrinted>
  <dcterms:created xsi:type="dcterms:W3CDTF">2020-02-28T02:10:47Z</dcterms:created>
  <dcterms:modified xsi:type="dcterms:W3CDTF">2020-02-28T02:17:54Z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