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AP-15 Pg. 1 (BR-11)" sheetId="1" r:id="rId1"/>
    <sheet name="Exh. JAP-15 Pg. 2 (BR-11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">0</definedName>
    <definedName name="_Order1">255</definedName>
    <definedName name="_Order2" localSheetId="1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0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0">IF('Exh. JAP-15 Pg. 1 (BR-11)'!Values_Entered,Header_Row+'Exh. JAP-15 Pg. 1 (BR-11)'!Number_of_Payments,Header_Row)</definedName>
    <definedName name="Last_Row" localSheetId="1">IF('Exh. JAP-15 Pg. 2 (BR-11)'!Values_Entered,Header_Row+'Exh. JAP-15 Pg. 2 (BR-11)'!Number_of_Payments,Header_Row)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[38]!menu1_Button5_Click</definedName>
    <definedName name="menu1_Button5_Click">[38]!menu1_Button5_Click</definedName>
    <definedName name="menu1_Button6_Click" localSheetId="0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0">'Exh. JAP-15 Pg. 1 (BR-11)'!$B$1:$W$43</definedName>
    <definedName name="_xlnm.Print_Area" localSheetId="1">'Exh. JAP-15 Pg. 2 (BR-11)'!$B$1:$T$42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D33" i="2"/>
  <c r="S32" i="2"/>
  <c r="P32" i="2"/>
  <c r="M32" i="2"/>
  <c r="M33" i="2" s="1"/>
  <c r="N33" i="2" s="1"/>
  <c r="J32" i="2"/>
  <c r="J33" i="2" s="1"/>
  <c r="K33" i="2" s="1"/>
  <c r="G32" i="2"/>
  <c r="S31" i="2"/>
  <c r="S33" i="2" s="1"/>
  <c r="T33" i="2" s="1"/>
  <c r="P31" i="2"/>
  <c r="P33" i="2" s="1"/>
  <c r="Q33" i="2" s="1"/>
  <c r="M31" i="2"/>
  <c r="J31" i="2"/>
  <c r="G31" i="2"/>
  <c r="G33" i="2" s="1"/>
  <c r="H33" i="2" s="1"/>
  <c r="T29" i="2"/>
  <c r="S29" i="2"/>
  <c r="P29" i="2"/>
  <c r="Q29" i="2" s="1"/>
  <c r="N29" i="2"/>
  <c r="M29" i="2"/>
  <c r="J29" i="2"/>
  <c r="K29" i="2" s="1"/>
  <c r="H29" i="2"/>
  <c r="G29" i="2"/>
  <c r="E29" i="2"/>
  <c r="T27" i="2"/>
  <c r="S27" i="2"/>
  <c r="Q27" i="2"/>
  <c r="P27" i="2"/>
  <c r="N27" i="2"/>
  <c r="M27" i="2"/>
  <c r="K27" i="2"/>
  <c r="J27" i="2"/>
  <c r="H27" i="2"/>
  <c r="G27" i="2"/>
  <c r="E27" i="2"/>
  <c r="E25" i="2"/>
  <c r="E34" i="2" s="1"/>
  <c r="D25" i="2"/>
  <c r="D40" i="2" s="1"/>
  <c r="M24" i="2"/>
  <c r="J24" i="2"/>
  <c r="G24" i="2"/>
  <c r="S23" i="2"/>
  <c r="P23" i="2"/>
  <c r="M23" i="2"/>
  <c r="J23" i="2"/>
  <c r="G23" i="2"/>
  <c r="S22" i="2"/>
  <c r="P22" i="2"/>
  <c r="M22" i="2"/>
  <c r="J22" i="2"/>
  <c r="G22" i="2"/>
  <c r="P21" i="2"/>
  <c r="J21" i="2"/>
  <c r="G21" i="2"/>
  <c r="P20" i="2"/>
  <c r="M20" i="2"/>
  <c r="G20" i="2"/>
  <c r="S19" i="2"/>
  <c r="P19" i="2"/>
  <c r="M19" i="2"/>
  <c r="J19" i="2"/>
  <c r="G19" i="2"/>
  <c r="S18" i="2"/>
  <c r="S25" i="2" s="1"/>
  <c r="P18" i="2"/>
  <c r="M18" i="2"/>
  <c r="J18" i="2"/>
  <c r="G18" i="2"/>
  <c r="G25" i="2" s="1"/>
  <c r="P17" i="2"/>
  <c r="M17" i="2"/>
  <c r="J17" i="2"/>
  <c r="J25" i="2" s="1"/>
  <c r="S14" i="2"/>
  <c r="M14" i="2"/>
  <c r="D14" i="2"/>
  <c r="T13" i="2"/>
  <c r="Q13" i="2"/>
  <c r="P13" i="2"/>
  <c r="N13" i="2"/>
  <c r="K13" i="2"/>
  <c r="J13" i="2"/>
  <c r="G13" i="2"/>
  <c r="E13" i="2"/>
  <c r="T12" i="2"/>
  <c r="P12" i="2"/>
  <c r="Q12" i="2" s="1"/>
  <c r="N12" i="2"/>
  <c r="M12" i="2"/>
  <c r="K12" i="2"/>
  <c r="H12" i="2"/>
  <c r="G12" i="2"/>
  <c r="E12" i="2"/>
  <c r="E14" i="2" s="1"/>
  <c r="E36" i="2" s="1"/>
  <c r="T11" i="2"/>
  <c r="T14" i="2" s="1"/>
  <c r="P11" i="2"/>
  <c r="N11" i="2"/>
  <c r="M11" i="2"/>
  <c r="J11" i="2"/>
  <c r="H11" i="2"/>
  <c r="E11" i="2"/>
  <c r="O40" i="1"/>
  <c r="I40" i="1"/>
  <c r="O37" i="1"/>
  <c r="I37" i="1"/>
  <c r="O35" i="1"/>
  <c r="P35" i="1" s="1"/>
  <c r="L34" i="1"/>
  <c r="D32" i="1"/>
  <c r="P32" i="1" s="1"/>
  <c r="U26" i="1"/>
  <c r="G26" i="1"/>
  <c r="F40" i="1"/>
  <c r="J26" i="1"/>
  <c r="R23" i="1"/>
  <c r="R37" i="1" s="1"/>
  <c r="F37" i="1"/>
  <c r="P23" i="1"/>
  <c r="R21" i="1"/>
  <c r="S21" i="1" s="1"/>
  <c r="M21" i="1"/>
  <c r="G21" i="1"/>
  <c r="P21" i="1"/>
  <c r="U20" i="1"/>
  <c r="V20" i="1" s="1"/>
  <c r="W20" i="1" s="1"/>
  <c r="P20" i="1"/>
  <c r="J20" i="1"/>
  <c r="R19" i="1"/>
  <c r="S19" i="1" s="1"/>
  <c r="M19" i="1"/>
  <c r="J19" i="1"/>
  <c r="G19" i="1"/>
  <c r="P19" i="1"/>
  <c r="P18" i="1"/>
  <c r="R18" i="1"/>
  <c r="S18" i="1" s="1"/>
  <c r="U17" i="1"/>
  <c r="M17" i="1"/>
  <c r="L36" i="1"/>
  <c r="F36" i="1"/>
  <c r="I35" i="1"/>
  <c r="J35" i="1" s="1"/>
  <c r="D35" i="1"/>
  <c r="R15" i="1"/>
  <c r="J15" i="1"/>
  <c r="I34" i="1"/>
  <c r="M14" i="1"/>
  <c r="L33" i="1"/>
  <c r="M33" i="1" s="1"/>
  <c r="G14" i="1"/>
  <c r="D33" i="1"/>
  <c r="R13" i="1"/>
  <c r="S13" i="1" s="1"/>
  <c r="P13" i="1"/>
  <c r="O32" i="1"/>
  <c r="J13" i="1"/>
  <c r="G13" i="1"/>
  <c r="O31" i="1"/>
  <c r="M12" i="1"/>
  <c r="G12" i="1"/>
  <c r="J11" i="1"/>
  <c r="S37" i="1" l="1"/>
  <c r="H25" i="2"/>
  <c r="H34" i="2" s="1"/>
  <c r="G40" i="2"/>
  <c r="G34" i="2"/>
  <c r="T25" i="2"/>
  <c r="T34" i="2" s="1"/>
  <c r="T36" i="2" s="1"/>
  <c r="T37" i="2" s="1"/>
  <c r="T38" i="2" s="1"/>
  <c r="S40" i="2"/>
  <c r="S34" i="2"/>
  <c r="R14" i="1"/>
  <c r="J14" i="1"/>
  <c r="F31" i="1"/>
  <c r="F24" i="1"/>
  <c r="G11" i="1"/>
  <c r="L35" i="1"/>
  <c r="M35" i="1" s="1"/>
  <c r="M16" i="1"/>
  <c r="L31" i="1"/>
  <c r="L24" i="1"/>
  <c r="M11" i="1"/>
  <c r="V17" i="1"/>
  <c r="R12" i="1"/>
  <c r="S12" i="1" s="1"/>
  <c r="J12" i="1"/>
  <c r="U14" i="1"/>
  <c r="S15" i="1"/>
  <c r="M36" i="1"/>
  <c r="J18" i="1"/>
  <c r="U18" i="1"/>
  <c r="V18" i="1" s="1"/>
  <c r="W18" i="1" s="1"/>
  <c r="V26" i="1"/>
  <c r="U40" i="1"/>
  <c r="F32" i="1"/>
  <c r="G32" i="1" s="1"/>
  <c r="I33" i="1"/>
  <c r="J33" i="1" s="1"/>
  <c r="M34" i="1"/>
  <c r="P40" i="1"/>
  <c r="M25" i="2"/>
  <c r="I31" i="1"/>
  <c r="P11" i="1"/>
  <c r="U12" i="1"/>
  <c r="V12" i="1" s="1"/>
  <c r="W12" i="1" s="1"/>
  <c r="U15" i="1"/>
  <c r="D34" i="1"/>
  <c r="J34" i="1" s="1"/>
  <c r="M15" i="1"/>
  <c r="P16" i="1"/>
  <c r="M22" i="1"/>
  <c r="G22" i="1"/>
  <c r="U22" i="1"/>
  <c r="V22" i="1" s="1"/>
  <c r="W22" i="1" s="1"/>
  <c r="P22" i="1"/>
  <c r="S23" i="1"/>
  <c r="D36" i="1"/>
  <c r="G36" i="1" s="1"/>
  <c r="R11" i="1"/>
  <c r="U13" i="1"/>
  <c r="L32" i="1"/>
  <c r="M32" i="1" s="1"/>
  <c r="M13" i="1"/>
  <c r="O33" i="1"/>
  <c r="P33" i="1" s="1"/>
  <c r="P14" i="1"/>
  <c r="F34" i="1"/>
  <c r="G34" i="1" s="1"/>
  <c r="G15" i="1"/>
  <c r="F35" i="1"/>
  <c r="G35" i="1" s="1"/>
  <c r="G16" i="1"/>
  <c r="U16" i="1"/>
  <c r="G17" i="1"/>
  <c r="O36" i="1"/>
  <c r="P36" i="1" s="1"/>
  <c r="P17" i="1"/>
  <c r="M20" i="1"/>
  <c r="G20" i="1"/>
  <c r="L37" i="1"/>
  <c r="M37" i="1" s="1"/>
  <c r="M23" i="1"/>
  <c r="I24" i="1"/>
  <c r="R32" i="1"/>
  <c r="S32" i="1" s="1"/>
  <c r="J37" i="1"/>
  <c r="N14" i="2"/>
  <c r="H13" i="2"/>
  <c r="G14" i="2"/>
  <c r="D31" i="1"/>
  <c r="D38" i="1" s="1"/>
  <c r="D41" i="1" s="1"/>
  <c r="D24" i="1"/>
  <c r="D27" i="1" s="1"/>
  <c r="U11" i="1"/>
  <c r="O24" i="1"/>
  <c r="P12" i="1"/>
  <c r="J34" i="2"/>
  <c r="J40" i="2"/>
  <c r="K25" i="2"/>
  <c r="K34" i="2" s="1"/>
  <c r="L40" i="1"/>
  <c r="M40" i="1" s="1"/>
  <c r="R26" i="1"/>
  <c r="H14" i="2"/>
  <c r="H36" i="2" s="1"/>
  <c r="H37" i="2" s="1"/>
  <c r="H38" i="2" s="1"/>
  <c r="P14" i="2"/>
  <c r="Q11" i="2"/>
  <c r="Q14" i="2" s="1"/>
  <c r="I36" i="1"/>
  <c r="J36" i="1" s="1"/>
  <c r="J17" i="1"/>
  <c r="R17" i="1"/>
  <c r="M18" i="1"/>
  <c r="R22" i="1"/>
  <c r="S22" i="1" s="1"/>
  <c r="I32" i="1"/>
  <c r="J32" i="1" s="1"/>
  <c r="F33" i="1"/>
  <c r="G33" i="1" s="1"/>
  <c r="O34" i="1"/>
  <c r="P34" i="1" s="1"/>
  <c r="P15" i="1"/>
  <c r="J16" i="1"/>
  <c r="R16" i="1"/>
  <c r="G18" i="1"/>
  <c r="R20" i="1"/>
  <c r="S20" i="1" s="1"/>
  <c r="J22" i="1"/>
  <c r="G23" i="1"/>
  <c r="M26" i="1"/>
  <c r="J14" i="2"/>
  <c r="K11" i="2"/>
  <c r="K14" i="2" s="1"/>
  <c r="K36" i="2" s="1"/>
  <c r="K37" i="2" s="1"/>
  <c r="K38" i="2" s="1"/>
  <c r="P25" i="2"/>
  <c r="U19" i="1"/>
  <c r="V19" i="1" s="1"/>
  <c r="W19" i="1" s="1"/>
  <c r="U21" i="1"/>
  <c r="V21" i="1" s="1"/>
  <c r="W21" i="1" s="1"/>
  <c r="U23" i="1"/>
  <c r="P26" i="1"/>
  <c r="D37" i="1"/>
  <c r="G37" i="1" s="1"/>
  <c r="D40" i="1"/>
  <c r="G40" i="1" s="1"/>
  <c r="J21" i="1"/>
  <c r="J23" i="1"/>
  <c r="D34" i="2"/>
  <c r="R35" i="1" l="1"/>
  <c r="S35" i="1" s="1"/>
  <c r="S16" i="1"/>
  <c r="S17" i="1"/>
  <c r="R36" i="1"/>
  <c r="S36" i="1" s="1"/>
  <c r="O27" i="1"/>
  <c r="P27" i="1" s="1"/>
  <c r="P24" i="1"/>
  <c r="W26" i="1"/>
  <c r="V40" i="1"/>
  <c r="W40" i="1" s="1"/>
  <c r="V36" i="1"/>
  <c r="W36" i="1" s="1"/>
  <c r="W17" i="1"/>
  <c r="M24" i="1"/>
  <c r="L27" i="1"/>
  <c r="M27" i="1" s="1"/>
  <c r="R33" i="1"/>
  <c r="S33" i="1" s="1"/>
  <c r="S14" i="1"/>
  <c r="V23" i="1"/>
  <c r="U37" i="1"/>
  <c r="R31" i="1"/>
  <c r="R24" i="1"/>
  <c r="S11" i="1"/>
  <c r="J40" i="1"/>
  <c r="U31" i="1"/>
  <c r="U24" i="1"/>
  <c r="U27" i="1" s="1"/>
  <c r="V11" i="1"/>
  <c r="I27" i="1"/>
  <c r="J27" i="1" s="1"/>
  <c r="J24" i="1"/>
  <c r="U35" i="1"/>
  <c r="V16" i="1"/>
  <c r="I38" i="1"/>
  <c r="J31" i="1"/>
  <c r="V14" i="1"/>
  <c r="U33" i="1"/>
  <c r="U36" i="1"/>
  <c r="L38" i="1"/>
  <c r="M31" i="1"/>
  <c r="G24" i="1"/>
  <c r="F27" i="1"/>
  <c r="G27" i="1" s="1"/>
  <c r="P31" i="1"/>
  <c r="P40" i="2"/>
  <c r="P34" i="2"/>
  <c r="Q25" i="2"/>
  <c r="Q34" i="2" s="1"/>
  <c r="Q36" i="2" s="1"/>
  <c r="Q37" i="2" s="1"/>
  <c r="Q38" i="2" s="1"/>
  <c r="P37" i="1"/>
  <c r="R40" i="1"/>
  <c r="S40" i="1" s="1"/>
  <c r="S26" i="1"/>
  <c r="U32" i="1"/>
  <c r="V13" i="1"/>
  <c r="U34" i="1"/>
  <c r="V15" i="1"/>
  <c r="M40" i="2"/>
  <c r="N25" i="2"/>
  <c r="N34" i="2" s="1"/>
  <c r="N36" i="2" s="1"/>
  <c r="N37" i="2" s="1"/>
  <c r="N38" i="2" s="1"/>
  <c r="M34" i="2"/>
  <c r="R34" i="1"/>
  <c r="S34" i="1" s="1"/>
  <c r="F38" i="1"/>
  <c r="G31" i="1"/>
  <c r="O38" i="1"/>
  <c r="I41" i="1" l="1"/>
  <c r="J41" i="1" s="1"/>
  <c r="J38" i="1"/>
  <c r="V35" i="1"/>
  <c r="W35" i="1" s="1"/>
  <c r="W16" i="1"/>
  <c r="G38" i="1"/>
  <c r="F41" i="1"/>
  <c r="G41" i="1" s="1"/>
  <c r="V33" i="1"/>
  <c r="W33" i="1" s="1"/>
  <c r="W14" i="1"/>
  <c r="S24" i="1"/>
  <c r="R27" i="1"/>
  <c r="S27" i="1" s="1"/>
  <c r="O41" i="1"/>
  <c r="P41" i="1" s="1"/>
  <c r="P38" i="1"/>
  <c r="V32" i="1"/>
  <c r="W32" i="1" s="1"/>
  <c r="W13" i="1"/>
  <c r="V31" i="1"/>
  <c r="V24" i="1"/>
  <c r="W11" i="1"/>
  <c r="V37" i="1"/>
  <c r="W37" i="1" s="1"/>
  <c r="W23" i="1"/>
  <c r="W15" i="1"/>
  <c r="V34" i="1"/>
  <c r="W34" i="1" s="1"/>
  <c r="M38" i="1"/>
  <c r="L41" i="1"/>
  <c r="M41" i="1" s="1"/>
  <c r="U38" i="1"/>
  <c r="U41" i="1" s="1"/>
  <c r="R38" i="1"/>
  <c r="S31" i="1"/>
  <c r="W24" i="1" l="1"/>
  <c r="V27" i="1"/>
  <c r="W27" i="1" s="1"/>
  <c r="W31" i="1"/>
  <c r="V38" i="1"/>
  <c r="S38" i="1"/>
  <c r="R41" i="1"/>
  <c r="S41" i="1" s="1"/>
  <c r="V41" i="1" l="1"/>
  <c r="W41" i="1" s="1"/>
  <c r="W38" i="1"/>
</calcChain>
</file>

<file path=xl/sharedStrings.xml><?xml version="1.0" encoding="utf-8"?>
<sst xmlns="http://schemas.openxmlformats.org/spreadsheetml/2006/main" count="146" uniqueCount="105">
  <si>
    <t>Puget Sound Energy</t>
  </si>
  <si>
    <t>2019 Gas General Rate Case Filing</t>
  </si>
  <si>
    <t>Rate Change Impacts by Rate Schedule</t>
  </si>
  <si>
    <t>Combined Impacts</t>
  </si>
  <si>
    <t>12ME Dec 2018</t>
  </si>
  <si>
    <t>Normalized</t>
  </si>
  <si>
    <t>Base</t>
  </si>
  <si>
    <t>Sch. 141</t>
  </si>
  <si>
    <t>Sch. 141X</t>
  </si>
  <si>
    <t>Sch. 149</t>
  </si>
  <si>
    <t>Net</t>
  </si>
  <si>
    <t>Rate</t>
  </si>
  <si>
    <t xml:space="preserve">Revenue at </t>
  </si>
  <si>
    <t>Base Rate</t>
  </si>
  <si>
    <t>ERF</t>
  </si>
  <si>
    <t>EDIT</t>
  </si>
  <si>
    <t>CRM</t>
  </si>
  <si>
    <t>Rider</t>
  </si>
  <si>
    <t>Revenue at</t>
  </si>
  <si>
    <t>Rate Class</t>
  </si>
  <si>
    <t>Schedule</t>
  </si>
  <si>
    <t>Current Rates (1)</t>
  </si>
  <si>
    <t>Revenue Change</t>
  </si>
  <si>
    <t xml:space="preserve"> % Change</t>
  </si>
  <si>
    <t>% Change</t>
  </si>
  <si>
    <t>Proposed Rates</t>
  </si>
  <si>
    <t>A</t>
  </si>
  <si>
    <t>B</t>
  </si>
  <si>
    <t>C</t>
  </si>
  <si>
    <t>D</t>
  </si>
  <si>
    <t>E = D/C</t>
  </si>
  <si>
    <t>F</t>
  </si>
  <si>
    <t>G = F/C</t>
  </si>
  <si>
    <t>H</t>
  </si>
  <si>
    <t>I = H/C</t>
  </si>
  <si>
    <t>J</t>
  </si>
  <si>
    <t>K = J/C</t>
  </si>
  <si>
    <t>L = F + H + J</t>
  </si>
  <si>
    <t>M = L/C</t>
  </si>
  <si>
    <t>N = C+D+F+H+J</t>
  </si>
  <si>
    <t>O = N - C</t>
  </si>
  <si>
    <t>P = O/C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</si>
  <si>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</si>
  <si>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</si>
  <si>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</si>
  <si>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</si>
  <si>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</si>
  <si>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</si>
  <si>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</si>
  <si>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</si>
  <si>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Trans.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</si>
  <si>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</si>
  <si>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</si>
  <si>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</si>
  <si>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</si>
  <si>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</si>
  <si>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</si>
  <si>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</si>
  <si>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Trans.</t>
  </si>
  <si>
    <t>87T</t>
  </si>
  <si>
    <t>Contracts</t>
  </si>
  <si>
    <t>Total</t>
  </si>
  <si>
    <t>Rentals</t>
  </si>
  <si>
    <t>Total Including Rentals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</si>
  <si>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</si>
  <si>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</si>
  <si>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</si>
  <si>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</si>
  <si>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</si>
  <si>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</si>
  <si>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</si>
  <si>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</si>
  <si>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(1) Rates effective May 1, 2019</t>
  </si>
  <si>
    <t>Typical Residential Bill Impacts of Proposed Rates</t>
  </si>
  <si>
    <t>Current Rates</t>
  </si>
  <si>
    <t>Base Rate Change</t>
  </si>
  <si>
    <t>Schedule 141 Rate Change</t>
  </si>
  <si>
    <t>Schedule 141X Rate Change</t>
  </si>
  <si>
    <t>Schedule 149 Rate Change</t>
  </si>
  <si>
    <t>Total Rate Change</t>
  </si>
  <si>
    <t>Charges</t>
  </si>
  <si>
    <t>Rates</t>
  </si>
  <si>
    <t>Volume (therms)</t>
  </si>
  <si>
    <t>Customer charge ($/month)</t>
  </si>
  <si>
    <t>Basic charge</t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</si>
  <si>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</si>
  <si>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</si>
  <si>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</si>
  <si>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</si>
  <si>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</si>
  <si>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</si>
  <si>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Decoupling charge (Schedule 142)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</si>
  <si>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</si>
  <si>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</si>
  <si>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</si>
  <si>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</si>
  <si>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</si>
  <si>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</si>
  <si>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</si>
  <si>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</si>
  <si>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</si>
  <si>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</si>
  <si>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t>Rates</t>
    </r>
    <r>
      <rPr>
        <vertAlign val="superscript"/>
        <sz val="11"/>
        <color theme="1"/>
        <rFont val="Calibri"/>
        <family val="2"/>
      </rPr>
      <t xml:space="preserve"> (1)</t>
    </r>
  </si>
  <si>
    <r>
      <t>ERF</t>
    </r>
    <r>
      <rPr>
        <sz val="11"/>
        <color theme="1"/>
        <rFont val="Calibri"/>
        <family val="2"/>
        <scheme val="minor"/>
      </rPr>
      <t xml:space="preserve"> adjusting charge (Schedule 141)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</si>
  <si>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May 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</si>
</sst>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?????_);_(@_)"/>
    <numFmt numFmtId="168" formatCode="_(&quot;$&quot;* #,##0_);_(&quot;$&quot;* \(#,##0\);_(&quot;$&quot;* &quot;-&quot;?????_);_(@_)"/>
    <numFmt numFmtId="169" formatCode="_(&quot;$&quot;* #,##0.00_);_(&quot;$&quot;* \(#,##0.00\);_(&quot;$&quot;* &quot;-&quot;_);_(@_)"/>
    <numFmt numFmtId="170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42" fontId="0" fillId="0" borderId="0" xfId="0" applyNumberFormat="1" applyFont="1"/>
    <xf numFmtId="10" fontId="0" fillId="0" borderId="0" xfId="0" applyNumberFormat="1" applyFont="1" applyBorder="1"/>
    <xf numFmtId="164" fontId="0" fillId="0" borderId="2" xfId="1" applyNumberFormat="1" applyFont="1" applyBorder="1"/>
    <xf numFmtId="10" fontId="0" fillId="0" borderId="2" xfId="0" applyNumberFormat="1" applyFont="1" applyBorder="1"/>
    <xf numFmtId="166" fontId="2" fillId="0" borderId="0" xfId="0" applyNumberFormat="1" applyFont="1" applyFill="1" applyBorder="1"/>
    <xf numFmtId="164" fontId="0" fillId="0" borderId="0" xfId="1" applyNumberFormat="1" applyFont="1"/>
    <xf numFmtId="42" fontId="2" fillId="0" borderId="0" xfId="0" applyNumberFormat="1" applyFont="1" applyBorder="1"/>
    <xf numFmtId="164" fontId="2" fillId="0" borderId="0" xfId="0" applyNumberFormat="1" applyFont="1" applyFill="1"/>
    <xf numFmtId="166" fontId="0" fillId="0" borderId="0" xfId="0" applyNumberFormat="1" applyFont="1"/>
    <xf numFmtId="166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2" fontId="0" fillId="0" borderId="0" xfId="0" applyNumberFormat="1" applyFont="1" applyAlignment="1">
      <alignment horizontal="left"/>
    </xf>
    <xf numFmtId="165" fontId="0" fillId="0" borderId="0" xfId="0" applyNumberFormat="1" applyFont="1"/>
    <xf numFmtId="165" fontId="0" fillId="0" borderId="0" xfId="0" applyNumberFormat="1" applyFont="1" applyBorder="1"/>
    <xf numFmtId="42" fontId="0" fillId="0" borderId="0" xfId="0" applyNumberFormat="1" applyFont="1" applyBorder="1"/>
    <xf numFmtId="0" fontId="0" fillId="0" borderId="0" xfId="0" applyFont="1" applyBorder="1"/>
    <xf numFmtId="42" fontId="0" fillId="0" borderId="2" xfId="0" applyNumberFormat="1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164" fontId="2" fillId="0" borderId="0" xfId="1" applyNumberFormat="1" applyFont="1" applyFill="1" applyBorder="1"/>
    <xf numFmtId="10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42" fontId="2" fillId="0" borderId="0" xfId="0" applyNumberFormat="1" applyFont="1" applyBorder="1" applyAlignment="1">
      <alignment horizontal="left"/>
    </xf>
    <xf numFmtId="167" fontId="2" fillId="0" borderId="0" xfId="0" applyNumberFormat="1" applyFont="1" applyFill="1" applyBorder="1"/>
    <xf numFmtId="42" fontId="2" fillId="0" borderId="0" xfId="0" applyNumberFormat="1" applyFont="1" applyFill="1" applyBorder="1"/>
    <xf numFmtId="168" fontId="2" fillId="0" borderId="0" xfId="0" applyNumberFormat="1" applyFont="1" applyFill="1" applyBorder="1"/>
    <xf numFmtId="37" fontId="2" fillId="0" borderId="0" xfId="0" applyNumberFormat="1" applyFont="1"/>
    <xf numFmtId="37" fontId="2" fillId="0" borderId="0" xfId="0" applyNumberFormat="1" applyFont="1" applyFill="1"/>
    <xf numFmtId="0" fontId="2" fillId="0" borderId="0" xfId="0" applyFont="1" applyAlignment="1">
      <alignment horizontal="left"/>
    </xf>
    <xf numFmtId="42" fontId="2" fillId="0" borderId="2" xfId="0" applyNumberFormat="1" applyFont="1" applyBorder="1" applyAlignment="1">
      <alignment horizontal="left"/>
    </xf>
    <xf numFmtId="164" fontId="2" fillId="0" borderId="2" xfId="1" applyNumberFormat="1" applyFont="1" applyBorder="1"/>
    <xf numFmtId="0" fontId="2" fillId="0" borderId="0" xfId="0" applyFont="1" applyFill="1" applyBorder="1"/>
    <xf numFmtId="0" fontId="3" fillId="0" borderId="0" xfId="0" applyFont="1" applyAlignment="1">
      <alignment horizontal="left"/>
    </xf>
    <xf numFmtId="164" fontId="2" fillId="0" borderId="0" xfId="1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textRotation="180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/>
    <xf numFmtId="44" fontId="2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quotePrefix="1" applyFont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Continuous"/>
    </xf>
    <xf numFmtId="169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169" fontId="0" fillId="0" borderId="0" xfId="0" applyNumberFormat="1" applyFont="1" applyBorder="1"/>
    <xf numFmtId="44" fontId="0" fillId="0" borderId="2" xfId="0" applyNumberFormat="1" applyFont="1" applyBorder="1"/>
    <xf numFmtId="166" fontId="2" fillId="0" borderId="0" xfId="0" applyNumberFormat="1" applyFont="1"/>
    <xf numFmtId="166" fontId="0" fillId="0" borderId="0" xfId="0" applyNumberFormat="1" applyFont="1" applyBorder="1"/>
    <xf numFmtId="166" fontId="2" fillId="0" borderId="0" xfId="0" applyNumberFormat="1" applyFont="1" applyFill="1"/>
    <xf numFmtId="166" fontId="0" fillId="0" borderId="2" xfId="0" applyNumberFormat="1" applyFont="1" applyBorder="1"/>
    <xf numFmtId="166" fontId="5" fillId="0" borderId="0" xfId="0" applyNumberFormat="1" applyFont="1"/>
    <xf numFmtId="169" fontId="0" fillId="0" borderId="2" xfId="0" applyNumberFormat="1" applyFont="1" applyBorder="1"/>
    <xf numFmtId="170" fontId="0" fillId="0" borderId="0" xfId="0" applyNumberFormat="1" applyFont="1"/>
    <xf numFmtId="170" fontId="0" fillId="0" borderId="0" xfId="0" applyNumberFormat="1" applyFont="1" applyBorder="1"/>
    <xf numFmtId="0" fontId="0" fillId="0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5"/>
  <sheetViews>
    <sheetView tabSelected="1" zoomScale="90" zoomScaleNormal="90" workbookViewId="0">
      <pane xSplit="3" ySplit="9" topLeftCell="D10" activePane="bottomRight" state="frozenSplit"/>
      <selection activeCell="R28" sqref="R28"/>
      <selection pane="topRight" activeCell="R28" sqref="R28"/>
      <selection pane="bottomLeft" activeCell="R28" sqref="R28"/>
      <selection pane="bottomRight" activeCell="D29" sqref="D29"/>
    </sheetView>
  </sheetViews>
  <sheetFormatPr defaultRowHeight="14.5" x14ac:dyDescent="0.35"/>
  <cols>
    <col min="1" max="1" width="2.81640625" style="15" customWidth="1"/>
    <col min="2" max="2" width="32.1796875" style="15" customWidth="1"/>
    <col min="3" max="3" width="9.1796875" style="15" bestFit="1" customWidth="1"/>
    <col min="4" max="4" width="16" style="15" bestFit="1" customWidth="1"/>
    <col min="5" max="5" width="2.453125" style="15" customWidth="1"/>
    <col min="6" max="6" width="16" style="15" bestFit="1" customWidth="1"/>
    <col min="7" max="7" width="10.26953125" style="15" customWidth="1"/>
    <col min="8" max="8" width="2.453125" style="15" customWidth="1"/>
    <col min="9" max="9" width="16" style="15" bestFit="1" customWidth="1"/>
    <col min="10" max="10" width="10.453125" style="15" customWidth="1"/>
    <col min="11" max="11" width="2.453125" style="15" customWidth="1"/>
    <col min="12" max="12" width="16" style="15" bestFit="1" customWidth="1"/>
    <col min="13" max="13" width="10.453125" style="15" customWidth="1"/>
    <col min="14" max="14" width="2.453125" style="15" customWidth="1"/>
    <col min="15" max="15" width="16" style="15" bestFit="1" customWidth="1"/>
    <col min="16" max="16" width="10.453125" style="15" customWidth="1"/>
    <col min="17" max="17" width="2.453125" style="15" customWidth="1"/>
    <col min="18" max="18" width="16" style="15" bestFit="1" customWidth="1"/>
    <col min="19" max="19" width="10.26953125" style="15" customWidth="1"/>
    <col min="20" max="20" width="2.453125" style="15" customWidth="1"/>
    <col min="21" max="21" width="15.1796875" style="15" customWidth="1"/>
    <col min="22" max="22" width="16" style="15" bestFit="1" customWidth="1"/>
    <col min="23" max="23" width="10.453125" style="15" customWidth="1"/>
    <col min="24" max="24" width="9.1796875" style="15" customWidth="1"/>
    <col min="25" max="25" width="9.26953125" style="15" customWidth="1"/>
    <col min="26" max="16384" width="8.7265625" style="15"/>
  </cols>
  <sheetData>
    <row r="1" spans="2:24" x14ac:dyDescent="0.3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2:24" x14ac:dyDescent="0.3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2:24" x14ac:dyDescent="0.35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2:24" x14ac:dyDescent="0.35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2:24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4"/>
    </row>
    <row r="6" spans="2:24" x14ac:dyDescent="0.35">
      <c r="D6" s="1" t="s">
        <v>4</v>
      </c>
      <c r="H6" s="16"/>
      <c r="P6" s="16"/>
      <c r="Q6" s="16"/>
      <c r="R6" s="16"/>
      <c r="S6" s="16"/>
      <c r="T6" s="16"/>
      <c r="U6" s="1" t="s">
        <v>4</v>
      </c>
    </row>
    <row r="7" spans="2:24" x14ac:dyDescent="0.35">
      <c r="B7" s="1"/>
      <c r="C7" s="1"/>
      <c r="D7" s="1" t="s">
        <v>5</v>
      </c>
      <c r="E7" s="1"/>
      <c r="F7" s="1"/>
      <c r="G7" s="1" t="s">
        <v>6</v>
      </c>
      <c r="H7" s="1"/>
      <c r="I7" s="1" t="s">
        <v>7</v>
      </c>
      <c r="J7" s="1" t="s">
        <v>7</v>
      </c>
      <c r="K7" s="1"/>
      <c r="L7" s="1" t="s">
        <v>8</v>
      </c>
      <c r="M7" s="1" t="s">
        <v>8</v>
      </c>
      <c r="N7" s="1"/>
      <c r="O7" s="1" t="s">
        <v>9</v>
      </c>
      <c r="P7" s="1" t="s">
        <v>9</v>
      </c>
      <c r="Q7" s="1"/>
      <c r="R7" s="1" t="s">
        <v>10</v>
      </c>
      <c r="S7" s="1" t="s">
        <v>10</v>
      </c>
      <c r="T7" s="1"/>
      <c r="U7" s="1" t="s">
        <v>5</v>
      </c>
      <c r="V7" s="1"/>
      <c r="W7" s="1"/>
      <c r="X7" s="1"/>
    </row>
    <row r="8" spans="2:24" x14ac:dyDescent="0.35">
      <c r="B8" s="1"/>
      <c r="C8" s="1" t="s">
        <v>11</v>
      </c>
      <c r="D8" s="1" t="s">
        <v>12</v>
      </c>
      <c r="E8" s="1"/>
      <c r="F8" s="1" t="s">
        <v>13</v>
      </c>
      <c r="G8" s="1" t="s">
        <v>11</v>
      </c>
      <c r="H8" s="1"/>
      <c r="I8" s="1" t="s">
        <v>14</v>
      </c>
      <c r="J8" s="1" t="s">
        <v>14</v>
      </c>
      <c r="K8" s="1"/>
      <c r="L8" s="1" t="s">
        <v>15</v>
      </c>
      <c r="M8" s="1" t="s">
        <v>15</v>
      </c>
      <c r="N8" s="1"/>
      <c r="O8" s="1" t="s">
        <v>16</v>
      </c>
      <c r="P8" s="1" t="s">
        <v>16</v>
      </c>
      <c r="Q8" s="1"/>
      <c r="R8" s="1" t="s">
        <v>17</v>
      </c>
      <c r="S8" s="1" t="s">
        <v>17</v>
      </c>
      <c r="T8" s="1"/>
      <c r="U8" s="1" t="s">
        <v>18</v>
      </c>
      <c r="V8" s="1" t="s">
        <v>10</v>
      </c>
      <c r="W8" s="1" t="s">
        <v>10</v>
      </c>
      <c r="X8" s="1"/>
    </row>
    <row r="9" spans="2:24" x14ac:dyDescent="0.35">
      <c r="B9" s="17" t="s">
        <v>19</v>
      </c>
      <c r="C9" s="17" t="s">
        <v>20</v>
      </c>
      <c r="D9" s="17" t="s">
        <v>21</v>
      </c>
      <c r="E9" s="17"/>
      <c r="F9" s="17" t="s">
        <v>22</v>
      </c>
      <c r="G9" s="17" t="s">
        <v>23</v>
      </c>
      <c r="H9" s="17"/>
      <c r="I9" s="17" t="s">
        <v>22</v>
      </c>
      <c r="J9" s="17" t="s">
        <v>24</v>
      </c>
      <c r="K9" s="17"/>
      <c r="L9" s="17" t="s">
        <v>22</v>
      </c>
      <c r="M9" s="17" t="s">
        <v>24</v>
      </c>
      <c r="N9" s="17"/>
      <c r="O9" s="17" t="s">
        <v>22</v>
      </c>
      <c r="P9" s="17" t="s">
        <v>24</v>
      </c>
      <c r="Q9" s="17"/>
      <c r="R9" s="17" t="s">
        <v>22</v>
      </c>
      <c r="S9" s="17" t="s">
        <v>24</v>
      </c>
      <c r="T9" s="17"/>
      <c r="U9" s="17" t="s">
        <v>25</v>
      </c>
      <c r="V9" s="17" t="s">
        <v>22</v>
      </c>
      <c r="W9" s="17" t="s">
        <v>24</v>
      </c>
      <c r="X9" s="17"/>
    </row>
    <row r="10" spans="2:24" x14ac:dyDescent="0.35">
      <c r="B10" s="1" t="s">
        <v>26</v>
      </c>
      <c r="C10" s="1" t="s">
        <v>27</v>
      </c>
      <c r="D10" s="1" t="s">
        <v>28</v>
      </c>
      <c r="E10" s="1"/>
      <c r="F10" s="18" t="s">
        <v>29</v>
      </c>
      <c r="G10" s="19" t="s">
        <v>30</v>
      </c>
      <c r="H10" s="1"/>
      <c r="I10" s="18" t="s">
        <v>31</v>
      </c>
      <c r="J10" s="19" t="s">
        <v>32</v>
      </c>
      <c r="K10" s="1"/>
      <c r="L10" s="18" t="s">
        <v>33</v>
      </c>
      <c r="M10" s="19" t="s">
        <v>34</v>
      </c>
      <c r="N10" s="19"/>
      <c r="O10" s="18" t="s">
        <v>35</v>
      </c>
      <c r="P10" s="19" t="s">
        <v>36</v>
      </c>
      <c r="Q10" s="1"/>
      <c r="R10" s="1" t="s">
        <v>37</v>
      </c>
      <c r="S10" s="1" t="s">
        <v>38</v>
      </c>
      <c r="T10" s="1"/>
      <c r="U10" s="1" t="s">
        <v>39</v>
      </c>
      <c r="V10" s="18" t="s">
        <v>40</v>
      </c>
      <c r="W10" s="19" t="s">
        <v>41</v>
      </c>
      <c r="X10" s="1"/>
    </row>
    <row r="11" spans="2:24" x14ac:dyDescent="0.35">
      <c r="B11" s="15" t="s">
        <v>42</v>
      </c>
      <c r="C11" s="20" t="s">
        <v>43</v>
      </c>
      <c r="D11" s="21">
        <v>566044289.26872718</v>
      </c>
      <c r="E11" s="20"/>
      <c r="F11" s="8">
        <v>64991044.661294617</v>
      </c>
      <c r="G11" s="2">
        <f>F11/$D11</f>
        <v>0.11481618292670449</v>
      </c>
      <c r="H11" s="22"/>
      <c r="I11" s="8">
        <v>-19233241.542500384</v>
      </c>
      <c r="J11" s="2">
        <f>I11/$D11</f>
        <v>-3.3978333333859467E-2</v>
      </c>
      <c r="K11" s="3"/>
      <c r="L11" s="8">
        <v>4328500.8799865898</v>
      </c>
      <c r="M11" s="2">
        <f>L11/$D11</f>
        <v>7.6469296873899768E-3</v>
      </c>
      <c r="N11" s="3"/>
      <c r="O11" s="8">
        <v>-6829673.6129359556</v>
      </c>
      <c r="P11" s="2">
        <f>O11/$D11</f>
        <v>-1.206561702399509E-2</v>
      </c>
      <c r="Q11" s="3"/>
      <c r="R11" s="3">
        <f>SUM(I11,L11,O11)</f>
        <v>-21734414.275449749</v>
      </c>
      <c r="S11" s="2">
        <f>R11/$D11</f>
        <v>-3.8397020670464577E-2</v>
      </c>
      <c r="T11" s="3"/>
      <c r="U11" s="3">
        <f>SUM(D11,F11,I11,L11,O11)</f>
        <v>609300919.65457213</v>
      </c>
      <c r="V11" s="8">
        <f>U11-D11</f>
        <v>43256630.385844946</v>
      </c>
      <c r="W11" s="2">
        <f>V11/$D11</f>
        <v>7.6419162256240056E-2</v>
      </c>
      <c r="X11" s="2"/>
    </row>
    <row r="12" spans="2:24" x14ac:dyDescent="0.35">
      <c r="B12" s="15" t="s">
        <v>44</v>
      </c>
      <c r="C12" s="20">
        <v>16</v>
      </c>
      <c r="D12" s="21">
        <v>8431.7461799999983</v>
      </c>
      <c r="E12" s="20"/>
      <c r="F12" s="8">
        <v>1002.8200000000006</v>
      </c>
      <c r="G12" s="2">
        <f>F12/$D12</f>
        <v>0.11893384580037261</v>
      </c>
      <c r="H12" s="22"/>
      <c r="I12" s="8">
        <v>-291.45999999999992</v>
      </c>
      <c r="J12" s="2">
        <f t="shared" ref="J12:J27" si="0">I12/$D12</f>
        <v>-3.4566979813901368E-2</v>
      </c>
      <c r="K12" s="3"/>
      <c r="L12" s="8">
        <v>64.219999999999516</v>
      </c>
      <c r="M12" s="2">
        <f t="shared" ref="M12:M27" si="1">L12/$D12</f>
        <v>7.6164531793341443E-3</v>
      </c>
      <c r="N12" s="3"/>
      <c r="O12" s="8">
        <v>-105.21705999999999</v>
      </c>
      <c r="P12" s="2">
        <f t="shared" ref="P12:P27" si="2">O12/$D12</f>
        <v>-1.2478679712818396E-2</v>
      </c>
      <c r="Q12" s="3"/>
      <c r="R12" s="3">
        <f t="shared" ref="R12:R23" si="3">SUM(I12,L12,O12)</f>
        <v>-332.45706000000041</v>
      </c>
      <c r="S12" s="2">
        <f t="shared" ref="S12:S23" si="4">R12/$D12</f>
        <v>-3.9429206347385622E-2</v>
      </c>
      <c r="T12" s="3"/>
      <c r="U12" s="3">
        <f t="shared" ref="U12:U23" si="5">SUM(D12,F12,I12,L12,O12)</f>
        <v>9102.1091199999973</v>
      </c>
      <c r="V12" s="8">
        <f t="shared" ref="V12:V23" si="6">U12-D12</f>
        <v>670.36293999999907</v>
      </c>
      <c r="W12" s="2">
        <f t="shared" ref="W12:W26" si="7">V12/$D12</f>
        <v>7.9504639452986858E-2</v>
      </c>
      <c r="X12" s="2"/>
    </row>
    <row r="13" spans="2:24" x14ac:dyDescent="0.35">
      <c r="B13" s="15" t="s">
        <v>45</v>
      </c>
      <c r="C13" s="20">
        <v>31</v>
      </c>
      <c r="D13" s="21">
        <v>180482314.8075338</v>
      </c>
      <c r="E13" s="20"/>
      <c r="F13" s="8">
        <v>28963024.13000001</v>
      </c>
      <c r="G13" s="2">
        <f t="shared" ref="G13:G27" si="8">F13/$D13</f>
        <v>0.16047569071178058</v>
      </c>
      <c r="H13" s="22"/>
      <c r="I13" s="8">
        <v>-6148767.6566600865</v>
      </c>
      <c r="J13" s="2">
        <f t="shared" si="0"/>
        <v>-3.4068532771297441E-2</v>
      </c>
      <c r="K13" s="3"/>
      <c r="L13" s="8">
        <v>1283448.5940397903</v>
      </c>
      <c r="M13" s="2">
        <f t="shared" si="1"/>
        <v>7.1112152756266393E-3</v>
      </c>
      <c r="N13" s="3"/>
      <c r="O13" s="8">
        <v>-2547444.9200152764</v>
      </c>
      <c r="P13" s="2">
        <f t="shared" si="2"/>
        <v>-1.4114651193009519E-2</v>
      </c>
      <c r="Q13" s="3"/>
      <c r="R13" s="3">
        <f t="shared" si="3"/>
        <v>-7412763.9826355726</v>
      </c>
      <c r="S13" s="2">
        <f t="shared" si="4"/>
        <v>-4.1071968688680321E-2</v>
      </c>
      <c r="T13" s="3"/>
      <c r="U13" s="3">
        <f t="shared" si="5"/>
        <v>202032574.95489824</v>
      </c>
      <c r="V13" s="8">
        <f t="shared" si="6"/>
        <v>21550260.147364438</v>
      </c>
      <c r="W13" s="2">
        <f t="shared" si="7"/>
        <v>0.11940372202310026</v>
      </c>
      <c r="X13" s="2"/>
    </row>
    <row r="14" spans="2:24" x14ac:dyDescent="0.35">
      <c r="B14" s="15" t="s">
        <v>46</v>
      </c>
      <c r="C14" s="20">
        <v>41</v>
      </c>
      <c r="D14" s="21">
        <v>37721770.257694609</v>
      </c>
      <c r="E14" s="20"/>
      <c r="F14" s="8">
        <v>1668734.2812285563</v>
      </c>
      <c r="G14" s="2">
        <f t="shared" si="8"/>
        <v>4.4237963113307556E-2</v>
      </c>
      <c r="H14" s="22"/>
      <c r="I14" s="8">
        <v>-1234386.9089443744</v>
      </c>
      <c r="J14" s="2">
        <f t="shared" si="0"/>
        <v>-3.2723461823549495E-2</v>
      </c>
      <c r="K14" s="3"/>
      <c r="L14" s="8">
        <v>213016.38735006578</v>
      </c>
      <c r="M14" s="2">
        <f t="shared" si="1"/>
        <v>5.6470411090161921E-3</v>
      </c>
      <c r="N14" s="3"/>
      <c r="O14" s="8">
        <v>-409504.00942275528</v>
      </c>
      <c r="P14" s="2">
        <f t="shared" si="2"/>
        <v>-1.0855906459989727E-2</v>
      </c>
      <c r="Q14" s="3"/>
      <c r="R14" s="3">
        <f t="shared" si="3"/>
        <v>-1430874.5310170639</v>
      </c>
      <c r="S14" s="2">
        <f t="shared" si="4"/>
        <v>-3.793232717452303E-2</v>
      </c>
      <c r="T14" s="3"/>
      <c r="U14" s="3">
        <f t="shared" si="5"/>
        <v>37959630.007906102</v>
      </c>
      <c r="V14" s="8">
        <f t="shared" si="6"/>
        <v>237859.75021149218</v>
      </c>
      <c r="W14" s="2">
        <f t="shared" si="7"/>
        <v>6.305635938784521E-3</v>
      </c>
      <c r="X14" s="2"/>
    </row>
    <row r="15" spans="2:24" x14ac:dyDescent="0.35">
      <c r="B15" s="15" t="s">
        <v>47</v>
      </c>
      <c r="C15" s="20">
        <v>85</v>
      </c>
      <c r="D15" s="21">
        <v>6472335.3473928766</v>
      </c>
      <c r="E15" s="20"/>
      <c r="F15" s="8">
        <v>163450.74750719132</v>
      </c>
      <c r="G15" s="2">
        <f t="shared" si="8"/>
        <v>2.5253751348503745E-2</v>
      </c>
      <c r="H15" s="22"/>
      <c r="I15" s="8">
        <v>-154970.82254109214</v>
      </c>
      <c r="J15" s="2">
        <f t="shared" si="0"/>
        <v>-2.394357124952062E-2</v>
      </c>
      <c r="K15" s="3"/>
      <c r="L15" s="8">
        <v>21685.501761068044</v>
      </c>
      <c r="M15" s="2">
        <f t="shared" si="1"/>
        <v>3.3504910665364688E-3</v>
      </c>
      <c r="N15" s="3"/>
      <c r="O15" s="8">
        <v>-53570.476767228472</v>
      </c>
      <c r="P15" s="2">
        <f t="shared" si="2"/>
        <v>-8.2768388675669002E-3</v>
      </c>
      <c r="Q15" s="3"/>
      <c r="R15" s="3">
        <f t="shared" si="3"/>
        <v>-186855.79754725259</v>
      </c>
      <c r="S15" s="2">
        <f t="shared" si="4"/>
        <v>-2.8869919050551054E-2</v>
      </c>
      <c r="T15" s="3"/>
      <c r="U15" s="3">
        <f t="shared" si="5"/>
        <v>6448930.2973528141</v>
      </c>
      <c r="V15" s="8">
        <f t="shared" si="6"/>
        <v>-23405.050040062517</v>
      </c>
      <c r="W15" s="2">
        <f t="shared" si="7"/>
        <v>-3.6161677020475017E-3</v>
      </c>
      <c r="X15" s="2"/>
    </row>
    <row r="16" spans="2:24" x14ac:dyDescent="0.35">
      <c r="B16" s="15" t="s">
        <v>48</v>
      </c>
      <c r="C16" s="20">
        <v>86</v>
      </c>
      <c r="D16" s="21">
        <v>4920932.0508334171</v>
      </c>
      <c r="E16" s="20"/>
      <c r="F16" s="8">
        <v>783.9199999999837</v>
      </c>
      <c r="G16" s="2">
        <f t="shared" si="8"/>
        <v>1.5930315474834035E-4</v>
      </c>
      <c r="H16" s="22"/>
      <c r="I16" s="8">
        <v>-159857.77006112447</v>
      </c>
      <c r="J16" s="2">
        <f t="shared" si="0"/>
        <v>-3.2485262631100686E-2</v>
      </c>
      <c r="K16" s="3"/>
      <c r="L16" s="8">
        <v>27322.332710135579</v>
      </c>
      <c r="M16" s="2">
        <f t="shared" si="1"/>
        <v>5.5522678281054953E-3</v>
      </c>
      <c r="N16" s="3"/>
      <c r="O16" s="8">
        <v>-38998.381132644368</v>
      </c>
      <c r="P16" s="2">
        <f t="shared" si="2"/>
        <v>-7.9249989087005462E-3</v>
      </c>
      <c r="Q16" s="3"/>
      <c r="R16" s="3">
        <f t="shared" si="3"/>
        <v>-171533.81848363325</v>
      </c>
      <c r="S16" s="2">
        <f t="shared" si="4"/>
        <v>-3.4857993711695734E-2</v>
      </c>
      <c r="T16" s="3"/>
      <c r="U16" s="3">
        <f t="shared" si="5"/>
        <v>4750182.152349784</v>
      </c>
      <c r="V16" s="8">
        <f t="shared" si="6"/>
        <v>-170749.89848363306</v>
      </c>
      <c r="W16" s="2">
        <f t="shared" si="7"/>
        <v>-3.4698690556947354E-2</v>
      </c>
      <c r="X16" s="2"/>
    </row>
    <row r="17" spans="2:27" x14ac:dyDescent="0.35">
      <c r="B17" s="15" t="s">
        <v>49</v>
      </c>
      <c r="C17" s="20">
        <v>87</v>
      </c>
      <c r="D17" s="21">
        <v>7852326.1605737153</v>
      </c>
      <c r="E17" s="20"/>
      <c r="F17" s="8">
        <v>366780.12999999989</v>
      </c>
      <c r="G17" s="2">
        <f t="shared" si="8"/>
        <v>4.6709742119678051E-2</v>
      </c>
      <c r="H17" s="22"/>
      <c r="I17" s="8">
        <v>-107717.1534900488</v>
      </c>
      <c r="J17" s="2">
        <f t="shared" si="0"/>
        <v>-1.3717865418134727E-2</v>
      </c>
      <c r="K17" s="3"/>
      <c r="L17" s="8">
        <v>15133.517334554579</v>
      </c>
      <c r="M17" s="2">
        <f t="shared" si="1"/>
        <v>1.9272655038884525E-3</v>
      </c>
      <c r="N17" s="3"/>
      <c r="O17" s="8">
        <v>-47140.825079371411</v>
      </c>
      <c r="P17" s="2">
        <f t="shared" si="2"/>
        <v>-6.0034216759950725E-3</v>
      </c>
      <c r="Q17" s="3"/>
      <c r="R17" s="3">
        <f t="shared" si="3"/>
        <v>-139724.46123486565</v>
      </c>
      <c r="S17" s="2">
        <f t="shared" si="4"/>
        <v>-1.7794021590241349E-2</v>
      </c>
      <c r="T17" s="3"/>
      <c r="U17" s="3">
        <f t="shared" si="5"/>
        <v>8079381.8293388495</v>
      </c>
      <c r="V17" s="8">
        <f t="shared" si="6"/>
        <v>227055.66876513418</v>
      </c>
      <c r="W17" s="2">
        <f t="shared" si="7"/>
        <v>2.8915720529436691E-2</v>
      </c>
      <c r="X17" s="2"/>
    </row>
    <row r="18" spans="2:27" x14ac:dyDescent="0.35">
      <c r="B18" s="15" t="s">
        <v>50</v>
      </c>
      <c r="C18" s="20" t="s">
        <v>51</v>
      </c>
      <c r="D18" s="21">
        <v>23023.685802228316</v>
      </c>
      <c r="E18" s="20"/>
      <c r="F18" s="8">
        <v>4335.4199999999983</v>
      </c>
      <c r="G18" s="2">
        <f t="shared" si="8"/>
        <v>0.18830260442402322</v>
      </c>
      <c r="H18" s="22"/>
      <c r="I18" s="8">
        <v>-927.8391410602776</v>
      </c>
      <c r="J18" s="2">
        <f t="shared" si="0"/>
        <v>-4.0299331263914225E-2</v>
      </c>
      <c r="K18" s="3"/>
      <c r="L18" s="8">
        <v>298.22785260064381</v>
      </c>
      <c r="M18" s="2">
        <f t="shared" si="1"/>
        <v>1.29530890563048E-2</v>
      </c>
      <c r="N18" s="3"/>
      <c r="O18" s="8">
        <v>-395.59640402345775</v>
      </c>
      <c r="P18" s="2">
        <f t="shared" si="2"/>
        <v>-1.718214917548825E-2</v>
      </c>
      <c r="Q18" s="3"/>
      <c r="R18" s="3">
        <f t="shared" si="3"/>
        <v>-1025.2076924830915</v>
      </c>
      <c r="S18" s="2">
        <f t="shared" si="4"/>
        <v>-4.4528391383097672E-2</v>
      </c>
      <c r="T18" s="3"/>
      <c r="U18" s="3">
        <f t="shared" si="5"/>
        <v>26333.898109745223</v>
      </c>
      <c r="V18" s="8">
        <f t="shared" si="6"/>
        <v>3310.2123075169075</v>
      </c>
      <c r="W18" s="2">
        <f t="shared" si="7"/>
        <v>0.14377421304092558</v>
      </c>
      <c r="X18" s="2"/>
    </row>
    <row r="19" spans="2:27" x14ac:dyDescent="0.35">
      <c r="B19" s="15" t="s">
        <v>52</v>
      </c>
      <c r="C19" s="15" t="s">
        <v>53</v>
      </c>
      <c r="D19" s="21">
        <v>4492896.6165647525</v>
      </c>
      <c r="F19" s="8">
        <v>345393.63227352715</v>
      </c>
      <c r="G19" s="2">
        <f t="shared" si="8"/>
        <v>7.6875490746905611E-2</v>
      </c>
      <c r="H19" s="22"/>
      <c r="I19" s="8">
        <v>-175675.17262597135</v>
      </c>
      <c r="J19" s="2">
        <f t="shared" si="0"/>
        <v>-3.9100648783744273E-2</v>
      </c>
      <c r="K19" s="3"/>
      <c r="L19" s="8">
        <v>56388.931351886073</v>
      </c>
      <c r="M19" s="2">
        <f t="shared" si="1"/>
        <v>1.2550685262595868E-2</v>
      </c>
      <c r="N19" s="3"/>
      <c r="O19" s="8">
        <v>-127462.32027323937</v>
      </c>
      <c r="P19" s="2">
        <f t="shared" si="2"/>
        <v>-2.8369742540547586E-2</v>
      </c>
      <c r="Q19" s="3"/>
      <c r="R19" s="3">
        <f t="shared" si="3"/>
        <v>-246748.56154732464</v>
      </c>
      <c r="S19" s="2">
        <f t="shared" si="4"/>
        <v>-5.4919706061695987E-2</v>
      </c>
      <c r="T19" s="3"/>
      <c r="U19" s="3">
        <f t="shared" si="5"/>
        <v>4591541.6872909553</v>
      </c>
      <c r="V19" s="8">
        <f t="shared" si="6"/>
        <v>98645.070726202801</v>
      </c>
      <c r="W19" s="2">
        <f t="shared" si="7"/>
        <v>2.1955784685209683E-2</v>
      </c>
      <c r="X19" s="2"/>
    </row>
    <row r="20" spans="2:27" x14ac:dyDescent="0.35">
      <c r="B20" s="15" t="s">
        <v>54</v>
      </c>
      <c r="C20" s="15" t="s">
        <v>55</v>
      </c>
      <c r="D20" s="21">
        <v>7701790.5107386047</v>
      </c>
      <c r="F20" s="8">
        <v>716705.91000000027</v>
      </c>
      <c r="G20" s="2">
        <f t="shared" si="8"/>
        <v>9.3057050694990651E-2</v>
      </c>
      <c r="H20" s="22"/>
      <c r="I20" s="8">
        <v>-298509.94864672702</v>
      </c>
      <c r="J20" s="2">
        <f t="shared" si="0"/>
        <v>-3.8758513131526319E-2</v>
      </c>
      <c r="K20" s="3"/>
      <c r="L20" s="8">
        <v>95437.488374995097</v>
      </c>
      <c r="M20" s="2">
        <f t="shared" si="1"/>
        <v>1.2391597543704497E-2</v>
      </c>
      <c r="N20" s="3"/>
      <c r="O20" s="8">
        <v>-247500.40791675434</v>
      </c>
      <c r="P20" s="2">
        <f t="shared" si="2"/>
        <v>-3.2135437541655355E-2</v>
      </c>
      <c r="Q20" s="3"/>
      <c r="R20" s="3">
        <f t="shared" si="3"/>
        <v>-450572.86818848626</v>
      </c>
      <c r="S20" s="2">
        <f t="shared" si="4"/>
        <v>-5.8502353129477179E-2</v>
      </c>
      <c r="T20" s="3"/>
      <c r="U20" s="3">
        <f t="shared" si="5"/>
        <v>7967923.5525501193</v>
      </c>
      <c r="V20" s="8">
        <f t="shared" si="6"/>
        <v>266133.04181151465</v>
      </c>
      <c r="W20" s="2">
        <f t="shared" si="7"/>
        <v>3.4554697565513555E-2</v>
      </c>
      <c r="X20" s="2"/>
    </row>
    <row r="21" spans="2:27" x14ac:dyDescent="0.35">
      <c r="B21" s="15" t="s">
        <v>56</v>
      </c>
      <c r="C21" s="15" t="s">
        <v>57</v>
      </c>
      <c r="D21" s="21">
        <v>76576.498531000005</v>
      </c>
      <c r="F21" s="8">
        <v>-776.07999999999993</v>
      </c>
      <c r="G21" s="2">
        <f t="shared" si="8"/>
        <v>-1.0134702093826138E-2</v>
      </c>
      <c r="H21" s="22"/>
      <c r="I21" s="8">
        <v>-3382.4162797638301</v>
      </c>
      <c r="J21" s="2">
        <f t="shared" si="0"/>
        <v>-4.4170422318207024E-2</v>
      </c>
      <c r="K21" s="3"/>
      <c r="L21" s="8">
        <v>1085.8368811878063</v>
      </c>
      <c r="M21" s="2">
        <f t="shared" si="1"/>
        <v>1.4179766664941378E-2</v>
      </c>
      <c r="N21" s="3"/>
      <c r="O21" s="8">
        <v>-1457.8458224999999</v>
      </c>
      <c r="P21" s="2">
        <f t="shared" si="2"/>
        <v>-1.9037770732097774E-2</v>
      </c>
      <c r="Q21" s="3"/>
      <c r="R21" s="3">
        <f t="shared" si="3"/>
        <v>-3754.4252210760237</v>
      </c>
      <c r="S21" s="2">
        <f t="shared" si="4"/>
        <v>-4.9028426385363422E-2</v>
      </c>
      <c r="T21" s="3"/>
      <c r="U21" s="3">
        <f t="shared" si="5"/>
        <v>72045.993309923972</v>
      </c>
      <c r="V21" s="8">
        <f t="shared" si="6"/>
        <v>-4530.5052210760332</v>
      </c>
      <c r="W21" s="2">
        <f t="shared" si="7"/>
        <v>-5.9163128479189683E-2</v>
      </c>
      <c r="X21" s="2"/>
    </row>
    <row r="22" spans="2:27" x14ac:dyDescent="0.35">
      <c r="B22" s="15" t="s">
        <v>58</v>
      </c>
      <c r="C22" s="15" t="s">
        <v>59</v>
      </c>
      <c r="D22" s="21">
        <v>4082109.4848146331</v>
      </c>
      <c r="F22" s="8">
        <v>1065989.42</v>
      </c>
      <c r="G22" s="2">
        <f t="shared" si="8"/>
        <v>0.26113690090024766</v>
      </c>
      <c r="H22" s="22"/>
      <c r="I22" s="8">
        <v>-152926.33031827497</v>
      </c>
      <c r="J22" s="2">
        <f t="shared" si="0"/>
        <v>-3.7462574408441987E-2</v>
      </c>
      <c r="K22" s="3"/>
      <c r="L22" s="8">
        <v>48636.399754998762</v>
      </c>
      <c r="M22" s="2">
        <f t="shared" si="1"/>
        <v>1.1914526040010738E-2</v>
      </c>
      <c r="N22" s="3"/>
      <c r="O22" s="8">
        <v>-202891.07931689653</v>
      </c>
      <c r="P22" s="2">
        <f t="shared" si="2"/>
        <v>-4.9702507997800488E-2</v>
      </c>
      <c r="Q22" s="3"/>
      <c r="R22" s="3">
        <f t="shared" si="3"/>
        <v>-307181.00988017273</v>
      </c>
      <c r="S22" s="2">
        <f t="shared" si="4"/>
        <v>-7.5250556366231736E-2</v>
      </c>
      <c r="T22" s="3"/>
      <c r="U22" s="3">
        <f t="shared" si="5"/>
        <v>4840917.8949344605</v>
      </c>
      <c r="V22" s="8">
        <f t="shared" si="6"/>
        <v>758808.41011982737</v>
      </c>
      <c r="W22" s="2">
        <f t="shared" si="7"/>
        <v>0.18588634453401598</v>
      </c>
      <c r="X22" s="2"/>
    </row>
    <row r="23" spans="2:27" x14ac:dyDescent="0.35">
      <c r="B23" s="15" t="s">
        <v>60</v>
      </c>
      <c r="D23" s="21">
        <v>1896683.4197041513</v>
      </c>
      <c r="F23" s="8">
        <v>38602.938156810822</v>
      </c>
      <c r="G23" s="2">
        <f t="shared" si="8"/>
        <v>2.035286319043807E-2</v>
      </c>
      <c r="H23" s="23"/>
      <c r="I23" s="8">
        <v>-35274.722042470239</v>
      </c>
      <c r="J23" s="2">
        <f t="shared" si="0"/>
        <v>-1.8598107452203312E-2</v>
      </c>
      <c r="K23" s="24"/>
      <c r="L23" s="8">
        <v>11662.625379653648</v>
      </c>
      <c r="M23" s="2">
        <f t="shared" si="1"/>
        <v>6.1489573106896294E-3</v>
      </c>
      <c r="N23" s="24"/>
      <c r="O23" s="8">
        <v>-91529.37680040233</v>
      </c>
      <c r="P23" s="2">
        <f t="shared" si="2"/>
        <v>-4.8257593148929023E-2</v>
      </c>
      <c r="Q23" s="24"/>
      <c r="R23" s="3">
        <f t="shared" si="3"/>
        <v>-115141.47346321892</v>
      </c>
      <c r="S23" s="2">
        <f t="shared" si="4"/>
        <v>-6.0706743290442705E-2</v>
      </c>
      <c r="T23" s="24"/>
      <c r="U23" s="3">
        <f t="shared" si="5"/>
        <v>1820144.8843977433</v>
      </c>
      <c r="V23" s="8">
        <f t="shared" si="6"/>
        <v>-76538.53530640807</v>
      </c>
      <c r="W23" s="2">
        <f t="shared" si="7"/>
        <v>-4.0353880100004624E-2</v>
      </c>
      <c r="X23" s="4"/>
      <c r="Y23" s="25"/>
    </row>
    <row r="24" spans="2:27" x14ac:dyDescent="0.35">
      <c r="B24" s="15" t="s">
        <v>61</v>
      </c>
      <c r="D24" s="26">
        <f>SUM(D11:D23)</f>
        <v>821775479.85509121</v>
      </c>
      <c r="F24" s="5">
        <f>SUM(F11:F23)</f>
        <v>98325071.930460706</v>
      </c>
      <c r="G24" s="6">
        <f t="shared" si="8"/>
        <v>0.11964955677163668</v>
      </c>
      <c r="H24" s="23"/>
      <c r="I24" s="5">
        <f>SUM(I11:I23)</f>
        <v>-27705929.74325138</v>
      </c>
      <c r="J24" s="6">
        <f t="shared" si="0"/>
        <v>-3.3714719436672577E-2</v>
      </c>
      <c r="K24" s="24"/>
      <c r="L24" s="5">
        <f>SUM(L11:L23)</f>
        <v>6102680.9427775256</v>
      </c>
      <c r="M24" s="6">
        <f t="shared" si="1"/>
        <v>7.426214449539976E-3</v>
      </c>
      <c r="N24" s="24"/>
      <c r="O24" s="5">
        <f>SUM(O11:O23)</f>
        <v>-10597674.068947049</v>
      </c>
      <c r="P24" s="6">
        <f t="shared" si="2"/>
        <v>-1.289606994700767E-2</v>
      </c>
      <c r="Q24" s="24"/>
      <c r="R24" s="5">
        <f>SUM(R11:R23)</f>
        <v>-32200922.869420893</v>
      </c>
      <c r="S24" s="6">
        <f>R24/$D24</f>
        <v>-3.9184574934140265E-2</v>
      </c>
      <c r="T24" s="24"/>
      <c r="U24" s="5">
        <f>SUM(U11:U23)</f>
        <v>887899628.9161309</v>
      </c>
      <c r="V24" s="5">
        <f>SUM(V11:V23)</f>
        <v>66124149.06103988</v>
      </c>
      <c r="W24" s="6">
        <f t="shared" si="7"/>
        <v>8.0464981837496494E-2</v>
      </c>
      <c r="X24" s="4"/>
      <c r="Y24" s="24"/>
    </row>
    <row r="25" spans="2:27" s="32" customFormat="1" x14ac:dyDescent="0.35">
      <c r="B25" s="27"/>
      <c r="C25" s="28"/>
      <c r="D25" s="28"/>
      <c r="E25" s="28"/>
      <c r="F25" s="29"/>
      <c r="G25" s="7"/>
      <c r="H25" s="7"/>
      <c r="I25" s="29"/>
      <c r="J25" s="7"/>
      <c r="K25" s="7"/>
      <c r="L25" s="29"/>
      <c r="M25" s="7"/>
      <c r="N25" s="7"/>
      <c r="O25" s="29"/>
      <c r="P25" s="7"/>
      <c r="Q25" s="7"/>
      <c r="R25" s="7"/>
      <c r="S25" s="7"/>
      <c r="T25" s="7"/>
      <c r="U25" s="7"/>
      <c r="V25" s="29"/>
      <c r="W25" s="7"/>
      <c r="X25" s="30"/>
      <c r="Y25" s="31"/>
    </row>
    <row r="26" spans="2:27" s="32" customFormat="1" x14ac:dyDescent="0.35">
      <c r="B26" s="27" t="s">
        <v>62</v>
      </c>
      <c r="C26" s="27"/>
      <c r="D26" s="33">
        <v>5622676.1599999992</v>
      </c>
      <c r="E26" s="27"/>
      <c r="F26" s="8">
        <v>-443824.04999999987</v>
      </c>
      <c r="G26" s="2">
        <f t="shared" si="8"/>
        <v>-7.8934663382783182E-2</v>
      </c>
      <c r="H26" s="34"/>
      <c r="I26" s="8">
        <v>-227387.04999999987</v>
      </c>
      <c r="J26" s="2">
        <f t="shared" si="0"/>
        <v>-4.0441071747585745E-2</v>
      </c>
      <c r="K26" s="35"/>
      <c r="L26" s="8">
        <v>73243.629999999961</v>
      </c>
      <c r="M26" s="2">
        <f t="shared" si="1"/>
        <v>1.3026471366261288E-2</v>
      </c>
      <c r="N26" s="24"/>
      <c r="O26" s="8"/>
      <c r="P26" s="2">
        <f>O26/$D26</f>
        <v>0</v>
      </c>
      <c r="Q26" s="36"/>
      <c r="R26" s="3">
        <f t="shared" ref="R26" si="9">SUM(I26,L26,O26)</f>
        <v>-154143.41999999993</v>
      </c>
      <c r="S26" s="2">
        <f>R26/$D26</f>
        <v>-2.7414600381324459E-2</v>
      </c>
      <c r="T26" s="36"/>
      <c r="U26" s="3">
        <f>SUM(D26,F26,I26,L26,O26)</f>
        <v>5024708.6899999995</v>
      </c>
      <c r="V26" s="8">
        <f>U26-D26</f>
        <v>-597967.46999999974</v>
      </c>
      <c r="W26" s="2">
        <f t="shared" si="7"/>
        <v>-0.10634926376410762</v>
      </c>
      <c r="X26" s="4"/>
      <c r="Y26" s="30"/>
      <c r="Z26" s="37"/>
      <c r="AA26" s="38"/>
    </row>
    <row r="27" spans="2:27" s="32" customFormat="1" x14ac:dyDescent="0.35">
      <c r="B27" s="39" t="s">
        <v>63</v>
      </c>
      <c r="C27" s="39"/>
      <c r="D27" s="40">
        <f>D24+D26</f>
        <v>827398156.01509118</v>
      </c>
      <c r="E27" s="39"/>
      <c r="F27" s="41">
        <f>F24+F26</f>
        <v>97881247.880460709</v>
      </c>
      <c r="G27" s="6">
        <f t="shared" si="8"/>
        <v>0.11830005562482233</v>
      </c>
      <c r="H27" s="42"/>
      <c r="I27" s="41">
        <f>I24+I26</f>
        <v>-27933316.79325138</v>
      </c>
      <c r="J27" s="6">
        <f t="shared" si="0"/>
        <v>-3.376042911164271E-2</v>
      </c>
      <c r="K27" s="35"/>
      <c r="L27" s="41">
        <f>L24+L26</f>
        <v>6175924.5727775255</v>
      </c>
      <c r="M27" s="6">
        <f t="shared" si="1"/>
        <v>7.4642716180586708E-3</v>
      </c>
      <c r="N27" s="35"/>
      <c r="O27" s="41">
        <f>O24+O26</f>
        <v>-10597674.068947049</v>
      </c>
      <c r="P27" s="6">
        <f t="shared" si="2"/>
        <v>-1.2808433269887242E-2</v>
      </c>
      <c r="Q27" s="35"/>
      <c r="R27" s="41">
        <f>R24+R26</f>
        <v>-32355066.289420895</v>
      </c>
      <c r="S27" s="6">
        <f t="shared" ref="S27" si="10">R27/$D27</f>
        <v>-3.9104590763471267E-2</v>
      </c>
      <c r="T27" s="35"/>
      <c r="U27" s="41">
        <f>U24+U26</f>
        <v>892924337.60613096</v>
      </c>
      <c r="V27" s="41">
        <f>V24+V26</f>
        <v>65526181.591039881</v>
      </c>
      <c r="W27" s="6">
        <f>V27/$D27</f>
        <v>7.9195464861351136E-2</v>
      </c>
      <c r="X27" s="4"/>
      <c r="Y27" s="30"/>
    </row>
    <row r="28" spans="2:27" x14ac:dyDescent="0.35">
      <c r="F28" s="8"/>
      <c r="G28" s="3"/>
      <c r="H28" s="25"/>
      <c r="I28" s="8"/>
      <c r="J28" s="3"/>
      <c r="K28" s="25"/>
      <c r="L28" s="8"/>
      <c r="M28" s="3"/>
      <c r="N28" s="24"/>
      <c r="O28" s="8"/>
      <c r="P28" s="3"/>
      <c r="Q28" s="25"/>
      <c r="R28" s="25"/>
      <c r="S28" s="25"/>
      <c r="T28" s="25"/>
      <c r="U28" s="25"/>
      <c r="V28" s="8"/>
      <c r="W28" s="3"/>
      <c r="X28" s="4"/>
      <c r="Y28" s="25"/>
    </row>
    <row r="29" spans="2:27" x14ac:dyDescent="0.35">
      <c r="F29" s="8"/>
      <c r="G29" s="3"/>
      <c r="H29" s="25"/>
      <c r="I29" s="8"/>
      <c r="J29" s="3"/>
      <c r="K29" s="25"/>
      <c r="L29" s="8"/>
      <c r="M29" s="3"/>
      <c r="N29" s="24"/>
      <c r="O29" s="8"/>
      <c r="P29" s="3"/>
      <c r="Q29" s="25"/>
      <c r="R29" s="25"/>
      <c r="S29" s="25"/>
      <c r="T29" s="25"/>
      <c r="U29" s="25"/>
      <c r="V29" s="8"/>
      <c r="W29" s="3"/>
      <c r="X29" s="4"/>
      <c r="Y29" s="25"/>
    </row>
    <row r="30" spans="2:27" s="32" customFormat="1" x14ac:dyDescent="0.35">
      <c r="B30" s="43" t="s">
        <v>64</v>
      </c>
      <c r="C30" s="43"/>
      <c r="D30" s="43"/>
      <c r="E30" s="43"/>
      <c r="F30" s="44"/>
      <c r="G30" s="9"/>
      <c r="H30" s="31"/>
      <c r="I30" s="44"/>
      <c r="J30" s="9"/>
      <c r="K30" s="31"/>
      <c r="L30" s="44"/>
      <c r="M30" s="9"/>
      <c r="N30" s="31"/>
      <c r="O30" s="44"/>
      <c r="P30" s="9"/>
      <c r="Q30" s="31"/>
      <c r="R30" s="31"/>
      <c r="S30" s="31"/>
      <c r="T30" s="31"/>
      <c r="U30" s="31"/>
      <c r="V30" s="44"/>
      <c r="W30" s="9"/>
      <c r="X30" s="30"/>
      <c r="Y30" s="31"/>
    </row>
    <row r="31" spans="2:27" s="32" customFormat="1" x14ac:dyDescent="0.35">
      <c r="B31" s="39" t="s">
        <v>65</v>
      </c>
      <c r="C31" s="39"/>
      <c r="D31" s="10">
        <f>D11+D12</f>
        <v>566052721.01490724</v>
      </c>
      <c r="E31" s="39"/>
      <c r="F31" s="10">
        <f>F11+F12</f>
        <v>64992047.481294617</v>
      </c>
      <c r="G31" s="2">
        <f t="shared" ref="G31:G38" si="11">F31/$D31</f>
        <v>0.11481624426213653</v>
      </c>
      <c r="H31" s="42"/>
      <c r="I31" s="10">
        <f>I11+I12</f>
        <v>-19233533.002500385</v>
      </c>
      <c r="J31" s="2">
        <f t="shared" ref="J31:J38" si="12">I31/$D31</f>
        <v>-3.3978342102155293E-2</v>
      </c>
      <c r="K31" s="31"/>
      <c r="L31" s="10">
        <f>L11+L12</f>
        <v>4328565.0999865895</v>
      </c>
      <c r="M31" s="2">
        <f t="shared" ref="M31:M38" si="13">L31/$D31</f>
        <v>7.6469292334213424E-3</v>
      </c>
      <c r="N31" s="45"/>
      <c r="O31" s="10">
        <f>O11+O12</f>
        <v>-6829778.8299959553</v>
      </c>
      <c r="P31" s="2">
        <f t="shared" ref="P31:P38" si="14">O31/$D31</f>
        <v>-1.2065623176849087E-2</v>
      </c>
      <c r="Q31" s="31"/>
      <c r="R31" s="10">
        <f>R11+R12</f>
        <v>-21734746.732509751</v>
      </c>
      <c r="S31" s="2">
        <f t="shared" ref="S31:S32" si="15">R31/$D31</f>
        <v>-3.8397036045583033E-2</v>
      </c>
      <c r="T31" s="31"/>
      <c r="U31" s="10">
        <f>U11+U12</f>
        <v>609310021.76369214</v>
      </c>
      <c r="V31" s="10">
        <f>V11+V12</f>
        <v>43257300.748784944</v>
      </c>
      <c r="W31" s="2">
        <f t="shared" ref="W31:W38" si="16">V31/$D31</f>
        <v>7.6419208216553638E-2</v>
      </c>
      <c r="X31" s="4"/>
      <c r="Y31" s="46"/>
    </row>
    <row r="32" spans="2:27" s="32" customFormat="1" x14ac:dyDescent="0.35">
      <c r="B32" s="47" t="s">
        <v>66</v>
      </c>
      <c r="C32" s="47"/>
      <c r="D32" s="10">
        <f>D13+D18</f>
        <v>180505338.49333602</v>
      </c>
      <c r="E32" s="47"/>
      <c r="F32" s="10">
        <f>F13+F18</f>
        <v>28967359.550000012</v>
      </c>
      <c r="G32" s="2">
        <f t="shared" si="11"/>
        <v>0.16047924007006276</v>
      </c>
      <c r="H32" s="42"/>
      <c r="I32" s="10">
        <f>I13+I18</f>
        <v>-6149695.4958011471</v>
      </c>
      <c r="J32" s="2">
        <f t="shared" si="12"/>
        <v>-3.4069327517580232E-2</v>
      </c>
      <c r="K32" s="31"/>
      <c r="L32" s="10">
        <f>L13+L18</f>
        <v>1283746.821892391</v>
      </c>
      <c r="M32" s="2">
        <f t="shared" si="13"/>
        <v>7.1119604140671162E-3</v>
      </c>
      <c r="N32" s="45"/>
      <c r="O32" s="10">
        <f>O13+O18</f>
        <v>-2547840.5164192999</v>
      </c>
      <c r="P32" s="2">
        <f t="shared" si="14"/>
        <v>-1.4115042456283708E-2</v>
      </c>
      <c r="Q32" s="31"/>
      <c r="R32" s="10">
        <f>R13+R18</f>
        <v>-7413789.190328056</v>
      </c>
      <c r="S32" s="2">
        <f t="shared" si="15"/>
        <v>-4.1072409559796824E-2</v>
      </c>
      <c r="T32" s="31"/>
      <c r="U32" s="10">
        <f t="shared" ref="U32:V36" si="17">U13+U18</f>
        <v>202058908.85300797</v>
      </c>
      <c r="V32" s="10">
        <f t="shared" si="17"/>
        <v>21553570.359671954</v>
      </c>
      <c r="W32" s="2">
        <f t="shared" si="16"/>
        <v>0.11940683051026593</v>
      </c>
      <c r="X32" s="4"/>
      <c r="Y32" s="31"/>
    </row>
    <row r="33" spans="2:25" s="32" customFormat="1" x14ac:dyDescent="0.35">
      <c r="B33" s="39" t="s">
        <v>67</v>
      </c>
      <c r="C33" s="39"/>
      <c r="D33" s="10">
        <f>D14+D19</f>
        <v>42214666.87425936</v>
      </c>
      <c r="E33" s="39"/>
      <c r="F33" s="10">
        <f>F14+F19</f>
        <v>2014127.9135020834</v>
      </c>
      <c r="G33" s="2">
        <f t="shared" si="11"/>
        <v>4.7711567155116166E-2</v>
      </c>
      <c r="H33" s="42"/>
      <c r="I33" s="10">
        <f>I14+I19</f>
        <v>-1410062.0815703457</v>
      </c>
      <c r="J33" s="2">
        <f t="shared" si="12"/>
        <v>-3.3402184263833179E-2</v>
      </c>
      <c r="K33" s="31"/>
      <c r="L33" s="10">
        <f>L14+L19</f>
        <v>269405.31870195188</v>
      </c>
      <c r="M33" s="2">
        <f t="shared" si="13"/>
        <v>6.3817942589575035E-3</v>
      </c>
      <c r="N33" s="45"/>
      <c r="O33" s="10">
        <f>O14+O19</f>
        <v>-536966.32969599462</v>
      </c>
      <c r="P33" s="2">
        <f>O33/$D33</f>
        <v>-1.2719899728106417E-2</v>
      </c>
      <c r="Q33" s="31"/>
      <c r="R33" s="10">
        <f>R14+R19</f>
        <v>-1677623.0925643886</v>
      </c>
      <c r="S33" s="2">
        <f>R33/$D33</f>
        <v>-3.9740289732982097E-2</v>
      </c>
      <c r="T33" s="31"/>
      <c r="U33" s="10">
        <f t="shared" si="17"/>
        <v>42551171.695197061</v>
      </c>
      <c r="V33" s="10">
        <f t="shared" si="17"/>
        <v>336504.82093769498</v>
      </c>
      <c r="W33" s="2">
        <f t="shared" si="16"/>
        <v>7.9712774221340765E-3</v>
      </c>
      <c r="X33" s="4"/>
      <c r="Y33" s="31"/>
    </row>
    <row r="34" spans="2:25" s="32" customFormat="1" x14ac:dyDescent="0.35">
      <c r="B34" s="39" t="s">
        <v>68</v>
      </c>
      <c r="C34" s="39"/>
      <c r="D34" s="10">
        <f>D15+D20</f>
        <v>14174125.858131481</v>
      </c>
      <c r="E34" s="39"/>
      <c r="F34" s="10">
        <f>F15+F20</f>
        <v>880156.65750719164</v>
      </c>
      <c r="G34" s="2">
        <f t="shared" si="11"/>
        <v>6.209600975161788E-2</v>
      </c>
      <c r="H34" s="42"/>
      <c r="I34" s="10">
        <f>I15+I20</f>
        <v>-453480.77118781919</v>
      </c>
      <c r="J34" s="2">
        <f t="shared" si="12"/>
        <v>-3.1993561770700951E-2</v>
      </c>
      <c r="K34" s="31"/>
      <c r="L34" s="10">
        <f>L15+L20</f>
        <v>117122.99013606313</v>
      </c>
      <c r="M34" s="2">
        <f t="shared" si="13"/>
        <v>8.2631543777968823E-3</v>
      </c>
      <c r="N34" s="45"/>
      <c r="O34" s="10">
        <f>O15+O20</f>
        <v>-301070.88468398282</v>
      </c>
      <c r="P34" s="2">
        <f t="shared" si="14"/>
        <v>-2.1240878463856944E-2</v>
      </c>
      <c r="Q34" s="31"/>
      <c r="R34" s="10">
        <f>R15+R20</f>
        <v>-637428.66573573882</v>
      </c>
      <c r="S34" s="2">
        <f t="shared" ref="S34:S38" si="18">R34/$D34</f>
        <v>-4.4971285856761009E-2</v>
      </c>
      <c r="T34" s="31"/>
      <c r="U34" s="10">
        <f t="shared" si="17"/>
        <v>14416853.849902933</v>
      </c>
      <c r="V34" s="10">
        <f t="shared" si="17"/>
        <v>242727.99177145213</v>
      </c>
      <c r="W34" s="2">
        <f t="shared" si="16"/>
        <v>1.7124723894856822E-2</v>
      </c>
      <c r="X34" s="4"/>
      <c r="Y34" s="31"/>
    </row>
    <row r="35" spans="2:25" s="32" customFormat="1" x14ac:dyDescent="0.35">
      <c r="B35" s="39" t="s">
        <v>69</v>
      </c>
      <c r="C35" s="39"/>
      <c r="D35" s="10">
        <f>D16+D21</f>
        <v>4997508.5493644169</v>
      </c>
      <c r="E35" s="39"/>
      <c r="F35" s="10">
        <f>F16+F21</f>
        <v>7.8399999999837746</v>
      </c>
      <c r="G35" s="2">
        <f t="shared" si="11"/>
        <v>1.5687817084336686E-6</v>
      </c>
      <c r="H35" s="42"/>
      <c r="I35" s="10">
        <f>I16+I21</f>
        <v>-163240.18634088829</v>
      </c>
      <c r="J35" s="2">
        <f t="shared" si="12"/>
        <v>-3.2664313573140195E-2</v>
      </c>
      <c r="K35" s="31"/>
      <c r="L35" s="10">
        <f>L16+L21</f>
        <v>28408.169591323385</v>
      </c>
      <c r="M35" s="2">
        <f t="shared" si="13"/>
        <v>5.6844664317655521E-3</v>
      </c>
      <c r="N35" s="45"/>
      <c r="O35" s="10">
        <f>O16+O21</f>
        <v>-40456.226955144368</v>
      </c>
      <c r="P35" s="2">
        <f t="shared" si="14"/>
        <v>-8.0952791887248677E-3</v>
      </c>
      <c r="Q35" s="31"/>
      <c r="R35" s="10">
        <f>R16+R21</f>
        <v>-175288.24370470928</v>
      </c>
      <c r="S35" s="2">
        <f t="shared" si="18"/>
        <v>-3.5075126330099515E-2</v>
      </c>
      <c r="T35" s="31"/>
      <c r="U35" s="10">
        <f t="shared" si="17"/>
        <v>4822228.1456597084</v>
      </c>
      <c r="V35" s="10">
        <f t="shared" si="17"/>
        <v>-175280.40370470908</v>
      </c>
      <c r="W35" s="2">
        <f t="shared" si="16"/>
        <v>-3.5073557548391039E-2</v>
      </c>
      <c r="X35" s="4"/>
      <c r="Y35" s="31"/>
    </row>
    <row r="36" spans="2:25" s="32" customFormat="1" x14ac:dyDescent="0.35">
      <c r="B36" s="27" t="s">
        <v>70</v>
      </c>
      <c r="C36" s="27"/>
      <c r="D36" s="10">
        <f>D17+D22</f>
        <v>11934435.645388348</v>
      </c>
      <c r="E36" s="27"/>
      <c r="F36" s="10">
        <f>F17+F22</f>
        <v>1432769.5499999998</v>
      </c>
      <c r="G36" s="2">
        <f t="shared" si="11"/>
        <v>0.12005339779544953</v>
      </c>
      <c r="H36" s="42"/>
      <c r="I36" s="10">
        <f>I17+I22</f>
        <v>-260643.48380832377</v>
      </c>
      <c r="J36" s="2">
        <f t="shared" si="12"/>
        <v>-2.1839615341094111E-2</v>
      </c>
      <c r="K36" s="42"/>
      <c r="L36" s="10">
        <f>L17+L22</f>
        <v>63769.917089553339</v>
      </c>
      <c r="M36" s="2">
        <f t="shared" si="13"/>
        <v>5.3433542217134521E-3</v>
      </c>
      <c r="N36" s="45"/>
      <c r="O36" s="10">
        <f>O17+O22</f>
        <v>-250031.90439626796</v>
      </c>
      <c r="P36" s="2">
        <f t="shared" si="14"/>
        <v>-2.095045897648995E-2</v>
      </c>
      <c r="Q36" s="42"/>
      <c r="R36" s="10">
        <f>R17+R22</f>
        <v>-446905.47111503838</v>
      </c>
      <c r="S36" s="2">
        <f t="shared" si="18"/>
        <v>-3.7446720095870613E-2</v>
      </c>
      <c r="T36" s="42"/>
      <c r="U36" s="10">
        <f t="shared" si="17"/>
        <v>12920299.724273309</v>
      </c>
      <c r="V36" s="10">
        <f t="shared" si="17"/>
        <v>985864.07888496155</v>
      </c>
      <c r="W36" s="2">
        <f t="shared" si="16"/>
        <v>8.2606677699578926E-2</v>
      </c>
      <c r="X36" s="4"/>
      <c r="Y36" s="31"/>
    </row>
    <row r="37" spans="2:25" s="32" customFormat="1" x14ac:dyDescent="0.35">
      <c r="B37" s="48" t="s">
        <v>60</v>
      </c>
      <c r="C37" s="27"/>
      <c r="D37" s="10">
        <f>D23</f>
        <v>1896683.4197041513</v>
      </c>
      <c r="E37" s="27"/>
      <c r="F37" s="10">
        <f>F23</f>
        <v>38602.938156810822</v>
      </c>
      <c r="G37" s="2">
        <f t="shared" si="11"/>
        <v>2.035286319043807E-2</v>
      </c>
      <c r="H37" s="42"/>
      <c r="I37" s="10">
        <f>I23</f>
        <v>-35274.722042470239</v>
      </c>
      <c r="J37" s="2">
        <f t="shared" si="12"/>
        <v>-1.8598107452203312E-2</v>
      </c>
      <c r="K37" s="42"/>
      <c r="L37" s="10">
        <f>L23</f>
        <v>11662.625379653648</v>
      </c>
      <c r="M37" s="2">
        <f t="shared" si="13"/>
        <v>6.1489573106896294E-3</v>
      </c>
      <c r="N37" s="45"/>
      <c r="O37" s="10">
        <f>O23</f>
        <v>-91529.37680040233</v>
      </c>
      <c r="P37" s="2">
        <f t="shared" si="14"/>
        <v>-4.8257593148929023E-2</v>
      </c>
      <c r="Q37" s="42"/>
      <c r="R37" s="10">
        <f>R23</f>
        <v>-115141.47346321892</v>
      </c>
      <c r="S37" s="2">
        <f t="shared" si="18"/>
        <v>-6.0706743290442705E-2</v>
      </c>
      <c r="T37" s="42"/>
      <c r="U37" s="10">
        <f>U23</f>
        <v>1820144.8843977433</v>
      </c>
      <c r="V37" s="10">
        <f>V23</f>
        <v>-76538.53530640807</v>
      </c>
      <c r="W37" s="2">
        <f t="shared" si="16"/>
        <v>-4.0353880100004624E-2</v>
      </c>
      <c r="X37" s="4"/>
      <c r="Y37" s="31"/>
    </row>
    <row r="38" spans="2:25" s="32" customFormat="1" x14ac:dyDescent="0.35">
      <c r="B38" s="49" t="s">
        <v>71</v>
      </c>
      <c r="C38" s="49"/>
      <c r="D38" s="50">
        <f>SUM(D31:D37)</f>
        <v>821775479.85509121</v>
      </c>
      <c r="E38" s="27"/>
      <c r="F38" s="51">
        <f>SUM(F31:F37)</f>
        <v>98325071.930460721</v>
      </c>
      <c r="G38" s="6">
        <f t="shared" si="11"/>
        <v>0.11964955677163669</v>
      </c>
      <c r="H38" s="42"/>
      <c r="I38" s="51">
        <f>SUM(I31:I37)</f>
        <v>-27705929.74325138</v>
      </c>
      <c r="J38" s="6">
        <f t="shared" si="12"/>
        <v>-3.3714719436672577E-2</v>
      </c>
      <c r="K38" s="42"/>
      <c r="L38" s="51">
        <f>SUM(L31:L37)</f>
        <v>6102680.9427775256</v>
      </c>
      <c r="M38" s="6">
        <f t="shared" si="13"/>
        <v>7.426214449539976E-3</v>
      </c>
      <c r="N38" s="45"/>
      <c r="O38" s="51">
        <f>SUM(O31:O37)</f>
        <v>-10597674.068947047</v>
      </c>
      <c r="P38" s="6">
        <f t="shared" si="14"/>
        <v>-1.2896069947007668E-2</v>
      </c>
      <c r="Q38" s="42"/>
      <c r="R38" s="51">
        <f>SUM(R31:R37)</f>
        <v>-32200922.869420905</v>
      </c>
      <c r="S38" s="6">
        <f t="shared" si="18"/>
        <v>-3.9184574934140279E-2</v>
      </c>
      <c r="T38" s="42"/>
      <c r="U38" s="51">
        <f>SUM(U31:U37)</f>
        <v>887899628.91613102</v>
      </c>
      <c r="V38" s="51">
        <f>SUM(V31:V37)</f>
        <v>66124149.06103988</v>
      </c>
      <c r="W38" s="6">
        <f t="shared" si="16"/>
        <v>8.0464981837496494E-2</v>
      </c>
      <c r="X38" s="4"/>
      <c r="Y38" s="31"/>
    </row>
    <row r="39" spans="2:25" s="32" customFormat="1" x14ac:dyDescent="0.35">
      <c r="B39" s="27"/>
      <c r="C39" s="27"/>
      <c r="D39" s="27"/>
      <c r="E39" s="27"/>
      <c r="F39" s="52"/>
      <c r="G39" s="10"/>
      <c r="H39" s="42"/>
      <c r="I39" s="52"/>
      <c r="J39" s="10"/>
      <c r="K39" s="42"/>
      <c r="L39" s="52"/>
      <c r="M39" s="10"/>
      <c r="N39" s="45"/>
      <c r="O39" s="52"/>
      <c r="P39" s="10"/>
      <c r="Q39" s="42"/>
      <c r="R39" s="52"/>
      <c r="S39" s="10"/>
      <c r="T39" s="42"/>
      <c r="U39" s="42"/>
      <c r="V39" s="52"/>
      <c r="W39" s="10"/>
      <c r="X39" s="4"/>
      <c r="Y39" s="31"/>
    </row>
    <row r="40" spans="2:25" s="32" customFormat="1" x14ac:dyDescent="0.35">
      <c r="B40" s="27" t="s">
        <v>62</v>
      </c>
      <c r="C40" s="27"/>
      <c r="D40" s="33">
        <f>D26</f>
        <v>5622676.1599999992</v>
      </c>
      <c r="E40" s="27"/>
      <c r="F40" s="52">
        <f>F26</f>
        <v>-443824.04999999987</v>
      </c>
      <c r="G40" s="2">
        <f t="shared" ref="G40:G41" si="19">F40/$D40</f>
        <v>-7.8934663382783182E-2</v>
      </c>
      <c r="H40" s="42"/>
      <c r="I40" s="52">
        <f>I26</f>
        <v>-227387.04999999987</v>
      </c>
      <c r="J40" s="2">
        <f t="shared" ref="J40:J41" si="20">I40/$D40</f>
        <v>-4.0441071747585745E-2</v>
      </c>
      <c r="K40" s="42"/>
      <c r="L40" s="52">
        <f>L26</f>
        <v>73243.629999999961</v>
      </c>
      <c r="M40" s="2">
        <f t="shared" ref="M40:M41" si="21">L40/$D40</f>
        <v>1.3026471366261288E-2</v>
      </c>
      <c r="N40" s="45"/>
      <c r="O40" s="52">
        <f>O26</f>
        <v>0</v>
      </c>
      <c r="P40" s="2">
        <f t="shared" ref="P40:P41" si="22">O40/$D40</f>
        <v>0</v>
      </c>
      <c r="Q40" s="42"/>
      <c r="R40" s="52">
        <f>R26</f>
        <v>-154143.41999999993</v>
      </c>
      <c r="S40" s="2">
        <f t="shared" ref="S40:S41" si="23">R40/$D40</f>
        <v>-2.7414600381324459E-2</v>
      </c>
      <c r="T40" s="42"/>
      <c r="U40" s="52">
        <f>U26</f>
        <v>5024708.6899999995</v>
      </c>
      <c r="V40" s="52">
        <f>V26</f>
        <v>-597967.46999999974</v>
      </c>
      <c r="W40" s="2">
        <f t="shared" ref="W40:W41" si="24">V40/$D40</f>
        <v>-0.10634926376410762</v>
      </c>
      <c r="X40" s="4"/>
      <c r="Y40" s="31"/>
    </row>
    <row r="41" spans="2:25" s="53" customFormat="1" x14ac:dyDescent="0.35">
      <c r="B41" s="39" t="s">
        <v>63</v>
      </c>
      <c r="C41" s="39"/>
      <c r="D41" s="50">
        <f>D38+D40</f>
        <v>827398156.01509118</v>
      </c>
      <c r="E41" s="39"/>
      <c r="F41" s="51">
        <f>F38+F40</f>
        <v>97881247.880460724</v>
      </c>
      <c r="G41" s="6">
        <f t="shared" si="19"/>
        <v>0.11830005562482235</v>
      </c>
      <c r="H41" s="42"/>
      <c r="I41" s="51">
        <f>I38+I40</f>
        <v>-27933316.79325138</v>
      </c>
      <c r="J41" s="6">
        <f t="shared" si="20"/>
        <v>-3.376042911164271E-2</v>
      </c>
      <c r="K41" s="42"/>
      <c r="L41" s="51">
        <f>L38+L40</f>
        <v>6175924.5727775255</v>
      </c>
      <c r="M41" s="6">
        <f t="shared" si="21"/>
        <v>7.4642716180586708E-3</v>
      </c>
      <c r="N41" s="45"/>
      <c r="O41" s="51">
        <f>O38+O40</f>
        <v>-10597674.068947047</v>
      </c>
      <c r="P41" s="6">
        <f t="shared" si="22"/>
        <v>-1.280843326988724E-2</v>
      </c>
      <c r="Q41" s="42"/>
      <c r="R41" s="51">
        <f>R38+R40</f>
        <v>-32355066.289420903</v>
      </c>
      <c r="S41" s="6">
        <f t="shared" si="23"/>
        <v>-3.9104590763471281E-2</v>
      </c>
      <c r="T41" s="42"/>
      <c r="U41" s="51">
        <f>U38+U40</f>
        <v>892924337.60613108</v>
      </c>
      <c r="V41" s="51">
        <f>V38+V40</f>
        <v>65526181.591039881</v>
      </c>
      <c r="W41" s="6">
        <f t="shared" si="24"/>
        <v>7.9195464861351136E-2</v>
      </c>
      <c r="X41" s="4"/>
      <c r="Y41" s="42"/>
    </row>
    <row r="42" spans="2:25" s="32" customFormat="1" x14ac:dyDescent="0.35">
      <c r="B42" s="53"/>
      <c r="C42" s="53"/>
      <c r="D42" s="53"/>
      <c r="E42" s="53"/>
      <c r="F42" s="53"/>
      <c r="G42" s="53"/>
      <c r="H42" s="53"/>
      <c r="K42" s="31"/>
      <c r="N42" s="53"/>
      <c r="P42" s="53"/>
      <c r="Q42" s="53"/>
      <c r="R42" s="53"/>
      <c r="S42" s="53"/>
      <c r="T42" s="53"/>
      <c r="U42" s="53"/>
      <c r="V42" s="53"/>
      <c r="W42" s="54"/>
    </row>
    <row r="43" spans="2:25" x14ac:dyDescent="0.35">
      <c r="B43" s="39" t="s">
        <v>72</v>
      </c>
      <c r="F43" s="55"/>
      <c r="G43" s="55"/>
      <c r="J43" s="56"/>
      <c r="N43" s="55"/>
      <c r="V43" s="55"/>
    </row>
    <row r="44" spans="2:25" x14ac:dyDescent="0.35">
      <c r="F44" s="55"/>
      <c r="G44" s="55"/>
      <c r="N44" s="55"/>
      <c r="V44" s="55"/>
    </row>
    <row r="45" spans="2:25" x14ac:dyDescent="0.35">
      <c r="B45" s="57"/>
    </row>
  </sheetData>
  <mergeCells count="4">
    <mergeCell ref="B1:W1"/>
    <mergeCell ref="B2:W2"/>
    <mergeCell ref="B3:W3"/>
    <mergeCell ref="B4:W4"/>
  </mergeCells>
  <printOptions horizontalCentered="1"/>
  <pageMargins left="0.45" right="0.45" top="0.75" bottom="0.75" header="0.3" footer="0.3"/>
  <pageSetup scale="52" orientation="landscape" blackAndWhite="1" r:id="rId1"/>
  <headerFooter>
    <oddFooter>&amp;RExhibit JAP-15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90" zoomScaleNormal="90" workbookViewId="0">
      <selection activeCell="G37" sqref="G37"/>
    </sheetView>
  </sheetViews>
  <sheetFormatPr defaultColWidth="9.1796875" defaultRowHeight="14.5" x14ac:dyDescent="0.35"/>
  <cols>
    <col min="1" max="1" width="2.1796875" style="15" customWidth="1"/>
    <col min="2" max="2" width="2.453125" style="15" customWidth="1"/>
    <col min="3" max="3" width="33.7265625" style="15" customWidth="1"/>
    <col min="4" max="5" width="11.81640625" style="15" customWidth="1"/>
    <col min="6" max="6" width="2.7265625" style="25" customWidth="1"/>
    <col min="7" max="8" width="11.81640625" style="15" customWidth="1"/>
    <col min="9" max="9" width="2.7265625" style="15" customWidth="1"/>
    <col min="10" max="11" width="11.81640625" style="15" customWidth="1"/>
    <col min="12" max="12" width="2.7265625" style="15" customWidth="1"/>
    <col min="13" max="14" width="11.81640625" style="15" customWidth="1"/>
    <col min="15" max="15" width="2.7265625" style="15" customWidth="1"/>
    <col min="16" max="17" width="11.81640625" style="15" customWidth="1"/>
    <col min="18" max="18" width="2.7265625" style="15" customWidth="1"/>
    <col min="19" max="20" width="11.81640625" style="15" customWidth="1"/>
    <col min="21" max="16384" width="9.1796875" style="15"/>
  </cols>
  <sheetData>
    <row r="1" spans="2:20" x14ac:dyDescent="0.3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x14ac:dyDescent="0.35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x14ac:dyDescent="0.35">
      <c r="B3" s="13" t="s">
        <v>73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0" x14ac:dyDescent="0.3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x14ac:dyDescent="0.35">
      <c r="I5" s="20"/>
    </row>
    <row r="6" spans="2:20" x14ac:dyDescent="0.35">
      <c r="D6" s="59" t="s">
        <v>74</v>
      </c>
      <c r="E6" s="59"/>
      <c r="F6" s="60"/>
      <c r="G6" s="59" t="s">
        <v>75</v>
      </c>
      <c r="H6" s="59"/>
      <c r="I6" s="20"/>
      <c r="J6" s="59" t="s">
        <v>76</v>
      </c>
      <c r="K6" s="59"/>
      <c r="M6" s="59" t="s">
        <v>77</v>
      </c>
      <c r="N6" s="59"/>
      <c r="P6" s="61" t="s">
        <v>78</v>
      </c>
      <c r="Q6" s="61"/>
      <c r="S6" s="59" t="s">
        <v>79</v>
      </c>
      <c r="T6" s="59"/>
    </row>
    <row r="7" spans="2:20" ht="16.5" x14ac:dyDescent="0.35">
      <c r="D7" s="17" t="s">
        <v>102</v>
      </c>
      <c r="E7" s="17" t="s">
        <v>80</v>
      </c>
      <c r="F7" s="1"/>
      <c r="G7" s="17" t="s">
        <v>81</v>
      </c>
      <c r="H7" s="17" t="s">
        <v>80</v>
      </c>
      <c r="I7" s="20"/>
      <c r="J7" s="17" t="s">
        <v>81</v>
      </c>
      <c r="K7" s="17" t="s">
        <v>80</v>
      </c>
      <c r="M7" s="17" t="s">
        <v>81</v>
      </c>
      <c r="N7" s="17" t="s">
        <v>80</v>
      </c>
      <c r="P7" s="17" t="s">
        <v>81</v>
      </c>
      <c r="Q7" s="17" t="s">
        <v>80</v>
      </c>
      <c r="S7" s="17" t="s">
        <v>81</v>
      </c>
      <c r="T7" s="17" t="s">
        <v>80</v>
      </c>
    </row>
    <row r="8" spans="2:20" x14ac:dyDescent="0.35">
      <c r="B8" s="15" t="s">
        <v>82</v>
      </c>
      <c r="D8" s="15">
        <v>64</v>
      </c>
      <c r="E8" s="62"/>
      <c r="G8" s="15">
        <v>64</v>
      </c>
      <c r="H8" s="62"/>
      <c r="I8" s="20"/>
      <c r="J8" s="15">
        <v>64</v>
      </c>
      <c r="K8" s="62"/>
      <c r="M8" s="15">
        <v>64</v>
      </c>
      <c r="N8" s="62"/>
      <c r="P8" s="15">
        <v>64</v>
      </c>
      <c r="Q8" s="62"/>
      <c r="S8" s="15">
        <v>64</v>
      </c>
      <c r="T8" s="62"/>
    </row>
    <row r="9" spans="2:20" x14ac:dyDescent="0.35">
      <c r="E9" s="62"/>
      <c r="H9" s="62"/>
      <c r="I9" s="20"/>
      <c r="K9" s="62"/>
      <c r="N9" s="62"/>
      <c r="Q9" s="62"/>
      <c r="T9" s="62"/>
    </row>
    <row r="10" spans="2:20" x14ac:dyDescent="0.35">
      <c r="B10" s="15" t="s">
        <v>83</v>
      </c>
      <c r="E10" s="62"/>
      <c r="H10" s="62"/>
      <c r="I10" s="20"/>
      <c r="K10" s="62"/>
      <c r="N10" s="62"/>
      <c r="Q10" s="62"/>
      <c r="T10" s="62"/>
    </row>
    <row r="11" spans="2:20" x14ac:dyDescent="0.35">
      <c r="C11" s="15" t="s">
        <v>84</v>
      </c>
      <c r="D11" s="63">
        <v>11</v>
      </c>
      <c r="E11" s="62">
        <f>D11</f>
        <v>11</v>
      </c>
      <c r="F11" s="64"/>
      <c r="G11" s="63">
        <v>11.52</v>
      </c>
      <c r="H11" s="62">
        <f>G11</f>
        <v>11.52</v>
      </c>
      <c r="J11" s="63">
        <f>$D$11</f>
        <v>11</v>
      </c>
      <c r="K11" s="62">
        <f>J11</f>
        <v>11</v>
      </c>
      <c r="M11" s="63">
        <f>$D$11</f>
        <v>11</v>
      </c>
      <c r="N11" s="62">
        <f>M11</f>
        <v>11</v>
      </c>
      <c r="P11" s="63">
        <f>$D$11</f>
        <v>11</v>
      </c>
      <c r="Q11" s="62">
        <f>P11</f>
        <v>11</v>
      </c>
      <c r="S11" s="63">
        <v>11.52</v>
      </c>
      <c r="T11" s="62">
        <f>S11</f>
        <v>11.52</v>
      </c>
    </row>
    <row r="12" spans="2:20" x14ac:dyDescent="0.35">
      <c r="C12" s="15" t="s">
        <v>103</v>
      </c>
      <c r="D12" s="64">
        <v>0.67</v>
      </c>
      <c r="E12" s="65">
        <f>D12</f>
        <v>0.67</v>
      </c>
      <c r="F12" s="64"/>
      <c r="G12" s="64">
        <f>$D$12</f>
        <v>0.67</v>
      </c>
      <c r="H12" s="65">
        <f>G12</f>
        <v>0.67</v>
      </c>
      <c r="J12" s="64">
        <v>0</v>
      </c>
      <c r="K12" s="65">
        <f>J12</f>
        <v>0</v>
      </c>
      <c r="M12" s="64">
        <f>$D$12</f>
        <v>0.67</v>
      </c>
      <c r="N12" s="65">
        <f>M12</f>
        <v>0.67</v>
      </c>
      <c r="P12" s="64">
        <f>$D$12</f>
        <v>0.67</v>
      </c>
      <c r="Q12" s="65">
        <f>P12</f>
        <v>0.67</v>
      </c>
      <c r="S12" s="64">
        <v>0</v>
      </c>
      <c r="T12" s="65">
        <f>S12</f>
        <v>0</v>
      </c>
    </row>
    <row r="13" spans="2:20" x14ac:dyDescent="0.35">
      <c r="C13" s="15" t="s">
        <v>85</v>
      </c>
      <c r="D13" s="64">
        <v>-0.15</v>
      </c>
      <c r="E13" s="65">
        <f>D13</f>
        <v>-0.15</v>
      </c>
      <c r="F13" s="64"/>
      <c r="G13" s="64">
        <f>$D$13</f>
        <v>-0.15</v>
      </c>
      <c r="H13" s="65">
        <f>G13</f>
        <v>-0.15</v>
      </c>
      <c r="J13" s="64">
        <f>$D$13</f>
        <v>-0.15</v>
      </c>
      <c r="K13" s="65">
        <f>J13</f>
        <v>-0.15</v>
      </c>
      <c r="M13" s="64">
        <v>0</v>
      </c>
      <c r="N13" s="65">
        <f>M13</f>
        <v>0</v>
      </c>
      <c r="P13" s="64">
        <f>$D$13</f>
        <v>-0.15</v>
      </c>
      <c r="Q13" s="65">
        <f>P13</f>
        <v>-0.15</v>
      </c>
      <c r="S13" s="64">
        <v>0</v>
      </c>
      <c r="T13" s="65">
        <f>S13</f>
        <v>0</v>
      </c>
    </row>
    <row r="14" spans="2:20" x14ac:dyDescent="0.35">
      <c r="C14" s="15" t="s">
        <v>71</v>
      </c>
      <c r="D14" s="66">
        <f>SUM(D11:D13)</f>
        <v>11.52</v>
      </c>
      <c r="E14" s="66">
        <f>SUM(E11:E13)</f>
        <v>11.52</v>
      </c>
      <c r="F14" s="64"/>
      <c r="G14" s="66">
        <f>SUM(G11:G13)</f>
        <v>12.04</v>
      </c>
      <c r="H14" s="66">
        <f>SUM(H11:H13)</f>
        <v>12.04</v>
      </c>
      <c r="J14" s="66">
        <f>SUM(J11:J13)</f>
        <v>10.85</v>
      </c>
      <c r="K14" s="66">
        <f>SUM(K11:K13)</f>
        <v>10.85</v>
      </c>
      <c r="M14" s="66">
        <f>SUM(M11:M13)</f>
        <v>11.67</v>
      </c>
      <c r="N14" s="66">
        <f>SUM(N11:N13)</f>
        <v>11.67</v>
      </c>
      <c r="P14" s="66">
        <f>SUM(P11:P13)</f>
        <v>11.52</v>
      </c>
      <c r="Q14" s="66">
        <f>SUM(Q11:Q13)</f>
        <v>11.52</v>
      </c>
      <c r="S14" s="66">
        <f>SUM(S11:S13)</f>
        <v>11.52</v>
      </c>
      <c r="T14" s="66">
        <f>SUM(T11:T13)</f>
        <v>11.52</v>
      </c>
    </row>
    <row r="15" spans="2:20" x14ac:dyDescent="0.35">
      <c r="D15" s="63"/>
      <c r="E15" s="62"/>
      <c r="F15" s="64"/>
      <c r="G15" s="63"/>
      <c r="H15" s="62"/>
      <c r="J15" s="63"/>
      <c r="K15" s="62"/>
      <c r="M15" s="63"/>
      <c r="N15" s="62"/>
      <c r="P15" s="63"/>
      <c r="Q15" s="62"/>
      <c r="S15" s="63"/>
      <c r="T15" s="62"/>
    </row>
    <row r="16" spans="2:20" x14ac:dyDescent="0.35">
      <c r="B16" s="15" t="s">
        <v>86</v>
      </c>
      <c r="E16" s="62"/>
      <c r="H16" s="62"/>
      <c r="K16" s="62"/>
      <c r="N16" s="62"/>
      <c r="Q16" s="62"/>
      <c r="T16" s="62"/>
    </row>
    <row r="17" spans="3:20" x14ac:dyDescent="0.35">
      <c r="C17" s="15" t="s">
        <v>87</v>
      </c>
      <c r="D17" s="67">
        <v>0.34603</v>
      </c>
      <c r="E17" s="62"/>
      <c r="F17" s="68"/>
      <c r="G17" s="11">
        <v>0.44468000000000002</v>
      </c>
      <c r="H17" s="62"/>
      <c r="J17" s="11">
        <f>$D$17</f>
        <v>0.34603</v>
      </c>
      <c r="K17" s="62"/>
      <c r="M17" s="11">
        <f>$D$17</f>
        <v>0.34603</v>
      </c>
      <c r="N17" s="62"/>
      <c r="P17" s="11">
        <f>$D$17</f>
        <v>0.34603</v>
      </c>
      <c r="Q17" s="62"/>
      <c r="S17" s="11">
        <v>0.44468000000000002</v>
      </c>
      <c r="T17" s="62"/>
    </row>
    <row r="18" spans="3:20" x14ac:dyDescent="0.35">
      <c r="C18" s="15" t="s">
        <v>88</v>
      </c>
      <c r="D18" s="69">
        <v>5.3699999999999998E-3</v>
      </c>
      <c r="E18" s="62"/>
      <c r="F18" s="68"/>
      <c r="G18" s="11">
        <f>$D$18</f>
        <v>5.3699999999999998E-3</v>
      </c>
      <c r="H18" s="62"/>
      <c r="J18" s="11">
        <f>$D$18</f>
        <v>5.3699999999999998E-3</v>
      </c>
      <c r="K18" s="62"/>
      <c r="M18" s="11">
        <f>$D$18</f>
        <v>5.3699999999999998E-3</v>
      </c>
      <c r="N18" s="62"/>
      <c r="P18" s="11">
        <f>$D$18</f>
        <v>5.3699999999999998E-3</v>
      </c>
      <c r="Q18" s="62"/>
      <c r="S18" s="11">
        <f>$D$18</f>
        <v>5.3699999999999998E-3</v>
      </c>
      <c r="T18" s="62"/>
    </row>
    <row r="19" spans="3:20" x14ac:dyDescent="0.35">
      <c r="C19" s="15" t="s">
        <v>89</v>
      </c>
      <c r="D19" s="67">
        <v>2.2350000000000002E-2</v>
      </c>
      <c r="E19" s="62"/>
      <c r="F19" s="68"/>
      <c r="G19" s="11">
        <f>$D$19</f>
        <v>2.2350000000000002E-2</v>
      </c>
      <c r="H19" s="62"/>
      <c r="J19" s="11">
        <f>$D$19</f>
        <v>2.2350000000000002E-2</v>
      </c>
      <c r="K19" s="62"/>
      <c r="M19" s="11">
        <f>$D$19</f>
        <v>2.2350000000000002E-2</v>
      </c>
      <c r="N19" s="62"/>
      <c r="P19" s="11">
        <f>$D$19</f>
        <v>2.2350000000000002E-2</v>
      </c>
      <c r="Q19" s="62"/>
      <c r="S19" s="11">
        <f>$D$19</f>
        <v>2.2350000000000002E-2</v>
      </c>
      <c r="T19" s="62"/>
    </row>
    <row r="20" spans="3:20" x14ac:dyDescent="0.35">
      <c r="C20" s="15" t="s">
        <v>103</v>
      </c>
      <c r="D20" s="67">
        <v>2.1229999999999999E-2</v>
      </c>
      <c r="E20" s="62"/>
      <c r="F20" s="68"/>
      <c r="G20" s="11">
        <f>$D$20</f>
        <v>2.1229999999999999E-2</v>
      </c>
      <c r="H20" s="62"/>
      <c r="J20" s="11">
        <v>0</v>
      </c>
      <c r="K20" s="62"/>
      <c r="M20" s="11">
        <f>$D$20</f>
        <v>2.1229999999999999E-2</v>
      </c>
      <c r="N20" s="62"/>
      <c r="P20" s="11">
        <f>$D$20</f>
        <v>2.1229999999999999E-2</v>
      </c>
      <c r="Q20" s="62"/>
      <c r="S20" s="11">
        <v>0</v>
      </c>
      <c r="T20" s="62"/>
    </row>
    <row r="21" spans="3:20" x14ac:dyDescent="0.35">
      <c r="C21" s="15" t="s">
        <v>85</v>
      </c>
      <c r="D21" s="67">
        <v>-4.79E-3</v>
      </c>
      <c r="E21" s="62"/>
      <c r="F21" s="68"/>
      <c r="G21" s="11">
        <f>$D$21</f>
        <v>-4.79E-3</v>
      </c>
      <c r="H21" s="62"/>
      <c r="J21" s="11">
        <f>$D$21</f>
        <v>-4.79E-3</v>
      </c>
      <c r="K21" s="62"/>
      <c r="M21" s="11">
        <v>0</v>
      </c>
      <c r="N21" s="62"/>
      <c r="P21" s="11">
        <f>$D$21</f>
        <v>-4.79E-3</v>
      </c>
      <c r="Q21" s="62"/>
      <c r="S21" s="11">
        <v>0</v>
      </c>
      <c r="T21" s="62"/>
    </row>
    <row r="22" spans="3:20" x14ac:dyDescent="0.35">
      <c r="C22" s="15" t="s">
        <v>90</v>
      </c>
      <c r="D22" s="67">
        <v>-1.0580000000000001E-2</v>
      </c>
      <c r="E22" s="62"/>
      <c r="F22" s="68"/>
      <c r="G22" s="11">
        <f>$D$22</f>
        <v>-1.0580000000000001E-2</v>
      </c>
      <c r="H22" s="62"/>
      <c r="J22" s="11">
        <f>$D$22</f>
        <v>-1.0580000000000001E-2</v>
      </c>
      <c r="K22" s="62"/>
      <c r="M22" s="11">
        <f>$D$22</f>
        <v>-1.0580000000000001E-2</v>
      </c>
      <c r="N22" s="62"/>
      <c r="P22" s="11">
        <f>$D$22</f>
        <v>-1.0580000000000001E-2</v>
      </c>
      <c r="Q22" s="62"/>
      <c r="S22" s="11">
        <f>$D$22</f>
        <v>-1.0580000000000001E-2</v>
      </c>
      <c r="T22" s="62"/>
    </row>
    <row r="23" spans="3:20" x14ac:dyDescent="0.35">
      <c r="C23" s="15" t="s">
        <v>91</v>
      </c>
      <c r="D23" s="67">
        <v>1.9550000000000001E-2</v>
      </c>
      <c r="E23" s="62"/>
      <c r="F23" s="68"/>
      <c r="G23" s="11">
        <f>$D$23</f>
        <v>1.9550000000000001E-2</v>
      </c>
      <c r="H23" s="62"/>
      <c r="J23" s="11">
        <f>$D$23</f>
        <v>1.9550000000000001E-2</v>
      </c>
      <c r="K23" s="62"/>
      <c r="M23" s="11">
        <f>$D$23</f>
        <v>1.9550000000000001E-2</v>
      </c>
      <c r="N23" s="62"/>
      <c r="P23" s="11">
        <f>$D$23</f>
        <v>1.9550000000000001E-2</v>
      </c>
      <c r="Q23" s="62"/>
      <c r="S23" s="11">
        <f>$D$23</f>
        <v>1.9550000000000001E-2</v>
      </c>
      <c r="T23" s="62"/>
    </row>
    <row r="24" spans="3:20" x14ac:dyDescent="0.35">
      <c r="C24" s="15" t="s">
        <v>92</v>
      </c>
      <c r="D24" s="12">
        <v>1.1209999999999999E-2</v>
      </c>
      <c r="E24" s="62"/>
      <c r="F24" s="68"/>
      <c r="G24" s="11">
        <f>$D$24</f>
        <v>1.1209999999999999E-2</v>
      </c>
      <c r="H24" s="62"/>
      <c r="J24" s="11">
        <f>$D$24</f>
        <v>1.1209999999999999E-2</v>
      </c>
      <c r="K24" s="62"/>
      <c r="M24" s="11">
        <f>$D$24</f>
        <v>1.1209999999999999E-2</v>
      </c>
      <c r="N24" s="62"/>
      <c r="P24" s="11">
        <v>0</v>
      </c>
      <c r="Q24" s="62"/>
      <c r="S24" s="11">
        <v>0</v>
      </c>
      <c r="T24" s="62"/>
    </row>
    <row r="25" spans="3:20" x14ac:dyDescent="0.35">
      <c r="C25" s="15" t="s">
        <v>71</v>
      </c>
      <c r="D25" s="70">
        <f>SUM(D17:D24)</f>
        <v>0.41037000000000001</v>
      </c>
      <c r="E25" s="62">
        <f>ROUND(D25*D$8,2)</f>
        <v>26.26</v>
      </c>
      <c r="F25" s="68"/>
      <c r="G25" s="70">
        <f>SUM(G17:G24)</f>
        <v>0.50902000000000003</v>
      </c>
      <c r="H25" s="62">
        <f>ROUND(G25*G$8,2)</f>
        <v>32.58</v>
      </c>
      <c r="J25" s="70">
        <f>SUM(J17:J24)</f>
        <v>0.38913999999999999</v>
      </c>
      <c r="K25" s="62">
        <f>ROUND(J25*J$8,2)</f>
        <v>24.9</v>
      </c>
      <c r="M25" s="70">
        <f>SUM(M17:M24)</f>
        <v>0.41516000000000003</v>
      </c>
      <c r="N25" s="62">
        <f>ROUND(M25*M$8,2)</f>
        <v>26.57</v>
      </c>
      <c r="P25" s="70">
        <f>SUM(P17:P24)</f>
        <v>0.39916000000000001</v>
      </c>
      <c r="Q25" s="62">
        <f>ROUND(P25*P$8,2)</f>
        <v>25.55</v>
      </c>
      <c r="S25" s="70">
        <f>SUM(S17:S24)</f>
        <v>0.48137000000000002</v>
      </c>
      <c r="T25" s="62">
        <f>ROUND(S25*S$8,2)</f>
        <v>30.81</v>
      </c>
    </row>
    <row r="26" spans="3:20" x14ac:dyDescent="0.35">
      <c r="T26" s="62"/>
    </row>
    <row r="27" spans="3:20" x14ac:dyDescent="0.35">
      <c r="C27" s="15" t="s">
        <v>93</v>
      </c>
      <c r="D27" s="71">
        <v>1.8149999999999999E-2</v>
      </c>
      <c r="E27" s="62">
        <f>ROUND(D27*D$8,2)</f>
        <v>1.1599999999999999</v>
      </c>
      <c r="F27" s="68"/>
      <c r="G27" s="12">
        <f>$D$27</f>
        <v>1.8149999999999999E-2</v>
      </c>
      <c r="H27" s="62">
        <f>ROUND(G27*G$8,2)</f>
        <v>1.1599999999999999</v>
      </c>
      <c r="J27" s="12">
        <f>$D$27</f>
        <v>1.8149999999999999E-2</v>
      </c>
      <c r="K27" s="62">
        <f>ROUND(J27*J$8,2)</f>
        <v>1.1599999999999999</v>
      </c>
      <c r="M27" s="12">
        <f>$D$27</f>
        <v>1.8149999999999999E-2</v>
      </c>
      <c r="N27" s="62">
        <f>ROUND(M27*M$8,2)</f>
        <v>1.1599999999999999</v>
      </c>
      <c r="P27" s="12">
        <f>$D$27</f>
        <v>1.8149999999999999E-2</v>
      </c>
      <c r="Q27" s="62">
        <f>ROUND(P27*P$8,2)</f>
        <v>1.1599999999999999</v>
      </c>
      <c r="S27" s="12">
        <f>$D$27</f>
        <v>1.8149999999999999E-2</v>
      </c>
      <c r="T27" s="62">
        <f>ROUND(S27*S$8,2)</f>
        <v>1.1599999999999999</v>
      </c>
    </row>
    <row r="28" spans="3:20" x14ac:dyDescent="0.35">
      <c r="D28" s="71"/>
      <c r="E28" s="62"/>
      <c r="F28" s="68"/>
      <c r="G28" s="11"/>
      <c r="H28" s="62"/>
      <c r="J28" s="11"/>
      <c r="K28" s="62"/>
      <c r="M28" s="11"/>
      <c r="N28" s="62"/>
      <c r="P28" s="11"/>
      <c r="Q28" s="62"/>
      <c r="S28" s="11"/>
      <c r="T28" s="62"/>
    </row>
    <row r="29" spans="3:20" x14ac:dyDescent="0.35">
      <c r="C29" s="15" t="s">
        <v>94</v>
      </c>
      <c r="D29" s="71">
        <v>0</v>
      </c>
      <c r="E29" s="62">
        <f>ROUND(D29*D$8,2)</f>
        <v>0</v>
      </c>
      <c r="F29" s="68"/>
      <c r="G29" s="11">
        <f>$D$29</f>
        <v>0</v>
      </c>
      <c r="H29" s="62">
        <f>ROUND(G29*G$8,2)</f>
        <v>0</v>
      </c>
      <c r="J29" s="11">
        <f>$D$29</f>
        <v>0</v>
      </c>
      <c r="K29" s="62">
        <f>ROUND(J29*J$8,2)</f>
        <v>0</v>
      </c>
      <c r="M29" s="11">
        <f>$D$29</f>
        <v>0</v>
      </c>
      <c r="N29" s="62">
        <f>ROUND(M29*M$8,2)</f>
        <v>0</v>
      </c>
      <c r="P29" s="11">
        <f>$D$29</f>
        <v>0</v>
      </c>
      <c r="Q29" s="62">
        <f>ROUND(P29*P$8,2)</f>
        <v>0</v>
      </c>
      <c r="S29" s="11">
        <f>$D$29</f>
        <v>0</v>
      </c>
      <c r="T29" s="62">
        <f>ROUND(S29*S$8,2)</f>
        <v>0</v>
      </c>
    </row>
    <row r="30" spans="3:20" x14ac:dyDescent="0.35">
      <c r="D30" s="71"/>
      <c r="E30" s="62"/>
      <c r="F30" s="68"/>
      <c r="G30" s="11"/>
      <c r="H30" s="62"/>
      <c r="J30" s="11"/>
      <c r="K30" s="62"/>
      <c r="M30" s="11"/>
      <c r="N30" s="62"/>
      <c r="P30" s="11"/>
      <c r="Q30" s="62"/>
      <c r="S30" s="11"/>
      <c r="T30" s="62"/>
    </row>
    <row r="31" spans="3:20" x14ac:dyDescent="0.35">
      <c r="C31" s="15" t="s">
        <v>95</v>
      </c>
      <c r="D31" s="71">
        <v>0.32665</v>
      </c>
      <c r="E31" s="62"/>
      <c r="F31" s="68"/>
      <c r="G31" s="11">
        <f>$D$31</f>
        <v>0.32665</v>
      </c>
      <c r="H31" s="62"/>
      <c r="J31" s="11">
        <f>$D$31</f>
        <v>0.32665</v>
      </c>
      <c r="K31" s="62"/>
      <c r="M31" s="11">
        <f>$D$31</f>
        <v>0.32665</v>
      </c>
      <c r="N31" s="62"/>
      <c r="P31" s="11">
        <f>$D$31</f>
        <v>0.32665</v>
      </c>
      <c r="Q31" s="62"/>
      <c r="S31" s="11">
        <f>$D$31</f>
        <v>0.32665</v>
      </c>
      <c r="T31" s="62"/>
    </row>
    <row r="32" spans="3:20" x14ac:dyDescent="0.35">
      <c r="C32" s="15" t="s">
        <v>96</v>
      </c>
      <c r="D32" s="71">
        <v>-3.8500000000000001E-3</v>
      </c>
      <c r="E32" s="62"/>
      <c r="F32" s="68"/>
      <c r="G32" s="11">
        <f>$D$32</f>
        <v>-3.8500000000000001E-3</v>
      </c>
      <c r="H32" s="62"/>
      <c r="J32" s="11">
        <f>$D$32</f>
        <v>-3.8500000000000001E-3</v>
      </c>
      <c r="K32" s="62"/>
      <c r="M32" s="11">
        <f>$D$32</f>
        <v>-3.8500000000000001E-3</v>
      </c>
      <c r="N32" s="62"/>
      <c r="P32" s="11">
        <f>$D$32</f>
        <v>-3.8500000000000001E-3</v>
      </c>
      <c r="Q32" s="62"/>
      <c r="S32" s="11">
        <f>$D$32</f>
        <v>-3.8500000000000001E-3</v>
      </c>
      <c r="T32" s="62"/>
    </row>
    <row r="33" spans="2:20" x14ac:dyDescent="0.35">
      <c r="C33" s="15" t="s">
        <v>71</v>
      </c>
      <c r="D33" s="70">
        <f>SUM(D31:D32)</f>
        <v>0.32279999999999998</v>
      </c>
      <c r="E33" s="62">
        <f>ROUND(D33*D$8,2)</f>
        <v>20.66</v>
      </c>
      <c r="F33" s="68"/>
      <c r="G33" s="70">
        <f>SUM(G31:G32)</f>
        <v>0.32279999999999998</v>
      </c>
      <c r="H33" s="62">
        <f>ROUND(G33*G$8,2)</f>
        <v>20.66</v>
      </c>
      <c r="J33" s="70">
        <f>SUM(J31:J32)</f>
        <v>0.32279999999999998</v>
      </c>
      <c r="K33" s="62">
        <f>ROUND(J33*J$8,2)</f>
        <v>20.66</v>
      </c>
      <c r="M33" s="70">
        <f>SUM(M31:M32)</f>
        <v>0.32279999999999998</v>
      </c>
      <c r="N33" s="62">
        <f>ROUND(M33*M$8,2)</f>
        <v>20.66</v>
      </c>
      <c r="P33" s="70">
        <f>SUM(P31:P32)</f>
        <v>0.32279999999999998</v>
      </c>
      <c r="Q33" s="62">
        <f>ROUND(P33*P$8,2)</f>
        <v>20.66</v>
      </c>
      <c r="S33" s="70">
        <f>SUM(S31:S32)</f>
        <v>0.32279999999999998</v>
      </c>
      <c r="T33" s="62">
        <f>ROUND(S33*S$8,2)</f>
        <v>20.66</v>
      </c>
    </row>
    <row r="34" spans="2:20" x14ac:dyDescent="0.35">
      <c r="C34" s="15" t="s">
        <v>97</v>
      </c>
      <c r="D34" s="70">
        <f>D25+D27+D29+D33</f>
        <v>0.75131999999999999</v>
      </c>
      <c r="E34" s="72">
        <f>SUM(E25,E27,E29,E33)</f>
        <v>48.08</v>
      </c>
      <c r="F34" s="68"/>
      <c r="G34" s="70">
        <f>G25+G27+G29+G33</f>
        <v>0.84997</v>
      </c>
      <c r="H34" s="72">
        <f>SUM(H25,H27,H29,H33)</f>
        <v>54.399999999999991</v>
      </c>
      <c r="J34" s="70">
        <f>J25+J27+J29+J33</f>
        <v>0.73008999999999991</v>
      </c>
      <c r="K34" s="72">
        <f>SUM(K25,K27,K29,K33)</f>
        <v>46.72</v>
      </c>
      <c r="M34" s="70">
        <f>M25+M27+M29+M33</f>
        <v>0.75611000000000006</v>
      </c>
      <c r="N34" s="72">
        <f>SUM(N25,N27,N29,N33)</f>
        <v>48.39</v>
      </c>
      <c r="P34" s="70">
        <f>P25+P27+P29+P33</f>
        <v>0.74011000000000005</v>
      </c>
      <c r="Q34" s="72">
        <f>SUM(Q25,Q27,Q29,Q33)</f>
        <v>47.370000000000005</v>
      </c>
      <c r="S34" s="70">
        <f>S25+S27+S29+S33</f>
        <v>0.82231999999999994</v>
      </c>
      <c r="T34" s="72">
        <f>SUM(T25,T27,T29,T33)</f>
        <v>52.629999999999995</v>
      </c>
    </row>
    <row r="35" spans="2:20" x14ac:dyDescent="0.35">
      <c r="E35" s="62"/>
      <c r="H35" s="62"/>
      <c r="K35" s="62"/>
      <c r="N35" s="62"/>
      <c r="Q35" s="62"/>
      <c r="T35" s="62"/>
    </row>
    <row r="36" spans="2:20" x14ac:dyDescent="0.35">
      <c r="B36" s="15" t="s">
        <v>98</v>
      </c>
      <c r="D36" s="63"/>
      <c r="E36" s="62">
        <f>E14+E34</f>
        <v>59.599999999999994</v>
      </c>
      <c r="F36" s="64"/>
      <c r="G36" s="63"/>
      <c r="H36" s="62">
        <f>H14+H34</f>
        <v>66.44</v>
      </c>
      <c r="J36" s="63"/>
      <c r="K36" s="62">
        <f>K14+K34</f>
        <v>57.57</v>
      </c>
      <c r="M36" s="63"/>
      <c r="N36" s="62">
        <f>N14+N34</f>
        <v>60.06</v>
      </c>
      <c r="P36" s="63"/>
      <c r="Q36" s="62">
        <f>Q14+Q34</f>
        <v>58.89</v>
      </c>
      <c r="S36" s="63"/>
      <c r="T36" s="62">
        <f>T14+T34</f>
        <v>64.149999999999991</v>
      </c>
    </row>
    <row r="37" spans="2:20" x14ac:dyDescent="0.35">
      <c r="B37" s="15" t="s">
        <v>99</v>
      </c>
      <c r="D37" s="63"/>
      <c r="E37" s="62"/>
      <c r="F37" s="64"/>
      <c r="G37" s="63"/>
      <c r="H37" s="62">
        <f>H36-$E36</f>
        <v>6.8400000000000034</v>
      </c>
      <c r="J37" s="63"/>
      <c r="K37" s="62">
        <f>K36-$E36</f>
        <v>-2.029999999999994</v>
      </c>
      <c r="M37" s="63"/>
      <c r="N37" s="62">
        <f>N36-$E36</f>
        <v>0.46000000000000796</v>
      </c>
      <c r="P37" s="63"/>
      <c r="Q37" s="62">
        <f>Q36-$E36</f>
        <v>-0.70999999999999375</v>
      </c>
      <c r="S37" s="63"/>
      <c r="T37" s="62">
        <f>T36-$E36</f>
        <v>4.5499999999999972</v>
      </c>
    </row>
    <row r="38" spans="2:20" x14ac:dyDescent="0.35">
      <c r="B38" s="15" t="s">
        <v>100</v>
      </c>
      <c r="D38" s="73"/>
      <c r="E38" s="73"/>
      <c r="F38" s="74"/>
      <c r="G38" s="73"/>
      <c r="H38" s="2">
        <f>H37/$E36</f>
        <v>0.11476510067114101</v>
      </c>
      <c r="J38" s="73"/>
      <c r="K38" s="2">
        <f>K37/$E36</f>
        <v>-3.4060402684563659E-2</v>
      </c>
      <c r="M38" s="73"/>
      <c r="N38" s="2">
        <f>N37/$E36</f>
        <v>7.7181208053692619E-3</v>
      </c>
      <c r="P38" s="73"/>
      <c r="Q38" s="2">
        <f>Q37/$E36</f>
        <v>-1.1912751677852246E-2</v>
      </c>
      <c r="S38" s="73"/>
      <c r="T38" s="2">
        <f>T37/$E36</f>
        <v>7.634228187919459E-2</v>
      </c>
    </row>
    <row r="39" spans="2:20" x14ac:dyDescent="0.35">
      <c r="E39" s="62"/>
    </row>
    <row r="40" spans="2:20" x14ac:dyDescent="0.35">
      <c r="B40" s="15" t="s">
        <v>101</v>
      </c>
      <c r="D40" s="11">
        <f>D25+D27+D29</f>
        <v>0.42852000000000001</v>
      </c>
      <c r="E40" s="62"/>
      <c r="F40" s="68"/>
      <c r="G40" s="11">
        <f>G25+G27+G29</f>
        <v>0.52717000000000003</v>
      </c>
      <c r="J40" s="11">
        <f>J25+J27+J29</f>
        <v>0.40728999999999999</v>
      </c>
      <c r="M40" s="11">
        <f>M25+M27+M29</f>
        <v>0.43331000000000003</v>
      </c>
      <c r="P40" s="11">
        <f>P25+P27+P29</f>
        <v>0.41731000000000001</v>
      </c>
      <c r="S40" s="11">
        <f>S25+S27+S29</f>
        <v>0.49952000000000002</v>
      </c>
    </row>
    <row r="42" spans="2:20" ht="16.5" x14ac:dyDescent="0.35">
      <c r="B42" s="75" t="s">
        <v>104</v>
      </c>
    </row>
    <row r="43" spans="2:20" x14ac:dyDescent="0.35">
      <c r="C43" s="75"/>
      <c r="D43" s="75"/>
      <c r="E43" s="75"/>
      <c r="F43" s="14"/>
      <c r="G43" s="14"/>
      <c r="H43" s="14"/>
    </row>
    <row r="48" spans="2:20" ht="14.25" customHeight="1" x14ac:dyDescent="0.35"/>
  </sheetData>
  <mergeCells count="4">
    <mergeCell ref="B1:T1"/>
    <mergeCell ref="B2:T2"/>
    <mergeCell ref="B3:T3"/>
    <mergeCell ref="B4:T4"/>
  </mergeCells>
  <printOptions horizontalCentered="1"/>
  <pageMargins left="0.5" right="0.5" top="1" bottom="1" header="0.5" footer="0.5"/>
  <pageSetup scale="66" orientation="landscape" blackAndWhite="1" r:id="rId1"/>
  <headerFooter alignWithMargins="0">
    <oddFooter>&amp;RExhibit JAP-15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9BE5F3-541E-4ECB-880F-BCFB6FD6F825}"/>
</file>

<file path=customXml/itemProps2.xml><?xml version="1.0" encoding="utf-8"?>
<ds:datastoreItem xmlns:ds="http://schemas.openxmlformats.org/officeDocument/2006/customXml" ds:itemID="{90330BB9-86C5-4BE8-B0DB-2D6378004CFF}"/>
</file>

<file path=customXml/itemProps3.xml><?xml version="1.0" encoding="utf-8"?>
<ds:datastoreItem xmlns:ds="http://schemas.openxmlformats.org/officeDocument/2006/customXml" ds:itemID="{A21E9AF4-9495-4240-B5BE-10CD46F5C8A3}"/>
</file>

<file path=customXml/itemProps4.xml><?xml version="1.0" encoding="utf-8"?>
<ds:datastoreItem xmlns:ds="http://schemas.openxmlformats.org/officeDocument/2006/customXml" ds:itemID="{65ABFE44-A3D4-4B92-8DF2-D6C7DEAA8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JAP-15 Pg. 1 (BR-11)</vt:lpstr>
      <vt:lpstr>Exh. JAP-15 Pg. 2 (BR-11)</vt:lpstr>
      <vt:lpstr>'Exh. JAP-15 Pg. 1 (BR-11)'!Print_Area</vt:lpstr>
      <vt:lpstr>'Exh. JAP-15 Pg. 2 (BR-11)'!Print_Area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2020-02-28T04:24:18Z</cp:lastPrinted>
  <dcterms:created xsi:type="dcterms:W3CDTF">2020-02-28T04:21:28Z</dcterms:created>
  <dcterms:modified xsi:type="dcterms:W3CDTF">2020-02-28T04:24:51Z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