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C)\"/>
    </mc:Choice>
  </mc:AlternateContent>
  <bookViews>
    <workbookView xWindow="0" yWindow="0" windowWidth="28800" windowHeight="11870"/>
  </bookViews>
  <sheets>
    <sheet name="Exh. JAP-13 Pg. 1 (BR-11)" sheetId="1" r:id="rId1"/>
    <sheet name="Exh. JAP-13 Pg. 2 (BR-11)" sheetId="2" r:id="rId2"/>
    <sheet name="Exh. JAP-13 Pg. 3 (BR-11)" sheetId="3" r:id="rId3"/>
    <sheet name="Exh. JAP-13 Pg. 4 (BR-11)" sheetId="4" r:id="rId4"/>
  </sheets>
  <definedNames>
    <definedName name="ee" hidden="1">{#N/A,#N/A,FALSE,"Month ";#N/A,#N/A,FALSE,"YTD";#N/A,#N/A,FALSE,"12 mo ended"}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e" hidden="1">{#N/A,#N/A,FALSE,"Pg 6b CustCount_Gas";#N/A,#N/A,FALSE,"QA";#N/A,#N/A,FALSE,"Report";#N/A,#N/A,FALSE,"forecast"}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Incentive._.Overhead." hidden="1">{#N/A,#N/A,FALSE,"Coversheet";#N/A,#N/A,FALSE,"QA"}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4" l="1"/>
  <c r="D27" i="4"/>
  <c r="C18" i="4"/>
  <c r="P15" i="4"/>
  <c r="L15" i="4"/>
  <c r="H15" i="4"/>
  <c r="Q14" i="4"/>
  <c r="C14" i="4"/>
  <c r="A11" i="4"/>
  <c r="O11" i="4"/>
  <c r="N11" i="4"/>
  <c r="K11" i="4"/>
  <c r="J11" i="4"/>
  <c r="G11" i="4"/>
  <c r="F11" i="4"/>
  <c r="Q10" i="4"/>
  <c r="A10" i="4"/>
  <c r="A2" i="4"/>
  <c r="A12" i="3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11" i="3"/>
  <c r="A2" i="3"/>
  <c r="A12" i="2"/>
  <c r="A13" i="2" s="1"/>
  <c r="A2" i="2"/>
  <c r="L15" i="1"/>
  <c r="H15" i="1"/>
  <c r="F14" i="1"/>
  <c r="E14" i="1"/>
  <c r="D14" i="1"/>
  <c r="O15" i="1"/>
  <c r="N15" i="1"/>
  <c r="F13" i="1"/>
  <c r="K15" i="1"/>
  <c r="J15" i="1"/>
  <c r="I15" i="1"/>
  <c r="D13" i="1"/>
  <c r="D15" i="1" s="1"/>
  <c r="O17" i="1"/>
  <c r="F11" i="1"/>
  <c r="L17" i="1"/>
  <c r="K17" i="1"/>
  <c r="E11" i="1"/>
  <c r="I17" i="1"/>
  <c r="D11" i="1"/>
  <c r="D17" i="1" s="1"/>
  <c r="D11" i="2" s="1"/>
  <c r="D15" i="2" s="1"/>
  <c r="Q23" i="4" s="1"/>
  <c r="A11" i="1"/>
  <c r="K19" i="4" l="1"/>
  <c r="O19" i="4"/>
  <c r="F15" i="4"/>
  <c r="J15" i="4"/>
  <c r="N15" i="4"/>
  <c r="E19" i="4"/>
  <c r="I24" i="4"/>
  <c r="J24" i="4"/>
  <c r="L24" i="4"/>
  <c r="F24" i="4"/>
  <c r="O24" i="4"/>
  <c r="K24" i="4"/>
  <c r="G24" i="4"/>
  <c r="N24" i="4"/>
  <c r="M15" i="4"/>
  <c r="E15" i="4"/>
  <c r="I15" i="4"/>
  <c r="L19" i="4"/>
  <c r="P19" i="4"/>
  <c r="F15" i="1"/>
  <c r="F17" i="1" s="1"/>
  <c r="F11" i="2" s="1"/>
  <c r="F15" i="2" s="1"/>
  <c r="Q31" i="4" s="1"/>
  <c r="A14" i="2"/>
  <c r="A15" i="2" s="1"/>
  <c r="C15" i="2"/>
  <c r="L11" i="4"/>
  <c r="M11" i="4"/>
  <c r="M24" i="4" s="1"/>
  <c r="I11" i="4"/>
  <c r="E11" i="4"/>
  <c r="P11" i="4"/>
  <c r="P24" i="4" s="1"/>
  <c r="H11" i="4"/>
  <c r="H24" i="4" s="1"/>
  <c r="G15" i="4"/>
  <c r="K15" i="4"/>
  <c r="O15" i="4"/>
  <c r="N17" i="1"/>
  <c r="Q18" i="4"/>
  <c r="G19" i="4" s="1"/>
  <c r="J17" i="1"/>
  <c r="M15" i="1"/>
  <c r="M17" i="1" s="1"/>
  <c r="A12" i="4"/>
  <c r="A13" i="4" s="1"/>
  <c r="A14" i="4" s="1"/>
  <c r="A15" i="4" s="1"/>
  <c r="E13" i="1"/>
  <c r="E15" i="1" s="1"/>
  <c r="E17" i="1" s="1"/>
  <c r="E11" i="2" s="1"/>
  <c r="E15" i="2" s="1"/>
  <c r="Q27" i="4" s="1"/>
  <c r="A12" i="1"/>
  <c r="A13" i="1" s="1"/>
  <c r="H17" i="1"/>
  <c r="E32" i="4" l="1"/>
  <c r="P32" i="4"/>
  <c r="L32" i="4"/>
  <c r="H32" i="4"/>
  <c r="F32" i="4"/>
  <c r="O32" i="4"/>
  <c r="K32" i="4"/>
  <c r="G32" i="4"/>
  <c r="J32" i="4"/>
  <c r="M28" i="4"/>
  <c r="I28" i="4"/>
  <c r="E28" i="4"/>
  <c r="N28" i="4"/>
  <c r="F28" i="4"/>
  <c r="P28" i="4"/>
  <c r="L28" i="4"/>
  <c r="H28" i="4"/>
  <c r="J28" i="4"/>
  <c r="O28" i="4"/>
  <c r="K28" i="4"/>
  <c r="G28" i="4"/>
  <c r="H19" i="4"/>
  <c r="M19" i="4"/>
  <c r="M32" i="4" s="1"/>
  <c r="Q15" i="4"/>
  <c r="A14" i="1"/>
  <c r="A15" i="1" s="1"/>
  <c r="J19" i="4"/>
  <c r="N19" i="4"/>
  <c r="N32" i="4" s="1"/>
  <c r="F19" i="4"/>
  <c r="Q11" i="4"/>
  <c r="A16" i="4"/>
  <c r="A17" i="4" s="1"/>
  <c r="A18" i="4" s="1"/>
  <c r="A19" i="4" s="1"/>
  <c r="E24" i="4"/>
  <c r="Q24" i="4" s="1"/>
  <c r="I19" i="4"/>
  <c r="I32" i="4" s="1"/>
  <c r="A20" i="4" l="1"/>
  <c r="A21" i="4" s="1"/>
  <c r="A22" i="4" s="1"/>
  <c r="A23" i="4" s="1"/>
  <c r="Q19" i="4"/>
  <c r="Q28" i="4"/>
  <c r="Q32" i="4"/>
  <c r="C15" i="1"/>
  <c r="A16" i="1"/>
  <c r="A17" i="1" s="1"/>
  <c r="C17" i="1"/>
  <c r="A24" i="4" l="1"/>
  <c r="A25" i="4" s="1"/>
  <c r="A26" i="4" s="1"/>
  <c r="A27" i="4" s="1"/>
  <c r="D24" i="4"/>
  <c r="A28" i="4" l="1"/>
  <c r="A29" i="4" s="1"/>
  <c r="A30" i="4" s="1"/>
  <c r="A31" i="4" s="1"/>
  <c r="D28" i="4"/>
  <c r="A32" i="4" l="1"/>
  <c r="D32" i="4"/>
</calcChain>
</file>

<file path=xl/sharedStrings.xml><?xml version="1.0" encoding="utf-8"?>
<sst xmlns="http://schemas.openxmlformats.org/spreadsheetml/2006/main" count="204" uniqueCount="98">
  <si>
    <t>Puget Sound Energy</t>
  </si>
  <si>
    <t>2019 Gas General Rate Case (GRC)</t>
  </si>
  <si>
    <t>Gas Decoupling Mechanism (Schedule 142)</t>
  </si>
  <si>
    <t>Development of Decoupled Delivery Revenue by Decoupling Group</t>
  </si>
  <si>
    <t>Line</t>
  </si>
  <si>
    <t>Schedules</t>
  </si>
  <si>
    <t>No.</t>
  </si>
  <si>
    <t>Source</t>
  </si>
  <si>
    <t>23 &amp; 53</t>
  </si>
  <si>
    <t>31 &amp; 31T</t>
  </si>
  <si>
    <t>41, 41T, 86 &amp; 86T</t>
  </si>
  <si>
    <t>Schedule 23</t>
  </si>
  <si>
    <t>Schedule 53</t>
  </si>
  <si>
    <t>Schedule 31</t>
  </si>
  <si>
    <t>Schedule 31T</t>
  </si>
  <si>
    <t>Schedule 41</t>
  </si>
  <si>
    <t>Schedule 41T</t>
  </si>
  <si>
    <t>Schedule 86</t>
  </si>
  <si>
    <t>Schedule 86T</t>
  </si>
  <si>
    <t>(a)</t>
  </si>
  <si>
    <t>(b)</t>
  </si>
  <si>
    <t>(c) = Σ (f &amp; g)</t>
  </si>
  <si>
    <t>(d) = Σ (h &amp; i)</t>
  </si>
  <si>
    <t>(e) = Σ (j thru m)</t>
  </si>
  <si>
    <t>(f)</t>
  </si>
  <si>
    <t>(g)</t>
  </si>
  <si>
    <t>(h)</t>
  </si>
  <si>
    <t>(i)</t>
  </si>
  <si>
    <t>(j)</t>
  </si>
  <si>
    <t>(k)</t>
  </si>
  <si>
    <t>(l)</t>
  </si>
  <si>
    <t>(m)</t>
  </si>
  <si>
    <t>Total Revenue</t>
  </si>
  <si>
    <t>Exhibit JDT-07</t>
  </si>
  <si>
    <t xml:space="preserve">   Basic Charge Revenue</t>
  </si>
  <si>
    <t xml:space="preserve">   Minimum Charge Revenue</t>
  </si>
  <si>
    <t>Total Basic &amp; Minimum Charge Revenue</t>
  </si>
  <si>
    <t>Net Delivery Revenue</t>
  </si>
  <si>
    <t>Development of Allowed Delivery Revenue Per Customer</t>
  </si>
  <si>
    <t>(c)</t>
  </si>
  <si>
    <t>(d)</t>
  </si>
  <si>
    <t>(e)</t>
  </si>
  <si>
    <t>Test Year Delivery Revenue</t>
  </si>
  <si>
    <t>JAP-13 Page 1</t>
  </si>
  <si>
    <t>Test Year Customers</t>
  </si>
  <si>
    <t>Work Paper</t>
  </si>
  <si>
    <t>Annual Allowed Delivery Revenue Per Customer</t>
  </si>
  <si>
    <t>Summary of Delivery Revenue Per Unit Rates ($/therm)</t>
  </si>
  <si>
    <t>Delivery Revenue</t>
  </si>
  <si>
    <t>Units</t>
  </si>
  <si>
    <t>Per Unit Rates</t>
  </si>
  <si>
    <t>Schedule 23 Residential</t>
  </si>
  <si>
    <t>Delivery Charge</t>
  </si>
  <si>
    <t>$/Therm</t>
  </si>
  <si>
    <t>Schedule 53 Residential Propane</t>
  </si>
  <si>
    <t>Schedule 31 Commercial &amp; Industrial - Sales</t>
  </si>
  <si>
    <t>Procurement Charge</t>
  </si>
  <si>
    <t>Schedule 31 Commercial &amp; Industrial - Transportation</t>
  </si>
  <si>
    <t>Schedule 41 Large Volume High Load Factor - Sales</t>
  </si>
  <si>
    <t>Demand Charge</t>
  </si>
  <si>
    <t>Delivery Charge:</t>
  </si>
  <si>
    <t>901 to 5,000 therms</t>
  </si>
  <si>
    <t>All over 5,000 therms</t>
  </si>
  <si>
    <t>Schedule 41 Large Volume High Load Factor - Transportation</t>
  </si>
  <si>
    <t>Schedule 86 Limited Interruptible - Sales</t>
  </si>
  <si>
    <t>First 1,000 therms</t>
  </si>
  <si>
    <t>All over 1,000 therms</t>
  </si>
  <si>
    <t>Schedule 86 Limited Interruptible - Transportation</t>
  </si>
  <si>
    <t>Development of Monthly Allowed Delivery Revenue Per Customer</t>
  </si>
  <si>
    <t>Line No.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</si>
  <si>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</si>
  <si>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</si>
  <si>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</si>
  <si>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</si>
  <si>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</si>
  <si>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</si>
  <si>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</si>
  <si>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</si>
  <si>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</si>
  <si>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</si>
  <si>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</si>
  <si>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</si>
  <si>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</si>
  <si>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(n)</t>
  </si>
  <si>
    <t>(o)</t>
  </si>
  <si>
    <t>Sales</t>
  </si>
  <si>
    <t>Schedules 23 &amp; 53</t>
  </si>
  <si>
    <t xml:space="preserve">Weather-Normalized Therm Sales </t>
  </si>
  <si>
    <t>Exhibit JAP-04 Work Paper</t>
  </si>
  <si>
    <t>% of Annual Total</t>
  </si>
  <si>
    <t>% of (C(o):R(2))</t>
  </si>
  <si>
    <t>Schedules 31 &amp; 31T</t>
  </si>
  <si>
    <t>% of (C(o):R(6))</t>
  </si>
  <si>
    <t>Schedules 41, 41T, 86 &amp; 86T</t>
  </si>
  <si>
    <t>% of (C(o):R(10))</t>
  </si>
  <si>
    <t>Monthly Allowed Delivery Revenue Per Customer</t>
  </si>
  <si>
    <t>Allowed Delivery Revenue Per Customer</t>
  </si>
  <si>
    <t>JAP-13 Page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</si>
</sst>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&quot;$&quot;#,##0.00000_);\(&quot;$&quot;#,##0.00000\)"/>
    <numFmt numFmtId="167" formatCode="[$-409]mmm\-yy;@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Fill="1"/>
    <xf numFmtId="0" fontId="1" fillId="0" borderId="0" xfId="0" applyFont="1"/>
    <xf numFmtId="0" fontId="1" fillId="0" borderId="1" xfId="0" applyNumberFormat="1" applyFont="1" applyFill="1" applyBorder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164" fontId="1" fillId="0" borderId="0" xfId="0" applyNumberFormat="1" applyFont="1" applyFill="1"/>
    <xf numFmtId="164" fontId="1" fillId="0" borderId="2" xfId="0" applyNumberFormat="1" applyFont="1" applyFill="1" applyBorder="1"/>
    <xf numFmtId="164" fontId="1" fillId="0" borderId="0" xfId="0" applyNumberFormat="1" applyFont="1" applyFill="1" applyBorder="1"/>
    <xf numFmtId="164" fontId="1" fillId="0" borderId="3" xfId="0" applyNumberFormat="1" applyFont="1" applyFill="1" applyBorder="1"/>
    <xf numFmtId="0" fontId="1" fillId="0" borderId="0" xfId="0" applyFont="1" applyFill="1" applyBorder="1"/>
    <xf numFmtId="0" fontId="1" fillId="0" borderId="1" xfId="0" applyFont="1" applyFill="1" applyBorder="1"/>
    <xf numFmtId="0" fontId="1" fillId="0" borderId="0" xfId="0" quotePrefix="1" applyFont="1" applyFill="1" applyAlignment="1">
      <alignment horizontal="center"/>
    </xf>
    <xf numFmtId="165" fontId="1" fillId="0" borderId="0" xfId="0" applyNumberFormat="1" applyFont="1" applyFill="1" applyBorder="1"/>
    <xf numFmtId="44" fontId="1" fillId="0" borderId="3" xfId="0" applyNumberFormat="1" applyFont="1" applyFill="1" applyBorder="1"/>
    <xf numFmtId="0" fontId="3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3" fontId="1" fillId="0" borderId="0" xfId="0" applyNumberFormat="1" applyFont="1" applyFill="1"/>
    <xf numFmtId="10" fontId="1" fillId="0" borderId="0" xfId="0" applyNumberFormat="1" applyFont="1" applyFill="1"/>
    <xf numFmtId="44" fontId="1" fillId="0" borderId="0" xfId="0" applyNumberFormat="1" applyFont="1" applyFill="1"/>
    <xf numFmtId="44" fontId="1" fillId="0" borderId="0" xfId="0" applyNumberFormat="1" applyFon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3" fillId="0" borderId="0" xfId="0" applyFont="1" applyAlignment="1"/>
    <xf numFmtId="0" fontId="3" fillId="0" borderId="0" xfId="0" applyFont="1" applyFill="1" applyAlignment="1"/>
    <xf numFmtId="0" fontId="1" fillId="0" borderId="0" xfId="0" applyFont="1" applyFill="1" applyAlignment="1"/>
    <xf numFmtId="0" fontId="3" fillId="0" borderId="0" xfId="0" applyFont="1" applyFill="1"/>
    <xf numFmtId="0" fontId="3" fillId="0" borderId="0" xfId="0" applyFont="1" applyFill="1" applyBorder="1" applyAlignment="1">
      <alignment horizontal="centerContinuous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Protection="1">
      <protection locked="0"/>
    </xf>
    <xf numFmtId="0" fontId="1" fillId="0" borderId="0" xfId="0" applyFont="1" applyBorder="1"/>
    <xf numFmtId="166" fontId="1" fillId="0" borderId="0" xfId="0" applyNumberFormat="1" applyFont="1" applyFill="1" applyAlignment="1"/>
    <xf numFmtId="0" fontId="3" fillId="0" borderId="0" xfId="0" applyFont="1" applyFill="1" applyBorder="1" applyProtection="1">
      <protection locked="0"/>
    </xf>
    <xf numFmtId="0" fontId="1" fillId="0" borderId="0" xfId="0" applyFont="1" applyFill="1" applyBorder="1" applyProtection="1">
      <protection locked="0"/>
    </xf>
    <xf numFmtId="7" fontId="1" fillId="0" borderId="0" xfId="0" applyNumberFormat="1" applyFont="1" applyFill="1" applyAlignment="1"/>
    <xf numFmtId="167" fontId="3" fillId="0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"/>
  <sheetViews>
    <sheetView tabSelected="1" zoomScale="90" zoomScaleNormal="90" workbookViewId="0">
      <pane ySplit="8" topLeftCell="A9" activePane="bottomLeft" state="frozen"/>
      <selection activeCell="I20" sqref="I20"/>
      <selection pane="bottomLeft" activeCell="C28" sqref="C28"/>
    </sheetView>
  </sheetViews>
  <sheetFormatPr defaultColWidth="9.1796875" defaultRowHeight="12.5" x14ac:dyDescent="0.25"/>
  <cols>
    <col min="1" max="1" width="5.26953125" style="2" customWidth="1"/>
    <col min="2" max="2" width="33.36328125" style="2" bestFit="1" customWidth="1"/>
    <col min="3" max="3" width="12.81640625" style="2" bestFit="1" customWidth="1"/>
    <col min="4" max="5" width="13.26953125" style="2" bestFit="1" customWidth="1"/>
    <col min="6" max="6" width="15.81640625" style="2" bestFit="1" customWidth="1"/>
    <col min="7" max="7" width="0.7265625" style="2" customWidth="1"/>
    <col min="8" max="8" width="13.26953125" style="2" bestFit="1" customWidth="1"/>
    <col min="9" max="9" width="11.26953125" style="2" bestFit="1" customWidth="1"/>
    <col min="10" max="10" width="13.26953125" style="2" bestFit="1" customWidth="1"/>
    <col min="11" max="11" width="12.453125" style="2" bestFit="1" customWidth="1"/>
    <col min="12" max="12" width="12.1796875" style="2" bestFit="1" customWidth="1"/>
    <col min="13" max="13" width="12.453125" style="2" bestFit="1" customWidth="1"/>
    <col min="14" max="14" width="11.26953125" style="2" bestFit="1" customWidth="1"/>
    <col min="15" max="15" width="12.453125" style="2" bestFit="1" customWidth="1"/>
    <col min="16" max="18" width="14" style="2" customWidth="1"/>
    <col min="19" max="16384" width="9.1796875" style="2"/>
  </cols>
  <sheetData>
    <row r="1" spans="1:17" ht="13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"/>
    </row>
    <row r="2" spans="1:17" ht="13" x14ac:dyDescent="0.3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"/>
    </row>
    <row r="3" spans="1:17" ht="13" x14ac:dyDescent="0.3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"/>
    </row>
    <row r="4" spans="1:17" ht="13" x14ac:dyDescent="0.3">
      <c r="A4" s="15" t="s">
        <v>3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"/>
    </row>
    <row r="5" spans="1:17" ht="13" x14ac:dyDescent="0.3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1"/>
    </row>
    <row r="6" spans="1:17" ht="13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6"/>
    </row>
    <row r="7" spans="1:17" ht="13" x14ac:dyDescent="0.3">
      <c r="A7" s="27" t="s">
        <v>4</v>
      </c>
      <c r="B7" s="28"/>
      <c r="C7" s="28"/>
      <c r="D7" s="27" t="s">
        <v>5</v>
      </c>
      <c r="E7" s="27" t="s">
        <v>5</v>
      </c>
      <c r="F7" s="27" t="s">
        <v>5</v>
      </c>
      <c r="G7" s="28"/>
      <c r="H7" s="28"/>
      <c r="I7" s="28"/>
      <c r="J7" s="28"/>
      <c r="K7" s="28"/>
      <c r="L7" s="28"/>
      <c r="M7" s="28"/>
      <c r="N7" s="28"/>
      <c r="O7" s="28"/>
      <c r="P7" s="25"/>
      <c r="Q7" s="26"/>
    </row>
    <row r="8" spans="1:17" ht="13" x14ac:dyDescent="0.3">
      <c r="A8" s="29" t="s">
        <v>6</v>
      </c>
      <c r="B8" s="3"/>
      <c r="C8" s="29" t="s">
        <v>7</v>
      </c>
      <c r="D8" s="29" t="s">
        <v>8</v>
      </c>
      <c r="E8" s="29" t="s">
        <v>9</v>
      </c>
      <c r="F8" s="29" t="s">
        <v>10</v>
      </c>
      <c r="G8" s="29"/>
      <c r="H8" s="29" t="s">
        <v>11</v>
      </c>
      <c r="I8" s="29" t="s">
        <v>12</v>
      </c>
      <c r="J8" s="29" t="s">
        <v>13</v>
      </c>
      <c r="K8" s="29" t="s">
        <v>14</v>
      </c>
      <c r="L8" s="29" t="s">
        <v>15</v>
      </c>
      <c r="M8" s="29" t="s">
        <v>16</v>
      </c>
      <c r="N8" s="29" t="s">
        <v>17</v>
      </c>
      <c r="O8" s="29" t="s">
        <v>18</v>
      </c>
      <c r="P8" s="1"/>
    </row>
    <row r="9" spans="1:17" x14ac:dyDescent="0.25">
      <c r="A9" s="1"/>
      <c r="B9" s="4" t="s">
        <v>19</v>
      </c>
      <c r="C9" s="4" t="s">
        <v>20</v>
      </c>
      <c r="D9" s="4" t="s">
        <v>21</v>
      </c>
      <c r="E9" s="4" t="s">
        <v>22</v>
      </c>
      <c r="F9" s="4" t="s">
        <v>23</v>
      </c>
      <c r="G9" s="4"/>
      <c r="H9" s="4" t="s">
        <v>24</v>
      </c>
      <c r="I9" s="4" t="s">
        <v>25</v>
      </c>
      <c r="J9" s="4" t="s">
        <v>26</v>
      </c>
      <c r="K9" s="4" t="s">
        <v>27</v>
      </c>
      <c r="L9" s="4" t="s">
        <v>28</v>
      </c>
      <c r="M9" s="4" t="s">
        <v>29</v>
      </c>
      <c r="N9" s="4" t="s">
        <v>30</v>
      </c>
      <c r="O9" s="4" t="s">
        <v>31</v>
      </c>
      <c r="P9" s="1"/>
    </row>
    <row r="10" spans="1:17" ht="13" x14ac:dyDescent="0.3">
      <c r="A10" s="4">
        <v>1</v>
      </c>
      <c r="B10" s="5"/>
      <c r="C10" s="4"/>
      <c r="D10" s="4"/>
      <c r="E10" s="1"/>
      <c r="F10" s="1"/>
      <c r="G10" s="1"/>
      <c r="H10" s="1"/>
      <c r="I10" s="1"/>
      <c r="J10" s="4"/>
      <c r="K10" s="4"/>
      <c r="L10" s="4"/>
      <c r="M10" s="4"/>
      <c r="N10" s="4"/>
      <c r="O10" s="4"/>
      <c r="P10" s="1"/>
    </row>
    <row r="11" spans="1:17" x14ac:dyDescent="0.25">
      <c r="A11" s="4">
        <f>A10+1</f>
        <v>2</v>
      </c>
      <c r="B11" s="1" t="s">
        <v>32</v>
      </c>
      <c r="C11" s="4" t="s">
        <v>33</v>
      </c>
      <c r="D11" s="6">
        <f>SUM(H11:I11)</f>
        <v>379224012.17868042</v>
      </c>
      <c r="E11" s="6">
        <f>SUM(J11:K11)</f>
        <v>122340894.72000001</v>
      </c>
      <c r="F11" s="6">
        <f>SUM(L11:O11)</f>
        <v>23555400.021532141</v>
      </c>
      <c r="G11" s="6"/>
      <c r="H11" s="6">
        <v>379223958.00624406</v>
      </c>
      <c r="I11" s="6">
        <v>54.172436363636365</v>
      </c>
      <c r="J11" s="6">
        <v>122314875.33000001</v>
      </c>
      <c r="K11" s="6">
        <v>26019.39</v>
      </c>
      <c r="L11" s="6">
        <v>17026127.61425522</v>
      </c>
      <c r="M11" s="6">
        <v>4467056.9272769196</v>
      </c>
      <c r="N11" s="6">
        <v>1992035.13</v>
      </c>
      <c r="O11" s="6">
        <v>70180.350000000006</v>
      </c>
      <c r="P11" s="1"/>
    </row>
    <row r="12" spans="1:17" x14ac:dyDescent="0.25">
      <c r="A12" s="4">
        <f t="shared" ref="A12:A17" si="0">A11+1</f>
        <v>3</v>
      </c>
      <c r="B12" s="1"/>
      <c r="C12" s="4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1"/>
    </row>
    <row r="13" spans="1:17" x14ac:dyDescent="0.25">
      <c r="A13" s="4">
        <f t="shared" si="0"/>
        <v>4</v>
      </c>
      <c r="B13" s="1" t="s">
        <v>34</v>
      </c>
      <c r="C13" s="4" t="s">
        <v>33</v>
      </c>
      <c r="D13" s="6">
        <f t="shared" ref="D13:D14" si="1">SUM(H13:I13)</f>
        <v>108303471.3886804</v>
      </c>
      <c r="E13" s="6">
        <f t="shared" ref="E13:E14" si="2">SUM(J13:K13)</f>
        <v>23448771.809999999</v>
      </c>
      <c r="F13" s="6">
        <f t="shared" ref="F13:F14" si="3">SUM(L13:O13)</f>
        <v>2739539.2499999995</v>
      </c>
      <c r="G13" s="6"/>
      <c r="H13" s="8">
        <v>108303454.27624403</v>
      </c>
      <c r="I13" s="8">
        <v>17.112436363636363</v>
      </c>
      <c r="J13" s="8">
        <v>23437486.57</v>
      </c>
      <c r="K13" s="8">
        <v>11285.24</v>
      </c>
      <c r="L13" s="8">
        <v>1811918.46</v>
      </c>
      <c r="M13" s="8">
        <v>521441.97</v>
      </c>
      <c r="N13" s="8">
        <v>396092.84</v>
      </c>
      <c r="O13" s="8">
        <v>10085.98</v>
      </c>
      <c r="P13" s="1"/>
    </row>
    <row r="14" spans="1:17" x14ac:dyDescent="0.25">
      <c r="A14" s="4">
        <f t="shared" si="0"/>
        <v>5</v>
      </c>
      <c r="B14" s="1" t="s">
        <v>35</v>
      </c>
      <c r="C14" s="4" t="s">
        <v>33</v>
      </c>
      <c r="D14" s="6">
        <f t="shared" si="1"/>
        <v>0</v>
      </c>
      <c r="E14" s="6">
        <f t="shared" si="2"/>
        <v>0</v>
      </c>
      <c r="F14" s="6">
        <f t="shared" si="3"/>
        <v>2239568.27</v>
      </c>
      <c r="G14" s="6"/>
      <c r="H14" s="8">
        <v>0</v>
      </c>
      <c r="I14" s="8">
        <v>0</v>
      </c>
      <c r="J14" s="8">
        <v>0</v>
      </c>
      <c r="K14" s="8">
        <v>0</v>
      </c>
      <c r="L14" s="8">
        <v>2046317.43</v>
      </c>
      <c r="M14" s="8">
        <v>157953.29999999999</v>
      </c>
      <c r="N14" s="8">
        <v>35297.54</v>
      </c>
      <c r="O14" s="8">
        <v>0</v>
      </c>
      <c r="P14" s="1"/>
    </row>
    <row r="15" spans="1:17" x14ac:dyDescent="0.25">
      <c r="A15" s="4">
        <f t="shared" si="0"/>
        <v>6</v>
      </c>
      <c r="B15" s="1" t="s">
        <v>36</v>
      </c>
      <c r="C15" s="4" t="str">
        <f>"("&amp;A$13&amp;") + ("&amp;A$14&amp;")"</f>
        <v>(4) + (5)</v>
      </c>
      <c r="D15" s="7">
        <f>SUM(D13:D14)</f>
        <v>108303471.3886804</v>
      </c>
      <c r="E15" s="7">
        <f>SUM(E13:E14)</f>
        <v>23448771.809999999</v>
      </c>
      <c r="F15" s="7">
        <f>SUM(F13:F14)</f>
        <v>4979107.5199999996</v>
      </c>
      <c r="G15" s="6"/>
      <c r="H15" s="7">
        <f t="shared" ref="H15:O15" si="4">SUM(H13:H14)</f>
        <v>108303454.27624403</v>
      </c>
      <c r="I15" s="7">
        <f t="shared" si="4"/>
        <v>17.112436363636363</v>
      </c>
      <c r="J15" s="7">
        <f t="shared" si="4"/>
        <v>23437486.57</v>
      </c>
      <c r="K15" s="7">
        <f>SUM(K13:K14)</f>
        <v>11285.24</v>
      </c>
      <c r="L15" s="7">
        <f t="shared" si="4"/>
        <v>3858235.8899999997</v>
      </c>
      <c r="M15" s="7">
        <f t="shared" si="4"/>
        <v>679395.27</v>
      </c>
      <c r="N15" s="7">
        <f t="shared" si="4"/>
        <v>431390.38</v>
      </c>
      <c r="O15" s="7">
        <f t="shared" si="4"/>
        <v>10085.98</v>
      </c>
      <c r="P15" s="1"/>
    </row>
    <row r="16" spans="1:17" x14ac:dyDescent="0.25">
      <c r="A16" s="4">
        <f t="shared" si="0"/>
        <v>7</v>
      </c>
      <c r="B16" s="1"/>
      <c r="C16" s="4"/>
      <c r="D16" s="6"/>
      <c r="E16" s="6"/>
      <c r="F16" s="6"/>
      <c r="G16" s="8"/>
      <c r="H16" s="8"/>
      <c r="I16" s="8"/>
      <c r="J16" s="8"/>
      <c r="K16" s="8"/>
      <c r="L16" s="8"/>
      <c r="M16" s="8"/>
      <c r="N16" s="8"/>
      <c r="O16" s="8"/>
      <c r="P16" s="1"/>
    </row>
    <row r="17" spans="1:16" ht="13" thickBot="1" x14ac:dyDescent="0.3">
      <c r="A17" s="4">
        <f t="shared" si="0"/>
        <v>8</v>
      </c>
      <c r="B17" s="1" t="s">
        <v>37</v>
      </c>
      <c r="C17" s="4" t="str">
        <f>"("&amp;A11&amp;") - ("&amp;A$15&amp;")"</f>
        <v>(2) - (6)</v>
      </c>
      <c r="D17" s="9">
        <f>D11-D15</f>
        <v>270920540.79000002</v>
      </c>
      <c r="E17" s="9">
        <f>E11-E15</f>
        <v>98892122.910000011</v>
      </c>
      <c r="F17" s="9">
        <f>F11-F15</f>
        <v>18576292.501532141</v>
      </c>
      <c r="G17" s="8"/>
      <c r="H17" s="9">
        <f t="shared" ref="H17:O17" si="5">H11-H15</f>
        <v>270920503.73000002</v>
      </c>
      <c r="I17" s="9">
        <f t="shared" si="5"/>
        <v>37.06</v>
      </c>
      <c r="J17" s="9">
        <f t="shared" si="5"/>
        <v>98877388.76000002</v>
      </c>
      <c r="K17" s="9">
        <f t="shared" si="5"/>
        <v>14734.15</v>
      </c>
      <c r="L17" s="9">
        <f t="shared" si="5"/>
        <v>13167891.724255219</v>
      </c>
      <c r="M17" s="9">
        <f t="shared" si="5"/>
        <v>3787661.6572769196</v>
      </c>
      <c r="N17" s="9">
        <f t="shared" si="5"/>
        <v>1560644.75</v>
      </c>
      <c r="O17" s="9">
        <f t="shared" si="5"/>
        <v>60094.37000000001</v>
      </c>
      <c r="P17" s="1"/>
    </row>
    <row r="18" spans="1:16" ht="13" thickTop="1" x14ac:dyDescent="0.25">
      <c r="A18" s="1"/>
      <c r="B18" s="1"/>
      <c r="C18" s="1"/>
      <c r="D18" s="1"/>
      <c r="E18" s="1"/>
      <c r="F18" s="1"/>
      <c r="G18" s="10"/>
      <c r="H18" s="1"/>
      <c r="I18" s="1"/>
      <c r="J18" s="1"/>
      <c r="K18" s="1"/>
      <c r="L18" s="1"/>
      <c r="M18" s="1"/>
      <c r="N18" s="1"/>
      <c r="O18" s="1"/>
      <c r="P18" s="1"/>
    </row>
  </sheetData>
  <mergeCells count="4">
    <mergeCell ref="A1:O1"/>
    <mergeCell ref="A2:O2"/>
    <mergeCell ref="A3:O3"/>
    <mergeCell ref="A4:O4"/>
  </mergeCells>
  <printOptions horizontalCentered="1"/>
  <pageMargins left="0.45" right="0.45" top="0.75" bottom="0.75" header="0.3" footer="0.3"/>
  <pageSetup scale="66" orientation="landscape" blackAndWhite="1" horizontalDpi="1200" verticalDpi="1200" r:id="rId1"/>
  <headerFooter>
    <oddFooter>&amp;RExhibit JAP-13
                   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="90" zoomScaleNormal="90" workbookViewId="0">
      <pane ySplit="8" topLeftCell="A9" activePane="bottomLeft" state="frozen"/>
      <selection activeCell="I20" sqref="I20"/>
      <selection pane="bottomLeft" activeCell="B27" sqref="B27"/>
    </sheetView>
  </sheetViews>
  <sheetFormatPr defaultColWidth="9.1796875" defaultRowHeight="12.5" x14ac:dyDescent="0.25"/>
  <cols>
    <col min="1" max="1" width="5.26953125" style="2" customWidth="1"/>
    <col min="2" max="2" width="39.54296875" style="2" bestFit="1" customWidth="1"/>
    <col min="3" max="3" width="13.08984375" style="2" bestFit="1" customWidth="1"/>
    <col min="4" max="4" width="13.26953125" style="2" bestFit="1" customWidth="1"/>
    <col min="5" max="5" width="12.1796875" style="2" bestFit="1" customWidth="1"/>
    <col min="6" max="6" width="15.81640625" style="2" bestFit="1" customWidth="1"/>
    <col min="7" max="7" width="14.54296875" style="2" bestFit="1" customWidth="1"/>
    <col min="8" max="8" width="9.1796875" style="2"/>
    <col min="9" max="9" width="10.26953125" style="2" bestFit="1" customWidth="1"/>
    <col min="10" max="16384" width="9.1796875" style="2"/>
  </cols>
  <sheetData>
    <row r="1" spans="1:16" ht="13" x14ac:dyDescent="0.3">
      <c r="A1" s="15" t="s">
        <v>0</v>
      </c>
      <c r="B1" s="15"/>
      <c r="C1" s="15"/>
      <c r="D1" s="15"/>
      <c r="E1" s="15"/>
      <c r="F1" s="15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13" x14ac:dyDescent="0.3">
      <c r="A2" s="15" t="str">
        <f>'Exh. JAP-13 Pg. 1 (BR-11)'!A2:O2</f>
        <v>2019 Gas General Rate Case (GRC)</v>
      </c>
      <c r="B2" s="15"/>
      <c r="C2" s="15"/>
      <c r="D2" s="15"/>
      <c r="E2" s="15"/>
      <c r="F2" s="15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3" x14ac:dyDescent="0.3">
      <c r="A3" s="15" t="s">
        <v>2</v>
      </c>
      <c r="B3" s="15"/>
      <c r="C3" s="15"/>
      <c r="D3" s="15"/>
      <c r="E3" s="15"/>
      <c r="F3" s="15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3" x14ac:dyDescent="0.3">
      <c r="A4" s="15" t="s">
        <v>38</v>
      </c>
      <c r="B4" s="15"/>
      <c r="C4" s="15"/>
      <c r="D4" s="15"/>
      <c r="E4" s="15"/>
      <c r="F4" s="15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3" x14ac:dyDescent="0.3">
      <c r="A5" s="31"/>
      <c r="B5" s="31"/>
      <c r="C5" s="31"/>
      <c r="D5" s="31"/>
      <c r="E5" s="31"/>
      <c r="F5" s="25"/>
      <c r="G5" s="30"/>
      <c r="H5" s="30"/>
      <c r="I5" s="30"/>
      <c r="J5" s="30"/>
      <c r="K5" s="30"/>
      <c r="L5" s="30"/>
      <c r="M5" s="30"/>
      <c r="N5" s="30"/>
      <c r="O5" s="30"/>
      <c r="P5" s="30"/>
    </row>
    <row r="6" spans="1:16" x14ac:dyDescent="0.25">
      <c r="A6" s="1"/>
      <c r="B6" s="1"/>
      <c r="C6" s="1"/>
      <c r="D6" s="1"/>
      <c r="E6" s="1"/>
      <c r="F6" s="1"/>
    </row>
    <row r="7" spans="1:16" ht="13" x14ac:dyDescent="0.3">
      <c r="A7" s="27" t="s">
        <v>4</v>
      </c>
      <c r="B7" s="1"/>
      <c r="C7" s="1"/>
      <c r="D7" s="27" t="s">
        <v>5</v>
      </c>
      <c r="E7" s="27" t="s">
        <v>5</v>
      </c>
      <c r="F7" s="27" t="s">
        <v>5</v>
      </c>
    </row>
    <row r="8" spans="1:16" ht="13" x14ac:dyDescent="0.3">
      <c r="A8" s="29" t="s">
        <v>6</v>
      </c>
      <c r="B8" s="11"/>
      <c r="C8" s="29" t="s">
        <v>7</v>
      </c>
      <c r="D8" s="29" t="s">
        <v>8</v>
      </c>
      <c r="E8" s="29" t="s">
        <v>9</v>
      </c>
      <c r="F8" s="29" t="s">
        <v>10</v>
      </c>
    </row>
    <row r="9" spans="1:16" x14ac:dyDescent="0.25">
      <c r="A9" s="1"/>
      <c r="B9" s="4" t="s">
        <v>19</v>
      </c>
      <c r="C9" s="4" t="s">
        <v>20</v>
      </c>
      <c r="D9" s="4" t="s">
        <v>39</v>
      </c>
      <c r="E9" s="4" t="s">
        <v>40</v>
      </c>
      <c r="F9" s="4" t="s">
        <v>41</v>
      </c>
    </row>
    <row r="10" spans="1:16" ht="13" x14ac:dyDescent="0.3">
      <c r="A10" s="4"/>
      <c r="B10" s="5"/>
      <c r="C10" s="4"/>
      <c r="D10" s="4"/>
      <c r="E10" s="4"/>
      <c r="F10" s="4"/>
    </row>
    <row r="11" spans="1:16" x14ac:dyDescent="0.25">
      <c r="A11" s="4">
        <v>1</v>
      </c>
      <c r="B11" s="1" t="s">
        <v>42</v>
      </c>
      <c r="C11" s="12" t="s">
        <v>43</v>
      </c>
      <c r="D11" s="6">
        <f>'Exh. JAP-13 Pg. 1 (BR-11)'!D17</f>
        <v>270920540.79000002</v>
      </c>
      <c r="E11" s="6">
        <f>'Exh. JAP-13 Pg. 1 (BR-11)'!E17</f>
        <v>98892122.910000011</v>
      </c>
      <c r="F11" s="6">
        <f>'Exh. JAP-13 Pg. 1 (BR-11)'!F17</f>
        <v>18576292.501532141</v>
      </c>
    </row>
    <row r="12" spans="1:16" x14ac:dyDescent="0.25">
      <c r="A12" s="4">
        <f>A11+1</f>
        <v>2</v>
      </c>
      <c r="B12" s="1"/>
      <c r="C12" s="1"/>
      <c r="D12" s="1"/>
      <c r="E12" s="1"/>
      <c r="F12" s="1"/>
    </row>
    <row r="13" spans="1:16" x14ac:dyDescent="0.25">
      <c r="A13" s="4">
        <f t="shared" ref="A13:A15" si="0">A12+1</f>
        <v>3</v>
      </c>
      <c r="B13" s="1" t="s">
        <v>44</v>
      </c>
      <c r="C13" s="12" t="s">
        <v>45</v>
      </c>
      <c r="D13" s="13">
        <v>772124</v>
      </c>
      <c r="E13" s="13">
        <v>56692</v>
      </c>
      <c r="F13" s="13">
        <v>1670</v>
      </c>
    </row>
    <row r="14" spans="1:16" x14ac:dyDescent="0.25">
      <c r="A14" s="4">
        <f t="shared" si="0"/>
        <v>4</v>
      </c>
      <c r="B14" s="1"/>
      <c r="C14" s="1"/>
      <c r="D14" s="13"/>
      <c r="E14" s="13"/>
      <c r="F14" s="13"/>
    </row>
    <row r="15" spans="1:16" ht="13" thickBot="1" x14ac:dyDescent="0.3">
      <c r="A15" s="4">
        <f t="shared" si="0"/>
        <v>5</v>
      </c>
      <c r="B15" s="1" t="s">
        <v>46</v>
      </c>
      <c r="C15" s="4" t="str">
        <f>"("&amp;A11&amp;") / ("&amp;A13&amp;")"</f>
        <v>(1) / (3)</v>
      </c>
      <c r="D15" s="14">
        <f>ROUND(D11/D13,2)</f>
        <v>350.88</v>
      </c>
      <c r="E15" s="14">
        <f>ROUND(E11/E13,2)</f>
        <v>1744.38</v>
      </c>
      <c r="F15" s="14">
        <f>ROUND(F11/F13,2)</f>
        <v>11123.53</v>
      </c>
    </row>
    <row r="16" spans="1:16" ht="13" thickTop="1" x14ac:dyDescent="0.25">
      <c r="A16" s="1"/>
      <c r="B16" s="1"/>
      <c r="C16" s="1"/>
      <c r="D16" s="1"/>
      <c r="E16" s="1"/>
      <c r="F16" s="1"/>
      <c r="G16" s="1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orientation="landscape" blackAndWhite="1" horizontalDpi="1200" verticalDpi="1200" r:id="rId1"/>
  <headerFooter>
    <oddFooter>&amp;RExhibit JAP-13
                   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90" zoomScaleNormal="90" workbookViewId="0">
      <pane ySplit="8" topLeftCell="A9" activePane="bottomLeft" state="frozen"/>
      <selection activeCell="I20" sqref="I20"/>
      <selection pane="bottomLeft" activeCell="E19" sqref="E19"/>
    </sheetView>
  </sheetViews>
  <sheetFormatPr defaultColWidth="9.1796875" defaultRowHeight="15" customHeight="1" x14ac:dyDescent="0.25"/>
  <cols>
    <col min="1" max="1" width="5.54296875" style="1" bestFit="1" customWidth="1"/>
    <col min="2" max="2" width="3.26953125" style="1" customWidth="1"/>
    <col min="3" max="3" width="51.1796875" style="10" customWidth="1"/>
    <col min="4" max="4" width="9.81640625" style="10" bestFit="1" customWidth="1"/>
    <col min="5" max="5" width="14.26953125" style="10" customWidth="1"/>
    <col min="6" max="6" width="17" style="10" bestFit="1" customWidth="1"/>
    <col min="7" max="16384" width="9.1796875" style="1"/>
  </cols>
  <sheetData>
    <row r="1" spans="1:12" ht="15" customHeight="1" x14ac:dyDescent="0.3">
      <c r="A1" s="15" t="s">
        <v>0</v>
      </c>
      <c r="B1" s="15"/>
      <c r="C1" s="15"/>
      <c r="D1" s="15"/>
      <c r="E1" s="15"/>
      <c r="F1" s="15"/>
      <c r="G1" s="32"/>
      <c r="H1" s="32"/>
      <c r="I1" s="32"/>
    </row>
    <row r="2" spans="1:12" ht="15" customHeight="1" x14ac:dyDescent="0.3">
      <c r="A2" s="15" t="str">
        <f>'Exh. JAP-13 Pg. 1 (BR-11)'!A2:O2</f>
        <v>2019 Gas General Rate Case (GRC)</v>
      </c>
      <c r="B2" s="15"/>
      <c r="C2" s="15"/>
      <c r="D2" s="15"/>
      <c r="E2" s="15"/>
      <c r="F2" s="15"/>
      <c r="G2" s="32"/>
      <c r="H2" s="32"/>
      <c r="I2" s="32"/>
    </row>
    <row r="3" spans="1:12" ht="15" customHeight="1" x14ac:dyDescent="0.3">
      <c r="A3" s="15" t="s">
        <v>2</v>
      </c>
      <c r="B3" s="15"/>
      <c r="C3" s="15"/>
      <c r="D3" s="15"/>
      <c r="E3" s="15"/>
      <c r="F3" s="15"/>
      <c r="G3" s="32"/>
      <c r="H3" s="32"/>
      <c r="I3" s="32"/>
    </row>
    <row r="4" spans="1:12" ht="15" customHeight="1" x14ac:dyDescent="0.3">
      <c r="A4" s="15" t="s">
        <v>47</v>
      </c>
      <c r="B4" s="15"/>
      <c r="C4" s="15"/>
      <c r="D4" s="15"/>
      <c r="E4" s="15"/>
      <c r="F4" s="15"/>
      <c r="G4" s="31"/>
      <c r="H4" s="31"/>
      <c r="I4" s="31"/>
      <c r="J4" s="33"/>
      <c r="K4" s="33"/>
      <c r="L4" s="33"/>
    </row>
    <row r="5" spans="1:12" ht="15" customHeight="1" x14ac:dyDescent="0.3">
      <c r="B5" s="25"/>
      <c r="C5" s="25"/>
      <c r="D5" s="25"/>
      <c r="E5" s="25"/>
      <c r="F5" s="25"/>
      <c r="G5" s="31"/>
      <c r="H5" s="31"/>
      <c r="I5" s="31"/>
      <c r="J5" s="33"/>
      <c r="K5" s="33"/>
      <c r="L5" s="33"/>
    </row>
    <row r="6" spans="1:12" ht="15" customHeight="1" x14ac:dyDescent="0.3">
      <c r="B6" s="34"/>
      <c r="C6" s="34"/>
      <c r="D6" s="34"/>
      <c r="E6" s="34"/>
      <c r="F6" s="35"/>
      <c r="G6" s="31"/>
      <c r="H6" s="31"/>
      <c r="I6" s="31"/>
      <c r="J6" s="33"/>
      <c r="K6" s="33"/>
      <c r="L6" s="33"/>
    </row>
    <row r="7" spans="1:12" s="33" customFormat="1" ht="15" customHeight="1" x14ac:dyDescent="0.3">
      <c r="A7" s="25" t="s">
        <v>4</v>
      </c>
      <c r="C7" s="36"/>
      <c r="D7" s="36"/>
      <c r="E7" s="36"/>
      <c r="F7" s="36" t="s">
        <v>48</v>
      </c>
      <c r="G7" s="31"/>
      <c r="H7" s="31"/>
      <c r="I7" s="31"/>
    </row>
    <row r="8" spans="1:12" s="33" customFormat="1" ht="15" customHeight="1" x14ac:dyDescent="0.3">
      <c r="A8" s="37" t="s">
        <v>6</v>
      </c>
      <c r="B8" s="38"/>
      <c r="C8" s="39"/>
      <c r="D8" s="39" t="s">
        <v>49</v>
      </c>
      <c r="E8" s="39" t="s">
        <v>7</v>
      </c>
      <c r="F8" s="39" t="s">
        <v>50</v>
      </c>
      <c r="G8" s="31"/>
      <c r="H8" s="31"/>
      <c r="I8" s="31"/>
    </row>
    <row r="9" spans="1:12" ht="15" customHeight="1" x14ac:dyDescent="0.25">
      <c r="A9" s="40"/>
      <c r="B9" s="10"/>
      <c r="C9" s="35" t="s">
        <v>19</v>
      </c>
      <c r="D9" s="35" t="s">
        <v>20</v>
      </c>
      <c r="E9" s="4" t="s">
        <v>39</v>
      </c>
      <c r="F9" s="4" t="s">
        <v>40</v>
      </c>
      <c r="G9" s="32"/>
      <c r="H9" s="32"/>
      <c r="I9" s="32"/>
    </row>
    <row r="10" spans="1:12" ht="12.75" customHeight="1" x14ac:dyDescent="0.3">
      <c r="A10" s="4">
        <v>1</v>
      </c>
      <c r="B10" s="41" t="s">
        <v>51</v>
      </c>
      <c r="C10" s="2"/>
      <c r="D10" s="35"/>
      <c r="E10" s="35"/>
      <c r="F10" s="4"/>
      <c r="G10" s="32"/>
      <c r="H10" s="32"/>
      <c r="I10" s="32"/>
    </row>
    <row r="11" spans="1:12" ht="12.75" customHeight="1" x14ac:dyDescent="0.25">
      <c r="A11" s="4">
        <f>A10+1</f>
        <v>2</v>
      </c>
      <c r="B11" s="2"/>
      <c r="C11" s="42" t="s">
        <v>52</v>
      </c>
      <c r="D11" s="10" t="s">
        <v>53</v>
      </c>
      <c r="E11" s="4" t="s">
        <v>33</v>
      </c>
      <c r="F11" s="43">
        <v>0.44468000000000002</v>
      </c>
      <c r="G11" s="32"/>
      <c r="H11" s="32"/>
      <c r="I11" s="32"/>
    </row>
    <row r="12" spans="1:12" ht="12.75" customHeight="1" x14ac:dyDescent="0.25">
      <c r="A12" s="4">
        <f t="shared" ref="A12:A54" si="0">A11+1</f>
        <v>3</v>
      </c>
      <c r="B12" s="2"/>
      <c r="C12" s="1"/>
      <c r="F12" s="43"/>
      <c r="G12" s="32"/>
      <c r="H12" s="32"/>
      <c r="I12" s="32"/>
    </row>
    <row r="13" spans="1:12" ht="12.75" customHeight="1" x14ac:dyDescent="0.3">
      <c r="A13" s="4">
        <f t="shared" si="0"/>
        <v>4</v>
      </c>
      <c r="B13" s="44" t="s">
        <v>54</v>
      </c>
      <c r="C13" s="2"/>
      <c r="F13" s="43"/>
      <c r="G13" s="32"/>
      <c r="H13" s="32"/>
      <c r="I13" s="32"/>
    </row>
    <row r="14" spans="1:12" ht="12.75" customHeight="1" x14ac:dyDescent="0.25">
      <c r="A14" s="4">
        <f t="shared" si="0"/>
        <v>5</v>
      </c>
      <c r="C14" s="42" t="s">
        <v>52</v>
      </c>
      <c r="D14" s="10" t="s">
        <v>53</v>
      </c>
      <c r="E14" s="4" t="s">
        <v>33</v>
      </c>
      <c r="F14" s="43">
        <v>0.44468000000000002</v>
      </c>
      <c r="G14" s="32"/>
      <c r="H14" s="32"/>
      <c r="I14" s="32"/>
    </row>
    <row r="15" spans="1:12" ht="12.75" customHeight="1" x14ac:dyDescent="0.25">
      <c r="A15" s="4">
        <f t="shared" si="0"/>
        <v>6</v>
      </c>
      <c r="C15" s="1"/>
      <c r="D15" s="35"/>
      <c r="E15" s="35"/>
      <c r="F15" s="43"/>
      <c r="G15" s="32"/>
      <c r="H15" s="32"/>
      <c r="I15" s="32"/>
    </row>
    <row r="16" spans="1:12" ht="12.75" customHeight="1" x14ac:dyDescent="0.3">
      <c r="A16" s="4">
        <f t="shared" si="0"/>
        <v>7</v>
      </c>
      <c r="B16" s="44" t="s">
        <v>55</v>
      </c>
      <c r="C16" s="1"/>
      <c r="D16" s="45"/>
      <c r="E16" s="45"/>
      <c r="F16" s="43"/>
    </row>
    <row r="17" spans="1:6" ht="12.75" customHeight="1" x14ac:dyDescent="0.25">
      <c r="A17" s="4">
        <f t="shared" si="0"/>
        <v>8</v>
      </c>
      <c r="C17" s="10" t="s">
        <v>52</v>
      </c>
      <c r="D17" s="10" t="s">
        <v>53</v>
      </c>
      <c r="E17" s="4" t="s">
        <v>33</v>
      </c>
      <c r="F17" s="43">
        <v>0.40522999999999998</v>
      </c>
    </row>
    <row r="18" spans="1:6" ht="12.75" customHeight="1" x14ac:dyDescent="0.25">
      <c r="A18" s="4">
        <f t="shared" si="0"/>
        <v>9</v>
      </c>
      <c r="F18" s="43"/>
    </row>
    <row r="19" spans="1:6" ht="12.75" customHeight="1" x14ac:dyDescent="0.25">
      <c r="A19" s="4">
        <f t="shared" si="0"/>
        <v>10</v>
      </c>
      <c r="C19" s="10" t="s">
        <v>56</v>
      </c>
      <c r="D19" s="10" t="s">
        <v>53</v>
      </c>
      <c r="E19" s="4" t="s">
        <v>33</v>
      </c>
      <c r="F19" s="43">
        <v>1.7069999999999998E-2</v>
      </c>
    </row>
    <row r="20" spans="1:6" ht="12.75" customHeight="1" x14ac:dyDescent="0.25">
      <c r="A20" s="4">
        <f t="shared" si="0"/>
        <v>11</v>
      </c>
      <c r="F20" s="43"/>
    </row>
    <row r="21" spans="1:6" ht="12.75" customHeight="1" x14ac:dyDescent="0.3">
      <c r="A21" s="4">
        <f t="shared" si="0"/>
        <v>12</v>
      </c>
      <c r="B21" s="44" t="s">
        <v>57</v>
      </c>
      <c r="C21" s="1"/>
      <c r="D21" s="45"/>
      <c r="E21" s="45"/>
      <c r="F21" s="43"/>
    </row>
    <row r="22" spans="1:6" ht="12.75" customHeight="1" x14ac:dyDescent="0.25">
      <c r="A22" s="4">
        <f t="shared" si="0"/>
        <v>13</v>
      </c>
      <c r="B22" s="10"/>
      <c r="C22" s="10" t="s">
        <v>52</v>
      </c>
      <c r="D22" s="10" t="s">
        <v>53</v>
      </c>
      <c r="E22" s="4" t="s">
        <v>33</v>
      </c>
      <c r="F22" s="43">
        <v>0.40522999999999998</v>
      </c>
    </row>
    <row r="23" spans="1:6" ht="12.75" customHeight="1" x14ac:dyDescent="0.25">
      <c r="A23" s="4">
        <f t="shared" si="0"/>
        <v>14</v>
      </c>
      <c r="B23" s="10"/>
      <c r="F23" s="43"/>
    </row>
    <row r="24" spans="1:6" ht="12.75" customHeight="1" x14ac:dyDescent="0.3">
      <c r="A24" s="4">
        <f t="shared" si="0"/>
        <v>15</v>
      </c>
      <c r="B24" s="44" t="s">
        <v>58</v>
      </c>
      <c r="C24" s="1"/>
      <c r="D24" s="45"/>
      <c r="E24" s="45"/>
      <c r="F24" s="43"/>
    </row>
    <row r="25" spans="1:6" ht="12.75" customHeight="1" x14ac:dyDescent="0.25">
      <c r="A25" s="4">
        <f t="shared" si="0"/>
        <v>16</v>
      </c>
      <c r="C25" s="10" t="s">
        <v>59</v>
      </c>
      <c r="D25" s="10" t="s">
        <v>53</v>
      </c>
      <c r="E25" s="4" t="s">
        <v>33</v>
      </c>
      <c r="F25" s="46">
        <v>1.25</v>
      </c>
    </row>
    <row r="26" spans="1:6" ht="12.75" customHeight="1" x14ac:dyDescent="0.25">
      <c r="A26" s="4">
        <f t="shared" si="0"/>
        <v>17</v>
      </c>
      <c r="F26" s="43"/>
    </row>
    <row r="27" spans="1:6" ht="12.75" customHeight="1" x14ac:dyDescent="0.25">
      <c r="A27" s="4">
        <f t="shared" si="0"/>
        <v>18</v>
      </c>
      <c r="C27" s="10" t="s">
        <v>60</v>
      </c>
      <c r="F27" s="43"/>
    </row>
    <row r="28" spans="1:6" ht="12.75" customHeight="1" x14ac:dyDescent="0.25">
      <c r="A28" s="4">
        <f t="shared" si="0"/>
        <v>19</v>
      </c>
      <c r="C28" s="10" t="s">
        <v>61</v>
      </c>
      <c r="D28" s="10" t="s">
        <v>53</v>
      </c>
      <c r="E28" s="4" t="s">
        <v>33</v>
      </c>
      <c r="F28" s="43">
        <v>0.14230000000000001</v>
      </c>
    </row>
    <row r="29" spans="1:6" ht="12.75" customHeight="1" x14ac:dyDescent="0.25">
      <c r="A29" s="4">
        <f t="shared" si="0"/>
        <v>20</v>
      </c>
      <c r="C29" s="10" t="s">
        <v>62</v>
      </c>
      <c r="D29" s="10" t="s">
        <v>53</v>
      </c>
      <c r="E29" s="4" t="s">
        <v>33</v>
      </c>
      <c r="F29" s="43">
        <v>0.11454</v>
      </c>
    </row>
    <row r="30" spans="1:6" ht="12.75" customHeight="1" x14ac:dyDescent="0.25">
      <c r="A30" s="4">
        <f t="shared" si="0"/>
        <v>21</v>
      </c>
      <c r="F30" s="43"/>
    </row>
    <row r="31" spans="1:6" ht="12.75" customHeight="1" x14ac:dyDescent="0.25">
      <c r="A31" s="4">
        <f t="shared" si="0"/>
        <v>22</v>
      </c>
      <c r="C31" s="10" t="s">
        <v>56</v>
      </c>
      <c r="D31" s="10" t="s">
        <v>53</v>
      </c>
      <c r="E31" s="4" t="s">
        <v>33</v>
      </c>
      <c r="F31" s="43">
        <v>1.149E-2</v>
      </c>
    </row>
    <row r="32" spans="1:6" ht="12.75" customHeight="1" x14ac:dyDescent="0.25">
      <c r="A32" s="4">
        <f t="shared" si="0"/>
        <v>23</v>
      </c>
      <c r="C32" s="45"/>
      <c r="D32" s="45"/>
      <c r="E32" s="45"/>
      <c r="F32" s="43"/>
    </row>
    <row r="33" spans="1:6" ht="12.75" customHeight="1" x14ac:dyDescent="0.3">
      <c r="A33" s="4">
        <f t="shared" si="0"/>
        <v>24</v>
      </c>
      <c r="B33" s="44" t="s">
        <v>63</v>
      </c>
      <c r="C33" s="1"/>
      <c r="D33" s="45"/>
      <c r="E33" s="45"/>
      <c r="F33" s="43"/>
    </row>
    <row r="34" spans="1:6" ht="12.75" customHeight="1" x14ac:dyDescent="0.25">
      <c r="A34" s="4">
        <f t="shared" si="0"/>
        <v>25</v>
      </c>
      <c r="B34" s="10"/>
      <c r="C34" s="10" t="s">
        <v>59</v>
      </c>
      <c r="D34" s="10" t="s">
        <v>53</v>
      </c>
      <c r="E34" s="4" t="s">
        <v>33</v>
      </c>
      <c r="F34" s="46">
        <v>1.25</v>
      </c>
    </row>
    <row r="35" spans="1:6" ht="12.75" customHeight="1" x14ac:dyDescent="0.25">
      <c r="A35" s="4">
        <f t="shared" si="0"/>
        <v>26</v>
      </c>
      <c r="B35" s="10"/>
      <c r="F35" s="43"/>
    </row>
    <row r="36" spans="1:6" ht="12.75" customHeight="1" x14ac:dyDescent="0.25">
      <c r="A36" s="4">
        <f t="shared" si="0"/>
        <v>27</v>
      </c>
      <c r="B36" s="10"/>
      <c r="C36" s="10" t="s">
        <v>60</v>
      </c>
      <c r="F36" s="43"/>
    </row>
    <row r="37" spans="1:6" ht="12.75" customHeight="1" x14ac:dyDescent="0.25">
      <c r="A37" s="4">
        <f t="shared" si="0"/>
        <v>28</v>
      </c>
      <c r="B37" s="10"/>
      <c r="C37" s="10" t="s">
        <v>61</v>
      </c>
      <c r="D37" s="10" t="s">
        <v>53</v>
      </c>
      <c r="E37" s="4" t="s">
        <v>33</v>
      </c>
      <c r="F37" s="43">
        <v>0.14230000000000001</v>
      </c>
    </row>
    <row r="38" spans="1:6" ht="12.75" customHeight="1" x14ac:dyDescent="0.25">
      <c r="A38" s="4">
        <f t="shared" si="0"/>
        <v>29</v>
      </c>
      <c r="B38" s="10"/>
      <c r="C38" s="10" t="s">
        <v>62</v>
      </c>
      <c r="D38" s="10" t="s">
        <v>53</v>
      </c>
      <c r="E38" s="4" t="s">
        <v>33</v>
      </c>
      <c r="F38" s="43">
        <v>0.11454</v>
      </c>
    </row>
    <row r="39" spans="1:6" ht="12.75" customHeight="1" x14ac:dyDescent="0.25">
      <c r="A39" s="4">
        <f t="shared" si="0"/>
        <v>30</v>
      </c>
      <c r="B39" s="10"/>
      <c r="F39" s="43"/>
    </row>
    <row r="40" spans="1:6" ht="12.75" customHeight="1" x14ac:dyDescent="0.3">
      <c r="A40" s="4">
        <f t="shared" si="0"/>
        <v>31</v>
      </c>
      <c r="B40" s="44" t="s">
        <v>64</v>
      </c>
      <c r="C40" s="1"/>
      <c r="D40" s="45"/>
      <c r="E40" s="45"/>
      <c r="F40" s="43"/>
    </row>
    <row r="41" spans="1:6" ht="12.75" customHeight="1" x14ac:dyDescent="0.25">
      <c r="A41" s="4">
        <f t="shared" si="0"/>
        <v>32</v>
      </c>
      <c r="C41" s="10" t="s">
        <v>59</v>
      </c>
      <c r="D41" s="10" t="s">
        <v>53</v>
      </c>
      <c r="E41" s="4" t="s">
        <v>33</v>
      </c>
      <c r="F41" s="46">
        <v>1.35</v>
      </c>
    </row>
    <row r="42" spans="1:6" ht="12.75" customHeight="1" x14ac:dyDescent="0.25">
      <c r="A42" s="4">
        <f t="shared" si="0"/>
        <v>33</v>
      </c>
      <c r="F42" s="43"/>
    </row>
    <row r="43" spans="1:6" ht="12.75" customHeight="1" x14ac:dyDescent="0.25">
      <c r="A43" s="4">
        <f t="shared" si="0"/>
        <v>34</v>
      </c>
      <c r="C43" s="10" t="s">
        <v>60</v>
      </c>
      <c r="F43" s="43"/>
    </row>
    <row r="44" spans="1:6" ht="12.75" customHeight="1" x14ac:dyDescent="0.25">
      <c r="A44" s="4">
        <f t="shared" si="0"/>
        <v>35</v>
      </c>
      <c r="C44" s="10" t="s">
        <v>65</v>
      </c>
      <c r="D44" s="10" t="s">
        <v>53</v>
      </c>
      <c r="E44" s="4" t="s">
        <v>33</v>
      </c>
      <c r="F44" s="43">
        <v>0.18351999999999999</v>
      </c>
    </row>
    <row r="45" spans="1:6" ht="12.75" customHeight="1" x14ac:dyDescent="0.25">
      <c r="A45" s="4">
        <f t="shared" si="0"/>
        <v>36</v>
      </c>
      <c r="C45" s="10" t="s">
        <v>66</v>
      </c>
      <c r="D45" s="10" t="s">
        <v>53</v>
      </c>
      <c r="E45" s="4" t="s">
        <v>33</v>
      </c>
      <c r="F45" s="43">
        <v>0.13009999999999999</v>
      </c>
    </row>
    <row r="46" spans="1:6" ht="12.75" customHeight="1" x14ac:dyDescent="0.25">
      <c r="A46" s="4">
        <f t="shared" si="0"/>
        <v>37</v>
      </c>
      <c r="F46" s="43"/>
    </row>
    <row r="47" spans="1:6" ht="12.75" customHeight="1" x14ac:dyDescent="0.25">
      <c r="A47" s="4">
        <f t="shared" si="0"/>
        <v>38</v>
      </c>
      <c r="C47" s="10" t="s">
        <v>56</v>
      </c>
      <c r="D47" s="10" t="s">
        <v>53</v>
      </c>
      <c r="E47" s="4" t="s">
        <v>33</v>
      </c>
      <c r="F47" s="43">
        <v>1.2460000000000001E-2</v>
      </c>
    </row>
    <row r="48" spans="1:6" ht="12.75" customHeight="1" x14ac:dyDescent="0.25">
      <c r="A48" s="4">
        <f t="shared" si="0"/>
        <v>39</v>
      </c>
      <c r="C48" s="45"/>
      <c r="D48" s="45"/>
      <c r="E48" s="45"/>
      <c r="F48" s="43"/>
    </row>
    <row r="49" spans="1:6" ht="12.75" customHeight="1" x14ac:dyDescent="0.3">
      <c r="A49" s="4">
        <f t="shared" si="0"/>
        <v>40</v>
      </c>
      <c r="B49" s="44" t="s">
        <v>67</v>
      </c>
      <c r="C49" s="1"/>
      <c r="D49" s="45"/>
      <c r="E49" s="45"/>
      <c r="F49" s="43"/>
    </row>
    <row r="50" spans="1:6" ht="12.75" customHeight="1" x14ac:dyDescent="0.25">
      <c r="A50" s="4">
        <f t="shared" si="0"/>
        <v>41</v>
      </c>
      <c r="B50" s="10"/>
      <c r="C50" s="10" t="s">
        <v>59</v>
      </c>
      <c r="D50" s="10" t="s">
        <v>53</v>
      </c>
      <c r="E50" s="4" t="s">
        <v>33</v>
      </c>
      <c r="F50" s="46">
        <v>1.35</v>
      </c>
    </row>
    <row r="51" spans="1:6" ht="12.75" customHeight="1" x14ac:dyDescent="0.25">
      <c r="A51" s="4">
        <f t="shared" si="0"/>
        <v>42</v>
      </c>
      <c r="B51" s="10"/>
      <c r="F51" s="43"/>
    </row>
    <row r="52" spans="1:6" ht="12.75" customHeight="1" x14ac:dyDescent="0.25">
      <c r="A52" s="4">
        <f t="shared" si="0"/>
        <v>43</v>
      </c>
      <c r="B52" s="10"/>
      <c r="C52" s="10" t="s">
        <v>60</v>
      </c>
      <c r="F52" s="43"/>
    </row>
    <row r="53" spans="1:6" ht="12.75" customHeight="1" x14ac:dyDescent="0.25">
      <c r="A53" s="4">
        <f t="shared" si="0"/>
        <v>44</v>
      </c>
      <c r="B53" s="10"/>
      <c r="C53" s="10" t="s">
        <v>65</v>
      </c>
      <c r="D53" s="10" t="s">
        <v>53</v>
      </c>
      <c r="E53" s="4" t="s">
        <v>33</v>
      </c>
      <c r="F53" s="43">
        <v>0.18351999999999999</v>
      </c>
    </row>
    <row r="54" spans="1:6" ht="12.75" customHeight="1" x14ac:dyDescent="0.25">
      <c r="A54" s="4">
        <f t="shared" si="0"/>
        <v>45</v>
      </c>
      <c r="B54" s="10"/>
      <c r="C54" s="10" t="s">
        <v>66</v>
      </c>
      <c r="D54" s="10" t="s">
        <v>53</v>
      </c>
      <c r="E54" s="4" t="s">
        <v>33</v>
      </c>
      <c r="F54" s="43">
        <v>0.13009999999999999</v>
      </c>
    </row>
    <row r="55" spans="1:6" ht="12.75" customHeight="1" x14ac:dyDescent="0.25">
      <c r="A55" s="4"/>
    </row>
  </sheetData>
  <mergeCells count="4">
    <mergeCell ref="A1:F1"/>
    <mergeCell ref="A2:F2"/>
    <mergeCell ref="A3:F3"/>
    <mergeCell ref="A4:F4"/>
  </mergeCells>
  <printOptions horizontalCentered="1"/>
  <pageMargins left="0.7" right="0.7" top="0.75" bottom="0.75" header="0.3" footer="0.3"/>
  <pageSetup scale="89" orientation="portrait" blackAndWhite="1" r:id="rId1"/>
  <headerFooter>
    <oddFooter>&amp;RExhibit JAP-13
                   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90" zoomScaleNormal="90" workbookViewId="0">
      <selection activeCell="D39" sqref="D39"/>
    </sheetView>
  </sheetViews>
  <sheetFormatPr defaultColWidth="9.1796875" defaultRowHeight="12.5" x14ac:dyDescent="0.25"/>
  <cols>
    <col min="1" max="1" width="5.26953125" style="2" customWidth="1"/>
    <col min="2" max="2" width="2.7265625" style="2" customWidth="1"/>
    <col min="3" max="3" width="40.453125" style="2" bestFit="1" customWidth="1"/>
    <col min="4" max="4" width="22.90625" style="24" bestFit="1" customWidth="1"/>
    <col min="5" max="8" width="11.1796875" style="24" bestFit="1" customWidth="1"/>
    <col min="9" max="17" width="11.1796875" style="2" bestFit="1" customWidth="1"/>
    <col min="18" max="16384" width="9.1796875" style="2"/>
  </cols>
  <sheetData>
    <row r="1" spans="1:17" ht="13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</row>
    <row r="2" spans="1:17" ht="13" x14ac:dyDescent="0.3">
      <c r="A2" s="15" t="str">
        <f>'Exh. JAP-13 Pg. 1 (BR-11)'!A2:O2</f>
        <v>2019 Gas General Rate Case (GRC)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13" x14ac:dyDescent="0.3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</row>
    <row r="4" spans="1:17" ht="13" x14ac:dyDescent="0.3">
      <c r="A4" s="15" t="s">
        <v>68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</row>
    <row r="5" spans="1:17" x14ac:dyDescent="0.25">
      <c r="A5" s="1"/>
      <c r="B5" s="1"/>
      <c r="C5" s="1"/>
      <c r="D5" s="4"/>
      <c r="E5" s="4"/>
      <c r="F5" s="4"/>
      <c r="G5" s="4"/>
      <c r="H5" s="4"/>
      <c r="I5" s="1"/>
      <c r="J5" s="1"/>
      <c r="K5" s="1"/>
      <c r="L5" s="1"/>
      <c r="M5" s="1"/>
      <c r="N5" s="1"/>
      <c r="O5" s="1"/>
      <c r="P5" s="1"/>
      <c r="Q5" s="1"/>
    </row>
    <row r="6" spans="1:17" ht="26" x14ac:dyDescent="0.25">
      <c r="A6" s="37" t="s">
        <v>69</v>
      </c>
      <c r="B6" s="37"/>
      <c r="C6" s="11"/>
      <c r="D6" s="37" t="s">
        <v>7</v>
      </c>
      <c r="E6" s="47" t="s">
        <v>70</v>
      </c>
      <c r="F6" s="47" t="s">
        <v>71</v>
      </c>
      <c r="G6" s="47" t="s">
        <v>72</v>
      </c>
      <c r="H6" s="47" t="s">
        <v>73</v>
      </c>
      <c r="I6" s="47" t="s">
        <v>74</v>
      </c>
      <c r="J6" s="47" t="s">
        <v>75</v>
      </c>
      <c r="K6" s="47" t="s">
        <v>76</v>
      </c>
      <c r="L6" s="47" t="s">
        <v>77</v>
      </c>
      <c r="M6" s="47" t="s">
        <v>78</v>
      </c>
      <c r="N6" s="47" t="s">
        <v>79</v>
      </c>
      <c r="O6" s="47" t="s">
        <v>80</v>
      </c>
      <c r="P6" s="47" t="s">
        <v>81</v>
      </c>
      <c r="Q6" s="37" t="s">
        <v>82</v>
      </c>
    </row>
    <row r="7" spans="1:17" x14ac:dyDescent="0.25">
      <c r="A7" s="1"/>
      <c r="B7" s="1"/>
      <c r="C7" s="4" t="s">
        <v>19</v>
      </c>
      <c r="D7" s="4" t="s">
        <v>20</v>
      </c>
      <c r="E7" s="4" t="s">
        <v>39</v>
      </c>
      <c r="F7" s="4" t="s">
        <v>40</v>
      </c>
      <c r="G7" s="4" t="s">
        <v>41</v>
      </c>
      <c r="H7" s="4" t="s">
        <v>24</v>
      </c>
      <c r="I7" s="4" t="s">
        <v>25</v>
      </c>
      <c r="J7" s="4" t="s">
        <v>26</v>
      </c>
      <c r="K7" s="4" t="s">
        <v>27</v>
      </c>
      <c r="L7" s="4" t="s">
        <v>28</v>
      </c>
      <c r="M7" s="4" t="s">
        <v>29</v>
      </c>
      <c r="N7" s="4" t="s">
        <v>30</v>
      </c>
      <c r="O7" s="4" t="s">
        <v>31</v>
      </c>
      <c r="P7" s="4" t="s">
        <v>83</v>
      </c>
      <c r="Q7" s="4" t="s">
        <v>84</v>
      </c>
    </row>
    <row r="8" spans="1:17" ht="13" x14ac:dyDescent="0.3">
      <c r="A8" s="4"/>
      <c r="B8" s="16" t="s">
        <v>85</v>
      </c>
      <c r="C8" s="5"/>
      <c r="D8" s="4"/>
      <c r="E8" s="4"/>
      <c r="F8" s="4"/>
      <c r="G8" s="4"/>
      <c r="H8" s="4"/>
      <c r="I8" s="4"/>
      <c r="J8" s="4"/>
      <c r="K8" s="1"/>
      <c r="L8" s="1"/>
      <c r="M8" s="1"/>
      <c r="N8" s="1"/>
      <c r="O8" s="1"/>
      <c r="P8" s="1"/>
      <c r="Q8" s="1"/>
    </row>
    <row r="9" spans="1:17" x14ac:dyDescent="0.25">
      <c r="A9" s="4">
        <v>1</v>
      </c>
      <c r="B9" s="17" t="s">
        <v>86</v>
      </c>
      <c r="D9" s="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8"/>
    </row>
    <row r="10" spans="1:17" x14ac:dyDescent="0.25">
      <c r="A10" s="4">
        <f t="shared" ref="A10:A32" si="0">A9+1</f>
        <v>2</v>
      </c>
      <c r="B10" s="4"/>
      <c r="C10" s="1" t="s">
        <v>87</v>
      </c>
      <c r="D10" s="4" t="s">
        <v>88</v>
      </c>
      <c r="E10" s="13">
        <v>93421414.228518099</v>
      </c>
      <c r="F10" s="13">
        <v>80765776.695281148</v>
      </c>
      <c r="G10" s="13">
        <v>73588981.052105859</v>
      </c>
      <c r="H10" s="13">
        <v>54225390.576538458</v>
      </c>
      <c r="I10" s="13">
        <v>29283078.131864034</v>
      </c>
      <c r="J10" s="13">
        <v>20073081.825583894</v>
      </c>
      <c r="K10" s="13">
        <v>13034137.192011889</v>
      </c>
      <c r="L10" s="13">
        <v>12666894.05795379</v>
      </c>
      <c r="M10" s="13">
        <v>18783605.989420865</v>
      </c>
      <c r="N10" s="13">
        <v>44226800.543073878</v>
      </c>
      <c r="O10" s="13">
        <v>71485047.417921156</v>
      </c>
      <c r="P10" s="13">
        <v>97694107.449045002</v>
      </c>
      <c r="Q10" s="18">
        <f>SUM(E10:P10)</f>
        <v>609248315.15931797</v>
      </c>
    </row>
    <row r="11" spans="1:17" x14ac:dyDescent="0.25">
      <c r="A11" s="4">
        <f t="shared" si="0"/>
        <v>3</v>
      </c>
      <c r="B11" s="4"/>
      <c r="C11" s="1" t="s">
        <v>89</v>
      </c>
      <c r="D11" s="12" t="s">
        <v>90</v>
      </c>
      <c r="E11" s="19">
        <f t="shared" ref="E11:P11" si="1">E10/$Q10</f>
        <v>0.1533388142470094</v>
      </c>
      <c r="F11" s="19">
        <f t="shared" si="1"/>
        <v>0.13256627008342398</v>
      </c>
      <c r="G11" s="19">
        <f t="shared" si="1"/>
        <v>0.12078651548320228</v>
      </c>
      <c r="H11" s="19">
        <f t="shared" si="1"/>
        <v>8.9003759595721751E-2</v>
      </c>
      <c r="I11" s="19">
        <f t="shared" si="1"/>
        <v>4.8064274292176794E-2</v>
      </c>
      <c r="J11" s="19">
        <f t="shared" si="1"/>
        <v>3.2947291483825934E-2</v>
      </c>
      <c r="K11" s="19">
        <f t="shared" si="1"/>
        <v>2.139380096373918E-2</v>
      </c>
      <c r="L11" s="19">
        <f t="shared" si="1"/>
        <v>2.0791020250325035E-2</v>
      </c>
      <c r="M11" s="19">
        <f t="shared" si="1"/>
        <v>3.0830788566906363E-2</v>
      </c>
      <c r="N11" s="19">
        <f t="shared" si="1"/>
        <v>7.2592405169817506E-2</v>
      </c>
      <c r="O11" s="19">
        <f t="shared" si="1"/>
        <v>0.11733318851973824</v>
      </c>
      <c r="P11" s="19">
        <f t="shared" si="1"/>
        <v>0.16035187134411372</v>
      </c>
      <c r="Q11" s="19">
        <f>SUM(E11:P11)</f>
        <v>1.0000000000000002</v>
      </c>
    </row>
    <row r="12" spans="1:17" x14ac:dyDescent="0.25">
      <c r="A12" s="4">
        <f t="shared" si="0"/>
        <v>4</v>
      </c>
      <c r="B12" s="4"/>
      <c r="C12" s="1"/>
      <c r="D12" s="4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x14ac:dyDescent="0.25">
      <c r="A13" s="4">
        <f t="shared" si="0"/>
        <v>5</v>
      </c>
      <c r="B13" s="17" t="s">
        <v>91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x14ac:dyDescent="0.25">
      <c r="A14" s="4">
        <f t="shared" si="0"/>
        <v>6</v>
      </c>
      <c r="B14" s="4"/>
      <c r="C14" s="1" t="str">
        <f>C10</f>
        <v xml:space="preserve">Weather-Normalized Therm Sales </v>
      </c>
      <c r="D14" s="4" t="s">
        <v>88</v>
      </c>
      <c r="E14" s="13">
        <v>32859303.334279951</v>
      </c>
      <c r="F14" s="13">
        <v>29012487.268699374</v>
      </c>
      <c r="G14" s="13">
        <v>27644922.613172699</v>
      </c>
      <c r="H14" s="13">
        <v>19077454.094164256</v>
      </c>
      <c r="I14" s="13">
        <v>13097973.87841084</v>
      </c>
      <c r="J14" s="13">
        <v>10443270.200126803</v>
      </c>
      <c r="K14" s="13">
        <v>7644316.7775622997</v>
      </c>
      <c r="L14" s="13">
        <v>8243862.5569669092</v>
      </c>
      <c r="M14" s="13">
        <v>9238913.9968257956</v>
      </c>
      <c r="N14" s="13">
        <v>16425060.739004632</v>
      </c>
      <c r="O14" s="13">
        <v>24554080.913186777</v>
      </c>
      <c r="P14" s="13">
        <v>35934871.680844098</v>
      </c>
      <c r="Q14" s="18">
        <f>SUM(E14:P14)</f>
        <v>234176518.05324444</v>
      </c>
    </row>
    <row r="15" spans="1:17" x14ac:dyDescent="0.25">
      <c r="A15" s="4">
        <f t="shared" si="0"/>
        <v>7</v>
      </c>
      <c r="B15" s="4"/>
      <c r="C15" s="1" t="s">
        <v>89</v>
      </c>
      <c r="D15" s="12" t="s">
        <v>92</v>
      </c>
      <c r="E15" s="19">
        <f t="shared" ref="E15:P15" si="2">E14/$Q14</f>
        <v>0.14031852385305674</v>
      </c>
      <c r="F15" s="19">
        <f t="shared" si="2"/>
        <v>0.12389153067047841</v>
      </c>
      <c r="G15" s="19">
        <f t="shared" si="2"/>
        <v>0.1180516425941866</v>
      </c>
      <c r="H15" s="19">
        <f t="shared" si="2"/>
        <v>8.1466127572306965E-2</v>
      </c>
      <c r="I15" s="19">
        <f t="shared" si="2"/>
        <v>5.5932054961346594E-2</v>
      </c>
      <c r="J15" s="19">
        <f t="shared" si="2"/>
        <v>4.4595719019753843E-2</v>
      </c>
      <c r="K15" s="19">
        <f t="shared" si="2"/>
        <v>3.264339584989568E-2</v>
      </c>
      <c r="L15" s="19">
        <f t="shared" si="2"/>
        <v>3.5203625989060579E-2</v>
      </c>
      <c r="M15" s="19">
        <f t="shared" si="2"/>
        <v>3.9452777219640592E-2</v>
      </c>
      <c r="N15" s="19">
        <f t="shared" si="2"/>
        <v>7.0139657364237037E-2</v>
      </c>
      <c r="O15" s="19">
        <f t="shared" si="2"/>
        <v>0.10485287388039455</v>
      </c>
      <c r="P15" s="19">
        <f t="shared" si="2"/>
        <v>0.1534520710256424</v>
      </c>
      <c r="Q15" s="19">
        <f>SUM(E15:P15)</f>
        <v>0.99999999999999989</v>
      </c>
    </row>
    <row r="16" spans="1:17" x14ac:dyDescent="0.25">
      <c r="A16" s="4">
        <f t="shared" si="0"/>
        <v>8</v>
      </c>
      <c r="B16" s="4"/>
      <c r="C16" s="1"/>
      <c r="D16" s="12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1:17" x14ac:dyDescent="0.25">
      <c r="A17" s="4">
        <f t="shared" si="0"/>
        <v>9</v>
      </c>
      <c r="B17" s="17" t="s">
        <v>93</v>
      </c>
      <c r="D17" s="1"/>
      <c r="E17" s="2"/>
      <c r="F17" s="2"/>
      <c r="G17" s="2"/>
      <c r="H17" s="2"/>
    </row>
    <row r="18" spans="1:17" x14ac:dyDescent="0.25">
      <c r="A18" s="4">
        <f t="shared" si="0"/>
        <v>10</v>
      </c>
      <c r="B18" s="4"/>
      <c r="C18" s="1" t="str">
        <f>C10</f>
        <v xml:space="preserve">Weather-Normalized Therm Sales </v>
      </c>
      <c r="D18" s="4" t="s">
        <v>88</v>
      </c>
      <c r="E18" s="13">
        <v>11622429.251987603</v>
      </c>
      <c r="F18" s="13">
        <v>11188587.341991644</v>
      </c>
      <c r="G18" s="13">
        <v>8735864.0455405731</v>
      </c>
      <c r="H18" s="13">
        <v>8481543.1904050056</v>
      </c>
      <c r="I18" s="13">
        <v>6439762.6391663924</v>
      </c>
      <c r="J18" s="13">
        <v>6534205.1958453646</v>
      </c>
      <c r="K18" s="13">
        <v>2076741.5876019597</v>
      </c>
      <c r="L18" s="13">
        <v>7425544.9468849488</v>
      </c>
      <c r="M18" s="13">
        <v>5179907.7124212999</v>
      </c>
      <c r="N18" s="13">
        <v>7274019.4353052648</v>
      </c>
      <c r="O18" s="13">
        <v>9334797.1486858763</v>
      </c>
      <c r="P18" s="13">
        <v>11784077.839629773</v>
      </c>
      <c r="Q18" s="18">
        <f>SUM(E18:P18)</f>
        <v>96077480.335465699</v>
      </c>
    </row>
    <row r="19" spans="1:17" x14ac:dyDescent="0.25">
      <c r="A19" s="4">
        <f t="shared" si="0"/>
        <v>11</v>
      </c>
      <c r="B19" s="4"/>
      <c r="C19" s="1" t="s">
        <v>89</v>
      </c>
      <c r="D19" s="12" t="s">
        <v>94</v>
      </c>
      <c r="E19" s="19">
        <f t="shared" ref="E19:P19" si="3">E18/$Q18</f>
        <v>0.12096933861511083</v>
      </c>
      <c r="F19" s="19">
        <f t="shared" si="3"/>
        <v>0.11645379648722458</v>
      </c>
      <c r="G19" s="19">
        <f t="shared" si="3"/>
        <v>9.0925199277065633E-2</v>
      </c>
      <c r="H19" s="19">
        <f t="shared" si="3"/>
        <v>8.8278160093194682E-2</v>
      </c>
      <c r="I19" s="19">
        <f t="shared" si="3"/>
        <v>6.7026764405989953E-2</v>
      </c>
      <c r="J19" s="19">
        <f t="shared" si="3"/>
        <v>6.8009747685206012E-2</v>
      </c>
      <c r="K19" s="19">
        <f t="shared" si="3"/>
        <v>2.1615279463520223E-2</v>
      </c>
      <c r="L19" s="19">
        <f t="shared" si="3"/>
        <v>7.7287049170708833E-2</v>
      </c>
      <c r="M19" s="19">
        <f t="shared" si="3"/>
        <v>5.3913858839085387E-2</v>
      </c>
      <c r="N19" s="19">
        <f t="shared" si="3"/>
        <v>7.5709931296149516E-2</v>
      </c>
      <c r="O19" s="19">
        <f t="shared" si="3"/>
        <v>9.7159054505721279E-2</v>
      </c>
      <c r="P19" s="19">
        <f t="shared" si="3"/>
        <v>0.12265182016102311</v>
      </c>
      <c r="Q19" s="19">
        <f>SUM(E19:P19)</f>
        <v>1.0000000000000002</v>
      </c>
    </row>
    <row r="20" spans="1:17" x14ac:dyDescent="0.25">
      <c r="A20" s="4">
        <f t="shared" si="0"/>
        <v>12</v>
      </c>
      <c r="B20" s="4"/>
      <c r="C20" s="1"/>
      <c r="D20" s="12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</row>
    <row r="21" spans="1:17" ht="13" x14ac:dyDescent="0.3">
      <c r="A21" s="4">
        <f t="shared" si="0"/>
        <v>13</v>
      </c>
      <c r="B21" s="16" t="s">
        <v>95</v>
      </c>
      <c r="D21" s="4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</row>
    <row r="22" spans="1:17" x14ac:dyDescent="0.25">
      <c r="A22" s="4">
        <f t="shared" si="0"/>
        <v>14</v>
      </c>
      <c r="B22" s="17" t="s">
        <v>86</v>
      </c>
      <c r="D22" s="4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x14ac:dyDescent="0.25">
      <c r="A23" s="4">
        <f t="shared" si="0"/>
        <v>15</v>
      </c>
      <c r="B23" s="4"/>
      <c r="C23" s="1" t="s">
        <v>96</v>
      </c>
      <c r="D23" s="4" t="s">
        <v>97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1">
        <f>'Exh. JAP-13 Pg. 2 (BR-11)'!D15</f>
        <v>350.88</v>
      </c>
    </row>
    <row r="24" spans="1:17" x14ac:dyDescent="0.25">
      <c r="A24" s="4">
        <f t="shared" si="0"/>
        <v>16</v>
      </c>
      <c r="B24" s="4"/>
      <c r="C24" s="1" t="s">
        <v>95</v>
      </c>
      <c r="D24" s="4" t="str">
        <f>"("&amp;A$11&amp;") x ("&amp;A23&amp;")"</f>
        <v>(3) x (15)</v>
      </c>
      <c r="E24" s="20">
        <f>$Q23*E$11</f>
        <v>53.803523142990656</v>
      </c>
      <c r="F24" s="20">
        <f t="shared" ref="F24:P24" si="4">$Q23*F$11</f>
        <v>46.514852846871804</v>
      </c>
      <c r="G24" s="20">
        <f t="shared" si="4"/>
        <v>42.381572552746015</v>
      </c>
      <c r="H24" s="20">
        <f t="shared" si="4"/>
        <v>31.229639166946846</v>
      </c>
      <c r="I24" s="20">
        <f t="shared" si="4"/>
        <v>16.864792563638993</v>
      </c>
      <c r="J24" s="20">
        <f t="shared" si="4"/>
        <v>11.560545635844843</v>
      </c>
      <c r="K24" s="20">
        <f t="shared" si="4"/>
        <v>7.5066568821568032</v>
      </c>
      <c r="L24" s="20">
        <f t="shared" si="4"/>
        <v>7.2951531854340486</v>
      </c>
      <c r="M24" s="20">
        <f t="shared" si="4"/>
        <v>10.817907092356105</v>
      </c>
      <c r="N24" s="20">
        <f t="shared" si="4"/>
        <v>25.471223125985567</v>
      </c>
      <c r="O24" s="20">
        <f t="shared" si="4"/>
        <v>41.169869187805752</v>
      </c>
      <c r="P24" s="20">
        <f t="shared" si="4"/>
        <v>56.264264617222622</v>
      </c>
      <c r="Q24" s="21">
        <f>SUM(E24:P24)</f>
        <v>350.88000000000005</v>
      </c>
    </row>
    <row r="25" spans="1:17" x14ac:dyDescent="0.25">
      <c r="A25" s="4">
        <f t="shared" si="0"/>
        <v>17</v>
      </c>
      <c r="B25" s="4"/>
      <c r="C25" s="1"/>
      <c r="D25" s="22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1"/>
    </row>
    <row r="26" spans="1:17" x14ac:dyDescent="0.25">
      <c r="A26" s="4">
        <f t="shared" si="0"/>
        <v>18</v>
      </c>
      <c r="B26" s="17" t="s">
        <v>91</v>
      </c>
      <c r="D26" s="4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1"/>
    </row>
    <row r="27" spans="1:17" x14ac:dyDescent="0.25">
      <c r="A27" s="4">
        <f t="shared" si="0"/>
        <v>19</v>
      </c>
      <c r="B27" s="4"/>
      <c r="C27" s="1" t="s">
        <v>96</v>
      </c>
      <c r="D27" s="4" t="str">
        <f>$D$23</f>
        <v>JAP-13 Page 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1">
        <f>'Exh. JAP-13 Pg. 2 (BR-11)'!E15</f>
        <v>1744.38</v>
      </c>
    </row>
    <row r="28" spans="1:17" x14ac:dyDescent="0.25">
      <c r="A28" s="4">
        <f t="shared" si="0"/>
        <v>20</v>
      </c>
      <c r="B28" s="4"/>
      <c r="C28" s="1" t="s">
        <v>95</v>
      </c>
      <c r="D28" s="4" t="str">
        <f>"("&amp;A$15&amp;") x ("&amp;A27&amp;")"</f>
        <v>(7) x (19)</v>
      </c>
      <c r="E28" s="20">
        <f>$Q27*E$15</f>
        <v>244.76882663879513</v>
      </c>
      <c r="F28" s="20">
        <f t="shared" ref="F28:P28" si="5">$Q27*F$15</f>
        <v>216.11390827096915</v>
      </c>
      <c r="G28" s="20">
        <f t="shared" si="5"/>
        <v>205.92692430844724</v>
      </c>
      <c r="H28" s="20">
        <f t="shared" si="5"/>
        <v>142.10788361458083</v>
      </c>
      <c r="I28" s="20">
        <f t="shared" si="5"/>
        <v>97.566758033473775</v>
      </c>
      <c r="J28" s="20">
        <f t="shared" si="5"/>
        <v>77.791880343678216</v>
      </c>
      <c r="K28" s="20">
        <f t="shared" si="5"/>
        <v>56.942486852641032</v>
      </c>
      <c r="L28" s="20">
        <f t="shared" si="5"/>
        <v>61.408501102797494</v>
      </c>
      <c r="M28" s="20">
        <f t="shared" si="5"/>
        <v>68.820635526396657</v>
      </c>
      <c r="N28" s="20">
        <f t="shared" si="5"/>
        <v>122.35021551302781</v>
      </c>
      <c r="O28" s="20">
        <f t="shared" si="5"/>
        <v>182.90325613948266</v>
      </c>
      <c r="P28" s="20">
        <f t="shared" si="5"/>
        <v>267.67872365571009</v>
      </c>
      <c r="Q28" s="21">
        <f>SUM(E28:P28)</f>
        <v>1744.38</v>
      </c>
    </row>
    <row r="29" spans="1:17" x14ac:dyDescent="0.25">
      <c r="A29" s="4">
        <f t="shared" si="0"/>
        <v>21</v>
      </c>
      <c r="B29" s="4"/>
      <c r="C29" s="1"/>
      <c r="D29" s="4"/>
      <c r="E29" s="4"/>
      <c r="F29" s="4"/>
      <c r="G29" s="4"/>
      <c r="H29" s="4"/>
      <c r="I29" s="1"/>
      <c r="J29" s="1"/>
      <c r="K29" s="1"/>
      <c r="L29" s="1"/>
      <c r="M29" s="1"/>
      <c r="N29" s="1"/>
      <c r="O29" s="1"/>
      <c r="P29" s="1"/>
      <c r="Q29" s="1"/>
    </row>
    <row r="30" spans="1:17" x14ac:dyDescent="0.25">
      <c r="A30" s="4">
        <f t="shared" si="0"/>
        <v>22</v>
      </c>
      <c r="B30" s="17" t="s">
        <v>93</v>
      </c>
      <c r="D30" s="4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21"/>
    </row>
    <row r="31" spans="1:17" x14ac:dyDescent="0.25">
      <c r="A31" s="4">
        <f t="shared" si="0"/>
        <v>23</v>
      </c>
      <c r="B31" s="4"/>
      <c r="C31" s="1" t="s">
        <v>96</v>
      </c>
      <c r="D31" s="4" t="str">
        <f>$D$23</f>
        <v>JAP-13 Page 2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1">
        <f>'Exh. JAP-13 Pg. 2 (BR-11)'!F15</f>
        <v>11123.53</v>
      </c>
    </row>
    <row r="32" spans="1:17" x14ac:dyDescent="0.25">
      <c r="A32" s="4">
        <f t="shared" si="0"/>
        <v>24</v>
      </c>
      <c r="B32" s="4"/>
      <c r="C32" s="1" t="s">
        <v>95</v>
      </c>
      <c r="D32" s="4" t="str">
        <f>"("&amp;A$19&amp;") x ("&amp;A31&amp;")"</f>
        <v>(11) x (23)</v>
      </c>
      <c r="E32" s="20">
        <f>$Q31*E$19</f>
        <v>1345.6060671653438</v>
      </c>
      <c r="F32" s="20">
        <f t="shared" ref="F32:P32" si="6">$Q31*F$19</f>
        <v>1295.3772988395374</v>
      </c>
      <c r="G32" s="20">
        <f t="shared" si="6"/>
        <v>1011.4091819144179</v>
      </c>
      <c r="H32" s="20">
        <f t="shared" si="6"/>
        <v>981.96476214145389</v>
      </c>
      <c r="I32" s="20">
        <f t="shared" si="6"/>
        <v>745.57422467296146</v>
      </c>
      <c r="J32" s="20">
        <f t="shared" si="6"/>
        <v>756.50846866881966</v>
      </c>
      <c r="K32" s="20">
        <f t="shared" si="6"/>
        <v>240.43820957085111</v>
      </c>
      <c r="L32" s="20">
        <f t="shared" si="6"/>
        <v>859.70481006185491</v>
      </c>
      <c r="M32" s="20">
        <f t="shared" si="6"/>
        <v>599.71242621233148</v>
      </c>
      <c r="N32" s="20">
        <f t="shared" si="6"/>
        <v>842.16169207065809</v>
      </c>
      <c r="O32" s="20">
        <f t="shared" si="6"/>
        <v>1080.7516575660259</v>
      </c>
      <c r="P32" s="20">
        <f t="shared" si="6"/>
        <v>1364.3212011157455</v>
      </c>
      <c r="Q32" s="21">
        <f>SUM(E32:P32)</f>
        <v>11123.53</v>
      </c>
    </row>
    <row r="33" spans="4:15" ht="13" x14ac:dyDescent="0.3">
      <c r="D33" s="2"/>
      <c r="E33" s="2"/>
      <c r="F33" s="2"/>
      <c r="G33" s="2"/>
      <c r="H33" s="2"/>
      <c r="J33" s="23"/>
      <c r="K33" s="23"/>
      <c r="L33" s="23"/>
      <c r="M33" s="23"/>
      <c r="N33" s="23"/>
      <c r="O33" s="23"/>
    </row>
    <row r="34" spans="4:15" ht="13" x14ac:dyDescent="0.3">
      <c r="D34" s="2"/>
      <c r="E34" s="2"/>
      <c r="F34" s="2"/>
      <c r="G34" s="2"/>
      <c r="H34" s="2"/>
      <c r="J34" s="23"/>
      <c r="K34" s="23"/>
      <c r="L34" s="23"/>
      <c r="M34" s="23"/>
      <c r="N34" s="23"/>
      <c r="O34" s="23"/>
    </row>
  </sheetData>
  <mergeCells count="4">
    <mergeCell ref="A1:Q1"/>
    <mergeCell ref="A2:Q2"/>
    <mergeCell ref="A3:Q3"/>
    <mergeCell ref="A4:Q4"/>
  </mergeCells>
  <printOptions horizontalCentered="1"/>
  <pageMargins left="0.45" right="0.45" top="0.75" bottom="0.75" header="0.3" footer="0.3"/>
  <pageSetup scale="59" orientation="landscape" blackAndWhite="1" horizontalDpi="1200" verticalDpi="1200" r:id="rId1"/>
  <headerFooter>
    <oddFooter>&amp;RExhibit JAP-13
                  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12A48AD3-66F8-40DD-9379-EFD4829D094C}"/>
</file>

<file path=customXml/itemProps2.xml><?xml version="1.0" encoding="utf-8"?>
<ds:datastoreItem xmlns:ds="http://schemas.openxmlformats.org/officeDocument/2006/customXml" ds:itemID="{65F05315-4195-4A85-8C0C-9787C2C9C46E}"/>
</file>

<file path=customXml/itemProps3.xml><?xml version="1.0" encoding="utf-8"?>
<ds:datastoreItem xmlns:ds="http://schemas.openxmlformats.org/officeDocument/2006/customXml" ds:itemID="{510BC94B-85A9-4C0C-A996-6585FFA8ED3D}"/>
</file>

<file path=customXml/itemProps4.xml><?xml version="1.0" encoding="utf-8"?>
<ds:datastoreItem xmlns:ds="http://schemas.openxmlformats.org/officeDocument/2006/customXml" ds:itemID="{60956E98-3584-4B32-A64B-B5189A4B5F4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Exh. JAP-13 Pg. 1 (BR-11)</vt:lpstr>
      <vt:lpstr>Exh. JAP-13 Pg. 2 (BR-11)</vt:lpstr>
      <vt:lpstr>Exh. JAP-13 Pg. 3 (BR-11)</vt:lpstr>
      <vt:lpstr>Exh. JAP-13 Pg. 4 (BR-11)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Schmidt</dc:creator>
  <cp:lastModifiedBy>Paul Schmidt</cp:lastModifiedBy>
  <cp:lastPrinted>2020-02-28T04:32:23Z</cp:lastPrinted>
  <dcterms:created xsi:type="dcterms:W3CDTF">2020-02-28T04:26:57Z</dcterms:created>
  <dcterms:modified xsi:type="dcterms:W3CDTF">2020-02-28T04:32:52Z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