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2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olors2.xml" ContentType="application/vnd.ms-office.chartcolorstyle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rkenergy-my.sharepoint.com/personal/isaiah_zacharia_pacificorp_com/Documents/State Analysis/Washington/SendOut/"/>
    </mc:Choice>
  </mc:AlternateContent>
  <xr:revisionPtr revIDLastSave="1142" documentId="8_{242517B0-7BB7-4453-9391-AD63AA6B2927}" xr6:coauthVersionLast="47" xr6:coauthVersionMax="47" xr10:uidLastSave="{5C12871A-AD21-42CB-AE4A-A6E300D64B69}"/>
  <bookViews>
    <workbookView xWindow="28680" yWindow="-120" windowWidth="38640" windowHeight="21240" xr2:uid="{04764605-0D60-46C7-B43B-0BDDE35DAD12}"/>
  </bookViews>
  <sheets>
    <sheet name="Annual Analysis" sheetId="18" r:id="rId1"/>
    <sheet name="Monthly Analysis" sheetId="15" r:id="rId2"/>
    <sheet name="10 Year Monthly NPC" sheetId="1" r:id="rId3"/>
    <sheet name="Load" sheetId="12" r:id="rId4"/>
    <sheet name="Schedule 3_3A Uncomitted" sheetId="17" r:id="rId5"/>
    <sheet name="Resource $MWh" sheetId="19" r:id="rId6"/>
    <sheet name="Counterfactual Resources" sheetId="21" r:id="rId7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7" l="1"/>
  <c r="I9" i="17"/>
  <c r="I8" i="17"/>
  <c r="I7" i="17"/>
  <c r="H10" i="17"/>
  <c r="H9" i="17"/>
  <c r="H8" i="17"/>
  <c r="H7" i="17"/>
  <c r="G10" i="17"/>
  <c r="G9" i="17"/>
  <c r="G8" i="17"/>
  <c r="G7" i="17"/>
  <c r="BE19" i="21" l="1" a="1"/>
  <c r="BE19" i="21" s="1"/>
  <c r="BD19" i="21" a="1"/>
  <c r="BD19" i="21" s="1"/>
  <c r="CN18" i="21" a="1"/>
  <c r="CN18" i="21" s="1"/>
  <c r="BE18" i="21" a="1"/>
  <c r="BE18" i="21" s="1"/>
  <c r="AZ18" i="21" a="1"/>
  <c r="AZ18" i="21" s="1"/>
  <c r="AE18" i="21" a="1"/>
  <c r="AE18" i="21" s="1"/>
  <c r="AD18" i="21" a="1"/>
  <c r="AD18" i="21" s="1"/>
  <c r="BI17" i="21" a="1"/>
  <c r="BI17" i="21" s="1"/>
  <c r="BC17" i="21" a="1"/>
  <c r="BC17" i="21" s="1"/>
  <c r="AN17" i="21" a="1"/>
  <c r="AN17" i="21" s="1"/>
  <c r="AM17" i="21" a="1"/>
  <c r="AM17" i="21" s="1"/>
  <c r="BQ16" i="21" a="1"/>
  <c r="BQ16" i="21" s="1"/>
  <c r="BK16" i="21" a="1"/>
  <c r="BK16" i="21" s="1"/>
  <c r="AV16" i="21" a="1"/>
  <c r="AV16" i="21" s="1"/>
  <c r="AU16" i="21" a="1"/>
  <c r="AU16" i="21" s="1"/>
  <c r="CH18" i="21" a="1"/>
  <c r="CH18" i="21" s="1"/>
  <c r="CA18" i="21" a="1"/>
  <c r="CA18" i="21" s="1"/>
  <c r="BR18" i="21" a="1"/>
  <c r="BR18" i="21" s="1"/>
  <c r="AW19" i="21" a="1"/>
  <c r="AW19" i="21" s="1"/>
  <c r="I6" i="17"/>
  <c r="AQ19" i="21" s="1" a="1"/>
  <c r="AQ19" i="21" s="1"/>
  <c r="H6" i="17"/>
  <c r="I5" i="17"/>
  <c r="AG19" i="21" s="1" a="1"/>
  <c r="AG19" i="21" s="1"/>
  <c r="H5" i="17"/>
  <c r="AG20" i="21" s="1" a="1"/>
  <c r="AG20" i="21" s="1"/>
  <c r="CQ17" i="21" a="1"/>
  <c r="CQ17" i="21" s="1"/>
  <c r="CC17" i="21" a="1"/>
  <c r="CC17" i="21" s="1"/>
  <c r="BJ16" i="21" a="1"/>
  <c r="BJ16" i="21" s="1"/>
  <c r="BB17" i="21" a="1"/>
  <c r="BB17" i="21" s="1"/>
  <c r="G6" i="17"/>
  <c r="AP16" i="21" s="1" a="1"/>
  <c r="AP16" i="21" s="1"/>
  <c r="G5" i="17"/>
  <c r="AE17" i="21" s="1" a="1"/>
  <c r="AE17" i="21" s="1"/>
  <c r="F6" i="17"/>
  <c r="F7" i="17" s="1"/>
  <c r="F8" i="17" s="1"/>
  <c r="F9" i="17" s="1"/>
  <c r="F10" i="17" s="1"/>
  <c r="Z16" i="21" l="1" a="1"/>
  <c r="Z16" i="21" s="1"/>
  <c r="AW16" i="21" a="1"/>
  <c r="AW16" i="21" s="1"/>
  <c r="BR16" i="21" a="1"/>
  <c r="BR16" i="21" s="1"/>
  <c r="AO17" i="21" a="1"/>
  <c r="AO17" i="21" s="1"/>
  <c r="BJ17" i="21" a="1"/>
  <c r="BJ17" i="21" s="1"/>
  <c r="AK18" i="21" a="1"/>
  <c r="AK18" i="21" s="1"/>
  <c r="BF18" i="21" a="1"/>
  <c r="BF18" i="21" s="1"/>
  <c r="AB19" i="21" a="1"/>
  <c r="AB19" i="21" s="1"/>
  <c r="BY19" i="21" a="1"/>
  <c r="BY19" i="21" s="1"/>
  <c r="CO18" i="21" a="1"/>
  <c r="CO18" i="21" s="1"/>
  <c r="AE16" i="21" a="1"/>
  <c r="AE16" i="21" s="1"/>
  <c r="BB16" i="21" a="1"/>
  <c r="BB16" i="21" s="1"/>
  <c r="Y17" i="21" a="1"/>
  <c r="Y17" i="21" s="1"/>
  <c r="AT17" i="21" a="1"/>
  <c r="AT17" i="21" s="1"/>
  <c r="BO17" i="21" a="1"/>
  <c r="BO17" i="21" s="1"/>
  <c r="AL18" i="21" a="1"/>
  <c r="AL18" i="21" s="1"/>
  <c r="BT18" i="21" a="1"/>
  <c r="BT18" i="21" s="1"/>
  <c r="AH19" i="21" a="1"/>
  <c r="AH19" i="21" s="1"/>
  <c r="BZ19" i="21" a="1"/>
  <c r="BZ19" i="21" s="1"/>
  <c r="AF16" i="21" a="1"/>
  <c r="AF16" i="21" s="1"/>
  <c r="BC16" i="21" a="1"/>
  <c r="BC16" i="21" s="1"/>
  <c r="Z17" i="21" a="1"/>
  <c r="Z17" i="21" s="1"/>
  <c r="AU17" i="21" a="1"/>
  <c r="AU17" i="21" s="1"/>
  <c r="BP17" i="21" a="1"/>
  <c r="BP17" i="21" s="1"/>
  <c r="AQ18" i="21" a="1"/>
  <c r="AQ18" i="21" s="1"/>
  <c r="BZ18" i="21" a="1"/>
  <c r="BZ18" i="21" s="1"/>
  <c r="AI19" i="21" a="1"/>
  <c r="AI19" i="21" s="1"/>
  <c r="CF19" i="21" a="1"/>
  <c r="CF19" i="21" s="1"/>
  <c r="AJ16" i="21" a="1"/>
  <c r="AJ16" i="21" s="1"/>
  <c r="BD16" i="21" a="1"/>
  <c r="BD16" i="21" s="1"/>
  <c r="AA17" i="21" a="1"/>
  <c r="AA17" i="21" s="1"/>
  <c r="AV17" i="21" a="1"/>
  <c r="AV17" i="21" s="1"/>
  <c r="BQ17" i="21" a="1"/>
  <c r="BQ17" i="21" s="1"/>
  <c r="AR18" i="21" a="1"/>
  <c r="AR18" i="21" s="1"/>
  <c r="AP19" i="21" a="1"/>
  <c r="AP19" i="21" s="1"/>
  <c r="CG19" i="21" a="1"/>
  <c r="CG19" i="21" s="1"/>
  <c r="AK16" i="21" a="1"/>
  <c r="AK16" i="21" s="1"/>
  <c r="BI16" i="21" a="1"/>
  <c r="BI16" i="21" s="1"/>
  <c r="AF17" i="21" a="1"/>
  <c r="AF17" i="21" s="1"/>
  <c r="BA17" i="21" a="1"/>
  <c r="BA17" i="21" s="1"/>
  <c r="X18" i="21" a="1"/>
  <c r="X18" i="21" s="1"/>
  <c r="AX18" i="21" a="1"/>
  <c r="AX18" i="21" s="1"/>
  <c r="CG18" i="21" a="1"/>
  <c r="CG18" i="21" s="1"/>
  <c r="CN19" i="21" a="1"/>
  <c r="CN19" i="21" s="1"/>
  <c r="AG17" i="21" a="1"/>
  <c r="AG17" i="21" s="1"/>
  <c r="AC18" i="21" a="1"/>
  <c r="AC18" i="21" s="1"/>
  <c r="AY18" i="21" a="1"/>
  <c r="AY18" i="21" s="1"/>
  <c r="CK17" i="21" a="1"/>
  <c r="CK17" i="21" s="1"/>
  <c r="BL18" i="21" a="1"/>
  <c r="BL18" i="21" s="1"/>
  <c r="Z20" i="21" a="1"/>
  <c r="Z20" i="21" s="1"/>
  <c r="AH20" i="21" a="1"/>
  <c r="AH20" i="21" s="1"/>
  <c r="AV20" i="21" a="1"/>
  <c r="AV20" i="21" s="1"/>
  <c r="BC20" i="21" a="1"/>
  <c r="BC20" i="21" s="1"/>
  <c r="BJ20" i="21" a="1"/>
  <c r="BJ20" i="21" s="1"/>
  <c r="BW20" i="21" a="1"/>
  <c r="BW20" i="21" s="1"/>
  <c r="CK20" i="21" a="1"/>
  <c r="CK20" i="21" s="1"/>
  <c r="AI20" i="21" a="1"/>
  <c r="AI20" i="21" s="1"/>
  <c r="AO20" i="21" a="1"/>
  <c r="AO20" i="21" s="1"/>
  <c r="AW20" i="21" a="1"/>
  <c r="AW20" i="21" s="1"/>
  <c r="BD20" i="21" a="1"/>
  <c r="BD20" i="21" s="1"/>
  <c r="BK20" i="21" a="1"/>
  <c r="BK20" i="21" s="1"/>
  <c r="BQ20" i="21" a="1"/>
  <c r="BQ20" i="21" s="1"/>
  <c r="BX20" i="21" a="1"/>
  <c r="BX20" i="21" s="1"/>
  <c r="CE20" i="21" a="1"/>
  <c r="CE20" i="21" s="1"/>
  <c r="CL20" i="21" a="1"/>
  <c r="CL20" i="21" s="1"/>
  <c r="CF16" i="21" a="1"/>
  <c r="CF16" i="21" s="1"/>
  <c r="BL19" i="21" a="1"/>
  <c r="BL19" i="21" s="1"/>
  <c r="AA16" i="21" a="1"/>
  <c r="AA16" i="21" s="1"/>
  <c r="AG16" i="21" a="1"/>
  <c r="AG16" i="21" s="1"/>
  <c r="AL16" i="21" a="1"/>
  <c r="AL16" i="21" s="1"/>
  <c r="AQ16" i="21" a="1"/>
  <c r="AQ16" i="21" s="1"/>
  <c r="AX16" i="21" a="1"/>
  <c r="AX16" i="21" s="1"/>
  <c r="BL16" i="21" a="1"/>
  <c r="BL16" i="21" s="1"/>
  <c r="BS16" i="21" a="1"/>
  <c r="BS16" i="21" s="1"/>
  <c r="BZ16" i="21" a="1"/>
  <c r="BZ16" i="21" s="1"/>
  <c r="CG16" i="21" a="1"/>
  <c r="CG16" i="21" s="1"/>
  <c r="CN16" i="21" a="1"/>
  <c r="CN16" i="21" s="1"/>
  <c r="AB17" i="21" a="1"/>
  <c r="AB17" i="21" s="1"/>
  <c r="AH17" i="21" a="1"/>
  <c r="AH17" i="21" s="1"/>
  <c r="AP17" i="21" a="1"/>
  <c r="AP17" i="21" s="1"/>
  <c r="BD17" i="21" a="1"/>
  <c r="BD17" i="21" s="1"/>
  <c r="BK17" i="21" a="1"/>
  <c r="BK17" i="21" s="1"/>
  <c r="BR17" i="21" a="1"/>
  <c r="BR17" i="21" s="1"/>
  <c r="BY17" i="21" a="1"/>
  <c r="BY17" i="21" s="1"/>
  <c r="CF17" i="21" a="1"/>
  <c r="CF17" i="21" s="1"/>
  <c r="CM17" i="21" a="1"/>
  <c r="CM17" i="21" s="1"/>
  <c r="Y18" i="21" a="1"/>
  <c r="Y18" i="21" s="1"/>
  <c r="AF18" i="21" a="1"/>
  <c r="AF18" i="21" s="1"/>
  <c r="AM18" i="21" a="1"/>
  <c r="AM18" i="21" s="1"/>
  <c r="AS18" i="21" a="1"/>
  <c r="AS18" i="21" s="1"/>
  <c r="BG18" i="21" a="1"/>
  <c r="BG18" i="21" s="1"/>
  <c r="BN18" i="21" a="1"/>
  <c r="BN18" i="21" s="1"/>
  <c r="CB18" i="21" a="1"/>
  <c r="CB18" i="21" s="1"/>
  <c r="CI18" i="21" a="1"/>
  <c r="CI18" i="21" s="1"/>
  <c r="CP18" i="21" a="1"/>
  <c r="CP18" i="21" s="1"/>
  <c r="AC19" i="21" a="1"/>
  <c r="AC19" i="21" s="1"/>
  <c r="AJ19" i="21" a="1"/>
  <c r="AJ19" i="21" s="1"/>
  <c r="AR19" i="21" a="1"/>
  <c r="AR19" i="21" s="1"/>
  <c r="AX19" i="21" a="1"/>
  <c r="AX19" i="21" s="1"/>
  <c r="BF19" i="21" a="1"/>
  <c r="BF19" i="21" s="1"/>
  <c r="BT19" i="21" a="1"/>
  <c r="BT19" i="21" s="1"/>
  <c r="CA19" i="21" a="1"/>
  <c r="CA19" i="21" s="1"/>
  <c r="CH19" i="21" a="1"/>
  <c r="CH19" i="21" s="1"/>
  <c r="CO19" i="21" a="1"/>
  <c r="CO19" i="21" s="1"/>
  <c r="AB20" i="21" a="1"/>
  <c r="AB20" i="21" s="1"/>
  <c r="AJ20" i="21" a="1"/>
  <c r="AJ20" i="21" s="1"/>
  <c r="AP20" i="21" a="1"/>
  <c r="AP20" i="21" s="1"/>
  <c r="AX20" i="21" a="1"/>
  <c r="AX20" i="21" s="1"/>
  <c r="BL20" i="21" a="1"/>
  <c r="BL20" i="21" s="1"/>
  <c r="BR20" i="21" a="1"/>
  <c r="BR20" i="21" s="1"/>
  <c r="BY20" i="21" a="1"/>
  <c r="BY20" i="21" s="1"/>
  <c r="CF20" i="21" a="1"/>
  <c r="CF20" i="21" s="1"/>
  <c r="CM20" i="21" a="1"/>
  <c r="CM20" i="21" s="1"/>
  <c r="BX16" i="21" a="1"/>
  <c r="BX16" i="21" s="1"/>
  <c r="BM18" i="21" a="1"/>
  <c r="BM18" i="21" s="1"/>
  <c r="AA20" i="21" a="1"/>
  <c r="AA20" i="21" s="1"/>
  <c r="AB16" i="21" a="1"/>
  <c r="AB16" i="21" s="1"/>
  <c r="AR16" i="21" a="1"/>
  <c r="AR16" i="21" s="1"/>
  <c r="AY16" i="21" a="1"/>
  <c r="AY16" i="21" s="1"/>
  <c r="BE16" i="21" a="1"/>
  <c r="BE16" i="21" s="1"/>
  <c r="BM16" i="21" a="1"/>
  <c r="BM16" i="21" s="1"/>
  <c r="BT16" i="21" a="1"/>
  <c r="BT16" i="21" s="1"/>
  <c r="CA16" i="21" a="1"/>
  <c r="CA16" i="21" s="1"/>
  <c r="CH16" i="21" a="1"/>
  <c r="CH16" i="21" s="1"/>
  <c r="CO16" i="21" a="1"/>
  <c r="CO16" i="21" s="1"/>
  <c r="AI17" i="21" a="1"/>
  <c r="AI17" i="21" s="1"/>
  <c r="AQ17" i="21" a="1"/>
  <c r="AQ17" i="21" s="1"/>
  <c r="AW17" i="21" a="1"/>
  <c r="AW17" i="21" s="1"/>
  <c r="BE17" i="21" a="1"/>
  <c r="BE17" i="21" s="1"/>
  <c r="BL17" i="21" a="1"/>
  <c r="BL17" i="21" s="1"/>
  <c r="BS17" i="21" a="1"/>
  <c r="BS17" i="21" s="1"/>
  <c r="BZ17" i="21" a="1"/>
  <c r="BZ17" i="21" s="1"/>
  <c r="CN17" i="21" a="1"/>
  <c r="CN17" i="21" s="1"/>
  <c r="Z18" i="21" a="1"/>
  <c r="Z18" i="21" s="1"/>
  <c r="AG18" i="21" a="1"/>
  <c r="AG18" i="21" s="1"/>
  <c r="AN18" i="21" a="1"/>
  <c r="AN18" i="21" s="1"/>
  <c r="AT18" i="21" a="1"/>
  <c r="AT18" i="21" s="1"/>
  <c r="BA18" i="21" a="1"/>
  <c r="BA18" i="21" s="1"/>
  <c r="BH18" i="21" a="1"/>
  <c r="BH18" i="21" s="1"/>
  <c r="BO18" i="21" a="1"/>
  <c r="BO18" i="21" s="1"/>
  <c r="BU18" i="21" a="1"/>
  <c r="BU18" i="21" s="1"/>
  <c r="CC18" i="21" a="1"/>
  <c r="CC18" i="21" s="1"/>
  <c r="CJ18" i="21" a="1"/>
  <c r="CJ18" i="21" s="1"/>
  <c r="CQ18" i="21" a="1"/>
  <c r="CQ18" i="21" s="1"/>
  <c r="AD19" i="21" a="1"/>
  <c r="AD19" i="21" s="1"/>
  <c r="AK19" i="21" a="1"/>
  <c r="AK19" i="21" s="1"/>
  <c r="AY19" i="21" a="1"/>
  <c r="AY19" i="21" s="1"/>
  <c r="BG19" i="21" a="1"/>
  <c r="BG19" i="21" s="1"/>
  <c r="BM19" i="21" a="1"/>
  <c r="BM19" i="21" s="1"/>
  <c r="BU19" i="21" a="1"/>
  <c r="BU19" i="21" s="1"/>
  <c r="CB19" i="21" a="1"/>
  <c r="CB19" i="21" s="1"/>
  <c r="CI19" i="21" a="1"/>
  <c r="CI19" i="21" s="1"/>
  <c r="CP19" i="21" a="1"/>
  <c r="CP19" i="21" s="1"/>
  <c r="AC20" i="21" a="1"/>
  <c r="AC20" i="21" s="1"/>
  <c r="AQ20" i="21" a="1"/>
  <c r="AQ20" i="21" s="1"/>
  <c r="AY20" i="21" a="1"/>
  <c r="AY20" i="21" s="1"/>
  <c r="BE20" i="21" a="1"/>
  <c r="BE20" i="21" s="1"/>
  <c r="BM20" i="21" a="1"/>
  <c r="BM20" i="21" s="1"/>
  <c r="BS20" i="21" a="1"/>
  <c r="BS20" i="21" s="1"/>
  <c r="BZ20" i="21" a="1"/>
  <c r="BZ20" i="21" s="1"/>
  <c r="CN20" i="21" a="1"/>
  <c r="CN20" i="21" s="1"/>
  <c r="CL16" i="21" a="1"/>
  <c r="CL16" i="21" s="1"/>
  <c r="CD17" i="21" a="1"/>
  <c r="CD17" i="21" s="1"/>
  <c r="BY16" i="21" a="1"/>
  <c r="BY16" i="21" s="1"/>
  <c r="CL17" i="21" a="1"/>
  <c r="CL17" i="21" s="1"/>
  <c r="AC16" i="21" a="1"/>
  <c r="AC16" i="21" s="1"/>
  <c r="AH16" i="21" a="1"/>
  <c r="AH16" i="21" s="1"/>
  <c r="AM16" i="21" a="1"/>
  <c r="AM16" i="21" s="1"/>
  <c r="AZ16" i="21" a="1"/>
  <c r="AZ16" i="21" s="1"/>
  <c r="BF16" i="21" a="1"/>
  <c r="BF16" i="21" s="1"/>
  <c r="BN16" i="21" a="1"/>
  <c r="BN16" i="21" s="1"/>
  <c r="CB16" i="21" a="1"/>
  <c r="CB16" i="21" s="1"/>
  <c r="CI16" i="21" a="1"/>
  <c r="CI16" i="21" s="1"/>
  <c r="CP16" i="21" a="1"/>
  <c r="CP16" i="21" s="1"/>
  <c r="AC17" i="21" a="1"/>
  <c r="AC17" i="21" s="1"/>
  <c r="AJ17" i="21" a="1"/>
  <c r="AJ17" i="21" s="1"/>
  <c r="AR17" i="21" a="1"/>
  <c r="AR17" i="21" s="1"/>
  <c r="AX17" i="21" a="1"/>
  <c r="AX17" i="21" s="1"/>
  <c r="BF17" i="21" a="1"/>
  <c r="BF17" i="21" s="1"/>
  <c r="BT17" i="21" a="1"/>
  <c r="BT17" i="21" s="1"/>
  <c r="CA17" i="21" a="1"/>
  <c r="CA17" i="21" s="1"/>
  <c r="CG17" i="21" a="1"/>
  <c r="CG17" i="21" s="1"/>
  <c r="AA18" i="21" a="1"/>
  <c r="AA18" i="21" s="1"/>
  <c r="AH18" i="21" a="1"/>
  <c r="AH18" i="21" s="1"/>
  <c r="AU18" i="21" a="1"/>
  <c r="AU18" i="21" s="1"/>
  <c r="BB18" i="21" a="1"/>
  <c r="BB18" i="21" s="1"/>
  <c r="BP18" i="21" a="1"/>
  <c r="BP18" i="21" s="1"/>
  <c r="BV18" i="21" a="1"/>
  <c r="BV18" i="21" s="1"/>
  <c r="CD18" i="21" a="1"/>
  <c r="CD18" i="21" s="1"/>
  <c r="X19" i="21" a="1"/>
  <c r="X19" i="21" s="1"/>
  <c r="AE19" i="21" a="1"/>
  <c r="AE19" i="21" s="1"/>
  <c r="AL19" i="21" a="1"/>
  <c r="AL19" i="21" s="1"/>
  <c r="AS19" i="21" a="1"/>
  <c r="AS19" i="21" s="1"/>
  <c r="AZ19" i="21" a="1"/>
  <c r="AZ19" i="21" s="1"/>
  <c r="BH19" i="21" a="1"/>
  <c r="BH19" i="21" s="1"/>
  <c r="BN19" i="21" a="1"/>
  <c r="BN19" i="21" s="1"/>
  <c r="BV19" i="21" a="1"/>
  <c r="BV19" i="21" s="1"/>
  <c r="CJ19" i="21" a="1"/>
  <c r="CJ19" i="21" s="1"/>
  <c r="CQ19" i="21" a="1"/>
  <c r="CQ19" i="21" s="1"/>
  <c r="AD20" i="21" a="1"/>
  <c r="AD20" i="21" s="1"/>
  <c r="AK20" i="21" a="1"/>
  <c r="AK20" i="21" s="1"/>
  <c r="AR20" i="21" a="1"/>
  <c r="AR20" i="21" s="1"/>
  <c r="AZ20" i="21" a="1"/>
  <c r="AZ20" i="21" s="1"/>
  <c r="BF20" i="21" a="1"/>
  <c r="BF20" i="21" s="1"/>
  <c r="BN20" i="21" a="1"/>
  <c r="BN20" i="21" s="1"/>
  <c r="BT20" i="21" a="1"/>
  <c r="BT20" i="21" s="1"/>
  <c r="CA20" i="21" a="1"/>
  <c r="CA20" i="21" s="1"/>
  <c r="CG20" i="21" a="1"/>
  <c r="CG20" i="21" s="1"/>
  <c r="CO20" i="21" a="1"/>
  <c r="CO20" i="21" s="1"/>
  <c r="BX17" i="21" a="1"/>
  <c r="BX17" i="21" s="1"/>
  <c r="BS18" i="21" a="1"/>
  <c r="BS18" i="21" s="1"/>
  <c r="BK19" i="21" a="1"/>
  <c r="BK19" i="21" s="1"/>
  <c r="CM16" i="21" a="1"/>
  <c r="CM16" i="21" s="1"/>
  <c r="CE17" i="21" a="1"/>
  <c r="CE17" i="21" s="1"/>
  <c r="BS19" i="21" a="1"/>
  <c r="BS19" i="21" s="1"/>
  <c r="X16" i="21" a="1"/>
  <c r="X16" i="21" s="1"/>
  <c r="AN16" i="21" a="1"/>
  <c r="AN16" i="21" s="1"/>
  <c r="AS16" i="21" a="1"/>
  <c r="AS16" i="21" s="1"/>
  <c r="BG16" i="21" a="1"/>
  <c r="BG16" i="21" s="1"/>
  <c r="BO16" i="21" a="1"/>
  <c r="BO16" i="21" s="1"/>
  <c r="BU16" i="21" a="1"/>
  <c r="BU16" i="21" s="1"/>
  <c r="CC16" i="21" a="1"/>
  <c r="CC16" i="21" s="1"/>
  <c r="CJ16" i="21" a="1"/>
  <c r="CJ16" i="21" s="1"/>
  <c r="CQ16" i="21" a="1"/>
  <c r="CQ16" i="21" s="1"/>
  <c r="AD17" i="21" a="1"/>
  <c r="AD17" i="21" s="1"/>
  <c r="AK17" i="21" a="1"/>
  <c r="AK17" i="21" s="1"/>
  <c r="AY17" i="21" a="1"/>
  <c r="AY17" i="21" s="1"/>
  <c r="BG17" i="21" a="1"/>
  <c r="BG17" i="21" s="1"/>
  <c r="BM17" i="21" a="1"/>
  <c r="BM17" i="21" s="1"/>
  <c r="BU17" i="21" a="1"/>
  <c r="BU17" i="21" s="1"/>
  <c r="CB17" i="21" a="1"/>
  <c r="CB17" i="21" s="1"/>
  <c r="CH17" i="21" a="1"/>
  <c r="CH17" i="21" s="1"/>
  <c r="CO17" i="21" a="1"/>
  <c r="CO17" i="21" s="1"/>
  <c r="AB18" i="21" a="1"/>
  <c r="AB18" i="21" s="1"/>
  <c r="AI18" i="21" a="1"/>
  <c r="AI18" i="21" s="1"/>
  <c r="AO18" i="21" a="1"/>
  <c r="AO18" i="21" s="1"/>
  <c r="AV18" i="21" a="1"/>
  <c r="AV18" i="21" s="1"/>
  <c r="BC18" i="21" a="1"/>
  <c r="BC18" i="21" s="1"/>
  <c r="BI18" i="21" a="1"/>
  <c r="BI18" i="21" s="1"/>
  <c r="BW18" i="21" a="1"/>
  <c r="BW18" i="21" s="1"/>
  <c r="CE18" i="21" a="1"/>
  <c r="CE18" i="21" s="1"/>
  <c r="CK18" i="21" a="1"/>
  <c r="CK18" i="21" s="1"/>
  <c r="Y19" i="21" a="1"/>
  <c r="Y19" i="21" s="1"/>
  <c r="AF19" i="21" a="1"/>
  <c r="AF19" i="21" s="1"/>
  <c r="AM19" i="21" a="1"/>
  <c r="AM19" i="21" s="1"/>
  <c r="AT19" i="21" a="1"/>
  <c r="AT19" i="21" s="1"/>
  <c r="BA19" i="21" a="1"/>
  <c r="BA19" i="21" s="1"/>
  <c r="BO19" i="21" a="1"/>
  <c r="BO19" i="21" s="1"/>
  <c r="BW19" i="21" a="1"/>
  <c r="BW19" i="21" s="1"/>
  <c r="CC19" i="21" a="1"/>
  <c r="CC19" i="21" s="1"/>
  <c r="CK19" i="21" a="1"/>
  <c r="CK19" i="21" s="1"/>
  <c r="X20" i="21" a="1"/>
  <c r="X20" i="21" s="1"/>
  <c r="AE20" i="21" a="1"/>
  <c r="AE20" i="21" s="1"/>
  <c r="AL20" i="21" a="1"/>
  <c r="AL20" i="21" s="1"/>
  <c r="AS20" i="21" a="1"/>
  <c r="AS20" i="21" s="1"/>
  <c r="BG20" i="21" a="1"/>
  <c r="BG20" i="21" s="1"/>
  <c r="CB20" i="21" a="1"/>
  <c r="CB20" i="21" s="1"/>
  <c r="CH20" i="21" a="1"/>
  <c r="CH20" i="21" s="1"/>
  <c r="CP20" i="21" a="1"/>
  <c r="CP20" i="21" s="1"/>
  <c r="BR19" i="21" a="1"/>
  <c r="BR19" i="21" s="1"/>
  <c r="Y16" i="21" a="1"/>
  <c r="Y16" i="21" s="1"/>
  <c r="AD16" i="21" a="1"/>
  <c r="AD16" i="21" s="1"/>
  <c r="AI16" i="21" a="1"/>
  <c r="AI16" i="21" s="1"/>
  <c r="AO16" i="21" a="1"/>
  <c r="AO16" i="21" s="1"/>
  <c r="AT16" i="21" a="1"/>
  <c r="AT16" i="21" s="1"/>
  <c r="BA16" i="21" a="1"/>
  <c r="BA16" i="21" s="1"/>
  <c r="BH16" i="21" a="1"/>
  <c r="BH16" i="21" s="1"/>
  <c r="BP16" i="21" a="1"/>
  <c r="BP16" i="21" s="1"/>
  <c r="BV16" i="21" a="1"/>
  <c r="BV16" i="21" s="1"/>
  <c r="CD16" i="21" a="1"/>
  <c r="CD16" i="21" s="1"/>
  <c r="X17" i="21" a="1"/>
  <c r="X17" i="21" s="1"/>
  <c r="AL17" i="21" a="1"/>
  <c r="AL17" i="21" s="1"/>
  <c r="AS17" i="21" a="1"/>
  <c r="AS17" i="21" s="1"/>
  <c r="AZ17" i="21" a="1"/>
  <c r="AZ17" i="21" s="1"/>
  <c r="BH17" i="21" a="1"/>
  <c r="BH17" i="21" s="1"/>
  <c r="BN17" i="21" a="1"/>
  <c r="BN17" i="21" s="1"/>
  <c r="BV17" i="21" a="1"/>
  <c r="BV17" i="21" s="1"/>
  <c r="CI17" i="21" a="1"/>
  <c r="CI17" i="21" s="1"/>
  <c r="CP17" i="21" a="1"/>
  <c r="CP17" i="21" s="1"/>
  <c r="AJ18" i="21" a="1"/>
  <c r="AJ18" i="21" s="1"/>
  <c r="AP18" i="21" a="1"/>
  <c r="AP18" i="21" s="1"/>
  <c r="AW18" i="21" a="1"/>
  <c r="AW18" i="21" s="1"/>
  <c r="BD18" i="21" a="1"/>
  <c r="BD18" i="21" s="1"/>
  <c r="BJ18" i="21" a="1"/>
  <c r="BJ18" i="21" s="1"/>
  <c r="BQ18" i="21" a="1"/>
  <c r="BQ18" i="21" s="1"/>
  <c r="BX18" i="21" a="1"/>
  <c r="BX18" i="21" s="1"/>
  <c r="CF18" i="21" a="1"/>
  <c r="CF18" i="21" s="1"/>
  <c r="CL18" i="21" a="1"/>
  <c r="CL18" i="21" s="1"/>
  <c r="Z19" i="21" a="1"/>
  <c r="Z19" i="21" s="1"/>
  <c r="AN19" i="21" a="1"/>
  <c r="AN19" i="21" s="1"/>
  <c r="AU19" i="21" a="1"/>
  <c r="AU19" i="21" s="1"/>
  <c r="BB19" i="21" a="1"/>
  <c r="BB19" i="21" s="1"/>
  <c r="BI19" i="21" a="1"/>
  <c r="BI19" i="21" s="1"/>
  <c r="BP19" i="21" a="1"/>
  <c r="BP19" i="21" s="1"/>
  <c r="BX19" i="21" a="1"/>
  <c r="BX19" i="21" s="1"/>
  <c r="CD19" i="21" a="1"/>
  <c r="CD19" i="21" s="1"/>
  <c r="CL19" i="21" a="1"/>
  <c r="CL19" i="21" s="1"/>
  <c r="AF20" i="21" a="1"/>
  <c r="AF20" i="21" s="1"/>
  <c r="AM20" i="21" a="1"/>
  <c r="AM20" i="21" s="1"/>
  <c r="AT20" i="21" a="1"/>
  <c r="AT20" i="21" s="1"/>
  <c r="BA20" i="21" a="1"/>
  <c r="BA20" i="21" s="1"/>
  <c r="BH20" i="21" a="1"/>
  <c r="BH20" i="21" s="1"/>
  <c r="BO20" i="21" a="1"/>
  <c r="BO20" i="21" s="1"/>
  <c r="BU20" i="21" a="1"/>
  <c r="BU20" i="21" s="1"/>
  <c r="CC20" i="21" a="1"/>
  <c r="CC20" i="21" s="1"/>
  <c r="CI20" i="21" a="1"/>
  <c r="CI20" i="21" s="1"/>
  <c r="CQ20" i="21" a="1"/>
  <c r="CQ20" i="21" s="1"/>
  <c r="BW16" i="21" a="1"/>
  <c r="BW16" i="21" s="1"/>
  <c r="CE16" i="21" a="1"/>
  <c r="CE16" i="21" s="1"/>
  <c r="CK16" i="21" a="1"/>
  <c r="CK16" i="21" s="1"/>
  <c r="BW17" i="21" a="1"/>
  <c r="BW17" i="21" s="1"/>
  <c r="CJ17" i="21" a="1"/>
  <c r="CJ17" i="21" s="1"/>
  <c r="BK18" i="21" a="1"/>
  <c r="BK18" i="21" s="1"/>
  <c r="BY18" i="21" a="1"/>
  <c r="BY18" i="21" s="1"/>
  <c r="CM18" i="21" a="1"/>
  <c r="CM18" i="21" s="1"/>
  <c r="AA19" i="21" a="1"/>
  <c r="AA19" i="21" s="1"/>
  <c r="AO19" i="21" a="1"/>
  <c r="AO19" i="21" s="1"/>
  <c r="AV19" i="21" a="1"/>
  <c r="AV19" i="21" s="1"/>
  <c r="BC19" i="21" a="1"/>
  <c r="BC19" i="21" s="1"/>
  <c r="BJ19" i="21" a="1"/>
  <c r="BJ19" i="21" s="1"/>
  <c r="BQ19" i="21" a="1"/>
  <c r="BQ19" i="21" s="1"/>
  <c r="CE19" i="21" a="1"/>
  <c r="CE19" i="21" s="1"/>
  <c r="CM19" i="21" a="1"/>
  <c r="CM19" i="21" s="1"/>
  <c r="Y20" i="21" a="1"/>
  <c r="Y20" i="21" s="1"/>
  <c r="AN20" i="21" a="1"/>
  <c r="AN20" i="21" s="1"/>
  <c r="AU20" i="21" a="1"/>
  <c r="AU20" i="21" s="1"/>
  <c r="BB20" i="21" a="1"/>
  <c r="BB20" i="21" s="1"/>
  <c r="BI20" i="21" a="1"/>
  <c r="BI20" i="21" s="1"/>
  <c r="BP20" i="21" a="1"/>
  <c r="BP20" i="21" s="1"/>
  <c r="BV20" i="21" a="1"/>
  <c r="BV20" i="21" s="1"/>
  <c r="CD20" i="21" a="1"/>
  <c r="CD20" i="21" s="1"/>
  <c r="CJ20" i="21" a="1"/>
  <c r="CJ20" i="21" s="1"/>
  <c r="N21" i="21" l="1" a="1"/>
  <c r="N21" i="21" s="1"/>
  <c r="A12" i="1"/>
  <c r="A37" i="1" s="1"/>
  <c r="X15" i="21" l="1"/>
  <c r="E3" i="19"/>
  <c r="F3" i="19" l="1"/>
  <c r="G3" i="19" l="1"/>
  <c r="V11" i="21"/>
  <c r="V9" i="21"/>
  <c r="V10" i="21"/>
  <c r="V8" i="21"/>
  <c r="H3" i="19" l="1"/>
  <c r="I3" i="19" l="1"/>
  <c r="X12" i="21"/>
  <c r="X11" i="21"/>
  <c r="X10" i="21"/>
  <c r="X9" i="21"/>
  <c r="X8" i="21"/>
  <c r="V12" i="21"/>
  <c r="V20" i="21" s="1"/>
  <c r="V19" i="21"/>
  <c r="V18" i="21"/>
  <c r="V17" i="21"/>
  <c r="V16" i="21"/>
  <c r="Y7" i="21" l="1"/>
  <c r="Y15" i="21" s="1"/>
  <c r="N13" i="21"/>
  <c r="N14" i="21" s="1"/>
  <c r="N15" i="21" s="1"/>
  <c r="N16" i="21" s="1"/>
  <c r="N17" i="21" s="1"/>
  <c r="Z7" i="21" l="1"/>
  <c r="Z15" i="21" s="1"/>
  <c r="Y12" i="21"/>
  <c r="Y11" i="21"/>
  <c r="Y10" i="21"/>
  <c r="Y9" i="21"/>
  <c r="Y8" i="21"/>
  <c r="X13" i="21"/>
  <c r="D1" i="21"/>
  <c r="AA7" i="21" l="1"/>
  <c r="AA15" i="21" s="1"/>
  <c r="Z12" i="21"/>
  <c r="Z11" i="21"/>
  <c r="Z10" i="21"/>
  <c r="Z9" i="21"/>
  <c r="Z8" i="21"/>
  <c r="Y13" i="21"/>
  <c r="E1" i="21"/>
  <c r="Z13" i="21" l="1"/>
  <c r="AB7" i="21"/>
  <c r="AB15" i="21" s="1"/>
  <c r="AA12" i="21"/>
  <c r="AA11" i="21"/>
  <c r="AA10" i="21"/>
  <c r="AA9" i="21"/>
  <c r="AA8" i="21"/>
  <c r="F1" i="21"/>
  <c r="AA13" i="21" l="1"/>
  <c r="AC7" i="21"/>
  <c r="AC15" i="21" s="1"/>
  <c r="AB12" i="21"/>
  <c r="AB11" i="21"/>
  <c r="AB10" i="21"/>
  <c r="AB9" i="21"/>
  <c r="AB8" i="21"/>
  <c r="G1" i="21"/>
  <c r="AB13" i="21" l="1"/>
  <c r="AD7" i="21"/>
  <c r="AD15" i="21" s="1"/>
  <c r="AC12" i="21"/>
  <c r="AC11" i="21"/>
  <c r="AC10" i="21"/>
  <c r="AC9" i="21"/>
  <c r="AC8" i="21"/>
  <c r="H1" i="21"/>
  <c r="AC13" i="21" l="1"/>
  <c r="AE7" i="21"/>
  <c r="AE15" i="21" s="1"/>
  <c r="AD10" i="21"/>
  <c r="AD8" i="21"/>
  <c r="AD9" i="21"/>
  <c r="AD11" i="21"/>
  <c r="AD12" i="21"/>
  <c r="I1" i="21"/>
  <c r="AF7" i="21" l="1"/>
  <c r="AF15" i="21" s="1"/>
  <c r="AE12" i="21"/>
  <c r="AE11" i="21"/>
  <c r="AE10" i="21"/>
  <c r="AE9" i="21"/>
  <c r="AE8" i="21"/>
  <c r="AD13" i="21"/>
  <c r="J1" i="21"/>
  <c r="AE13" i="21" l="1"/>
  <c r="AG7" i="21"/>
  <c r="AG15" i="21" s="1"/>
  <c r="AF12" i="21"/>
  <c r="AF11" i="21"/>
  <c r="AF10" i="21"/>
  <c r="AF9" i="21"/>
  <c r="AF8" i="21"/>
  <c r="K1" i="21"/>
  <c r="AH7" i="21" l="1"/>
  <c r="AH15" i="21" s="1"/>
  <c r="AG12" i="21"/>
  <c r="AG11" i="21"/>
  <c r="AG10" i="21"/>
  <c r="AG9" i="21"/>
  <c r="AG8" i="21"/>
  <c r="AF13" i="21"/>
  <c r="L1" i="21"/>
  <c r="AG13" i="21" l="1"/>
  <c r="AI7" i="21"/>
  <c r="AI15" i="21" s="1"/>
  <c r="AH12" i="21"/>
  <c r="AH11" i="21"/>
  <c r="AH10" i="21"/>
  <c r="AH9" i="21"/>
  <c r="AH8" i="21"/>
  <c r="AH13" i="21" l="1"/>
  <c r="AJ7" i="21"/>
  <c r="AJ15" i="21" s="1"/>
  <c r="AI12" i="21"/>
  <c r="AI11" i="21"/>
  <c r="AI10" i="21"/>
  <c r="AI9" i="21"/>
  <c r="AI8" i="21"/>
  <c r="G26" i="1"/>
  <c r="G27" i="1"/>
  <c r="H27" i="1"/>
  <c r="I27" i="1"/>
  <c r="J27" i="1"/>
  <c r="I26" i="1"/>
  <c r="J26" i="1"/>
  <c r="L26" i="1"/>
  <c r="M26" i="1"/>
  <c r="P26" i="1"/>
  <c r="Q26" i="1"/>
  <c r="R26" i="1"/>
  <c r="S26" i="1"/>
  <c r="T26" i="1"/>
  <c r="U26" i="1"/>
  <c r="V26" i="1"/>
  <c r="W26" i="1"/>
  <c r="X26" i="1"/>
  <c r="Y26" i="1"/>
  <c r="Z26" i="1"/>
  <c r="AA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P27" i="1"/>
  <c r="Q27" i="1"/>
  <c r="R27" i="1"/>
  <c r="S27" i="1"/>
  <c r="T27" i="1"/>
  <c r="U27" i="1"/>
  <c r="V27" i="1"/>
  <c r="W27" i="1"/>
  <c r="X27" i="1"/>
  <c r="Y27" i="1"/>
  <c r="Z27" i="1"/>
  <c r="AA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AI13" i="21" l="1"/>
  <c r="AK7" i="21"/>
  <c r="AK15" i="21" s="1"/>
  <c r="AJ12" i="21"/>
  <c r="AJ10" i="21"/>
  <c r="AJ9" i="21"/>
  <c r="AJ8" i="21"/>
  <c r="AJ11" i="21"/>
  <c r="N27" i="1"/>
  <c r="M27" i="1"/>
  <c r="E23" i="1"/>
  <c r="E22" i="1"/>
  <c r="H26" i="1"/>
  <c r="E19" i="1"/>
  <c r="E18" i="1"/>
  <c r="F26" i="1"/>
  <c r="C18" i="1"/>
  <c r="D18" i="1"/>
  <c r="C19" i="1"/>
  <c r="D19" i="1"/>
  <c r="C22" i="1"/>
  <c r="D22" i="1"/>
  <c r="K26" i="1"/>
  <c r="C23" i="1"/>
  <c r="D23" i="1"/>
  <c r="K27" i="1"/>
  <c r="L27" i="1"/>
  <c r="F27" i="1"/>
  <c r="N26" i="1"/>
  <c r="E27" i="1" l="1"/>
  <c r="E26" i="1"/>
  <c r="AL7" i="21"/>
  <c r="AL15" i="21" s="1"/>
  <c r="AK12" i="21"/>
  <c r="AK11" i="21"/>
  <c r="AK10" i="21"/>
  <c r="AK9" i="21"/>
  <c r="AK8" i="21"/>
  <c r="AJ13" i="21"/>
  <c r="C26" i="1"/>
  <c r="D27" i="1"/>
  <c r="C27" i="1"/>
  <c r="D26" i="1"/>
  <c r="AK13" i="21" l="1"/>
  <c r="AM7" i="21"/>
  <c r="AM15" i="21" s="1"/>
  <c r="AL12" i="21"/>
  <c r="AL11" i="21"/>
  <c r="AL10" i="21"/>
  <c r="AL9" i="21"/>
  <c r="AL8" i="21"/>
  <c r="AL13" i="21" l="1"/>
  <c r="AN7" i="21"/>
  <c r="AN15" i="21" s="1"/>
  <c r="AM12" i="21"/>
  <c r="AM11" i="21"/>
  <c r="AM10" i="21"/>
  <c r="AM9" i="21"/>
  <c r="AM8" i="21"/>
  <c r="AM13" i="21" l="1"/>
  <c r="AO7" i="21"/>
  <c r="AO15" i="21" s="1"/>
  <c r="AN12" i="21"/>
  <c r="AN11" i="21"/>
  <c r="AN10" i="21"/>
  <c r="AN9" i="21"/>
  <c r="AN8" i="21"/>
  <c r="AP7" i="21" l="1"/>
  <c r="AP15" i="21" s="1"/>
  <c r="AO12" i="21"/>
  <c r="AO11" i="21"/>
  <c r="AO10" i="21"/>
  <c r="AO9" i="21"/>
  <c r="AO8" i="21"/>
  <c r="AN13" i="21"/>
  <c r="AO13" i="21" l="1"/>
  <c r="AQ7" i="21"/>
  <c r="AQ15" i="21" s="1"/>
  <c r="AP10" i="21"/>
  <c r="AP9" i="21"/>
  <c r="AP11" i="21"/>
  <c r="AP8" i="21"/>
  <c r="AP12" i="21"/>
  <c r="AR7" i="21" l="1"/>
  <c r="AR15" i="21" s="1"/>
  <c r="AQ12" i="21"/>
  <c r="AQ11" i="21"/>
  <c r="AQ10" i="21"/>
  <c r="AQ9" i="21"/>
  <c r="AQ8" i="21"/>
  <c r="AP13" i="21"/>
  <c r="AQ13" i="21" l="1"/>
  <c r="AS7" i="21"/>
  <c r="AS15" i="21" s="1"/>
  <c r="AR12" i="21"/>
  <c r="AR11" i="21"/>
  <c r="AR10" i="21"/>
  <c r="AR9" i="21"/>
  <c r="AR8" i="21"/>
  <c r="AR13" i="21" l="1"/>
  <c r="AT7" i="21"/>
  <c r="AT15" i="21" s="1"/>
  <c r="AS12" i="21"/>
  <c r="AS11" i="21"/>
  <c r="AS10" i="21"/>
  <c r="AS9" i="21"/>
  <c r="AS8" i="21"/>
  <c r="AS13" i="21" l="1"/>
  <c r="AU7" i="21"/>
  <c r="AU15" i="21" s="1"/>
  <c r="AT12" i="21"/>
  <c r="AT11" i="21"/>
  <c r="AT10" i="21"/>
  <c r="AT9" i="21"/>
  <c r="AT8" i="21"/>
  <c r="AT13" i="21" l="1"/>
  <c r="AV7" i="21"/>
  <c r="AV15" i="21" s="1"/>
  <c r="AU12" i="21"/>
  <c r="AU11" i="21"/>
  <c r="AU10" i="21"/>
  <c r="AU9" i="21"/>
  <c r="AU8" i="21"/>
  <c r="AW7" i="21" l="1"/>
  <c r="AW15" i="21" s="1"/>
  <c r="AV12" i="21"/>
  <c r="AV11" i="21"/>
  <c r="AV9" i="21"/>
  <c r="AV8" i="21"/>
  <c r="AV10" i="21"/>
  <c r="AU13" i="21"/>
  <c r="AV13" i="21" l="1"/>
  <c r="AX7" i="21"/>
  <c r="AX15" i="21" s="1"/>
  <c r="AW12" i="21"/>
  <c r="AW11" i="21"/>
  <c r="AW10" i="21"/>
  <c r="AW9" i="21"/>
  <c r="AW8" i="21"/>
  <c r="AW13" i="21" l="1"/>
  <c r="AY7" i="21"/>
  <c r="AY15" i="21" s="1"/>
  <c r="AX12" i="21"/>
  <c r="AX11" i="21"/>
  <c r="AX10" i="21"/>
  <c r="AX9" i="21"/>
  <c r="AX8" i="21"/>
  <c r="AX13" i="21" l="1"/>
  <c r="AZ7" i="21"/>
  <c r="AZ15" i="21" s="1"/>
  <c r="AY12" i="21"/>
  <c r="AY11" i="21"/>
  <c r="AY10" i="21"/>
  <c r="AY9" i="21"/>
  <c r="AY8" i="21"/>
  <c r="AY13" i="21" l="1"/>
  <c r="BA7" i="21"/>
  <c r="BA15" i="21" s="1"/>
  <c r="AZ12" i="21"/>
  <c r="AZ11" i="21"/>
  <c r="AZ10" i="21"/>
  <c r="AZ9" i="21"/>
  <c r="AZ8" i="21"/>
  <c r="AZ13" i="21" l="1"/>
  <c r="BB7" i="21"/>
  <c r="BB15" i="21" s="1"/>
  <c r="BA12" i="21"/>
  <c r="BA11" i="21"/>
  <c r="BA10" i="21"/>
  <c r="BA9" i="21"/>
  <c r="BA8" i="21"/>
  <c r="BA13" i="21" l="1"/>
  <c r="BC7" i="21"/>
  <c r="BC15" i="21" s="1"/>
  <c r="BB11" i="21"/>
  <c r="BB8" i="21"/>
  <c r="BB12" i="21"/>
  <c r="BB10" i="21"/>
  <c r="BB9" i="21"/>
  <c r="BB13" i="21" l="1"/>
  <c r="BD7" i="21"/>
  <c r="BD15" i="21" s="1"/>
  <c r="BC12" i="21"/>
  <c r="BC11" i="21"/>
  <c r="BC10" i="21"/>
  <c r="BC8" i="21"/>
  <c r="BC9" i="21"/>
  <c r="BC13" i="21" l="1"/>
  <c r="BE7" i="21"/>
  <c r="BE15" i="21" s="1"/>
  <c r="BD12" i="21"/>
  <c r="BD11" i="21"/>
  <c r="BD10" i="21"/>
  <c r="BD9" i="21"/>
  <c r="BD8" i="21"/>
  <c r="BF7" i="21" l="1"/>
  <c r="BF15" i="21" s="1"/>
  <c r="BE12" i="21"/>
  <c r="BE11" i="21"/>
  <c r="BE10" i="21"/>
  <c r="BE9" i="21"/>
  <c r="BE8" i="21"/>
  <c r="BD13" i="21"/>
  <c r="E2" i="18"/>
  <c r="C4" i="15"/>
  <c r="B3" i="15"/>
  <c r="BE13" i="21" l="1"/>
  <c r="BG7" i="21"/>
  <c r="BG15" i="21" s="1"/>
  <c r="BF12" i="21"/>
  <c r="BF11" i="21"/>
  <c r="BF10" i="21"/>
  <c r="BF9" i="21"/>
  <c r="BF8" i="21"/>
  <c r="C5" i="15"/>
  <c r="F2" i="18"/>
  <c r="B4" i="15"/>
  <c r="B5" i="15" l="1"/>
  <c r="C6" i="15"/>
  <c r="BF13" i="21"/>
  <c r="BH7" i="21"/>
  <c r="BH15" i="21" s="1"/>
  <c r="BG12" i="21"/>
  <c r="BG11" i="21"/>
  <c r="BG10" i="21"/>
  <c r="BG9" i="21"/>
  <c r="BG8" i="21"/>
  <c r="G2" i="18"/>
  <c r="C7" i="15"/>
  <c r="B6" i="15"/>
  <c r="C14" i="1"/>
  <c r="BG13" i="21" l="1"/>
  <c r="BI7" i="21"/>
  <c r="BI15" i="21" s="1"/>
  <c r="BH12" i="21"/>
  <c r="BH11" i="21"/>
  <c r="BH8" i="21"/>
  <c r="BH10" i="21"/>
  <c r="BH9" i="21"/>
  <c r="H2" i="18"/>
  <c r="B7" i="15"/>
  <c r="C8" i="15"/>
  <c r="BH13" i="21" l="1"/>
  <c r="BJ7" i="21"/>
  <c r="BJ15" i="21" s="1"/>
  <c r="BI12" i="21"/>
  <c r="BI11" i="21"/>
  <c r="BI10" i="21"/>
  <c r="BI9" i="21"/>
  <c r="BI8" i="21"/>
  <c r="I2" i="18"/>
  <c r="B8" i="15"/>
  <c r="C9" i="15"/>
  <c r="BK7" i="21" l="1"/>
  <c r="BK15" i="21" s="1"/>
  <c r="BJ12" i="21"/>
  <c r="BJ11" i="21"/>
  <c r="BJ10" i="21"/>
  <c r="BJ9" i="21"/>
  <c r="BJ8" i="21"/>
  <c r="BI13" i="21"/>
  <c r="J2" i="18"/>
  <c r="B9" i="15"/>
  <c r="C10" i="15"/>
  <c r="BJ13" i="21" l="1"/>
  <c r="BL7" i="21"/>
  <c r="BL15" i="21" s="1"/>
  <c r="BK12" i="21"/>
  <c r="BK11" i="21"/>
  <c r="BK10" i="21"/>
  <c r="BK9" i="21"/>
  <c r="BK8" i="21"/>
  <c r="K2" i="18"/>
  <c r="B10" i="15"/>
  <c r="C11" i="15"/>
  <c r="D15" i="1"/>
  <c r="BK13" i="21" l="1"/>
  <c r="BM7" i="21"/>
  <c r="BM15" i="21" s="1"/>
  <c r="BL12" i="21"/>
  <c r="BL11" i="21"/>
  <c r="BL10" i="21"/>
  <c r="BL9" i="21"/>
  <c r="BL8" i="21"/>
  <c r="L2" i="18"/>
  <c r="B11" i="15"/>
  <c r="C12" i="15"/>
  <c r="D14" i="1"/>
  <c r="E15" i="1"/>
  <c r="BL13" i="21" l="1"/>
  <c r="BN7" i="21"/>
  <c r="BN15" i="21" s="1"/>
  <c r="BM12" i="21"/>
  <c r="BM11" i="21"/>
  <c r="BM10" i="21"/>
  <c r="BM9" i="21"/>
  <c r="BM8" i="21"/>
  <c r="M2" i="18"/>
  <c r="B12" i="15"/>
  <c r="C13" i="15"/>
  <c r="E14" i="1"/>
  <c r="F15" i="1"/>
  <c r="AS21" i="21" l="1"/>
  <c r="AC21" i="21"/>
  <c r="AP21" i="21"/>
  <c r="AD21" i="21"/>
  <c r="BG21" i="21"/>
  <c r="AB21" i="21"/>
  <c r="BJ21" i="21"/>
  <c r="BB21" i="21"/>
  <c r="BA21" i="21"/>
  <c r="AQ21" i="21"/>
  <c r="BF21" i="21"/>
  <c r="AL21" i="21"/>
  <c r="BI21" i="21"/>
  <c r="AE21" i="21"/>
  <c r="AF21" i="21"/>
  <c r="AJ21" i="21"/>
  <c r="AO21" i="21"/>
  <c r="AI21" i="21"/>
  <c r="AT21" i="21"/>
  <c r="AN21" i="21"/>
  <c r="AV21" i="21"/>
  <c r="AR21" i="21"/>
  <c r="AG21" i="21"/>
  <c r="AW21" i="21"/>
  <c r="AH21" i="21"/>
  <c r="AU21" i="21"/>
  <c r="AX21" i="21"/>
  <c r="AA21" i="21"/>
  <c r="BE21" i="21"/>
  <c r="AY21" i="21"/>
  <c r="AM21" i="21"/>
  <c r="AZ21" i="21"/>
  <c r="AK21" i="21"/>
  <c r="BM21" i="21"/>
  <c r="BM13" i="21"/>
  <c r="BO7" i="21"/>
  <c r="BO15" i="21" s="1"/>
  <c r="BN11" i="21"/>
  <c r="BN8" i="21"/>
  <c r="BN12" i="21"/>
  <c r="BN10" i="21"/>
  <c r="BN9" i="21"/>
  <c r="B13" i="15"/>
  <c r="C14" i="15"/>
  <c r="F14" i="1"/>
  <c r="G15" i="1"/>
  <c r="Y21" i="21" l="1"/>
  <c r="BK21" i="21"/>
  <c r="BL21" i="21"/>
  <c r="BC21" i="21"/>
  <c r="BH21" i="21"/>
  <c r="BD21" i="21"/>
  <c r="Z21" i="21"/>
  <c r="BN21" i="21"/>
  <c r="BN13" i="21"/>
  <c r="BP7" i="21"/>
  <c r="BP15" i="21" s="1"/>
  <c r="BO12" i="21"/>
  <c r="BO11" i="21"/>
  <c r="BO10" i="21"/>
  <c r="BO9" i="21"/>
  <c r="BO8" i="21"/>
  <c r="B14" i="15"/>
  <c r="C15" i="15"/>
  <c r="G14" i="1"/>
  <c r="H15" i="1"/>
  <c r="X21" i="21" l="1"/>
  <c r="BQ7" i="21"/>
  <c r="BQ15" i="21" s="1"/>
  <c r="BP12" i="21"/>
  <c r="BP11" i="21"/>
  <c r="BP10" i="21"/>
  <c r="BP9" i="21"/>
  <c r="BP8" i="21"/>
  <c r="BO21" i="21"/>
  <c r="BO13" i="21"/>
  <c r="C16" i="15"/>
  <c r="B15" i="15"/>
  <c r="H14" i="1"/>
  <c r="I15" i="1"/>
  <c r="BP21" i="21" l="1"/>
  <c r="BP13" i="21"/>
  <c r="BR7" i="21"/>
  <c r="BR15" i="21" s="1"/>
  <c r="BQ12" i="21"/>
  <c r="BQ11" i="21"/>
  <c r="BQ10" i="21"/>
  <c r="BQ9" i="21"/>
  <c r="BQ8" i="21"/>
  <c r="B16" i="15"/>
  <c r="C17" i="15"/>
  <c r="I14" i="1"/>
  <c r="J15" i="1"/>
  <c r="BQ21" i="21" l="1"/>
  <c r="BQ13" i="21"/>
  <c r="BS7" i="21"/>
  <c r="BS15" i="21" s="1"/>
  <c r="BR12" i="21"/>
  <c r="BR11" i="21"/>
  <c r="BR10" i="21"/>
  <c r="BR9" i="21"/>
  <c r="BR8" i="21"/>
  <c r="B17" i="15"/>
  <c r="C18" i="15"/>
  <c r="J14" i="1"/>
  <c r="K15" i="1"/>
  <c r="BT7" i="21" l="1"/>
  <c r="BT15" i="21" s="1"/>
  <c r="BS12" i="21"/>
  <c r="BS11" i="21"/>
  <c r="BS10" i="21"/>
  <c r="BS9" i="21"/>
  <c r="BS8" i="21"/>
  <c r="BR21" i="21"/>
  <c r="BR13" i="21"/>
  <c r="B18" i="15"/>
  <c r="C19" i="15"/>
  <c r="K14" i="1"/>
  <c r="L15" i="1"/>
  <c r="BS21" i="21" l="1"/>
  <c r="BS13" i="21"/>
  <c r="BU7" i="21"/>
  <c r="BU15" i="21" s="1"/>
  <c r="BT12" i="21"/>
  <c r="BT10" i="21"/>
  <c r="BT8" i="21"/>
  <c r="BT9" i="21"/>
  <c r="BT11" i="21"/>
  <c r="B19" i="15"/>
  <c r="C20" i="15"/>
  <c r="L14" i="1"/>
  <c r="M15" i="1"/>
  <c r="BT21" i="21" l="1"/>
  <c r="BT13" i="21"/>
  <c r="BV7" i="21"/>
  <c r="BV15" i="21" s="1"/>
  <c r="BU12" i="21"/>
  <c r="BU11" i="21"/>
  <c r="BU10" i="21"/>
  <c r="BU9" i="21"/>
  <c r="BU8" i="21"/>
  <c r="B20" i="15"/>
  <c r="C21" i="15"/>
  <c r="M14" i="1"/>
  <c r="N15" i="1"/>
  <c r="BU21" i="21" l="1"/>
  <c r="BU13" i="21"/>
  <c r="BW7" i="21"/>
  <c r="BW15" i="21" s="1"/>
  <c r="BV12" i="21"/>
  <c r="BV11" i="21"/>
  <c r="BV10" i="21"/>
  <c r="BV9" i="21"/>
  <c r="BV8" i="21"/>
  <c r="B21" i="15"/>
  <c r="C22" i="15"/>
  <c r="N14" i="1"/>
  <c r="P15" i="1"/>
  <c r="BV21" i="21" l="1"/>
  <c r="BV13" i="21"/>
  <c r="BX7" i="21"/>
  <c r="BX15" i="21" s="1"/>
  <c r="BW12" i="21"/>
  <c r="BW11" i="21"/>
  <c r="BW10" i="21"/>
  <c r="BW9" i="21"/>
  <c r="BW8" i="21"/>
  <c r="B22" i="15"/>
  <c r="C23" i="15"/>
  <c r="Q15" i="1"/>
  <c r="P14" i="1"/>
  <c r="BW21" i="21" l="1"/>
  <c r="BW13" i="21"/>
  <c r="BY7" i="21"/>
  <c r="BY15" i="21" s="1"/>
  <c r="BX12" i="21"/>
  <c r="BX11" i="21"/>
  <c r="BX10" i="21"/>
  <c r="BX9" i="21"/>
  <c r="BX8" i="21"/>
  <c r="B23" i="15"/>
  <c r="C24" i="15"/>
  <c r="R15" i="1"/>
  <c r="Q14" i="1"/>
  <c r="BX21" i="21" l="1"/>
  <c r="BX13" i="21"/>
  <c r="BZ7" i="21"/>
  <c r="BZ15" i="21" s="1"/>
  <c r="BY12" i="21"/>
  <c r="BY11" i="21"/>
  <c r="BY10" i="21"/>
  <c r="BY9" i="21"/>
  <c r="BY8" i="21"/>
  <c r="B24" i="15"/>
  <c r="C25" i="15"/>
  <c r="S15" i="1"/>
  <c r="R14" i="1"/>
  <c r="CA7" i="21" l="1"/>
  <c r="CA15" i="21" s="1"/>
  <c r="BZ8" i="21"/>
  <c r="BZ12" i="21"/>
  <c r="BZ10" i="21"/>
  <c r="BZ9" i="21"/>
  <c r="BZ11" i="21"/>
  <c r="BY21" i="21"/>
  <c r="BY13" i="21"/>
  <c r="B25" i="15"/>
  <c r="C26" i="15"/>
  <c r="T15" i="1"/>
  <c r="S14" i="1"/>
  <c r="BZ21" i="21" l="1"/>
  <c r="BZ13" i="21"/>
  <c r="CB7" i="21"/>
  <c r="CB15" i="21" s="1"/>
  <c r="CA12" i="21"/>
  <c r="CA11" i="21"/>
  <c r="CA10" i="21"/>
  <c r="CA9" i="21"/>
  <c r="CA8" i="21"/>
  <c r="C27" i="15"/>
  <c r="B26" i="15"/>
  <c r="U15" i="1"/>
  <c r="T14" i="1"/>
  <c r="CA21" i="21" l="1"/>
  <c r="CA13" i="21"/>
  <c r="CC7" i="21"/>
  <c r="CC15" i="21" s="1"/>
  <c r="CB12" i="21"/>
  <c r="CB11" i="21"/>
  <c r="CB10" i="21"/>
  <c r="CB9" i="21"/>
  <c r="CB8" i="21"/>
  <c r="C28" i="15"/>
  <c r="B27" i="15"/>
  <c r="V15" i="1"/>
  <c r="U14" i="1"/>
  <c r="CB21" i="21" l="1"/>
  <c r="CB13" i="21"/>
  <c r="CD7" i="21"/>
  <c r="CD15" i="21" s="1"/>
  <c r="CC12" i="21"/>
  <c r="CC11" i="21"/>
  <c r="CC10" i="21"/>
  <c r="CC9" i="21"/>
  <c r="CC8" i="21"/>
  <c r="B28" i="15"/>
  <c r="C29" i="15"/>
  <c r="W15" i="1"/>
  <c r="V14" i="1"/>
  <c r="CC21" i="21" l="1"/>
  <c r="CC13" i="21"/>
  <c r="CE7" i="21"/>
  <c r="CE15" i="21" s="1"/>
  <c r="CD12" i="21"/>
  <c r="CD11" i="21"/>
  <c r="CD10" i="21"/>
  <c r="CD9" i="21"/>
  <c r="CD8" i="21"/>
  <c r="B29" i="15"/>
  <c r="C30" i="15"/>
  <c r="X15" i="1"/>
  <c r="W14" i="1"/>
  <c r="CD21" i="21" l="1"/>
  <c r="CD13" i="21"/>
  <c r="CF7" i="21"/>
  <c r="CF15" i="21" s="1"/>
  <c r="CE12" i="21"/>
  <c r="CE11" i="21"/>
  <c r="CE10" i="21"/>
  <c r="CE9" i="21"/>
  <c r="CE8" i="21"/>
  <c r="C31" i="15"/>
  <c r="B30" i="15"/>
  <c r="Y15" i="1"/>
  <c r="X14" i="1"/>
  <c r="CE21" i="21" l="1"/>
  <c r="CE13" i="21"/>
  <c r="CG7" i="21"/>
  <c r="CG15" i="21" s="1"/>
  <c r="CF12" i="21"/>
  <c r="CF10" i="21"/>
  <c r="CF9" i="21"/>
  <c r="CF8" i="21"/>
  <c r="CF11" i="21"/>
  <c r="C32" i="15"/>
  <c r="B31" i="15"/>
  <c r="Z15" i="1"/>
  <c r="Y14" i="1"/>
  <c r="CF21" i="21" l="1"/>
  <c r="CF13" i="21"/>
  <c r="CH7" i="21"/>
  <c r="CH15" i="21" s="1"/>
  <c r="CG12" i="21"/>
  <c r="CG11" i="21"/>
  <c r="CG10" i="21"/>
  <c r="CG9" i="21"/>
  <c r="CG8" i="21"/>
  <c r="B32" i="15"/>
  <c r="C33" i="15"/>
  <c r="AA15" i="1"/>
  <c r="Z14" i="1"/>
  <c r="CG21" i="21" l="1"/>
  <c r="CG13" i="21"/>
  <c r="CI7" i="21"/>
  <c r="CI15" i="21" s="1"/>
  <c r="CH12" i="21"/>
  <c r="CH11" i="21"/>
  <c r="CH10" i="21"/>
  <c r="CH9" i="21"/>
  <c r="CH8" i="21"/>
  <c r="B33" i="15"/>
  <c r="C34" i="15"/>
  <c r="AC15" i="1"/>
  <c r="AA14" i="1"/>
  <c r="CH21" i="21" l="1"/>
  <c r="CH13" i="21"/>
  <c r="CJ7" i="21"/>
  <c r="CJ15" i="21" s="1"/>
  <c r="CI12" i="21"/>
  <c r="CI11" i="21"/>
  <c r="CI10" i="21"/>
  <c r="CI9" i="21"/>
  <c r="CI8" i="21"/>
  <c r="B34" i="15"/>
  <c r="C35" i="15"/>
  <c r="AD15" i="1"/>
  <c r="AC14" i="1"/>
  <c r="CI21" i="21" l="1"/>
  <c r="CI13" i="21"/>
  <c r="CK7" i="21"/>
  <c r="CK15" i="21" s="1"/>
  <c r="CJ12" i="21"/>
  <c r="CJ11" i="21"/>
  <c r="CJ10" i="21"/>
  <c r="CJ9" i="21"/>
  <c r="CJ8" i="21"/>
  <c r="B35" i="15"/>
  <c r="C36" i="15"/>
  <c r="AE15" i="1"/>
  <c r="AD14" i="1"/>
  <c r="CJ21" i="21" l="1"/>
  <c r="CJ13" i="21"/>
  <c r="CL7" i="21"/>
  <c r="CL15" i="21" s="1"/>
  <c r="CK12" i="21"/>
  <c r="CK11" i="21"/>
  <c r="CK10" i="21"/>
  <c r="CK9" i="21"/>
  <c r="CK8" i="21"/>
  <c r="B36" i="15"/>
  <c r="C37" i="15"/>
  <c r="AF15" i="1"/>
  <c r="AE14" i="1"/>
  <c r="CK21" i="21" l="1"/>
  <c r="CK13" i="21"/>
  <c r="CM7" i="21"/>
  <c r="CM15" i="21" s="1"/>
  <c r="CL10" i="21"/>
  <c r="CL9" i="21"/>
  <c r="CL12" i="21"/>
  <c r="CL8" i="21"/>
  <c r="CL11" i="21"/>
  <c r="B37" i="15"/>
  <c r="C38" i="15"/>
  <c r="AG15" i="1"/>
  <c r="AF14" i="1"/>
  <c r="CN7" i="21" l="1"/>
  <c r="CN15" i="21" s="1"/>
  <c r="CM12" i="21"/>
  <c r="CM11" i="21"/>
  <c r="CM10" i="21"/>
  <c r="CM9" i="21"/>
  <c r="CM8" i="21"/>
  <c r="CL21" i="21"/>
  <c r="CL13" i="21"/>
  <c r="C39" i="15"/>
  <c r="B38" i="15"/>
  <c r="AH15" i="1"/>
  <c r="AG14" i="1"/>
  <c r="CM21" i="21" l="1"/>
  <c r="CM13" i="21"/>
  <c r="CO7" i="21"/>
  <c r="CO15" i="21" s="1"/>
  <c r="CN12" i="21"/>
  <c r="CN11" i="21"/>
  <c r="CN10" i="21"/>
  <c r="CN9" i="21"/>
  <c r="CN8" i="21"/>
  <c r="C40" i="15"/>
  <c r="B39" i="15"/>
  <c r="AI15" i="1"/>
  <c r="AH14" i="1"/>
  <c r="CN21" i="21" l="1"/>
  <c r="CN13" i="21"/>
  <c r="CP7" i="21"/>
  <c r="CP15" i="21" s="1"/>
  <c r="CO12" i="21"/>
  <c r="CO11" i="21"/>
  <c r="CO10" i="21"/>
  <c r="CO9" i="21"/>
  <c r="CO8" i="21"/>
  <c r="B40" i="15"/>
  <c r="C41" i="15"/>
  <c r="AJ15" i="1"/>
  <c r="AI14" i="1"/>
  <c r="CO21" i="21" l="1"/>
  <c r="CO13" i="21"/>
  <c r="CQ7" i="21"/>
  <c r="CQ15" i="21" s="1"/>
  <c r="CP12" i="21"/>
  <c r="CP11" i="21"/>
  <c r="CP10" i="21"/>
  <c r="CP9" i="21"/>
  <c r="CP8" i="21"/>
  <c r="B41" i="15"/>
  <c r="C42" i="15"/>
  <c r="AK15" i="1"/>
  <c r="AJ14" i="1"/>
  <c r="CP21" i="21" l="1"/>
  <c r="CP13" i="21"/>
  <c r="CQ12" i="21"/>
  <c r="CQ11" i="21"/>
  <c r="CQ10" i="21"/>
  <c r="CQ9" i="21"/>
  <c r="CQ8" i="21"/>
  <c r="B42" i="15"/>
  <c r="C43" i="15"/>
  <c r="AL15" i="1"/>
  <c r="AK14" i="1"/>
  <c r="CQ21" i="21" l="1"/>
  <c r="CQ13" i="21"/>
  <c r="B43" i="15"/>
  <c r="C44" i="15"/>
  <c r="AM15" i="1"/>
  <c r="AL14" i="1"/>
  <c r="B44" i="15" l="1"/>
  <c r="C45" i="15"/>
  <c r="AN15" i="1"/>
  <c r="AM14" i="1"/>
  <c r="B45" i="15" l="1"/>
  <c r="C46" i="15"/>
  <c r="AP15" i="1"/>
  <c r="AN14" i="1"/>
  <c r="B46" i="15" l="1"/>
  <c r="C47" i="15"/>
  <c r="AQ15" i="1"/>
  <c r="AP14" i="1"/>
  <c r="B47" i="15" l="1"/>
  <c r="C48" i="15"/>
  <c r="AR15" i="1"/>
  <c r="AQ14" i="1"/>
  <c r="B48" i="15" l="1"/>
  <c r="C49" i="15"/>
  <c r="AS15" i="1"/>
  <c r="AR14" i="1"/>
  <c r="B49" i="15" l="1"/>
  <c r="C50" i="15"/>
  <c r="AT15" i="1"/>
  <c r="AS14" i="1"/>
  <c r="C51" i="15" l="1"/>
  <c r="B50" i="15"/>
  <c r="AU15" i="1"/>
  <c r="AT14" i="1"/>
  <c r="C52" i="15" l="1"/>
  <c r="B51" i="15"/>
  <c r="AV15" i="1"/>
  <c r="AU14" i="1"/>
  <c r="B52" i="15" l="1"/>
  <c r="C53" i="15"/>
  <c r="AW15" i="1"/>
  <c r="AV14" i="1"/>
  <c r="B53" i="15" l="1"/>
  <c r="C54" i="15"/>
  <c r="AX15" i="1"/>
  <c r="AW14" i="1"/>
  <c r="C55" i="15" l="1"/>
  <c r="B54" i="15"/>
  <c r="AY15" i="1"/>
  <c r="AX14" i="1"/>
  <c r="C56" i="15" l="1"/>
  <c r="B55" i="15"/>
  <c r="AZ15" i="1"/>
  <c r="AY14" i="1"/>
  <c r="B56" i="15" l="1"/>
  <c r="C57" i="15"/>
  <c r="BA15" i="1"/>
  <c r="AZ14" i="1"/>
  <c r="B57" i="15" l="1"/>
  <c r="C58" i="15"/>
  <c r="BC15" i="1"/>
  <c r="BA14" i="1"/>
  <c r="BC42" i="1" l="1"/>
  <c r="BC38" i="1"/>
  <c r="BC39" i="1"/>
  <c r="BC43" i="1"/>
  <c r="B58" i="15"/>
  <c r="C59" i="15"/>
  <c r="BD15" i="1"/>
  <c r="BC14" i="1"/>
  <c r="BD42" i="1" l="1"/>
  <c r="BD38" i="1"/>
  <c r="BD39" i="1"/>
  <c r="BD43" i="1"/>
  <c r="BC54" i="1"/>
  <c r="BC53" i="1"/>
  <c r="B59" i="15"/>
  <c r="C60" i="15"/>
  <c r="BE15" i="1"/>
  <c r="BD14" i="1"/>
  <c r="BE43" i="1" l="1"/>
  <c r="BE42" i="1"/>
  <c r="BE38" i="1"/>
  <c r="BE39" i="1"/>
  <c r="BD54" i="1"/>
  <c r="BD53" i="1"/>
  <c r="B60" i="15"/>
  <c r="C61" i="15"/>
  <c r="BF15" i="1"/>
  <c r="BE14" i="1"/>
  <c r="BE54" i="1" l="1"/>
  <c r="BF43" i="1"/>
  <c r="BF42" i="1"/>
  <c r="BF38" i="1"/>
  <c r="BF39" i="1"/>
  <c r="BE53" i="1"/>
  <c r="B61" i="15"/>
  <c r="C62" i="15"/>
  <c r="BG15" i="1"/>
  <c r="BF14" i="1"/>
  <c r="BF54" i="1" l="1"/>
  <c r="BG39" i="1"/>
  <c r="BG43" i="1"/>
  <c r="BG42" i="1"/>
  <c r="BG38" i="1"/>
  <c r="BF53" i="1"/>
  <c r="C63" i="15"/>
  <c r="B62" i="15"/>
  <c r="BH15" i="1"/>
  <c r="BG14" i="1"/>
  <c r="BG54" i="1" l="1"/>
  <c r="BH39" i="1"/>
  <c r="BH43" i="1"/>
  <c r="BH42" i="1"/>
  <c r="BH38" i="1"/>
  <c r="BG53" i="1"/>
  <c r="C64" i="15"/>
  <c r="B63" i="15"/>
  <c r="BI15" i="1"/>
  <c r="BH14" i="1"/>
  <c r="BH54" i="1" l="1"/>
  <c r="BI39" i="1"/>
  <c r="BI43" i="1"/>
  <c r="BI42" i="1"/>
  <c r="BI38" i="1"/>
  <c r="BH53" i="1"/>
  <c r="B64" i="15"/>
  <c r="C65" i="15"/>
  <c r="BJ15" i="1"/>
  <c r="BI14" i="1"/>
  <c r="BI54" i="1" l="1"/>
  <c r="BJ39" i="1"/>
  <c r="BJ43" i="1"/>
  <c r="BJ42" i="1"/>
  <c r="BJ38" i="1"/>
  <c r="BI53" i="1"/>
  <c r="B65" i="15"/>
  <c r="C66" i="15"/>
  <c r="BK15" i="1"/>
  <c r="BJ14" i="1"/>
  <c r="BJ54" i="1" l="1"/>
  <c r="BK39" i="1"/>
  <c r="BK43" i="1"/>
  <c r="BK38" i="1"/>
  <c r="BK42" i="1"/>
  <c r="BJ53" i="1"/>
  <c r="C67" i="15"/>
  <c r="B66" i="15"/>
  <c r="BL15" i="1"/>
  <c r="BK14" i="1"/>
  <c r="BK54" i="1" l="1"/>
  <c r="BL38" i="1"/>
  <c r="BL39" i="1"/>
  <c r="BL43" i="1"/>
  <c r="BL42" i="1"/>
  <c r="BK53" i="1"/>
  <c r="B67" i="15"/>
  <c r="C68" i="15"/>
  <c r="BM15" i="1"/>
  <c r="BL14" i="1"/>
  <c r="BM38" i="1" l="1"/>
  <c r="BM39" i="1"/>
  <c r="BM43" i="1"/>
  <c r="BM42" i="1"/>
  <c r="BL54" i="1"/>
  <c r="BL53" i="1"/>
  <c r="C69" i="15"/>
  <c r="B68" i="15"/>
  <c r="BN15" i="1"/>
  <c r="BM14" i="1"/>
  <c r="BN42" i="1" l="1"/>
  <c r="BN38" i="1"/>
  <c r="BN39" i="1"/>
  <c r="BN43" i="1"/>
  <c r="BM54" i="1"/>
  <c r="BM53" i="1"/>
  <c r="B69" i="15"/>
  <c r="C70" i="15"/>
  <c r="BP15" i="1"/>
  <c r="BN14" i="1"/>
  <c r="BP42" i="1" l="1"/>
  <c r="BP38" i="1"/>
  <c r="BP39" i="1"/>
  <c r="BP43" i="1"/>
  <c r="BN54" i="1"/>
  <c r="BN53" i="1"/>
  <c r="B70" i="15"/>
  <c r="C71" i="15"/>
  <c r="BQ15" i="1"/>
  <c r="BP14" i="1"/>
  <c r="BQ42" i="1" l="1"/>
  <c r="BQ38" i="1"/>
  <c r="BQ39" i="1"/>
  <c r="BQ43" i="1"/>
  <c r="BP54" i="1"/>
  <c r="BP53" i="1"/>
  <c r="B71" i="15"/>
  <c r="C72" i="15"/>
  <c r="BR15" i="1"/>
  <c r="BQ14" i="1"/>
  <c r="BR43" i="1" l="1"/>
  <c r="BR42" i="1"/>
  <c r="BR38" i="1"/>
  <c r="BR39" i="1"/>
  <c r="BQ54" i="1"/>
  <c r="BQ53" i="1"/>
  <c r="B72" i="15"/>
  <c r="C73" i="15"/>
  <c r="BS15" i="1"/>
  <c r="BR14" i="1"/>
  <c r="BR54" i="1" l="1"/>
  <c r="BS39" i="1"/>
  <c r="BS43" i="1"/>
  <c r="BS42" i="1"/>
  <c r="BS38" i="1"/>
  <c r="BR53" i="1"/>
  <c r="B73" i="15"/>
  <c r="C74" i="15"/>
  <c r="BT15" i="1"/>
  <c r="BS14" i="1"/>
  <c r="BS54" i="1" l="1"/>
  <c r="BT39" i="1"/>
  <c r="BT43" i="1"/>
  <c r="BT42" i="1"/>
  <c r="BT38" i="1"/>
  <c r="BS53" i="1"/>
  <c r="C75" i="15"/>
  <c r="B74" i="15"/>
  <c r="BU15" i="1"/>
  <c r="BT14" i="1"/>
  <c r="BT54" i="1" l="1"/>
  <c r="BU39" i="1"/>
  <c r="BU43" i="1"/>
  <c r="BU42" i="1"/>
  <c r="BU38" i="1"/>
  <c r="BT53" i="1"/>
  <c r="C76" i="15"/>
  <c r="B75" i="15"/>
  <c r="BV15" i="1"/>
  <c r="BU14" i="1"/>
  <c r="BU54" i="1" l="1"/>
  <c r="BV39" i="1"/>
  <c r="BV43" i="1"/>
  <c r="BV42" i="1"/>
  <c r="BV38" i="1"/>
  <c r="BU53" i="1"/>
  <c r="B76" i="15"/>
  <c r="C77" i="15"/>
  <c r="BW15" i="1"/>
  <c r="BV14" i="1"/>
  <c r="BV54" i="1" l="1"/>
  <c r="BW38" i="1"/>
  <c r="BW39" i="1"/>
  <c r="BW43" i="1"/>
  <c r="BW42" i="1"/>
  <c r="BV53" i="1"/>
  <c r="B77" i="15"/>
  <c r="C78" i="15"/>
  <c r="BX15" i="1"/>
  <c r="BW14" i="1"/>
  <c r="BX38" i="1" l="1"/>
  <c r="BX39" i="1"/>
  <c r="BX43" i="1"/>
  <c r="BX42" i="1"/>
  <c r="BW54" i="1"/>
  <c r="BW53" i="1"/>
  <c r="B78" i="15"/>
  <c r="C79" i="15"/>
  <c r="BY15" i="1"/>
  <c r="BX14" i="1"/>
  <c r="BY38" i="1" l="1"/>
  <c r="BY39" i="1"/>
  <c r="BY43" i="1"/>
  <c r="BY42" i="1"/>
  <c r="BX54" i="1"/>
  <c r="BX53" i="1"/>
  <c r="B79" i="15"/>
  <c r="C80" i="15"/>
  <c r="BZ15" i="1"/>
  <c r="BY14" i="1"/>
  <c r="BZ42" i="1" l="1"/>
  <c r="BZ38" i="1"/>
  <c r="BZ39" i="1"/>
  <c r="BZ43" i="1"/>
  <c r="BY54" i="1"/>
  <c r="BY53" i="1"/>
  <c r="C81" i="15"/>
  <c r="B80" i="15"/>
  <c r="CA15" i="1"/>
  <c r="BZ14" i="1"/>
  <c r="CA42" i="1" l="1"/>
  <c r="CA38" i="1"/>
  <c r="CA39" i="1"/>
  <c r="CA43" i="1"/>
  <c r="BZ54" i="1"/>
  <c r="BZ53" i="1"/>
  <c r="B81" i="15"/>
  <c r="C82" i="15"/>
  <c r="CC15" i="1"/>
  <c r="CA14" i="1"/>
  <c r="CC42" i="1" l="1"/>
  <c r="CC38" i="1"/>
  <c r="CC43" i="1"/>
  <c r="CC39" i="1"/>
  <c r="CA54" i="1"/>
  <c r="CA53" i="1"/>
  <c r="B82" i="15"/>
  <c r="C83" i="15"/>
  <c r="CD15" i="1"/>
  <c r="CC14" i="1"/>
  <c r="CD43" i="1" l="1"/>
  <c r="CD42" i="1"/>
  <c r="CD39" i="1"/>
  <c r="CD38" i="1"/>
  <c r="CC54" i="1"/>
  <c r="CC53" i="1"/>
  <c r="CC45" i="1"/>
  <c r="CC46" i="1" s="1"/>
  <c r="CC26" i="1"/>
  <c r="CC27" i="1"/>
  <c r="B83" i="15"/>
  <c r="C84" i="15"/>
  <c r="CE15" i="1"/>
  <c r="CD14" i="1"/>
  <c r="CD54" i="1" l="1"/>
  <c r="CE39" i="1"/>
  <c r="CE43" i="1"/>
  <c r="CE42" i="1"/>
  <c r="CE38" i="1"/>
  <c r="CD45" i="1"/>
  <c r="CD46" i="1" s="1"/>
  <c r="CD53" i="1"/>
  <c r="CD26" i="1"/>
  <c r="CD27" i="1"/>
  <c r="B84" i="15"/>
  <c r="C85" i="15"/>
  <c r="CF15" i="1"/>
  <c r="CE14" i="1"/>
  <c r="CE54" i="1" l="1"/>
  <c r="CF39" i="1"/>
  <c r="CF43" i="1"/>
  <c r="CF42" i="1"/>
  <c r="CF38" i="1"/>
  <c r="CE45" i="1"/>
  <c r="CE46" i="1" s="1"/>
  <c r="CE53" i="1"/>
  <c r="CE26" i="1"/>
  <c r="CE27" i="1"/>
  <c r="B85" i="15"/>
  <c r="C86" i="15"/>
  <c r="CG15" i="1"/>
  <c r="CF14" i="1"/>
  <c r="CF54" i="1" l="1"/>
  <c r="CG39" i="1"/>
  <c r="CG43" i="1"/>
  <c r="CG42" i="1"/>
  <c r="CG38" i="1"/>
  <c r="CF45" i="1"/>
  <c r="CF46" i="1" s="1"/>
  <c r="CF53" i="1"/>
  <c r="CF27" i="1"/>
  <c r="CF26" i="1"/>
  <c r="C87" i="15"/>
  <c r="B86" i="15"/>
  <c r="CH15" i="1"/>
  <c r="CG14" i="1"/>
  <c r="CG54" i="1" l="1"/>
  <c r="CH39" i="1"/>
  <c r="CH43" i="1"/>
  <c r="CH42" i="1"/>
  <c r="CH38" i="1"/>
  <c r="CG45" i="1"/>
  <c r="CG46" i="1" s="1"/>
  <c r="CG53" i="1"/>
  <c r="CG26" i="1"/>
  <c r="CG27" i="1"/>
  <c r="C88" i="15"/>
  <c r="B87" i="15"/>
  <c r="CI15" i="1"/>
  <c r="CH14" i="1"/>
  <c r="CH54" i="1" l="1"/>
  <c r="CI39" i="1"/>
  <c r="CI43" i="1"/>
  <c r="CI42" i="1"/>
  <c r="CI38" i="1"/>
  <c r="CH45" i="1"/>
  <c r="CH46" i="1" s="1"/>
  <c r="CH53" i="1"/>
  <c r="CH26" i="1"/>
  <c r="CH27" i="1"/>
  <c r="B88" i="15"/>
  <c r="C89" i="15"/>
  <c r="CJ15" i="1"/>
  <c r="CI14" i="1"/>
  <c r="CI54" i="1" l="1"/>
  <c r="CJ38" i="1"/>
  <c r="CJ39" i="1"/>
  <c r="CJ43" i="1"/>
  <c r="CJ42" i="1"/>
  <c r="CI45" i="1"/>
  <c r="CI46" i="1" s="1"/>
  <c r="CI53" i="1"/>
  <c r="CI26" i="1"/>
  <c r="CI27" i="1"/>
  <c r="B89" i="15"/>
  <c r="C90" i="15"/>
  <c r="CK15" i="1"/>
  <c r="CJ14" i="1"/>
  <c r="CK38" i="1" l="1"/>
  <c r="CK42" i="1"/>
  <c r="CK39" i="1"/>
  <c r="CK43" i="1"/>
  <c r="CJ54" i="1"/>
  <c r="CJ53" i="1"/>
  <c r="CJ45" i="1"/>
  <c r="CJ46" i="1" s="1"/>
  <c r="CJ26" i="1"/>
  <c r="CJ27" i="1"/>
  <c r="C91" i="15"/>
  <c r="B90" i="15"/>
  <c r="CL15" i="1"/>
  <c r="CK14" i="1"/>
  <c r="CL42" i="1" l="1"/>
  <c r="CL38" i="1"/>
  <c r="CL39" i="1"/>
  <c r="CL43" i="1"/>
  <c r="CK54" i="1"/>
  <c r="CK53" i="1"/>
  <c r="CK45" i="1"/>
  <c r="CK46" i="1" s="1"/>
  <c r="CK26" i="1"/>
  <c r="CK27" i="1"/>
  <c r="C92" i="15"/>
  <c r="B91" i="15"/>
  <c r="CM15" i="1"/>
  <c r="CL14" i="1"/>
  <c r="CM42" i="1" l="1"/>
  <c r="CM38" i="1"/>
  <c r="CM39" i="1"/>
  <c r="CM43" i="1"/>
  <c r="CL54" i="1"/>
  <c r="CL53" i="1"/>
  <c r="CL45" i="1"/>
  <c r="CL46" i="1" s="1"/>
  <c r="CL27" i="1"/>
  <c r="CL26" i="1"/>
  <c r="B92" i="15"/>
  <c r="C93" i="15"/>
  <c r="CN15" i="1"/>
  <c r="CM14" i="1"/>
  <c r="CN42" i="1" l="1"/>
  <c r="CN38" i="1"/>
  <c r="CN39" i="1"/>
  <c r="CN43" i="1"/>
  <c r="CM54" i="1"/>
  <c r="CM53" i="1"/>
  <c r="CM45" i="1"/>
  <c r="CM46" i="1" s="1"/>
  <c r="CM27" i="1"/>
  <c r="CM26" i="1"/>
  <c r="B93" i="15"/>
  <c r="C94" i="15"/>
  <c r="CP15" i="1"/>
  <c r="CN14" i="1"/>
  <c r="CP43" i="1" l="1"/>
  <c r="CP39" i="1"/>
  <c r="CP42" i="1"/>
  <c r="CP38" i="1"/>
  <c r="CN54" i="1"/>
  <c r="CN53" i="1"/>
  <c r="CN45" i="1"/>
  <c r="CN46" i="1" s="1"/>
  <c r="CN27" i="1"/>
  <c r="CN26" i="1"/>
  <c r="B94" i="15"/>
  <c r="C95" i="15"/>
  <c r="CQ15" i="1"/>
  <c r="CP14" i="1"/>
  <c r="CP54" i="1" l="1"/>
  <c r="CQ39" i="1"/>
  <c r="CQ43" i="1"/>
  <c r="CQ42" i="1"/>
  <c r="CQ38" i="1"/>
  <c r="CP53" i="1"/>
  <c r="CP45" i="1"/>
  <c r="CP46" i="1" s="1"/>
  <c r="CP26" i="1"/>
  <c r="CP27" i="1"/>
  <c r="B95" i="15"/>
  <c r="C96" i="15"/>
  <c r="CR15" i="1"/>
  <c r="CQ14" i="1"/>
  <c r="CQ54" i="1" l="1"/>
  <c r="CR39" i="1"/>
  <c r="CR43" i="1"/>
  <c r="CR42" i="1"/>
  <c r="CR38" i="1"/>
  <c r="CQ45" i="1"/>
  <c r="CQ46" i="1" s="1"/>
  <c r="CQ53" i="1"/>
  <c r="CQ27" i="1"/>
  <c r="CQ26" i="1"/>
  <c r="B96" i="15"/>
  <c r="C97" i="15"/>
  <c r="CS15" i="1"/>
  <c r="CR14" i="1"/>
  <c r="CR54" i="1" l="1"/>
  <c r="CS39" i="1"/>
  <c r="CS43" i="1"/>
  <c r="CS42" i="1"/>
  <c r="CS38" i="1"/>
  <c r="CR45" i="1"/>
  <c r="CR46" i="1" s="1"/>
  <c r="CR53" i="1"/>
  <c r="CR27" i="1"/>
  <c r="CR26" i="1"/>
  <c r="B97" i="15"/>
  <c r="C98" i="15"/>
  <c r="CT15" i="1"/>
  <c r="CS14" i="1"/>
  <c r="CS54" i="1" l="1"/>
  <c r="CT39" i="1"/>
  <c r="CT43" i="1"/>
  <c r="CT42" i="1"/>
  <c r="CT38" i="1"/>
  <c r="CS45" i="1"/>
  <c r="CS46" i="1" s="1"/>
  <c r="CS53" i="1"/>
  <c r="CS26" i="1"/>
  <c r="CS27" i="1"/>
  <c r="B98" i="15"/>
  <c r="C99" i="15"/>
  <c r="CU15" i="1"/>
  <c r="CT14" i="1"/>
  <c r="CT54" i="1" l="1"/>
  <c r="CU39" i="1"/>
  <c r="CU43" i="1"/>
  <c r="CU38" i="1"/>
  <c r="CU42" i="1"/>
  <c r="CT45" i="1"/>
  <c r="CT46" i="1" s="1"/>
  <c r="CT53" i="1"/>
  <c r="CT26" i="1"/>
  <c r="CT27" i="1"/>
  <c r="C100" i="15"/>
  <c r="B99" i="15"/>
  <c r="CV15" i="1"/>
  <c r="CU14" i="1"/>
  <c r="CU54" i="1" l="1"/>
  <c r="CV38" i="1"/>
  <c r="CV39" i="1"/>
  <c r="CV43" i="1"/>
  <c r="CV42" i="1"/>
  <c r="CU45" i="1"/>
  <c r="CU46" i="1" s="1"/>
  <c r="CU53" i="1"/>
  <c r="CU26" i="1"/>
  <c r="CU27" i="1"/>
  <c r="B100" i="15"/>
  <c r="C101" i="15"/>
  <c r="CW15" i="1"/>
  <c r="CV14" i="1"/>
  <c r="CW38" i="1" l="1"/>
  <c r="CW39" i="1"/>
  <c r="CW43" i="1"/>
  <c r="CW42" i="1"/>
  <c r="CV54" i="1"/>
  <c r="CV53" i="1"/>
  <c r="CV45" i="1"/>
  <c r="CV46" i="1" s="1"/>
  <c r="CV26" i="1"/>
  <c r="CV27" i="1"/>
  <c r="B101" i="15"/>
  <c r="C102" i="15"/>
  <c r="CX15" i="1"/>
  <c r="CW14" i="1"/>
  <c r="CX42" i="1" l="1"/>
  <c r="CX38" i="1"/>
  <c r="CX39" i="1"/>
  <c r="CX43" i="1"/>
  <c r="CW54" i="1"/>
  <c r="CW53" i="1"/>
  <c r="CW45" i="1"/>
  <c r="CW46" i="1" s="1"/>
  <c r="CW26" i="1"/>
  <c r="CW27" i="1"/>
  <c r="C103" i="15"/>
  <c r="B102" i="15"/>
  <c r="CY15" i="1"/>
  <c r="CX14" i="1"/>
  <c r="CX54" i="1" l="1"/>
  <c r="CY42" i="1"/>
  <c r="CY38" i="1"/>
  <c r="CY39" i="1"/>
  <c r="CY43" i="1"/>
  <c r="CX53" i="1"/>
  <c r="CX45" i="1"/>
  <c r="CX46" i="1" s="1"/>
  <c r="CX26" i="1"/>
  <c r="CX27" i="1"/>
  <c r="B103" i="15"/>
  <c r="C104" i="15"/>
  <c r="CZ15" i="1"/>
  <c r="CY14" i="1"/>
  <c r="CY54" i="1" l="1"/>
  <c r="CZ42" i="1"/>
  <c r="CZ38" i="1"/>
  <c r="CZ39" i="1"/>
  <c r="CZ43" i="1"/>
  <c r="CY53" i="1"/>
  <c r="CY45" i="1"/>
  <c r="CY46" i="1" s="1"/>
  <c r="CY26" i="1"/>
  <c r="CY27" i="1"/>
  <c r="B104" i="15"/>
  <c r="C105" i="15"/>
  <c r="DA15" i="1"/>
  <c r="CZ14" i="1"/>
  <c r="DA42" i="1" l="1"/>
  <c r="DA38" i="1"/>
  <c r="DA39" i="1"/>
  <c r="DA43" i="1"/>
  <c r="CZ54" i="1"/>
  <c r="CZ53" i="1"/>
  <c r="CZ45" i="1"/>
  <c r="CZ46" i="1" s="1"/>
  <c r="CZ26" i="1"/>
  <c r="CZ27" i="1"/>
  <c r="B105" i="15"/>
  <c r="C106" i="15"/>
  <c r="DC15" i="1"/>
  <c r="DA14" i="1"/>
  <c r="DC39" i="1" l="1"/>
  <c r="DC43" i="1"/>
  <c r="DC42" i="1"/>
  <c r="DC38" i="1"/>
  <c r="DA54" i="1"/>
  <c r="DA53" i="1"/>
  <c r="DA45" i="1"/>
  <c r="DA46" i="1" s="1"/>
  <c r="DA26" i="1"/>
  <c r="DA27" i="1"/>
  <c r="B106" i="15"/>
  <c r="C107" i="15"/>
  <c r="DD15" i="1"/>
  <c r="DC14" i="1"/>
  <c r="DC54" i="1" l="1"/>
  <c r="DD39" i="1"/>
  <c r="DD43" i="1"/>
  <c r="DD42" i="1"/>
  <c r="DD38" i="1"/>
  <c r="DC45" i="1"/>
  <c r="DC46" i="1" s="1"/>
  <c r="DC53" i="1"/>
  <c r="DC26" i="1"/>
  <c r="DC27" i="1"/>
  <c r="B107" i="15"/>
  <c r="C108" i="15"/>
  <c r="DE15" i="1"/>
  <c r="DD14" i="1"/>
  <c r="DD54" i="1" l="1"/>
  <c r="DE39" i="1"/>
  <c r="DE43" i="1"/>
  <c r="DE42" i="1"/>
  <c r="DE38" i="1"/>
  <c r="DD45" i="1"/>
  <c r="DD46" i="1" s="1"/>
  <c r="DD53" i="1"/>
  <c r="DD26" i="1"/>
  <c r="DD27" i="1"/>
  <c r="B108" i="15"/>
  <c r="C109" i="15"/>
  <c r="DF15" i="1"/>
  <c r="DE14" i="1"/>
  <c r="DE54" i="1" l="1"/>
  <c r="DF39" i="1"/>
  <c r="DF43" i="1"/>
  <c r="DF42" i="1"/>
  <c r="DF38" i="1"/>
  <c r="DE45" i="1"/>
  <c r="DE46" i="1" s="1"/>
  <c r="DE53" i="1"/>
  <c r="DE27" i="1"/>
  <c r="DE26" i="1"/>
  <c r="B109" i="15"/>
  <c r="C110" i="15"/>
  <c r="DG15" i="1"/>
  <c r="DF14" i="1"/>
  <c r="DF54" i="1" l="1"/>
  <c r="DG39" i="1"/>
  <c r="DG43" i="1"/>
  <c r="DG42" i="1"/>
  <c r="DG38" i="1"/>
  <c r="DF45" i="1"/>
  <c r="DF46" i="1" s="1"/>
  <c r="DF53" i="1"/>
  <c r="DF26" i="1"/>
  <c r="DF27" i="1"/>
  <c r="C111" i="15"/>
  <c r="B110" i="15"/>
  <c r="DH15" i="1"/>
  <c r="DG14" i="1"/>
  <c r="DG54" i="1" l="1"/>
  <c r="DH38" i="1"/>
  <c r="DH39" i="1"/>
  <c r="DH43" i="1"/>
  <c r="DH42" i="1"/>
  <c r="DG53" i="1"/>
  <c r="DG45" i="1"/>
  <c r="DG46" i="1" s="1"/>
  <c r="DG26" i="1"/>
  <c r="DG27" i="1"/>
  <c r="C112" i="15"/>
  <c r="B111" i="15"/>
  <c r="DI15" i="1"/>
  <c r="DH14" i="1"/>
  <c r="DI38" i="1" l="1"/>
  <c r="DI39" i="1"/>
  <c r="DI43" i="1"/>
  <c r="DI42" i="1"/>
  <c r="DH54" i="1"/>
  <c r="DH53" i="1"/>
  <c r="DH45" i="1"/>
  <c r="DH46" i="1" s="1"/>
  <c r="DH26" i="1"/>
  <c r="DH27" i="1"/>
  <c r="B112" i="15"/>
  <c r="C113" i="15"/>
  <c r="DJ15" i="1"/>
  <c r="DI14" i="1"/>
  <c r="DJ42" i="1" l="1"/>
  <c r="DJ38" i="1"/>
  <c r="DJ39" i="1"/>
  <c r="DJ43" i="1"/>
  <c r="DI54" i="1"/>
  <c r="DI53" i="1"/>
  <c r="DI45" i="1"/>
  <c r="DI46" i="1" s="1"/>
  <c r="DI26" i="1"/>
  <c r="DI27" i="1"/>
  <c r="B113" i="15"/>
  <c r="C114" i="15"/>
  <c r="DK15" i="1"/>
  <c r="DJ14" i="1"/>
  <c r="DJ54" i="1" l="1"/>
  <c r="DK42" i="1"/>
  <c r="DK38" i="1"/>
  <c r="DK39" i="1"/>
  <c r="DK43" i="1"/>
  <c r="DJ53" i="1"/>
  <c r="DJ45" i="1"/>
  <c r="DJ46" i="1" s="1"/>
  <c r="DJ26" i="1"/>
  <c r="DJ27" i="1"/>
  <c r="B114" i="15"/>
  <c r="C115" i="15"/>
  <c r="DL15" i="1"/>
  <c r="DK14" i="1"/>
  <c r="DL42" i="1" l="1"/>
  <c r="DL38" i="1"/>
  <c r="DL39" i="1"/>
  <c r="DL43" i="1"/>
  <c r="DK54" i="1"/>
  <c r="DK53" i="1"/>
  <c r="DK45" i="1"/>
  <c r="DK46" i="1" s="1"/>
  <c r="DK26" i="1"/>
  <c r="DK27" i="1"/>
  <c r="B115" i="15"/>
  <c r="C116" i="15"/>
  <c r="DM15" i="1"/>
  <c r="DL14" i="1"/>
  <c r="DM42" i="1" l="1"/>
  <c r="DM38" i="1"/>
  <c r="DM39" i="1"/>
  <c r="DM43" i="1"/>
  <c r="DL54" i="1"/>
  <c r="DL53" i="1"/>
  <c r="DL45" i="1"/>
  <c r="DL46" i="1" s="1"/>
  <c r="DL26" i="1"/>
  <c r="DL27" i="1"/>
  <c r="C117" i="15"/>
  <c r="B116" i="15"/>
  <c r="DN15" i="1"/>
  <c r="DM14" i="1"/>
  <c r="DN43" i="1" l="1"/>
  <c r="DN42" i="1"/>
  <c r="DN38" i="1"/>
  <c r="DN39" i="1"/>
  <c r="DM54" i="1"/>
  <c r="DM53" i="1"/>
  <c r="DM45" i="1"/>
  <c r="DM46" i="1" s="1"/>
  <c r="DM26" i="1"/>
  <c r="DM27" i="1"/>
  <c r="B117" i="15"/>
  <c r="C118" i="15"/>
  <c r="DP15" i="1"/>
  <c r="DN14" i="1"/>
  <c r="DP39" i="1" l="1"/>
  <c r="DP43" i="1"/>
  <c r="DP42" i="1"/>
  <c r="DP38" i="1"/>
  <c r="DN54" i="1"/>
  <c r="DN53" i="1"/>
  <c r="DN45" i="1"/>
  <c r="DN46" i="1" s="1"/>
  <c r="DN26" i="1"/>
  <c r="DN27" i="1"/>
  <c r="B118" i="15"/>
  <c r="C119" i="15"/>
  <c r="DQ15" i="1"/>
  <c r="DP14" i="1"/>
  <c r="DP27" i="1" l="1"/>
  <c r="DP54" i="1"/>
  <c r="DQ39" i="1"/>
  <c r="DQ43" i="1"/>
  <c r="DQ42" i="1"/>
  <c r="DQ38" i="1"/>
  <c r="DP53" i="1"/>
  <c r="B119" i="15"/>
  <c r="C120" i="15"/>
  <c r="DR15" i="1"/>
  <c r="DQ14" i="1"/>
  <c r="DQ26" i="1" l="1"/>
  <c r="DQ27" i="1"/>
  <c r="DQ54" i="1"/>
  <c r="DR39" i="1"/>
  <c r="DR43" i="1"/>
  <c r="DR42" i="1"/>
  <c r="DR38" i="1"/>
  <c r="DQ53" i="1"/>
  <c r="B120" i="15"/>
  <c r="C121" i="15"/>
  <c r="DS15" i="1"/>
  <c r="DR14" i="1"/>
  <c r="DR27" i="1" l="1"/>
  <c r="DR26" i="1"/>
  <c r="DR54" i="1"/>
  <c r="DS38" i="1"/>
  <c r="DS39" i="1"/>
  <c r="DS43" i="1"/>
  <c r="DS42" i="1"/>
  <c r="DR53" i="1"/>
  <c r="B121" i="15"/>
  <c r="C122" i="15"/>
  <c r="DT15" i="1"/>
  <c r="DS14" i="1"/>
  <c r="DS26" i="1" l="1"/>
  <c r="DS27" i="1"/>
  <c r="B122" i="15"/>
  <c r="DT38" i="1"/>
  <c r="DT39" i="1"/>
  <c r="DT43" i="1"/>
  <c r="DT42" i="1"/>
  <c r="DS54" i="1"/>
  <c r="DS53" i="1"/>
  <c r="DU15" i="1"/>
  <c r="DT14" i="1"/>
  <c r="DT27" i="1" l="1"/>
  <c r="DT26" i="1"/>
  <c r="D11" i="18"/>
  <c r="E11" i="18"/>
  <c r="G11" i="18"/>
  <c r="F11" i="18"/>
  <c r="I11" i="18"/>
  <c r="H11" i="18"/>
  <c r="L11" i="18"/>
  <c r="J11" i="18"/>
  <c r="K11" i="18"/>
  <c r="M11" i="18"/>
  <c r="DU38" i="1"/>
  <c r="DU42" i="1"/>
  <c r="DU39" i="1"/>
  <c r="DU43" i="1"/>
  <c r="DT54" i="1"/>
  <c r="DT53" i="1"/>
  <c r="DV15" i="1"/>
  <c r="DU14" i="1"/>
  <c r="DU26" i="1" l="1"/>
  <c r="DU27" i="1"/>
  <c r="DU54" i="1"/>
  <c r="DV42" i="1"/>
  <c r="DV38" i="1"/>
  <c r="DV39" i="1"/>
  <c r="DV43" i="1"/>
  <c r="DU53" i="1"/>
  <c r="DW15" i="1"/>
  <c r="DV14" i="1"/>
  <c r="DV27" i="1" l="1"/>
  <c r="DV26" i="1"/>
  <c r="DW26" i="1"/>
  <c r="DW42" i="1"/>
  <c r="DW38" i="1"/>
  <c r="DW39" i="1"/>
  <c r="DW43" i="1"/>
  <c r="DV54" i="1"/>
  <c r="DV53" i="1"/>
  <c r="DX15" i="1"/>
  <c r="DW14" i="1"/>
  <c r="DW27" i="1" l="1"/>
  <c r="DX27" i="1"/>
  <c r="DX42" i="1"/>
  <c r="DX38" i="1"/>
  <c r="DX39" i="1"/>
  <c r="DX43" i="1"/>
  <c r="DW54" i="1"/>
  <c r="DW53" i="1"/>
  <c r="DY15" i="1"/>
  <c r="DX14" i="1"/>
  <c r="DX26" i="1" l="1"/>
  <c r="DY42" i="1"/>
  <c r="DY38" i="1"/>
  <c r="DY43" i="1"/>
  <c r="DY39" i="1"/>
  <c r="DX54" i="1"/>
  <c r="DX53" i="1"/>
  <c r="DZ15" i="1"/>
  <c r="EA15" i="1" s="1"/>
  <c r="DY14" i="1"/>
  <c r="EA43" i="1" l="1"/>
  <c r="EA14" i="1"/>
  <c r="EA42" i="1"/>
  <c r="EA27" i="1"/>
  <c r="EA38" i="1"/>
  <c r="EA39" i="1"/>
  <c r="DY27" i="1"/>
  <c r="DY26" i="1"/>
  <c r="DZ43" i="1"/>
  <c r="DZ42" i="1"/>
  <c r="DZ38" i="1"/>
  <c r="DZ39" i="1"/>
  <c r="DY54" i="1"/>
  <c r="DY53" i="1"/>
  <c r="DZ14" i="1"/>
  <c r="EA54" i="1" l="1"/>
  <c r="EA53" i="1"/>
  <c r="EA45" i="1"/>
  <c r="EA26" i="1"/>
  <c r="DZ26" i="1"/>
  <c r="DZ27" i="1"/>
  <c r="DZ54" i="1"/>
  <c r="DZ53" i="1"/>
  <c r="EA49" i="1" l="1"/>
  <c r="EA50" i="1" s="1"/>
  <c r="EA61" i="1" s="1"/>
  <c r="EA12" i="1" s="1"/>
  <c r="EA46" i="1"/>
  <c r="K3" i="21"/>
  <c r="K7" i="21" s="1"/>
  <c r="I3" i="21"/>
  <c r="I7" i="21" s="1"/>
  <c r="J3" i="21"/>
  <c r="J7" i="21" s="1"/>
  <c r="B17" i="12" l="1"/>
  <c r="B30" i="12" s="1"/>
  <c r="B43" i="12" s="1"/>
  <c r="B56" i="12" s="1"/>
  <c r="B69" i="12" s="1"/>
  <c r="B82" i="12" s="1"/>
  <c r="B95" i="12" s="1"/>
  <c r="B108" i="12" s="1"/>
  <c r="B121" i="12" s="1"/>
  <c r="B18" i="12"/>
  <c r="B31" i="12" s="1"/>
  <c r="B44" i="12" s="1"/>
  <c r="B57" i="12" s="1"/>
  <c r="B70" i="12" s="1"/>
  <c r="B83" i="12" s="1"/>
  <c r="B96" i="12" s="1"/>
  <c r="B109" i="12" s="1"/>
  <c r="B122" i="12" s="1"/>
  <c r="B19" i="12"/>
  <c r="B32" i="12" s="1"/>
  <c r="B45" i="12" s="1"/>
  <c r="B58" i="12" s="1"/>
  <c r="B71" i="12" s="1"/>
  <c r="B84" i="12" s="1"/>
  <c r="B97" i="12" s="1"/>
  <c r="B110" i="12" s="1"/>
  <c r="B123" i="12" s="1"/>
  <c r="B20" i="12"/>
  <c r="B33" i="12" s="1"/>
  <c r="B46" i="12" s="1"/>
  <c r="B59" i="12" s="1"/>
  <c r="B72" i="12" s="1"/>
  <c r="B85" i="12" s="1"/>
  <c r="B98" i="12" s="1"/>
  <c r="B111" i="12" s="1"/>
  <c r="B124" i="12" s="1"/>
  <c r="B21" i="12"/>
  <c r="B34" i="12" s="1"/>
  <c r="B47" i="12" s="1"/>
  <c r="B60" i="12" s="1"/>
  <c r="B73" i="12" s="1"/>
  <c r="B86" i="12" s="1"/>
  <c r="B99" i="12" s="1"/>
  <c r="B112" i="12" s="1"/>
  <c r="B125" i="12" s="1"/>
  <c r="B22" i="12"/>
  <c r="B35" i="12" s="1"/>
  <c r="B48" i="12" s="1"/>
  <c r="B61" i="12" s="1"/>
  <c r="B74" i="12" s="1"/>
  <c r="B87" i="12" s="1"/>
  <c r="B100" i="12" s="1"/>
  <c r="B113" i="12" s="1"/>
  <c r="B126" i="12" s="1"/>
  <c r="B23" i="12"/>
  <c r="B36" i="12" s="1"/>
  <c r="B49" i="12" s="1"/>
  <c r="B62" i="12" s="1"/>
  <c r="B75" i="12" s="1"/>
  <c r="B88" i="12" s="1"/>
  <c r="B101" i="12" s="1"/>
  <c r="B114" i="12" s="1"/>
  <c r="B127" i="12" s="1"/>
  <c r="B24" i="12"/>
  <c r="B37" i="12" s="1"/>
  <c r="B50" i="12" s="1"/>
  <c r="B63" i="12" s="1"/>
  <c r="B76" i="12" s="1"/>
  <c r="B89" i="12" s="1"/>
  <c r="B102" i="12" s="1"/>
  <c r="B115" i="12" s="1"/>
  <c r="B128" i="12" s="1"/>
  <c r="B25" i="12"/>
  <c r="B38" i="12" s="1"/>
  <c r="B51" i="12" s="1"/>
  <c r="B64" i="12" s="1"/>
  <c r="B77" i="12" s="1"/>
  <c r="B90" i="12" s="1"/>
  <c r="B103" i="12" s="1"/>
  <c r="B116" i="12" s="1"/>
  <c r="B129" i="12" s="1"/>
  <c r="B26" i="12"/>
  <c r="B39" i="12" s="1"/>
  <c r="B52" i="12" s="1"/>
  <c r="B65" i="12" s="1"/>
  <c r="B78" i="12" s="1"/>
  <c r="B91" i="12" s="1"/>
  <c r="B104" i="12" s="1"/>
  <c r="B117" i="12" s="1"/>
  <c r="B130" i="12" s="1"/>
  <c r="B27" i="12"/>
  <c r="B40" i="12" s="1"/>
  <c r="B53" i="12" s="1"/>
  <c r="B66" i="12" s="1"/>
  <c r="B79" i="12" s="1"/>
  <c r="B92" i="12" s="1"/>
  <c r="B105" i="12" s="1"/>
  <c r="B118" i="12" s="1"/>
  <c r="B131" i="12" s="1"/>
  <c r="C16" i="12"/>
  <c r="C29" i="12" s="1"/>
  <c r="C42" i="12" s="1"/>
  <c r="C55" i="12" s="1"/>
  <c r="C68" i="12" s="1"/>
  <c r="C81" i="12" s="1"/>
  <c r="C94" i="12" s="1"/>
  <c r="C107" i="12" s="1"/>
  <c r="C120" i="12" s="1"/>
  <c r="B16" i="12"/>
  <c r="C4" i="12"/>
  <c r="C5" i="12" s="1"/>
  <c r="C6" i="12" s="1"/>
  <c r="C7" i="12" s="1"/>
  <c r="C8" i="12" s="1"/>
  <c r="C9" i="12" s="1"/>
  <c r="C10" i="12" s="1"/>
  <c r="C11" i="12" s="1"/>
  <c r="C12" i="12" s="1"/>
  <c r="C13" i="12" s="1"/>
  <c r="C14" i="12" s="1"/>
  <c r="C27" i="12" s="1"/>
  <c r="C40" i="12" s="1"/>
  <c r="C53" i="12" s="1"/>
  <c r="C66" i="12" s="1"/>
  <c r="C79" i="12" s="1"/>
  <c r="C92" i="12" s="1"/>
  <c r="C105" i="12" s="1"/>
  <c r="C118" i="12" s="1"/>
  <c r="C131" i="12" s="1"/>
  <c r="I5" i="1" l="1"/>
  <c r="E9" i="15" s="1"/>
  <c r="J9" i="15" s="1"/>
  <c r="G8" i="15"/>
  <c r="K2" i="1"/>
  <c r="D11" i="15" s="1"/>
  <c r="I11" i="15" s="1"/>
  <c r="J2" i="1"/>
  <c r="D10" i="15" s="1"/>
  <c r="I10" i="15" s="1"/>
  <c r="C25" i="12"/>
  <c r="C38" i="12" s="1"/>
  <c r="C51" i="12" s="1"/>
  <c r="C64" i="12" s="1"/>
  <c r="C77" i="12" s="1"/>
  <c r="C90" i="12" s="1"/>
  <c r="C103" i="12" s="1"/>
  <c r="C116" i="12" s="1"/>
  <c r="C129" i="12" s="1"/>
  <c r="B29" i="12"/>
  <c r="B42" i="12" s="1"/>
  <c r="B55" i="12" s="1"/>
  <c r="B68" i="12" s="1"/>
  <c r="B81" i="12" s="1"/>
  <c r="B94" i="12" s="1"/>
  <c r="B107" i="12" s="1"/>
  <c r="B120" i="12" s="1"/>
  <c r="C26" i="12"/>
  <c r="C39" i="12" s="1"/>
  <c r="C52" i="12" s="1"/>
  <c r="C65" i="12" s="1"/>
  <c r="C78" i="12" s="1"/>
  <c r="C91" i="12" s="1"/>
  <c r="C104" i="12" s="1"/>
  <c r="C117" i="12" s="1"/>
  <c r="C130" i="12" s="1"/>
  <c r="C21" i="12"/>
  <c r="C34" i="12" s="1"/>
  <c r="C47" i="12" s="1"/>
  <c r="C60" i="12" s="1"/>
  <c r="C73" i="12" s="1"/>
  <c r="C86" i="12" s="1"/>
  <c r="C99" i="12" s="1"/>
  <c r="C112" i="12" s="1"/>
  <c r="C125" i="12" s="1"/>
  <c r="C20" i="12"/>
  <c r="C33" i="12" s="1"/>
  <c r="C46" i="12" s="1"/>
  <c r="C59" i="12" s="1"/>
  <c r="C72" i="12" s="1"/>
  <c r="C85" i="12" s="1"/>
  <c r="C98" i="12" s="1"/>
  <c r="C111" i="12" s="1"/>
  <c r="C124" i="12" s="1"/>
  <c r="C19" i="12"/>
  <c r="C32" i="12" s="1"/>
  <c r="C45" i="12" s="1"/>
  <c r="C58" i="12" s="1"/>
  <c r="C71" i="12" s="1"/>
  <c r="C84" i="12" s="1"/>
  <c r="C97" i="12" s="1"/>
  <c r="C110" i="12" s="1"/>
  <c r="C123" i="12" s="1"/>
  <c r="C24" i="12"/>
  <c r="C37" i="12" s="1"/>
  <c r="C50" i="12" s="1"/>
  <c r="C63" i="12" s="1"/>
  <c r="C76" i="12" s="1"/>
  <c r="C89" i="12" s="1"/>
  <c r="C102" i="12" s="1"/>
  <c r="C115" i="12" s="1"/>
  <c r="C128" i="12" s="1"/>
  <c r="C17" i="12"/>
  <c r="U5" i="1" s="1"/>
  <c r="E20" i="15" s="1"/>
  <c r="J20" i="15" s="1"/>
  <c r="C18" i="12"/>
  <c r="C31" i="12" s="1"/>
  <c r="C44" i="12" s="1"/>
  <c r="C57" i="12" s="1"/>
  <c r="C70" i="12" s="1"/>
  <c r="C83" i="12" s="1"/>
  <c r="C96" i="12" s="1"/>
  <c r="C109" i="12" s="1"/>
  <c r="C122" i="12" s="1"/>
  <c r="C23" i="12"/>
  <c r="C36" i="12" s="1"/>
  <c r="C49" i="12" s="1"/>
  <c r="C62" i="12" s="1"/>
  <c r="C75" i="12" s="1"/>
  <c r="C88" i="12" s="1"/>
  <c r="C101" i="12" s="1"/>
  <c r="C114" i="12" s="1"/>
  <c r="C127" i="12" s="1"/>
  <c r="C22" i="12"/>
  <c r="C35" i="12" s="1"/>
  <c r="C48" i="12" s="1"/>
  <c r="C61" i="12" s="1"/>
  <c r="C74" i="12" s="1"/>
  <c r="C87" i="12" s="1"/>
  <c r="C100" i="12" s="1"/>
  <c r="C113" i="12" s="1"/>
  <c r="C126" i="12" s="1"/>
  <c r="G17" i="15" l="1"/>
  <c r="G10" i="15"/>
  <c r="G11" i="15"/>
  <c r="G5" i="15"/>
  <c r="F2" i="1"/>
  <c r="D6" i="15" s="1"/>
  <c r="I6" i="15" s="1"/>
  <c r="P2" i="1"/>
  <c r="D15" i="15" s="1"/>
  <c r="I15" i="15" s="1"/>
  <c r="V2" i="1"/>
  <c r="D21" i="15" s="1"/>
  <c r="I21" i="15" s="1"/>
  <c r="U2" i="1"/>
  <c r="D20" i="15" s="1"/>
  <c r="I20" i="15" s="1"/>
  <c r="G2" i="1"/>
  <c r="D7" i="15" s="1"/>
  <c r="I7" i="15" s="1"/>
  <c r="N2" i="1"/>
  <c r="D14" i="15" s="1"/>
  <c r="I14" i="15" s="1"/>
  <c r="G6" i="15"/>
  <c r="G21" i="15"/>
  <c r="G18" i="15"/>
  <c r="G15" i="15"/>
  <c r="E6" i="18" s="1"/>
  <c r="G5" i="1"/>
  <c r="E7" i="15" s="1"/>
  <c r="J7" i="15" s="1"/>
  <c r="N5" i="1"/>
  <c r="E14" i="15" s="1"/>
  <c r="J14" i="15" s="1"/>
  <c r="L2" i="1"/>
  <c r="D12" i="15" s="1"/>
  <c r="I12" i="15" s="1"/>
  <c r="C2" i="1"/>
  <c r="D3" i="15" s="1"/>
  <c r="I3" i="15" s="1"/>
  <c r="W5" i="1"/>
  <c r="E22" i="15" s="1"/>
  <c r="J22" i="15" s="1"/>
  <c r="G26" i="15"/>
  <c r="C30" i="12"/>
  <c r="G30" i="15" s="1"/>
  <c r="X2" i="1"/>
  <c r="D23" i="15" s="1"/>
  <c r="I23" i="15" s="1"/>
  <c r="R5" i="1"/>
  <c r="E17" i="15" s="1"/>
  <c r="J17" i="15" s="1"/>
  <c r="R2" i="1"/>
  <c r="D17" i="15" s="1"/>
  <c r="Z2" i="1"/>
  <c r="D25" i="15" s="1"/>
  <c r="I25" i="15" s="1"/>
  <c r="G19" i="15"/>
  <c r="Q5" i="1"/>
  <c r="E16" i="15" s="1"/>
  <c r="Y5" i="1"/>
  <c r="E24" i="15" s="1"/>
  <c r="J24" i="15" s="1"/>
  <c r="Y2" i="1"/>
  <c r="D24" i="15" s="1"/>
  <c r="I24" i="15" s="1"/>
  <c r="M2" i="1"/>
  <c r="D13" i="15" s="1"/>
  <c r="I13" i="15" s="1"/>
  <c r="G7" i="15"/>
  <c r="G14" i="15"/>
  <c r="L5" i="1"/>
  <c r="E12" i="15" s="1"/>
  <c r="J12" i="15" s="1"/>
  <c r="G3" i="15"/>
  <c r="T2" i="1"/>
  <c r="D19" i="15" s="1"/>
  <c r="I19" i="15" s="1"/>
  <c r="G37" i="15"/>
  <c r="W2" i="1"/>
  <c r="D22" i="15" s="1"/>
  <c r="I22" i="15" s="1"/>
  <c r="G25" i="15"/>
  <c r="M5" i="1"/>
  <c r="E13" i="15" s="1"/>
  <c r="J13" i="15" s="1"/>
  <c r="D2" i="1"/>
  <c r="D4" i="15" s="1"/>
  <c r="I4" i="15" s="1"/>
  <c r="H2" i="1"/>
  <c r="G12" i="15"/>
  <c r="G24" i="15"/>
  <c r="V5" i="1"/>
  <c r="E21" i="15" s="1"/>
  <c r="J21" i="15" s="1"/>
  <c r="AI2" i="1"/>
  <c r="D33" i="15" s="1"/>
  <c r="I33" i="15" s="1"/>
  <c r="S2" i="1"/>
  <c r="D18" i="15" s="1"/>
  <c r="I18" i="15" s="1"/>
  <c r="T5" i="1"/>
  <c r="E19" i="15" s="1"/>
  <c r="J19" i="15" s="1"/>
  <c r="G13" i="15"/>
  <c r="G4" i="15"/>
  <c r="D6" i="18" s="1"/>
  <c r="H5" i="1"/>
  <c r="I2" i="1"/>
  <c r="D9" i="15" s="1"/>
  <c r="I9" i="15" s="1"/>
  <c r="G16" i="15"/>
  <c r="AH2" i="1"/>
  <c r="D32" i="15" s="1"/>
  <c r="I32" i="15" s="1"/>
  <c r="G22" i="15"/>
  <c r="P5" i="1"/>
  <c r="E15" i="15" s="1"/>
  <c r="J15" i="15" s="1"/>
  <c r="G20" i="15"/>
  <c r="AA5" i="1"/>
  <c r="E26" i="15" s="1"/>
  <c r="J26" i="15" s="1"/>
  <c r="G23" i="15"/>
  <c r="Z5" i="1"/>
  <c r="E25" i="15" s="1"/>
  <c r="J25" i="15" s="1"/>
  <c r="J5" i="1"/>
  <c r="E10" i="15" s="1"/>
  <c r="J10" i="15" s="1"/>
  <c r="K5" i="1"/>
  <c r="E11" i="15" s="1"/>
  <c r="J11" i="15" s="1"/>
  <c r="E2" i="1"/>
  <c r="D5" i="15" s="1"/>
  <c r="I5" i="15" s="1"/>
  <c r="G9" i="15"/>
  <c r="Q2" i="1"/>
  <c r="D16" i="15" s="1"/>
  <c r="I16" i="15" s="1"/>
  <c r="AE2" i="1"/>
  <c r="D29" i="15" s="1"/>
  <c r="I29" i="15" s="1"/>
  <c r="AA2" i="1"/>
  <c r="D26" i="15" s="1"/>
  <c r="I26" i="15" s="1"/>
  <c r="X5" i="1"/>
  <c r="E23" i="15" s="1"/>
  <c r="J23" i="15" s="1"/>
  <c r="S5" i="1"/>
  <c r="E18" i="15" s="1"/>
  <c r="J18" i="15" s="1"/>
  <c r="F5" i="1"/>
  <c r="C4" i="1"/>
  <c r="E4" i="1"/>
  <c r="D4" i="1"/>
  <c r="I17" i="15"/>
  <c r="J16" i="15"/>
  <c r="G34" i="15" l="1"/>
  <c r="AD2" i="1"/>
  <c r="D28" i="15" s="1"/>
  <c r="I28" i="15" s="1"/>
  <c r="AK5" i="1"/>
  <c r="E35" i="15" s="1"/>
  <c r="J35" i="15" s="1"/>
  <c r="AF5" i="1"/>
  <c r="E30" i="15" s="1"/>
  <c r="J30" i="15" s="1"/>
  <c r="G27" i="15"/>
  <c r="E3" i="18"/>
  <c r="E8" i="18" s="1"/>
  <c r="AI5" i="1"/>
  <c r="E33" i="15" s="1"/>
  <c r="J33" i="15" s="1"/>
  <c r="AJ5" i="1"/>
  <c r="E34" i="15" s="1"/>
  <c r="J34" i="15" s="1"/>
  <c r="AH5" i="1"/>
  <c r="E32" i="15" s="1"/>
  <c r="J32" i="15" s="1"/>
  <c r="C43" i="12"/>
  <c r="AL2" i="1"/>
  <c r="D36" i="15" s="1"/>
  <c r="I36" i="15" s="1"/>
  <c r="AM5" i="1"/>
  <c r="E37" i="15" s="1"/>
  <c r="J37" i="15" s="1"/>
  <c r="AN5" i="1"/>
  <c r="E38" i="15" s="1"/>
  <c r="J38" i="15" s="1"/>
  <c r="G38" i="15"/>
  <c r="AE5" i="1"/>
  <c r="E29" i="15" s="1"/>
  <c r="J29" i="15" s="1"/>
  <c r="AG2" i="1"/>
  <c r="D31" i="15" s="1"/>
  <c r="I31" i="15" s="1"/>
  <c r="AD5" i="1"/>
  <c r="E28" i="15" s="1"/>
  <c r="J28" i="15" s="1"/>
  <c r="G29" i="15"/>
  <c r="AL5" i="1"/>
  <c r="E36" i="15" s="1"/>
  <c r="J36" i="15" s="1"/>
  <c r="G36" i="15"/>
  <c r="G31" i="15"/>
  <c r="E4" i="18"/>
  <c r="E9" i="18" s="1"/>
  <c r="AK2" i="1"/>
  <c r="D35" i="15" s="1"/>
  <c r="I35" i="15" s="1"/>
  <c r="G33" i="15"/>
  <c r="AF2" i="1"/>
  <c r="D30" i="15" s="1"/>
  <c r="I30" i="15" s="1"/>
  <c r="G28" i="15"/>
  <c r="AJ2" i="1"/>
  <c r="D34" i="15" s="1"/>
  <c r="I34" i="15" s="1"/>
  <c r="AN2" i="1"/>
  <c r="D38" i="15" s="1"/>
  <c r="I38" i="15" s="1"/>
  <c r="AM2" i="1"/>
  <c r="D37" i="15" s="1"/>
  <c r="I37" i="15" s="1"/>
  <c r="G32" i="15"/>
  <c r="AC2" i="1"/>
  <c r="D27" i="15" s="1"/>
  <c r="AC5" i="1"/>
  <c r="E27" i="15" s="1"/>
  <c r="AG5" i="1"/>
  <c r="E31" i="15" s="1"/>
  <c r="J31" i="15" s="1"/>
  <c r="G35" i="15"/>
  <c r="E6" i="15"/>
  <c r="J6" i="15" s="1"/>
  <c r="C5" i="1"/>
  <c r="E3" i="15" s="1"/>
  <c r="J3" i="15" s="1"/>
  <c r="E5" i="1"/>
  <c r="E5" i="15" s="1"/>
  <c r="J5" i="15" s="1"/>
  <c r="D5" i="1"/>
  <c r="E4" i="15" s="1"/>
  <c r="J4" i="15" s="1"/>
  <c r="F4" i="18" l="1"/>
  <c r="F9" i="18" s="1"/>
  <c r="J27" i="15"/>
  <c r="F3" i="18"/>
  <c r="F8" i="18" s="1"/>
  <c r="I27" i="15"/>
  <c r="F6" i="18"/>
  <c r="C56" i="12"/>
  <c r="AS5" i="1"/>
  <c r="E42" i="15" s="1"/>
  <c r="J42" i="15" s="1"/>
  <c r="AY5" i="1"/>
  <c r="E48" i="15" s="1"/>
  <c r="J48" i="15" s="1"/>
  <c r="G40" i="15"/>
  <c r="G44" i="15"/>
  <c r="AV5" i="1"/>
  <c r="E45" i="15" s="1"/>
  <c r="J45" i="15" s="1"/>
  <c r="AP5" i="1"/>
  <c r="E39" i="15" s="1"/>
  <c r="AY2" i="1"/>
  <c r="D48" i="15" s="1"/>
  <c r="I48" i="15" s="1"/>
  <c r="AR5" i="1"/>
  <c r="E41" i="15" s="1"/>
  <c r="J41" i="15" s="1"/>
  <c r="AU5" i="1"/>
  <c r="E44" i="15" s="1"/>
  <c r="J44" i="15" s="1"/>
  <c r="G48" i="15"/>
  <c r="AT2" i="1"/>
  <c r="D43" i="15" s="1"/>
  <c r="I43" i="15" s="1"/>
  <c r="AT5" i="1"/>
  <c r="E43" i="15" s="1"/>
  <c r="J43" i="15" s="1"/>
  <c r="G45" i="15"/>
  <c r="AZ2" i="1"/>
  <c r="D49" i="15" s="1"/>
  <c r="I49" i="15" s="1"/>
  <c r="BA2" i="1"/>
  <c r="D50" i="15" s="1"/>
  <c r="I50" i="15" s="1"/>
  <c r="G49" i="15"/>
  <c r="G43" i="15"/>
  <c r="AS2" i="1"/>
  <c r="D42" i="15" s="1"/>
  <c r="I42" i="15" s="1"/>
  <c r="AQ5" i="1"/>
  <c r="E40" i="15" s="1"/>
  <c r="J40" i="15" s="1"/>
  <c r="AW2" i="1"/>
  <c r="D46" i="15" s="1"/>
  <c r="I46" i="15" s="1"/>
  <c r="AU2" i="1"/>
  <c r="D44" i="15" s="1"/>
  <c r="I44" i="15" s="1"/>
  <c r="AZ5" i="1"/>
  <c r="E49" i="15" s="1"/>
  <c r="J49" i="15" s="1"/>
  <c r="G39" i="15"/>
  <c r="BA5" i="1"/>
  <c r="E50" i="15" s="1"/>
  <c r="J50" i="15" s="1"/>
  <c r="AX2" i="1"/>
  <c r="D47" i="15" s="1"/>
  <c r="I47" i="15" s="1"/>
  <c r="G47" i="15"/>
  <c r="AP2" i="1"/>
  <c r="D39" i="15" s="1"/>
  <c r="G42" i="15"/>
  <c r="AQ2" i="1"/>
  <c r="D40" i="15" s="1"/>
  <c r="I40" i="15" s="1"/>
  <c r="AR2" i="1"/>
  <c r="D41" i="15" s="1"/>
  <c r="I41" i="15" s="1"/>
  <c r="AW5" i="1"/>
  <c r="E46" i="15" s="1"/>
  <c r="J46" i="15" s="1"/>
  <c r="AX5" i="1"/>
  <c r="E47" i="15" s="1"/>
  <c r="J47" i="15" s="1"/>
  <c r="AV2" i="1"/>
  <c r="D45" i="15" s="1"/>
  <c r="I45" i="15" s="1"/>
  <c r="G46" i="15"/>
  <c r="G50" i="15"/>
  <c r="G41" i="15"/>
  <c r="BD45" i="1"/>
  <c r="BD46" i="1" s="1"/>
  <c r="BE45" i="1"/>
  <c r="BE46" i="1" s="1"/>
  <c r="BF45" i="1"/>
  <c r="BF46" i="1" s="1"/>
  <c r="BG45" i="1"/>
  <c r="BG46" i="1" s="1"/>
  <c r="BH45" i="1"/>
  <c r="BH46" i="1" s="1"/>
  <c r="BI45" i="1"/>
  <c r="BI46" i="1" s="1"/>
  <c r="BJ45" i="1"/>
  <c r="BJ46" i="1" s="1"/>
  <c r="BK45" i="1"/>
  <c r="BK46" i="1" s="1"/>
  <c r="BL45" i="1"/>
  <c r="BL46" i="1" s="1"/>
  <c r="BM45" i="1"/>
  <c r="BM46" i="1" s="1"/>
  <c r="BN45" i="1"/>
  <c r="BN46" i="1" s="1"/>
  <c r="F3" i="21"/>
  <c r="F7" i="21" s="1"/>
  <c r="D3" i="21"/>
  <c r="D7" i="21" s="1"/>
  <c r="BQ45" i="1"/>
  <c r="BQ46" i="1" s="1"/>
  <c r="BR45" i="1"/>
  <c r="BR46" i="1" s="1"/>
  <c r="BS45" i="1"/>
  <c r="BS46" i="1" s="1"/>
  <c r="BT45" i="1"/>
  <c r="BT46" i="1" s="1"/>
  <c r="BU45" i="1"/>
  <c r="BU46" i="1" s="1"/>
  <c r="BV45" i="1"/>
  <c r="BV46" i="1" s="1"/>
  <c r="BW45" i="1"/>
  <c r="BW46" i="1" s="1"/>
  <c r="BX45" i="1"/>
  <c r="BX46" i="1" s="1"/>
  <c r="BY45" i="1"/>
  <c r="BY46" i="1" s="1"/>
  <c r="BZ45" i="1"/>
  <c r="BZ46" i="1" s="1"/>
  <c r="CA45" i="1"/>
  <c r="CA46" i="1" s="1"/>
  <c r="C10" i="1"/>
  <c r="D10" i="1"/>
  <c r="E10" i="1"/>
  <c r="C69" i="12" l="1"/>
  <c r="BH2" i="1"/>
  <c r="D56" i="15" s="1"/>
  <c r="I56" i="15" s="1"/>
  <c r="BN2" i="1"/>
  <c r="D62" i="15" s="1"/>
  <c r="I62" i="15" s="1"/>
  <c r="G62" i="15"/>
  <c r="BJ5" i="1"/>
  <c r="E58" i="15" s="1"/>
  <c r="J58" i="15" s="1"/>
  <c r="BC5" i="1"/>
  <c r="E51" i="15" s="1"/>
  <c r="BM2" i="1"/>
  <c r="D61" i="15" s="1"/>
  <c r="I61" i="15" s="1"/>
  <c r="G61" i="15"/>
  <c r="G58" i="15"/>
  <c r="BI2" i="1"/>
  <c r="D57" i="15" s="1"/>
  <c r="I57" i="15" s="1"/>
  <c r="G59" i="15"/>
  <c r="G53" i="15"/>
  <c r="BI5" i="1"/>
  <c r="E57" i="15" s="1"/>
  <c r="J57" i="15" s="1"/>
  <c r="BE2" i="1"/>
  <c r="D53" i="15" s="1"/>
  <c r="I53" i="15" s="1"/>
  <c r="BD5" i="1"/>
  <c r="E52" i="15" s="1"/>
  <c r="J52" i="15" s="1"/>
  <c r="BF2" i="1"/>
  <c r="D54" i="15" s="1"/>
  <c r="I54" i="15" s="1"/>
  <c r="BC2" i="1"/>
  <c r="D51" i="15" s="1"/>
  <c r="G54" i="15"/>
  <c r="BG2" i="1"/>
  <c r="D55" i="15" s="1"/>
  <c r="I55" i="15" s="1"/>
  <c r="G52" i="15"/>
  <c r="BL5" i="1"/>
  <c r="E60" i="15" s="1"/>
  <c r="J60" i="15" s="1"/>
  <c r="BG5" i="1"/>
  <c r="E55" i="15" s="1"/>
  <c r="J55" i="15" s="1"/>
  <c r="BH5" i="1"/>
  <c r="E56" i="15" s="1"/>
  <c r="J56" i="15" s="1"/>
  <c r="G57" i="15"/>
  <c r="BM5" i="1"/>
  <c r="E61" i="15" s="1"/>
  <c r="J61" i="15" s="1"/>
  <c r="BK2" i="1"/>
  <c r="D59" i="15" s="1"/>
  <c r="I59" i="15" s="1"/>
  <c r="BE5" i="1"/>
  <c r="E53" i="15" s="1"/>
  <c r="J53" i="15" s="1"/>
  <c r="G56" i="15"/>
  <c r="BF5" i="1"/>
  <c r="E54" i="15" s="1"/>
  <c r="J54" i="15" s="1"/>
  <c r="BD2" i="1"/>
  <c r="D52" i="15" s="1"/>
  <c r="I52" i="15" s="1"/>
  <c r="G55" i="15"/>
  <c r="BJ2" i="1"/>
  <c r="D58" i="15" s="1"/>
  <c r="I58" i="15" s="1"/>
  <c r="G60" i="15"/>
  <c r="G51" i="15"/>
  <c r="BK5" i="1"/>
  <c r="E59" i="15" s="1"/>
  <c r="J59" i="15" s="1"/>
  <c r="BL2" i="1"/>
  <c r="D60" i="15" s="1"/>
  <c r="I60" i="15" s="1"/>
  <c r="BN5" i="1"/>
  <c r="E62" i="15" s="1"/>
  <c r="J62" i="15" s="1"/>
  <c r="G6" i="18"/>
  <c r="G4" i="18"/>
  <c r="G9" i="18" s="1"/>
  <c r="J39" i="15"/>
  <c r="G3" i="18"/>
  <c r="G8" i="18" s="1"/>
  <c r="I39" i="15"/>
  <c r="C3" i="21"/>
  <c r="K2" i="21" a="1"/>
  <c r="K2" i="21" s="1"/>
  <c r="J2" i="21" a="1"/>
  <c r="J2" i="21" s="1"/>
  <c r="I2" i="21" a="1"/>
  <c r="I2" i="21" s="1"/>
  <c r="BP45" i="1"/>
  <c r="BP46" i="1" s="1"/>
  <c r="H3" i="21"/>
  <c r="D2" i="21" a="1"/>
  <c r="D2" i="21" s="1"/>
  <c r="H9" i="21" s="1"/>
  <c r="H11" i="21" s="1"/>
  <c r="F2" i="21" a="1"/>
  <c r="F2" i="21" s="1"/>
  <c r="J9" i="21" s="1"/>
  <c r="J11" i="21" s="1"/>
  <c r="BC45" i="1"/>
  <c r="BC46" i="1" s="1"/>
  <c r="G3" i="21"/>
  <c r="E3" i="21"/>
  <c r="BL59" i="1"/>
  <c r="BG59" i="1"/>
  <c r="BK59" i="1"/>
  <c r="BC59" i="1"/>
  <c r="BI59" i="1"/>
  <c r="BE59" i="1"/>
  <c r="BJ59" i="1"/>
  <c r="BM59" i="1"/>
  <c r="BN59" i="1"/>
  <c r="H4" i="18" l="1"/>
  <c r="H9" i="18" s="1"/>
  <c r="J51" i="15"/>
  <c r="BD59" i="1"/>
  <c r="BF59" i="1"/>
  <c r="BH59" i="1"/>
  <c r="H6" i="18"/>
  <c r="H3" i="18"/>
  <c r="H8" i="18" s="1"/>
  <c r="I51" i="15"/>
  <c r="C82" i="12"/>
  <c r="G67" i="15"/>
  <c r="BT5" i="1"/>
  <c r="G74" i="15"/>
  <c r="BY2" i="1"/>
  <c r="D72" i="15" s="1"/>
  <c r="I72" i="15" s="1"/>
  <c r="CA5" i="1"/>
  <c r="BT2" i="1"/>
  <c r="D67" i="15" s="1"/>
  <c r="I67" i="15" s="1"/>
  <c r="BX2" i="1"/>
  <c r="D71" i="15" s="1"/>
  <c r="I71" i="15" s="1"/>
  <c r="G63" i="15"/>
  <c r="BR5" i="1"/>
  <c r="G66" i="15"/>
  <c r="G73" i="15"/>
  <c r="BP5" i="1"/>
  <c r="G68" i="15"/>
  <c r="BS2" i="1"/>
  <c r="D66" i="15" s="1"/>
  <c r="I66" i="15" s="1"/>
  <c r="G71" i="15"/>
  <c r="BP2" i="1"/>
  <c r="D63" i="15" s="1"/>
  <c r="BW5" i="1"/>
  <c r="BZ2" i="1"/>
  <c r="D73" i="15" s="1"/>
  <c r="I73" i="15" s="1"/>
  <c r="BU2" i="1"/>
  <c r="D68" i="15" s="1"/>
  <c r="I68" i="15" s="1"/>
  <c r="BW2" i="1"/>
  <c r="D70" i="15" s="1"/>
  <c r="I70" i="15" s="1"/>
  <c r="G72" i="15"/>
  <c r="G70" i="15"/>
  <c r="G64" i="15"/>
  <c r="BU5" i="1"/>
  <c r="G65" i="15"/>
  <c r="BQ2" i="1"/>
  <c r="D64" i="15" s="1"/>
  <c r="I64" i="15" s="1"/>
  <c r="BX5" i="1"/>
  <c r="BZ5" i="1"/>
  <c r="BY5" i="1"/>
  <c r="CA2" i="1"/>
  <c r="D74" i="15" s="1"/>
  <c r="I74" i="15" s="1"/>
  <c r="BQ5" i="1"/>
  <c r="BV2" i="1"/>
  <c r="D69" i="15" s="1"/>
  <c r="I69" i="15" s="1"/>
  <c r="BR2" i="1"/>
  <c r="D65" i="15" s="1"/>
  <c r="I65" i="15" s="1"/>
  <c r="BV5" i="1"/>
  <c r="G69" i="15"/>
  <c r="BS5" i="1"/>
  <c r="H2" i="21" a="1"/>
  <c r="H2" i="21" s="1"/>
  <c r="L9" i="21" s="1"/>
  <c r="H7" i="21"/>
  <c r="E2" i="21" a="1"/>
  <c r="E2" i="21" s="1"/>
  <c r="I9" i="21" s="1"/>
  <c r="E7" i="21"/>
  <c r="G2" i="21" a="1"/>
  <c r="G2" i="21" s="1"/>
  <c r="K9" i="21" s="1"/>
  <c r="K11" i="21" s="1"/>
  <c r="G7" i="21"/>
  <c r="C2" i="21" a="1"/>
  <c r="C2" i="21" s="1"/>
  <c r="C7" i="21"/>
  <c r="DP26" i="1"/>
  <c r="E64" i="15" l="1"/>
  <c r="J64" i="15" s="1"/>
  <c r="BQ59" i="1"/>
  <c r="L11" i="21"/>
  <c r="E72" i="15"/>
  <c r="J72" i="15" s="1"/>
  <c r="BY59" i="1"/>
  <c r="E74" i="15"/>
  <c r="J74" i="15" s="1"/>
  <c r="CA59" i="1"/>
  <c r="E66" i="15"/>
  <c r="J66" i="15" s="1"/>
  <c r="BS59" i="1"/>
  <c r="E73" i="15"/>
  <c r="J73" i="15" s="1"/>
  <c r="BZ59" i="1"/>
  <c r="E63" i="15"/>
  <c r="BP59" i="1"/>
  <c r="E71" i="15"/>
  <c r="J71" i="15" s="1"/>
  <c r="BX59" i="1"/>
  <c r="E69" i="15"/>
  <c r="J69" i="15" s="1"/>
  <c r="BV59" i="1"/>
  <c r="E67" i="15"/>
  <c r="J67" i="15" s="1"/>
  <c r="BT59" i="1"/>
  <c r="E70" i="15"/>
  <c r="J70" i="15" s="1"/>
  <c r="BW59" i="1"/>
  <c r="E65" i="15"/>
  <c r="J65" i="15" s="1"/>
  <c r="BR59" i="1"/>
  <c r="E68" i="15"/>
  <c r="J68" i="15" s="1"/>
  <c r="BU59" i="1"/>
  <c r="I63" i="15"/>
  <c r="I3" i="18"/>
  <c r="I8" i="18" s="1"/>
  <c r="I6" i="18"/>
  <c r="C95" i="12"/>
  <c r="G75" i="15"/>
  <c r="CJ8" i="1"/>
  <c r="E82" i="15" s="1"/>
  <c r="J82" i="15" s="1"/>
  <c r="CK8" i="1"/>
  <c r="E83" i="15" s="1"/>
  <c r="J83" i="15" s="1"/>
  <c r="CD2" i="1"/>
  <c r="D76" i="15" s="1"/>
  <c r="I76" i="15" s="1"/>
  <c r="CF8" i="1"/>
  <c r="E78" i="15" s="1"/>
  <c r="J78" i="15" s="1"/>
  <c r="CK2" i="1"/>
  <c r="D83" i="15" s="1"/>
  <c r="I83" i="15" s="1"/>
  <c r="CD8" i="1"/>
  <c r="E76" i="15" s="1"/>
  <c r="J76" i="15" s="1"/>
  <c r="G85" i="15"/>
  <c r="CH8" i="1"/>
  <c r="E80" i="15" s="1"/>
  <c r="J80" i="15" s="1"/>
  <c r="CJ2" i="1"/>
  <c r="D82" i="15" s="1"/>
  <c r="I82" i="15" s="1"/>
  <c r="CI8" i="1"/>
  <c r="E81" i="15" s="1"/>
  <c r="J81" i="15" s="1"/>
  <c r="CG2" i="1"/>
  <c r="D79" i="15" s="1"/>
  <c r="I79" i="15" s="1"/>
  <c r="G80" i="15"/>
  <c r="CH2" i="1"/>
  <c r="D80" i="15" s="1"/>
  <c r="I80" i="15" s="1"/>
  <c r="G77" i="15"/>
  <c r="CG8" i="1"/>
  <c r="E79" i="15" s="1"/>
  <c r="J79" i="15" s="1"/>
  <c r="CC8" i="1"/>
  <c r="E75" i="15" s="1"/>
  <c r="G79" i="15"/>
  <c r="G84" i="15"/>
  <c r="CN8" i="1"/>
  <c r="E86" i="15" s="1"/>
  <c r="J86" i="15" s="1"/>
  <c r="CF2" i="1"/>
  <c r="D78" i="15" s="1"/>
  <c r="I78" i="15" s="1"/>
  <c r="G82" i="15"/>
  <c r="CI2" i="1"/>
  <c r="D81" i="15" s="1"/>
  <c r="I81" i="15" s="1"/>
  <c r="G76" i="15"/>
  <c r="CM8" i="1"/>
  <c r="E85" i="15" s="1"/>
  <c r="J85" i="15" s="1"/>
  <c r="CE8" i="1"/>
  <c r="E77" i="15" s="1"/>
  <c r="J77" i="15" s="1"/>
  <c r="G81" i="15"/>
  <c r="CC2" i="1"/>
  <c r="D75" i="15" s="1"/>
  <c r="CL8" i="1"/>
  <c r="E84" i="15" s="1"/>
  <c r="J84" i="15" s="1"/>
  <c r="CE2" i="1"/>
  <c r="D77" i="15" s="1"/>
  <c r="I77" i="15" s="1"/>
  <c r="CN2" i="1"/>
  <c r="D86" i="15" s="1"/>
  <c r="I86" i="15" s="1"/>
  <c r="G83" i="15"/>
  <c r="G78" i="15"/>
  <c r="CM2" i="1"/>
  <c r="D85" i="15" s="1"/>
  <c r="I85" i="15" s="1"/>
  <c r="G86" i="15"/>
  <c r="CL2" i="1"/>
  <c r="D84" i="15" s="1"/>
  <c r="I84" i="15" s="1"/>
  <c r="I11" i="21"/>
  <c r="G9" i="21"/>
  <c r="G11" i="21" s="1"/>
  <c r="J4" i="18" l="1"/>
  <c r="J9" i="18" s="1"/>
  <c r="J75" i="15"/>
  <c r="J6" i="18"/>
  <c r="C108" i="12"/>
  <c r="G89" i="15"/>
  <c r="CY2" i="1"/>
  <c r="D96" i="15" s="1"/>
  <c r="I96" i="15" s="1"/>
  <c r="G87" i="15"/>
  <c r="K6" i="18" s="1"/>
  <c r="G88" i="15"/>
  <c r="G91" i="15"/>
  <c r="G97" i="15"/>
  <c r="CQ2" i="1"/>
  <c r="D88" i="15" s="1"/>
  <c r="I88" i="15" s="1"/>
  <c r="CT2" i="1"/>
  <c r="D91" i="15" s="1"/>
  <c r="I91" i="15" s="1"/>
  <c r="CZ2" i="1"/>
  <c r="D97" i="15" s="1"/>
  <c r="I97" i="15" s="1"/>
  <c r="CP2" i="1"/>
  <c r="D87" i="15" s="1"/>
  <c r="CX2" i="1"/>
  <c r="D95" i="15" s="1"/>
  <c r="I95" i="15" s="1"/>
  <c r="CU2" i="1"/>
  <c r="D92" i="15" s="1"/>
  <c r="I92" i="15" s="1"/>
  <c r="G92" i="15"/>
  <c r="G90" i="15"/>
  <c r="G95" i="15"/>
  <c r="DA2" i="1"/>
  <c r="D98" i="15" s="1"/>
  <c r="I98" i="15" s="1"/>
  <c r="G96" i="15"/>
  <c r="CV2" i="1"/>
  <c r="D93" i="15" s="1"/>
  <c r="I93" i="15" s="1"/>
  <c r="CW2" i="1"/>
  <c r="D94" i="15" s="1"/>
  <c r="I94" i="15" s="1"/>
  <c r="G94" i="15"/>
  <c r="G98" i="15"/>
  <c r="G93" i="15"/>
  <c r="CR2" i="1"/>
  <c r="D89" i="15" s="1"/>
  <c r="I89" i="15" s="1"/>
  <c r="CS2" i="1"/>
  <c r="D90" i="15" s="1"/>
  <c r="I90" i="15" s="1"/>
  <c r="J63" i="15"/>
  <c r="I4" i="18"/>
  <c r="I9" i="18" s="1"/>
  <c r="I75" i="15"/>
  <c r="J3" i="18"/>
  <c r="J8" i="18" s="1"/>
  <c r="CX49" i="1"/>
  <c r="CX50" i="1" s="1"/>
  <c r="CT49" i="1"/>
  <c r="CT50" i="1" s="1"/>
  <c r="CY49" i="1"/>
  <c r="CY50" i="1" s="1"/>
  <c r="CU49" i="1"/>
  <c r="CU50" i="1" s="1"/>
  <c r="CV49" i="1"/>
  <c r="CV50" i="1" s="1"/>
  <c r="CZ49" i="1"/>
  <c r="CZ50" i="1" s="1"/>
  <c r="BG49" i="1"/>
  <c r="BG50" i="1" s="1"/>
  <c r="CW49" i="1"/>
  <c r="CW50" i="1" s="1"/>
  <c r="I87" i="15" l="1"/>
  <c r="K3" i="18"/>
  <c r="K8" i="18" s="1"/>
  <c r="C121" i="12"/>
  <c r="DG2" i="1"/>
  <c r="D103" i="15" s="1"/>
  <c r="I103" i="15" s="1"/>
  <c r="G110" i="15"/>
  <c r="G108" i="15"/>
  <c r="DJ2" i="1"/>
  <c r="D106" i="15" s="1"/>
  <c r="I106" i="15" s="1"/>
  <c r="DH2" i="1"/>
  <c r="D104" i="15" s="1"/>
  <c r="I104" i="15" s="1"/>
  <c r="G101" i="15"/>
  <c r="G107" i="15"/>
  <c r="G105" i="15"/>
  <c r="G100" i="15"/>
  <c r="DK2" i="1"/>
  <c r="D107" i="15" s="1"/>
  <c r="I107" i="15" s="1"/>
  <c r="DF2" i="1"/>
  <c r="D102" i="15" s="1"/>
  <c r="I102" i="15" s="1"/>
  <c r="G99" i="15"/>
  <c r="L6" i="18" s="1"/>
  <c r="G106" i="15"/>
  <c r="G104" i="15"/>
  <c r="G103" i="15"/>
  <c r="G102" i="15"/>
  <c r="DE2" i="1"/>
  <c r="D101" i="15" s="1"/>
  <c r="I101" i="15" s="1"/>
  <c r="G109" i="15"/>
  <c r="DI2" i="1"/>
  <c r="D105" i="15" s="1"/>
  <c r="I105" i="15" s="1"/>
  <c r="DN2" i="1"/>
  <c r="D110" i="15" s="1"/>
  <c r="I110" i="15" s="1"/>
  <c r="DD2" i="1"/>
  <c r="D100" i="15" s="1"/>
  <c r="I100" i="15" s="1"/>
  <c r="DL2" i="1"/>
  <c r="D108" i="15" s="1"/>
  <c r="I108" i="15" s="1"/>
  <c r="DM2" i="1"/>
  <c r="D109" i="15" s="1"/>
  <c r="I109" i="15" s="1"/>
  <c r="DC2" i="1"/>
  <c r="D99" i="15" s="1"/>
  <c r="DW45" i="1"/>
  <c r="DW46" i="1" s="1"/>
  <c r="DY45" i="1"/>
  <c r="DY46" i="1" s="1"/>
  <c r="DV45" i="1"/>
  <c r="DV46" i="1" s="1"/>
  <c r="DU45" i="1"/>
  <c r="DU46" i="1" s="1"/>
  <c r="DZ45" i="1"/>
  <c r="DZ46" i="1" s="1"/>
  <c r="DQ45" i="1"/>
  <c r="DQ46" i="1" s="1"/>
  <c r="DT45" i="1"/>
  <c r="DT46" i="1" s="1"/>
  <c r="DX45" i="1"/>
  <c r="DX46" i="1" s="1"/>
  <c r="DR45" i="1"/>
  <c r="DS45" i="1"/>
  <c r="DS46" i="1" s="1"/>
  <c r="BK49" i="1"/>
  <c r="BK50" i="1" s="1"/>
  <c r="BF49" i="1"/>
  <c r="BF50" i="1" s="1"/>
  <c r="DF49" i="1"/>
  <c r="DF50" i="1" s="1"/>
  <c r="BQ49" i="1"/>
  <c r="BQ50" i="1" s="1"/>
  <c r="CR49" i="1"/>
  <c r="CR50" i="1" s="1"/>
  <c r="CK49" i="1"/>
  <c r="CK50" i="1" s="1"/>
  <c r="BS49" i="1"/>
  <c r="BS50" i="1" s="1"/>
  <c r="CH49" i="1"/>
  <c r="CH50" i="1" s="1"/>
  <c r="BM49" i="1"/>
  <c r="BM50" i="1" s="1"/>
  <c r="CS49" i="1"/>
  <c r="CS50" i="1" s="1"/>
  <c r="BT49" i="1"/>
  <c r="BT50" i="1" s="1"/>
  <c r="DJ49" i="1"/>
  <c r="DJ50" i="1" s="1"/>
  <c r="BU49" i="1"/>
  <c r="BU50" i="1" s="1"/>
  <c r="CL49" i="1"/>
  <c r="CL50" i="1" s="1"/>
  <c r="CF49" i="1"/>
  <c r="CF50" i="1" s="1"/>
  <c r="CM49" i="1"/>
  <c r="CM50" i="1" s="1"/>
  <c r="CA49" i="1"/>
  <c r="CA50" i="1" s="1"/>
  <c r="BN49" i="1"/>
  <c r="BN50" i="1" s="1"/>
  <c r="BX49" i="1"/>
  <c r="BX50" i="1" s="1"/>
  <c r="BY49" i="1"/>
  <c r="BY50" i="1" s="1"/>
  <c r="CI49" i="1"/>
  <c r="CI50" i="1" s="1"/>
  <c r="DW49" i="1"/>
  <c r="DW50" i="1" s="1"/>
  <c r="DL49" i="1"/>
  <c r="DL50" i="1" s="1"/>
  <c r="BV49" i="1"/>
  <c r="BV50" i="1" s="1"/>
  <c r="BH49" i="1"/>
  <c r="BH50" i="1" s="1"/>
  <c r="CG49" i="1"/>
  <c r="CG50" i="1" s="1"/>
  <c r="DG49" i="1"/>
  <c r="DG50" i="1" s="1"/>
  <c r="BJ49" i="1"/>
  <c r="BJ50" i="1" s="1"/>
  <c r="DA49" i="1"/>
  <c r="DA50" i="1" s="1"/>
  <c r="DM49" i="1"/>
  <c r="DM50" i="1" s="1"/>
  <c r="BW49" i="1"/>
  <c r="BW50" i="1" s="1"/>
  <c r="CD49" i="1"/>
  <c r="CD50" i="1" s="1"/>
  <c r="BE49" i="1"/>
  <c r="BE50" i="1" s="1"/>
  <c r="DH49" i="1"/>
  <c r="DH50" i="1" s="1"/>
  <c r="CQ49" i="1"/>
  <c r="CQ50" i="1" s="1"/>
  <c r="BL49" i="1"/>
  <c r="BL50" i="1" s="1"/>
  <c r="BR49" i="1"/>
  <c r="BR50" i="1" s="1"/>
  <c r="DK49" i="1"/>
  <c r="DK50" i="1" s="1"/>
  <c r="BZ49" i="1"/>
  <c r="BZ50" i="1" s="1"/>
  <c r="CE49" i="1"/>
  <c r="CE50" i="1" s="1"/>
  <c r="CJ49" i="1"/>
  <c r="CJ50" i="1" s="1"/>
  <c r="BI49" i="1"/>
  <c r="BI50" i="1" s="1"/>
  <c r="DI49" i="1"/>
  <c r="DI50" i="1" s="1"/>
  <c r="DE49" i="1"/>
  <c r="DE50" i="1" s="1"/>
  <c r="I99" i="15" l="1"/>
  <c r="L3" i="18"/>
  <c r="L8" i="18" s="1"/>
  <c r="DZ8" i="1"/>
  <c r="DP8" i="1"/>
  <c r="DR2" i="1"/>
  <c r="D113" i="15" s="1"/>
  <c r="I113" i="15" s="1"/>
  <c r="DT2" i="1"/>
  <c r="D115" i="15" s="1"/>
  <c r="I115" i="15" s="1"/>
  <c r="DT8" i="1"/>
  <c r="DV2" i="1"/>
  <c r="D117" i="15" s="1"/>
  <c r="I117" i="15" s="1"/>
  <c r="G119" i="15"/>
  <c r="DW2" i="1"/>
  <c r="D118" i="15" s="1"/>
  <c r="I118" i="15" s="1"/>
  <c r="DU2" i="1"/>
  <c r="D116" i="15" s="1"/>
  <c r="I116" i="15" s="1"/>
  <c r="DX2" i="1"/>
  <c r="D119" i="15" s="1"/>
  <c r="I119" i="15" s="1"/>
  <c r="G113" i="15"/>
  <c r="DQ2" i="1"/>
  <c r="D112" i="15" s="1"/>
  <c r="I112" i="15" s="1"/>
  <c r="G111" i="15"/>
  <c r="M6" i="18" s="1"/>
  <c r="G112" i="15"/>
  <c r="G116" i="15"/>
  <c r="G118" i="15"/>
  <c r="G115" i="15"/>
  <c r="DX8" i="1"/>
  <c r="DW8" i="1"/>
  <c r="DZ2" i="1"/>
  <c r="D121" i="15" s="1"/>
  <c r="I121" i="15" s="1"/>
  <c r="G114" i="15"/>
  <c r="DS2" i="1"/>
  <c r="D114" i="15" s="1"/>
  <c r="I114" i="15" s="1"/>
  <c r="DY8" i="1"/>
  <c r="DY2" i="1"/>
  <c r="D120" i="15" s="1"/>
  <c r="I120" i="15" s="1"/>
  <c r="DR8" i="1"/>
  <c r="G120" i="15"/>
  <c r="DV8" i="1"/>
  <c r="EA8" i="1"/>
  <c r="G117" i="15"/>
  <c r="DS8" i="1"/>
  <c r="DP2" i="1"/>
  <c r="D111" i="15" s="1"/>
  <c r="G122" i="15"/>
  <c r="G121" i="15"/>
  <c r="DQ8" i="1"/>
  <c r="DU8" i="1"/>
  <c r="EA2" i="1"/>
  <c r="D122" i="15" s="1"/>
  <c r="I122" i="15" s="1"/>
  <c r="DR49" i="1"/>
  <c r="DR50" i="1" s="1"/>
  <c r="DR46" i="1"/>
  <c r="DX49" i="1"/>
  <c r="DX50" i="1" s="1"/>
  <c r="DT49" i="1"/>
  <c r="DT50" i="1" s="1"/>
  <c r="DU49" i="1"/>
  <c r="DU50" i="1" s="1"/>
  <c r="DP45" i="1"/>
  <c r="DP46" i="1" s="1"/>
  <c r="DY49" i="1"/>
  <c r="DY50" i="1" s="1"/>
  <c r="DS49" i="1"/>
  <c r="DS50" i="1" s="1"/>
  <c r="DZ49" i="1"/>
  <c r="DZ50" i="1" s="1"/>
  <c r="DQ49" i="1"/>
  <c r="DQ50" i="1" s="1"/>
  <c r="DV49" i="1"/>
  <c r="DV50" i="1" s="1"/>
  <c r="BK61" i="1"/>
  <c r="BK12" i="1" s="1"/>
  <c r="F59" i="15" s="1"/>
  <c r="K59" i="15" s="1"/>
  <c r="CN49" i="1"/>
  <c r="CN50" i="1" s="1"/>
  <c r="CC49" i="1"/>
  <c r="CC50" i="1" s="1"/>
  <c r="DD49" i="1"/>
  <c r="DD50" i="1" s="1"/>
  <c r="CP49" i="1"/>
  <c r="CP50" i="1" s="1"/>
  <c r="BD49" i="1"/>
  <c r="BD50" i="1" s="1"/>
  <c r="DN49" i="1"/>
  <c r="DN50" i="1" s="1"/>
  <c r="I111" i="15" l="1"/>
  <c r="M3" i="18"/>
  <c r="M8" i="18" s="1"/>
  <c r="DP49" i="1"/>
  <c r="DP50" i="1" s="1"/>
  <c r="CX61" i="1"/>
  <c r="CX12" i="1" s="1"/>
  <c r="F95" i="15" s="1"/>
  <c r="K95" i="15" s="1"/>
  <c r="CY61" i="1"/>
  <c r="CY12" i="1" s="1"/>
  <c r="F96" i="15" s="1"/>
  <c r="K96" i="15" s="1"/>
  <c r="CW61" i="1"/>
  <c r="CW12" i="1" s="1"/>
  <c r="F94" i="15" s="1"/>
  <c r="K94" i="15" s="1"/>
  <c r="DV61" i="1"/>
  <c r="DV12" i="1" s="1"/>
  <c r="F117" i="15" s="1"/>
  <c r="K117" i="15" s="1"/>
  <c r="L3" i="21"/>
  <c r="BQ61" i="1"/>
  <c r="BQ12" i="1" s="1"/>
  <c r="F64" i="15" s="1"/>
  <c r="K64" i="15" s="1"/>
  <c r="BI61" i="1"/>
  <c r="BI12" i="1" s="1"/>
  <c r="F57" i="15" s="1"/>
  <c r="K57" i="15" s="1"/>
  <c r="BG61" i="1"/>
  <c r="BG12" i="1" s="1"/>
  <c r="F55" i="15" s="1"/>
  <c r="K55" i="15" s="1"/>
  <c r="BT61" i="1"/>
  <c r="BT12" i="1" s="1"/>
  <c r="F67" i="15" s="1"/>
  <c r="K67" i="15" s="1"/>
  <c r="BX61" i="1"/>
  <c r="BX12" i="1" s="1"/>
  <c r="F71" i="15" s="1"/>
  <c r="K71" i="15" s="1"/>
  <c r="BH61" i="1"/>
  <c r="BH12" i="1" s="1"/>
  <c r="F56" i="15" s="1"/>
  <c r="K56" i="15" s="1"/>
  <c r="BY61" i="1"/>
  <c r="BY12" i="1" s="1"/>
  <c r="F72" i="15" s="1"/>
  <c r="K72" i="15" s="1"/>
  <c r="DC49" i="1"/>
  <c r="DC50" i="1" s="1"/>
  <c r="L2" i="21" l="1" a="1"/>
  <c r="L2" i="21" s="1"/>
  <c r="O21" i="21" s="1" a="1"/>
  <c r="O21" i="21" s="1"/>
  <c r="L7" i="21"/>
  <c r="P21" i="21" s="1" a="1"/>
  <c r="P21" i="21" s="1"/>
  <c r="DL61" i="1"/>
  <c r="DL12" i="1" s="1"/>
  <c r="F108" i="15" s="1"/>
  <c r="K108" i="15" s="1"/>
  <c r="CT61" i="1"/>
  <c r="CT12" i="1" s="1"/>
  <c r="F91" i="15" s="1"/>
  <c r="K91" i="15" s="1"/>
  <c r="CK61" i="1"/>
  <c r="CK12" i="1" s="1"/>
  <c r="F83" i="15" s="1"/>
  <c r="K83" i="15" s="1"/>
  <c r="DH61" i="1"/>
  <c r="DH12" i="1" s="1"/>
  <c r="F104" i="15" s="1"/>
  <c r="K104" i="15" s="1"/>
  <c r="CS61" i="1"/>
  <c r="CS12" i="1" s="1"/>
  <c r="F90" i="15" s="1"/>
  <c r="K90" i="15" s="1"/>
  <c r="CV61" i="1"/>
  <c r="CV12" i="1" s="1"/>
  <c r="F93" i="15" s="1"/>
  <c r="K93" i="15" s="1"/>
  <c r="CD61" i="1"/>
  <c r="CD12" i="1" s="1"/>
  <c r="F76" i="15" s="1"/>
  <c r="K76" i="15" s="1"/>
  <c r="CE61" i="1"/>
  <c r="CE12" i="1" s="1"/>
  <c r="F77" i="15" s="1"/>
  <c r="K77" i="15" s="1"/>
  <c r="CQ61" i="1"/>
  <c r="CQ12" i="1" s="1"/>
  <c r="F88" i="15" s="1"/>
  <c r="K88" i="15" s="1"/>
  <c r="CM61" i="1"/>
  <c r="CM12" i="1" s="1"/>
  <c r="F85" i="15" s="1"/>
  <c r="K85" i="15" s="1"/>
  <c r="DG61" i="1"/>
  <c r="DG12" i="1" s="1"/>
  <c r="F103" i="15" s="1"/>
  <c r="K103" i="15" s="1"/>
  <c r="DI61" i="1"/>
  <c r="DI12" i="1" s="1"/>
  <c r="F105" i="15" s="1"/>
  <c r="K105" i="15" s="1"/>
  <c r="CF61" i="1"/>
  <c r="CF12" i="1" s="1"/>
  <c r="F78" i="15" s="1"/>
  <c r="K78" i="15" s="1"/>
  <c r="CR61" i="1"/>
  <c r="CR12" i="1" s="1"/>
  <c r="F89" i="15" s="1"/>
  <c r="K89" i="15" s="1"/>
  <c r="DF61" i="1"/>
  <c r="DF12" i="1" s="1"/>
  <c r="F102" i="15" s="1"/>
  <c r="K102" i="15" s="1"/>
  <c r="CZ61" i="1"/>
  <c r="CZ12" i="1" s="1"/>
  <c r="F97" i="15" s="1"/>
  <c r="K97" i="15" s="1"/>
  <c r="CG61" i="1"/>
  <c r="CG12" i="1" s="1"/>
  <c r="F79" i="15" s="1"/>
  <c r="K79" i="15" s="1"/>
  <c r="DA61" i="1"/>
  <c r="DA12" i="1" s="1"/>
  <c r="F98" i="15" s="1"/>
  <c r="K98" i="15" s="1"/>
  <c r="CU61" i="1"/>
  <c r="CU12" i="1" s="1"/>
  <c r="F92" i="15" s="1"/>
  <c r="K92" i="15" s="1"/>
  <c r="CH61" i="1"/>
  <c r="CH12" i="1" s="1"/>
  <c r="F80" i="15" s="1"/>
  <c r="K80" i="15" s="1"/>
  <c r="DY61" i="1"/>
  <c r="DY12" i="1" s="1"/>
  <c r="F120" i="15" s="1"/>
  <c r="K120" i="15" s="1"/>
  <c r="DT61" i="1"/>
  <c r="DT12" i="1" s="1"/>
  <c r="F115" i="15" s="1"/>
  <c r="K115" i="15" s="1"/>
  <c r="DR61" i="1"/>
  <c r="DR12" i="1" s="1"/>
  <c r="F113" i="15" s="1"/>
  <c r="K113" i="15" s="1"/>
  <c r="DX61" i="1"/>
  <c r="DX12" i="1" s="1"/>
  <c r="F119" i="15" s="1"/>
  <c r="K119" i="15" s="1"/>
  <c r="DZ61" i="1"/>
  <c r="DZ12" i="1" s="1"/>
  <c r="F121" i="15" s="1"/>
  <c r="K121" i="15" s="1"/>
  <c r="DQ61" i="1"/>
  <c r="DQ12" i="1" s="1"/>
  <c r="F112" i="15" s="1"/>
  <c r="K112" i="15" s="1"/>
  <c r="E117" i="15"/>
  <c r="J117" i="15" s="1"/>
  <c r="CA61" i="1"/>
  <c r="CA12" i="1" s="1"/>
  <c r="F74" i="15" s="1"/>
  <c r="K74" i="15" s="1"/>
  <c r="BU61" i="1"/>
  <c r="BU12" i="1" s="1"/>
  <c r="F68" i="15" s="1"/>
  <c r="K68" i="15" s="1"/>
  <c r="BM61" i="1"/>
  <c r="BM12" i="1" s="1"/>
  <c r="F61" i="15" s="1"/>
  <c r="K61" i="15" s="1"/>
  <c r="BW61" i="1"/>
  <c r="BW12" i="1" s="1"/>
  <c r="F70" i="15" s="1"/>
  <c r="K70" i="15" s="1"/>
  <c r="BR61" i="1"/>
  <c r="BR12" i="1" s="1"/>
  <c r="F65" i="15" s="1"/>
  <c r="K65" i="15" s="1"/>
  <c r="BL61" i="1"/>
  <c r="BL12" i="1" s="1"/>
  <c r="F60" i="15" s="1"/>
  <c r="K60" i="15" s="1"/>
  <c r="BN61" i="1"/>
  <c r="BN12" i="1" s="1"/>
  <c r="F62" i="15" s="1"/>
  <c r="K62" i="15" s="1"/>
  <c r="BV61" i="1"/>
  <c r="BV12" i="1" s="1"/>
  <c r="F69" i="15" s="1"/>
  <c r="K69" i="15" s="1"/>
  <c r="BD61" i="1"/>
  <c r="BD12" i="1" s="1"/>
  <c r="F52" i="15" s="1"/>
  <c r="K52" i="15" s="1"/>
  <c r="BE61" i="1"/>
  <c r="BE12" i="1" s="1"/>
  <c r="F53" i="15" s="1"/>
  <c r="K53" i="15" s="1"/>
  <c r="BS61" i="1"/>
  <c r="BS12" i="1" s="1"/>
  <c r="F66" i="15" s="1"/>
  <c r="K66" i="15" s="1"/>
  <c r="BF61" i="1"/>
  <c r="BF12" i="1" s="1"/>
  <c r="F54" i="15" s="1"/>
  <c r="K54" i="15" s="1"/>
  <c r="BZ61" i="1"/>
  <c r="BZ12" i="1" s="1"/>
  <c r="F73" i="15" s="1"/>
  <c r="K73" i="15" s="1"/>
  <c r="BJ61" i="1"/>
  <c r="BJ12" i="1" s="1"/>
  <c r="F58" i="15" s="1"/>
  <c r="K58" i="15" s="1"/>
  <c r="BP49" i="1"/>
  <c r="BP50" i="1" s="1"/>
  <c r="BC49" i="1"/>
  <c r="BC50" i="1" s="1"/>
  <c r="DD61" i="1" l="1"/>
  <c r="DD12" i="1" s="1"/>
  <c r="F100" i="15" s="1"/>
  <c r="K100" i="15" s="1"/>
  <c r="DK61" i="1"/>
  <c r="DK12" i="1" s="1"/>
  <c r="F107" i="15" s="1"/>
  <c r="K107" i="15" s="1"/>
  <c r="CL61" i="1"/>
  <c r="CL12" i="1" s="1"/>
  <c r="F84" i="15" s="1"/>
  <c r="K84" i="15" s="1"/>
  <c r="DE61" i="1"/>
  <c r="DE12" i="1" s="1"/>
  <c r="F101" i="15" s="1"/>
  <c r="K101" i="15" s="1"/>
  <c r="CJ61" i="1"/>
  <c r="CJ12" i="1" s="1"/>
  <c r="F82" i="15" s="1"/>
  <c r="K82" i="15" s="1"/>
  <c r="DM61" i="1"/>
  <c r="DM12" i="1" s="1"/>
  <c r="F109" i="15" s="1"/>
  <c r="K109" i="15" s="1"/>
  <c r="DJ61" i="1"/>
  <c r="DJ12" i="1" s="1"/>
  <c r="F106" i="15" s="1"/>
  <c r="K106" i="15" s="1"/>
  <c r="CI61" i="1"/>
  <c r="CI12" i="1" s="1"/>
  <c r="F81" i="15" s="1"/>
  <c r="K81" i="15" s="1"/>
  <c r="CN61" i="1"/>
  <c r="CN12" i="1" s="1"/>
  <c r="F86" i="15" s="1"/>
  <c r="K86" i="15" s="1"/>
  <c r="DN61" i="1"/>
  <c r="DN12" i="1" s="1"/>
  <c r="F110" i="15" s="1"/>
  <c r="K110" i="15" s="1"/>
  <c r="DS61" i="1"/>
  <c r="DS12" i="1" s="1"/>
  <c r="DW61" i="1"/>
  <c r="DW12" i="1" s="1"/>
  <c r="F118" i="15" s="1"/>
  <c r="K118" i="15" s="1"/>
  <c r="DU61" i="1"/>
  <c r="DU12" i="1" s="1"/>
  <c r="F116" i="15" s="1"/>
  <c r="K116" i="15" s="1"/>
  <c r="D8" i="15"/>
  <c r="E8" i="15"/>
  <c r="E115" i="15"/>
  <c r="J115" i="15" s="1"/>
  <c r="E112" i="15"/>
  <c r="J112" i="15" s="1"/>
  <c r="E113" i="15"/>
  <c r="J113" i="15" s="1"/>
  <c r="DC61" i="1"/>
  <c r="DC12" i="1" s="1"/>
  <c r="F99" i="15" s="1"/>
  <c r="K99" i="15" s="1"/>
  <c r="CP61" i="1"/>
  <c r="CP12" i="1" s="1"/>
  <c r="F87" i="15" s="1"/>
  <c r="CC61" i="1"/>
  <c r="CC12" i="1" s="1"/>
  <c r="F75" i="15" s="1"/>
  <c r="K75" i="15" s="1"/>
  <c r="K5" i="18" l="1"/>
  <c r="K10" i="18" s="1"/>
  <c r="K87" i="15"/>
  <c r="F114" i="15"/>
  <c r="K114" i="15" s="1"/>
  <c r="DP61" i="1"/>
  <c r="DP12" i="1" s="1"/>
  <c r="E121" i="15"/>
  <c r="J121" i="15" s="1"/>
  <c r="J8" i="15"/>
  <c r="D4" i="18"/>
  <c r="D9" i="18" s="1"/>
  <c r="I8" i="15"/>
  <c r="D3" i="18"/>
  <c r="D8" i="18" s="1"/>
  <c r="E119" i="15"/>
  <c r="J119" i="15" s="1"/>
  <c r="E120" i="15"/>
  <c r="J120" i="15" s="1"/>
  <c r="E118" i="15"/>
  <c r="J118" i="15" s="1"/>
  <c r="E116" i="15"/>
  <c r="J116" i="15" s="1"/>
  <c r="E122" i="15"/>
  <c r="J122" i="15" s="1"/>
  <c r="L5" i="18"/>
  <c r="L10" i="18" s="1"/>
  <c r="J5" i="18"/>
  <c r="J10" i="18" s="1"/>
  <c r="BC61" i="1"/>
  <c r="BC12" i="1" s="1"/>
  <c r="F51" i="15" s="1"/>
  <c r="BP61" i="1"/>
  <c r="BP12" i="1" s="1"/>
  <c r="F63" i="15" s="1"/>
  <c r="K63" i="15" s="1"/>
  <c r="H5" i="18" l="1"/>
  <c r="H10" i="18" s="1"/>
  <c r="K51" i="15"/>
  <c r="F111" i="15"/>
  <c r="K111" i="15" s="1"/>
  <c r="F122" i="15"/>
  <c r="K122" i="15" s="1"/>
  <c r="E114" i="15"/>
  <c r="J114" i="15" s="1"/>
  <c r="I5" i="18"/>
  <c r="I10" i="18" s="1"/>
  <c r="M5" i="18" l="1"/>
  <c r="M10" i="18" s="1"/>
  <c r="E111" i="15"/>
  <c r="DE8" i="1"/>
  <c r="E101" i="15" s="1"/>
  <c r="J101" i="15" s="1"/>
  <c r="DI8" i="1"/>
  <c r="E105" i="15" s="1"/>
  <c r="J105" i="15" s="1"/>
  <c r="J111" i="15" l="1"/>
  <c r="M4" i="18"/>
  <c r="M9" i="18" s="1"/>
  <c r="DJ8" i="1"/>
  <c r="E106" i="15" s="1"/>
  <c r="J106" i="15" s="1"/>
  <c r="DN8" i="1"/>
  <c r="E110" i="15" s="1"/>
  <c r="J110" i="15" s="1"/>
  <c r="DL8" i="1"/>
  <c r="E108" i="15" s="1"/>
  <c r="J108" i="15" s="1"/>
  <c r="DM8" i="1"/>
  <c r="E109" i="15" s="1"/>
  <c r="J109" i="15" s="1"/>
  <c r="DG8" i="1"/>
  <c r="E103" i="15" s="1"/>
  <c r="J103" i="15" s="1"/>
  <c r="DF8" i="1"/>
  <c r="E102" i="15" s="1"/>
  <c r="J102" i="15" s="1"/>
  <c r="DK8" i="1"/>
  <c r="E107" i="15" s="1"/>
  <c r="J107" i="15" s="1"/>
  <c r="DH8" i="1" l="1"/>
  <c r="E104" i="15" s="1"/>
  <c r="J104" i="15" s="1"/>
  <c r="DD8" i="1" l="1"/>
  <c r="E100" i="15" s="1"/>
  <c r="J100" i="15" s="1"/>
  <c r="DC8" i="1" l="1"/>
  <c r="E99" i="15" s="1"/>
  <c r="J99" i="15" l="1"/>
  <c r="L4" i="18"/>
  <c r="L9" i="18" s="1"/>
  <c r="CR8" i="1"/>
  <c r="E89" i="15" s="1"/>
  <c r="J89" i="15" s="1"/>
  <c r="CV8" i="1"/>
  <c r="E93" i="15" s="1"/>
  <c r="J93" i="15" s="1"/>
  <c r="DA8" i="1" l="1"/>
  <c r="E98" i="15" s="1"/>
  <c r="J98" i="15" s="1"/>
  <c r="CY8" i="1"/>
  <c r="E96" i="15" s="1"/>
  <c r="J96" i="15" s="1"/>
  <c r="CW8" i="1"/>
  <c r="E94" i="15" s="1"/>
  <c r="J94" i="15" s="1"/>
  <c r="CT8" i="1"/>
  <c r="E91" i="15" s="1"/>
  <c r="J91" i="15" s="1"/>
  <c r="CZ8" i="1"/>
  <c r="E97" i="15" s="1"/>
  <c r="J97" i="15" s="1"/>
  <c r="CS8" i="1"/>
  <c r="E90" i="15" s="1"/>
  <c r="J90" i="15" s="1"/>
  <c r="CX8" i="1"/>
  <c r="E95" i="15" s="1"/>
  <c r="J95" i="15" s="1"/>
  <c r="CU8" i="1" l="1"/>
  <c r="E92" i="15" s="1"/>
  <c r="J92" i="15" s="1"/>
  <c r="CQ8" i="1" l="1"/>
  <c r="E88" i="15" s="1"/>
  <c r="J88" i="15" s="1"/>
  <c r="CP8" i="1" l="1"/>
  <c r="E87" i="15" s="1"/>
  <c r="J87" i="15" l="1"/>
  <c r="K4" i="18"/>
  <c r="K9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tc={A2F4175D-A453-4F78-AE3A-9BF89893C756}</author>
  </authors>
  <commentList>
    <comment ref="C4" authorId="0" shapeId="0" xr:uid="{A2F4175D-A453-4F78-AE3A-9BF89893C756}">
      <text>
        <t>[Threaded comment]
Your version of Excel allows you to read this threaded comment; however, any edits to it will get removed if the file is opened in a newer version of Excel. Learn more: https://go.microsoft.com/fwlink/?linkid=870924
Comment:
    Don’t Have WCA until April of 2015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<sst xmlns="http://schemas.openxmlformats.org/spreadsheetml/2006/main" count="169" uniqueCount="81">
  <si>
    <t>Year</t>
  </si>
  <si>
    <t>Month</t>
  </si>
  <si>
    <t>WA</t>
  </si>
  <si>
    <t>Total</t>
  </si>
  <si>
    <t>N/A</t>
  </si>
  <si>
    <t>Short Term Firm Sales</t>
  </si>
  <si>
    <t>Short Term Firm Purchases</t>
  </si>
  <si>
    <t>Date</t>
  </si>
  <si>
    <t>Dollars</t>
  </si>
  <si>
    <t>MWhs</t>
  </si>
  <si>
    <t>$/MWh</t>
  </si>
  <si>
    <t>Balancing Adjustment - MWh</t>
  </si>
  <si>
    <t>Balancing Adjustment - $</t>
  </si>
  <si>
    <t>Washington NPC Before Balancing</t>
  </si>
  <si>
    <t>Check</t>
  </si>
  <si>
    <t>Washington NPC Balanced</t>
  </si>
  <si>
    <t>Wind</t>
  </si>
  <si>
    <t>Solar</t>
  </si>
  <si>
    <t>PPA Increase</t>
  </si>
  <si>
    <t>PPA - MWh</t>
  </si>
  <si>
    <t>PPA - $</t>
  </si>
  <si>
    <t>$/MWhs</t>
  </si>
  <si>
    <t>(Unadjusted) Total System NPC $/MWh</t>
  </si>
  <si>
    <t>(Unadjusted) Total System NPC $/MWh * WA Load</t>
  </si>
  <si>
    <t>(Adjusted) WIJAM NPC $/MWh</t>
  </si>
  <si>
    <t>(Adjusted) WIJAM NPC $/MWh * WA Load</t>
  </si>
  <si>
    <t>Net Position - long(short)</t>
  </si>
  <si>
    <t>Capacity</t>
  </si>
  <si>
    <t>Monthly Capacity Factor</t>
  </si>
  <si>
    <t>Monthly Generation</t>
  </si>
  <si>
    <t>Short Term Firm Dollars</t>
  </si>
  <si>
    <t>Short Term Firm MWh</t>
  </si>
  <si>
    <t>Short Term Firm $/MWh</t>
  </si>
  <si>
    <t>PPA Net Short Postion Long (Short)</t>
  </si>
  <si>
    <t>(Adjusted) WCA/WIJAM NPC $/MWh</t>
  </si>
  <si>
    <t>(Adjusted) WCA/WIJAM NPC $/MWh * WA Load</t>
  </si>
  <si>
    <t>Maximum Short Position Long(Short)</t>
  </si>
  <si>
    <t>Solar OR</t>
  </si>
  <si>
    <t>Solar UT</t>
  </si>
  <si>
    <t>Total PPA MWh Annual Method</t>
  </si>
  <si>
    <t>(Adjusted) WCA WA Allocated NPC $/MWh</t>
  </si>
  <si>
    <t>(Adjusted) WCA WA Allocated NPC $/MWh * WA Load</t>
  </si>
  <si>
    <t>Unbalance for WCA Only (Sales $)</t>
  </si>
  <si>
    <t>Unbalance for WCA Only (Purchases $)</t>
  </si>
  <si>
    <t>Name</t>
  </si>
  <si>
    <t>Start Date</t>
  </si>
  <si>
    <t>Total PPA Expense Method</t>
  </si>
  <si>
    <t>Mid C On-Peak</t>
  </si>
  <si>
    <t>Mid C On-Peak*WA Load</t>
  </si>
  <si>
    <t>75% of Postion</t>
  </si>
  <si>
    <t>STF (Sales Increase) Purchase Increase</t>
  </si>
  <si>
    <t>Actual Year</t>
  </si>
  <si>
    <t>Notice Short Position in 2015</t>
  </si>
  <si>
    <t>Assumes 4 year lag between Notice of short position and resource online date</t>
  </si>
  <si>
    <t>Notice Short Position in 2016</t>
  </si>
  <si>
    <t>Notice Long position in 2017</t>
  </si>
  <si>
    <t>Resources which meet 2015 short position are online</t>
  </si>
  <si>
    <t>Notice Short Position in 2020</t>
  </si>
  <si>
    <t>Notice Short Position in 2021</t>
  </si>
  <si>
    <t>Notice Short Position in 2022</t>
  </si>
  <si>
    <t>Resources which meet 2020 Short position are online</t>
  </si>
  <si>
    <t>Gen in Month of shortest position from 4 years ago</t>
  </si>
  <si>
    <t>Sales increase from excess PPA or Purchase increase from shortfall</t>
  </si>
  <si>
    <t>Fuel</t>
  </si>
  <si>
    <t>Year Online</t>
  </si>
  <si>
    <t>Monthly Cost</t>
  </si>
  <si>
    <t>Wind and Solar Contract Prices ($/MWh)</t>
  </si>
  <si>
    <t>Total System NPC $/MWh</t>
  </si>
  <si>
    <t>WCA/WIJAM System NPC $/MWh</t>
  </si>
  <si>
    <t>Mid C On-Peak $/MWh</t>
  </si>
  <si>
    <t>Resources which meet 2015 short position are sufficient for 2016 short position</t>
  </si>
  <si>
    <t>75% of Maximum Position Long (Short)</t>
  </si>
  <si>
    <t>Resource Capacity (MWs)</t>
  </si>
  <si>
    <t>WA Net Power Costs</t>
  </si>
  <si>
    <t>Counterfactual</t>
  </si>
  <si>
    <t>Schedule 3/3A Uncomitted</t>
  </si>
  <si>
    <t>$/MW-Year</t>
  </si>
  <si>
    <t>2021-Forward</t>
  </si>
  <si>
    <t>2018-2020</t>
  </si>
  <si>
    <t>$/Year</t>
  </si>
  <si>
    <t>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</si>
</sst>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_(&quot;$&quot;* #,##0.0_);_(&quot;$&quot;* \(#,##0.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14" fontId="0" fillId="0" borderId="0" xfId="0" applyNumberFormat="1"/>
    <xf numFmtId="165" fontId="0" fillId="0" borderId="0" xfId="2" applyNumberFormat="1" applyFont="1"/>
    <xf numFmtId="14" fontId="2" fillId="0" borderId="0" xfId="0" applyNumberFormat="1" applyFont="1"/>
    <xf numFmtId="0" fontId="0" fillId="2" borderId="0" xfId="0" applyFill="1"/>
    <xf numFmtId="0" fontId="0" fillId="3" borderId="0" xfId="0" applyFill="1"/>
    <xf numFmtId="166" fontId="0" fillId="0" borderId="0" xfId="0" applyNumberFormat="1"/>
    <xf numFmtId="14" fontId="0" fillId="0" borderId="0" xfId="1" applyNumberFormat="1" applyFont="1"/>
    <xf numFmtId="14" fontId="1" fillId="0" borderId="0" xfId="1" applyNumberFormat="1" applyFont="1"/>
    <xf numFmtId="165" fontId="2" fillId="0" borderId="7" xfId="2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Border="1"/>
    <xf numFmtId="165" fontId="0" fillId="0" borderId="0" xfId="2" applyNumberFormat="1" applyFont="1" applyBorder="1"/>
    <xf numFmtId="165" fontId="2" fillId="0" borderId="0" xfId="2" applyNumberFormat="1" applyFont="1" applyBorder="1"/>
    <xf numFmtId="0" fontId="5" fillId="0" borderId="0" xfId="0" applyFont="1"/>
    <xf numFmtId="14" fontId="5" fillId="0" borderId="0" xfId="0" applyNumberFormat="1" applyFont="1"/>
    <xf numFmtId="44" fontId="5" fillId="0" borderId="0" xfId="2" applyFont="1"/>
    <xf numFmtId="44" fontId="5" fillId="0" borderId="0" xfId="0" applyNumberFormat="1" applyFont="1"/>
    <xf numFmtId="167" fontId="5" fillId="0" borderId="0" xfId="2" applyNumberFormat="1" applyFont="1"/>
    <xf numFmtId="0" fontId="5" fillId="3" borderId="0" xfId="0" applyFont="1" applyFill="1"/>
    <xf numFmtId="14" fontId="5" fillId="3" borderId="0" xfId="0" applyNumberFormat="1" applyFont="1" applyFill="1"/>
    <xf numFmtId="44" fontId="5" fillId="3" borderId="0" xfId="2" applyFont="1" applyFill="1"/>
    <xf numFmtId="8" fontId="5" fillId="3" borderId="0" xfId="0" applyNumberFormat="1" applyFont="1" applyFill="1"/>
    <xf numFmtId="0" fontId="5" fillId="3" borderId="1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13" xfId="0" applyFont="1" applyFill="1" applyBorder="1" applyAlignment="1">
      <alignment horizontal="center"/>
    </xf>
    <xf numFmtId="164" fontId="0" fillId="3" borderId="16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3" borderId="13" xfId="1" applyNumberFormat="1" applyFont="1" applyFill="1" applyBorder="1" applyAlignment="1">
      <alignment horizontal="center"/>
    </xf>
    <xf numFmtId="44" fontId="5" fillId="3" borderId="0" xfId="2" applyFont="1" applyFill="1" applyBorder="1" applyAlignment="1">
      <alignment horizontal="center"/>
    </xf>
    <xf numFmtId="44" fontId="5" fillId="3" borderId="13" xfId="2" applyFont="1" applyFill="1" applyBorder="1" applyAlignment="1">
      <alignment horizontal="center"/>
    </xf>
    <xf numFmtId="44" fontId="5" fillId="3" borderId="15" xfId="2" applyFont="1" applyFill="1" applyBorder="1" applyAlignment="1">
      <alignment horizontal="center"/>
    </xf>
    <xf numFmtId="44" fontId="5" fillId="3" borderId="16" xfId="2" applyFont="1" applyFill="1" applyBorder="1" applyAlignment="1">
      <alignment horizontal="center"/>
    </xf>
    <xf numFmtId="164" fontId="0" fillId="0" borderId="0" xfId="1" applyNumberFormat="1" applyFont="1" applyFill="1"/>
    <xf numFmtId="165" fontId="0" fillId="0" borderId="0" xfId="2" applyNumberFormat="1" applyFont="1" applyFill="1" applyBorder="1"/>
    <xf numFmtId="166" fontId="0" fillId="0" borderId="0" xfId="2" applyNumberFormat="1" applyFont="1" applyFill="1" applyBorder="1"/>
    <xf numFmtId="164" fontId="0" fillId="0" borderId="0" xfId="1" applyNumberFormat="1" applyFont="1" applyFill="1" applyBorder="1"/>
    <xf numFmtId="0" fontId="4" fillId="4" borderId="10" xfId="0" applyFont="1" applyFill="1" applyBorder="1"/>
    <xf numFmtId="0" fontId="4" fillId="4" borderId="15" xfId="0" applyFont="1" applyFill="1" applyBorder="1"/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6" xfId="0" applyFont="1" applyFill="1" applyBorder="1"/>
    <xf numFmtId="14" fontId="2" fillId="3" borderId="9" xfId="0" applyNumberFormat="1" applyFont="1" applyFill="1" applyBorder="1"/>
    <xf numFmtId="165" fontId="0" fillId="3" borderId="10" xfId="2" applyNumberFormat="1" applyFont="1" applyFill="1" applyBorder="1"/>
    <xf numFmtId="165" fontId="0" fillId="3" borderId="11" xfId="2" applyNumberFormat="1" applyFont="1" applyFill="1" applyBorder="1"/>
    <xf numFmtId="14" fontId="2" fillId="3" borderId="12" xfId="0" applyNumberFormat="1" applyFont="1" applyFill="1" applyBorder="1"/>
    <xf numFmtId="165" fontId="0" fillId="3" borderId="0" xfId="2" applyNumberFormat="1" applyFont="1" applyFill="1" applyBorder="1"/>
    <xf numFmtId="165" fontId="0" fillId="3" borderId="13" xfId="2" applyNumberFormat="1" applyFont="1" applyFill="1" applyBorder="1"/>
    <xf numFmtId="14" fontId="2" fillId="3" borderId="14" xfId="0" applyNumberFormat="1" applyFont="1" applyFill="1" applyBorder="1"/>
    <xf numFmtId="165" fontId="0" fillId="3" borderId="15" xfId="2" applyNumberFormat="1" applyFont="1" applyFill="1" applyBorder="1"/>
    <xf numFmtId="165" fontId="0" fillId="3" borderId="16" xfId="2" applyNumberFormat="1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165" fontId="0" fillId="3" borderId="0" xfId="2" applyNumberFormat="1" applyFont="1" applyFill="1" applyBorder="1" applyAlignment="1">
      <alignment horizontal="center"/>
    </xf>
    <xf numFmtId="165" fontId="0" fillId="3" borderId="15" xfId="2" applyNumberFormat="1" applyFont="1" applyFill="1" applyBorder="1" applyAlignment="1">
      <alignment horizontal="center"/>
    </xf>
    <xf numFmtId="165" fontId="0" fillId="3" borderId="13" xfId="2" applyNumberFormat="1" applyFont="1" applyFill="1" applyBorder="1" applyAlignment="1">
      <alignment horizontal="center"/>
    </xf>
    <xf numFmtId="165" fontId="0" fillId="3" borderId="16" xfId="2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7" fontId="5" fillId="3" borderId="0" xfId="2" applyNumberFormat="1" applyFont="1" applyFill="1" applyBorder="1" applyAlignment="1">
      <alignment horizontal="center"/>
    </xf>
    <xf numFmtId="167" fontId="5" fillId="3" borderId="13" xfId="2" applyNumberFormat="1" applyFont="1" applyFill="1" applyBorder="1" applyAlignment="1">
      <alignment horizontal="center"/>
    </xf>
    <xf numFmtId="0" fontId="0" fillId="3" borderId="14" xfId="0" applyFill="1" applyBorder="1"/>
    <xf numFmtId="167" fontId="5" fillId="3" borderId="15" xfId="2" applyNumberFormat="1" applyFont="1" applyFill="1" applyBorder="1" applyAlignment="1">
      <alignment horizontal="center"/>
    </xf>
    <xf numFmtId="167" fontId="5" fillId="3" borderId="16" xfId="2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6" xfId="0" applyFont="1" applyFill="1" applyBorder="1" applyAlignment="1">
      <alignment horizontal="center" vertical="center" textRotation="90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166" fontId="0" fillId="0" borderId="0" xfId="2" applyNumberFormat="1" applyFont="1" applyFill="1"/>
    <xf numFmtId="166" fontId="0" fillId="0" borderId="0" xfId="0" applyNumberFormat="1" applyFill="1"/>
    <xf numFmtId="165" fontId="0" fillId="0" borderId="0" xfId="0" applyNumberFormat="1" applyFill="1"/>
    <xf numFmtId="166" fontId="0" fillId="0" borderId="1" xfId="2" applyNumberFormat="1" applyFont="1" applyFill="1" applyBorder="1"/>
    <xf numFmtId="166" fontId="0" fillId="0" borderId="2" xfId="2" applyNumberFormat="1" applyFont="1" applyFill="1" applyBorder="1"/>
    <xf numFmtId="166" fontId="0" fillId="0" borderId="3" xfId="2" applyNumberFormat="1" applyFont="1" applyFill="1" applyBorder="1"/>
    <xf numFmtId="165" fontId="0" fillId="0" borderId="1" xfId="0" applyNumberFormat="1" applyFill="1" applyBorder="1"/>
    <xf numFmtId="165" fontId="0" fillId="0" borderId="2" xfId="0" applyNumberFormat="1" applyFill="1" applyBorder="1"/>
    <xf numFmtId="165" fontId="0" fillId="0" borderId="3" xfId="0" applyNumberFormat="1" applyFill="1" applyBorder="1"/>
    <xf numFmtId="44" fontId="0" fillId="0" borderId="0" xfId="0" applyNumberFormat="1" applyFill="1"/>
    <xf numFmtId="165" fontId="0" fillId="0" borderId="0" xfId="2" applyNumberFormat="1" applyFont="1" applyFill="1"/>
    <xf numFmtId="164" fontId="0" fillId="0" borderId="1" xfId="0" applyNumberFormat="1" applyFill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41" fontId="0" fillId="0" borderId="0" xfId="0" applyNumberForma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4" fontId="0" fillId="0" borderId="0" xfId="0" applyNumberFormat="1" applyFill="1"/>
    <xf numFmtId="0" fontId="0" fillId="0" borderId="0" xfId="0" applyFill="1" applyAlignment="1">
      <alignment horizontal="left" indent="1"/>
    </xf>
    <xf numFmtId="165" fontId="0" fillId="0" borderId="1" xfId="2" applyNumberFormat="1" applyFont="1" applyFill="1" applyBorder="1"/>
    <xf numFmtId="165" fontId="0" fillId="0" borderId="2" xfId="2" applyNumberFormat="1" applyFont="1" applyFill="1" applyBorder="1"/>
    <xf numFmtId="165" fontId="0" fillId="0" borderId="3" xfId="2" applyNumberFormat="1" applyFont="1" applyFill="1" applyBorder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3" xfId="1" applyNumberFormat="1" applyFont="1" applyFill="1" applyBorder="1"/>
    <xf numFmtId="0" fontId="3" fillId="0" borderId="4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164" fontId="0" fillId="0" borderId="0" xfId="0" applyNumberFormat="1" applyFill="1"/>
    <xf numFmtId="0" fontId="3" fillId="0" borderId="6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'Annual Analysis'!$C$3</c:f>
              <c:strCache>
                <c:ptCount val="1"/>
                <c:pt idx="0">
                  <c:v>(Unadjusted) Total System NPC $/MWh * WA Load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'Annual Analysis'!$D$2:$M$2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'Annual Analysis'!$D$3:$M$3</c:f>
              <c:numCache>
                <c:formatCode>_("$"* #,##0_);_("$"* \(#,##0\);_("$"* "-"??_);_(@_)</c:formatCode>
                <c:ptCount val="10"/>
                <c:pt idx="0">
                  <c:v>118045827.80532484</c:v>
                </c:pt>
                <c:pt idx="1">
                  <c:v>111186215.5435338</c:v>
                </c:pt>
                <c:pt idx="2">
                  <c:v>118400819.62173814</c:v>
                </c:pt>
                <c:pt idx="3">
                  <c:v>116932676.83167827</c:v>
                </c:pt>
                <c:pt idx="4">
                  <c:v>126948757.18854755</c:v>
                </c:pt>
                <c:pt idx="5">
                  <c:v>114231554.75216305</c:v>
                </c:pt>
                <c:pt idx="6">
                  <c:v>128248867.05327386</c:v>
                </c:pt>
                <c:pt idx="7">
                  <c:v>152785927.75243106</c:v>
                </c:pt>
                <c:pt idx="8">
                  <c:v>178127064.61534905</c:v>
                </c:pt>
                <c:pt idx="9">
                  <c:v>190990946.65863618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3-4A7B-AAEF-71C0803DDE74}"/>
            </c:ext>
          </c:extLst>
        </c:ser>
        <c:ser>
          <c:idx val="1"/>
          <c:order val="1"/>
          <c:tx>
            <c:strRef>
              <c:f>'Annual Analysis'!$C$4</c:f>
              <c:strCache>
                <c:ptCount val="1"/>
                <c:pt idx="0">
                  <c:v>(Adjusted) WCA/WIJAM NPC $/MWh * WA Load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'Annual Analysis'!$D$2:$M$2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'Annual Analysis'!$D$4:$M$4</c:f>
              <c:numCache>
                <c:formatCode>_("$"* #,##0_);_("$"* \(#,##0\);_("$"* "-"??_);_(@_)</c:formatCode>
                <c:ptCount val="10"/>
                <c:pt idx="0">
                  <c:v>134953396.96964526</c:v>
                </c:pt>
                <c:pt idx="1">
                  <c:v>120285594.66531348</c:v>
                </c:pt>
                <c:pt idx="2">
                  <c:v>114259299.36665234</c:v>
                </c:pt>
                <c:pt idx="3">
                  <c:v>112413333.30842993</c:v>
                </c:pt>
                <c:pt idx="4">
                  <c:v>124992036.52002797</c:v>
                </c:pt>
                <c:pt idx="5">
                  <c:v>109524487.41576102</c:v>
                </c:pt>
                <c:pt idx="6">
                  <c:v>164765847.86293766</c:v>
                </c:pt>
                <c:pt idx="7">
                  <c:v>212442241.21300411</c:v>
                </c:pt>
                <c:pt idx="8">
                  <c:v>224438776.5937534</c:v>
                </c:pt>
                <c:pt idx="9">
                  <c:v>234479748.59176531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3-4A7B-AAEF-71C0803DDE74}"/>
            </c:ext>
          </c:extLst>
        </c:ser>
        <c:ser>
          <c:idx val="2"/>
          <c:order val="2"/>
          <c:tx>
            <c:strRef>
              <c:f>'Annual Analysis'!$C$5</c:f>
              <c:strCache>
                <c:ptCount val="1"/>
                <c:pt idx="0">
                  <c:v>Counterfactual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'Annual Analysis'!$D$2:$M$2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'Annual Analysis'!$D$5:$M$5</c:f>
              <c:numCache>
                <c:formatCode>_("$"* #,##0_);_("$"* \(#,##0\);_("$"* "-"??_);_(@_)</c:formatCode>
                <c:ptCount val="10"/>
                <c:pt idx="4">
                  <c:v>148584919.84640533</c:v>
                </c:pt>
                <c:pt idx="5">
                  <c:v>125343598.49683799</c:v>
                </c:pt>
                <c:pt idx="6">
                  <c:v>169456793.722188</c:v>
                </c:pt>
                <c:pt idx="7">
                  <c:v>206090273.27515775</c:v>
                </c:pt>
                <c:pt idx="8">
                  <c:v>218084267.94891256</c:v>
                </c:pt>
                <c:pt idx="9">
                  <c:v>211188581.00405604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B3-4A7B-AAEF-71C0803DD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2100705967"/>
        <c:axId val="789237568"/>
      </c:barChart>
      <c:lineChart>
        <c:grouping val="standard"/>
        <c:varyColors val="0"/>
        <c:ser>
          <c:idx val="4"/>
          <c:order val="3"/>
          <c:tx>
            <c:strRef>
              <c:f>'Annual Analysis'!$C$6</c:f>
              <c:strCache>
                <c:ptCount val="1"/>
                <c:pt idx="0">
                  <c:v>Mid C On-Peak*WA Load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Analysis'!$D$2:$M$2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'Annual Analysis'!$D$6:$M$6</c:f>
              <c:numCache>
                <c:formatCode>_("$"* #,##0_);_("$"* \(#,##0\);_("$"* "-"??_);_(@_)</c:formatCode>
                <c:ptCount val="10"/>
                <c:pt idx="0">
                  <c:v>118792059.48955356</c:v>
                </c:pt>
                <c:pt idx="1">
                  <c:v>103268889.45314465</c:v>
                </c:pt>
                <c:pt idx="2">
                  <c:v>120951619.8200689</c:v>
                </c:pt>
                <c:pt idx="3">
                  <c:v>162406062.45925474</c:v>
                </c:pt>
                <c:pt idx="4">
                  <c:v>178528656.4923692</c:v>
                </c:pt>
                <c:pt idx="5">
                  <c:v>111237874.33370139</c:v>
                </c:pt>
                <c:pt idx="6">
                  <c:v>274464620.16348714</c:v>
                </c:pt>
                <c:pt idx="7">
                  <c:v>449005081.99572498</c:v>
                </c:pt>
                <c:pt idx="8">
                  <c:v>379657824.91758186</c:v>
                </c:pt>
                <c:pt idx="9">
                  <c:v>309114179.91005999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5-40AA-B57A-49B78B94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705967"/>
        <c:axId val="789237568"/>
      </c:lineChart>
      <c:catAx>
        <c:axId val="2100705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237568"/>
        <c:crosses val="autoZero"/>
        <c:auto val="1"/>
        <c:lblAlgn val="ctr"/>
        <c:lblOffset val="100"/>
        <c:noMultiLvlLbl val="0"/>
      </c:catAx>
      <c:valAx>
        <c:axId val="78923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05967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$/MWh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Analysis'!$C$8</c:f>
              <c:strCache>
                <c:ptCount val="1"/>
                <c:pt idx="0">
                  <c:v>Total System NPC $/MWh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'Annual Analysis'!$D$2:$M$2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'Annual Analysis'!$D$8:$M$8</c:f>
              <c:numCache>
                <c:formatCode>_("$"* #,##0.0000_);_("$"* \(#,##0.0000\);_("$"* "-"??_);_(@_)</c:formatCode>
                <c:ptCount val="10"/>
                <c:pt idx="0">
                  <c:v>25.911043476580659</c:v>
                </c:pt>
                <c:pt idx="1">
                  <c:v>25.086733576122338</c:v>
                </c:pt>
                <c:pt idx="2">
                  <c:v>25.684285434845798</c:v>
                </c:pt>
                <c:pt idx="3">
                  <c:v>26.811999842292927</c:v>
                </c:pt>
                <c:pt idx="4">
                  <c:v>27.843328350327575</c:v>
                </c:pt>
                <c:pt idx="5">
                  <c:v>25.625199318515769</c:v>
                </c:pt>
                <c:pt idx="6">
                  <c:v>27.934668979221655</c:v>
                </c:pt>
                <c:pt idx="7">
                  <c:v>32.882531014604886</c:v>
                </c:pt>
                <c:pt idx="8">
                  <c:v>41.04580986388752</c:v>
                </c:pt>
                <c:pt idx="9">
                  <c:v>42.664174953707338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A-46DC-95C3-6C9D9EC170AB}"/>
            </c:ext>
          </c:extLst>
        </c:ser>
        <c:ser>
          <c:idx val="1"/>
          <c:order val="1"/>
          <c:tx>
            <c:strRef>
              <c:f>'Annual Analysis'!$C$9</c:f>
              <c:strCache>
                <c:ptCount val="1"/>
                <c:pt idx="0">
                  <c:v>WCA/WIJAM System NPC $/MWh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'Annual Analysis'!$D$2:$M$2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'Annual Analysis'!$D$9:$M$9</c:f>
              <c:numCache>
                <c:formatCode>_("$"* #,##0.0000_);_("$"* \(#,##0.0000\);_("$"* "-"??_);_(@_)</c:formatCode>
                <c:ptCount val="10"/>
                <c:pt idx="0">
                  <c:v>29.622252655633403</c:v>
                </c:pt>
                <c:pt idx="1">
                  <c:v>27.139809118088589</c:v>
                </c:pt>
                <c:pt idx="2">
                  <c:v>24.785879590142596</c:v>
                </c:pt>
                <c:pt idx="3">
                  <c:v>25.775739995038876</c:v>
                </c:pt>
                <c:pt idx="4">
                  <c:v>27.414166086198072</c:v>
                </c:pt>
                <c:pt idx="5">
                  <c:v>24.569277958059164</c:v>
                </c:pt>
                <c:pt idx="6">
                  <c:v>35.888655587265596</c:v>
                </c:pt>
                <c:pt idx="7">
                  <c:v>45.721740792895943</c:v>
                </c:pt>
                <c:pt idx="8">
                  <c:v>51.717415149931782</c:v>
                </c:pt>
                <c:pt idx="9">
                  <c:v>52.37884408678611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A-46DC-95C3-6C9D9EC170AB}"/>
            </c:ext>
          </c:extLst>
        </c:ser>
        <c:ser>
          <c:idx val="2"/>
          <c:order val="2"/>
          <c:tx>
            <c:strRef>
              <c:f>'Annual Analysis'!$C$10</c:f>
              <c:strCache>
                <c:ptCount val="1"/>
                <c:pt idx="0">
                  <c:v>Counterfactual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'Annual Analysis'!$D$2:$M$2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'Annual Analysis'!$D$10:$M$10</c:f>
              <c:numCache>
                <c:formatCode>_("$"* #,##0.0000_);_("$"* \(#,##0.0000\);_("$"* "-"??_);_(@_)</c:formatCode>
                <c:ptCount val="10"/>
                <c:pt idx="4">
                  <c:v>32.58872952214918</c:v>
                </c:pt>
                <c:pt idx="5">
                  <c:v>28.117928550917025</c:v>
                </c:pt>
                <c:pt idx="6">
                  <c:v>36.910419153591491</c:v>
                </c:pt>
                <c:pt idx="7">
                  <c:v>44.354672596285241</c:v>
                </c:pt>
                <c:pt idx="8">
                  <c:v>50.253146066635544</c:v>
                </c:pt>
                <c:pt idx="9">
                  <c:v>47.175987793214176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A-46DC-95C3-6C9D9EC170AB}"/>
            </c:ext>
          </c:extLst>
        </c:ser>
        <c:ser>
          <c:idx val="4"/>
          <c:order val="3"/>
          <c:tx>
            <c:strRef>
              <c:f>'Annual Analysis'!$C$11</c:f>
              <c:strCache>
                <c:ptCount val="1"/>
                <c:pt idx="0">
                  <c:v>Mid C On-Peak $/MWh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'Annual Analysis'!$D$2:$M$2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'Annual Analysis'!$D$11:$M$11</c:f>
              <c:numCache>
                <c:formatCode>_("$"* #,##0.0000_);_("$"* \(#,##0.0000\);_("$"* "-"??_);_(@_)</c:formatCode>
                <c:ptCount val="10"/>
                <c:pt idx="0">
                  <c:v>25.731734912155748</c:v>
                </c:pt>
                <c:pt idx="1">
                  <c:v>22.594129249762585</c:v>
                </c:pt>
                <c:pt idx="2">
                  <c:v>25.509414470560301</c:v>
                </c:pt>
                <c:pt idx="3">
                  <c:v>35.888040170940165</c:v>
                </c:pt>
                <c:pt idx="4">
                  <c:v>37.810507169990508</c:v>
                </c:pt>
                <c:pt idx="5">
                  <c:v>24.500912962962961</c:v>
                </c:pt>
                <c:pt idx="6">
                  <c:v>58.358744183285843</c:v>
                </c:pt>
                <c:pt idx="7">
                  <c:v>92.751987048907878</c:v>
                </c:pt>
                <c:pt idx="8">
                  <c:v>85.513653656220342</c:v>
                </c:pt>
                <c:pt idx="9">
                  <c:v>63.451541761633422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0A-46DC-95C3-6C9D9EC17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5967"/>
        <c:axId val="789237568"/>
        <c:extLst/>
      </c:lineChart>
      <c:catAx>
        <c:axId val="2100705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237568"/>
        <c:crosses val="autoZero"/>
        <c:auto val="1"/>
        <c:lblAlgn val="ctr"/>
        <c:lblOffset val="100"/>
        <c:noMultiLvlLbl val="0"/>
      </c:catAx>
      <c:valAx>
        <c:axId val="78923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(&quot;$&quot;* #,##0.0000_);_(&quot;$&quot;* \(#,##0.00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705967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12</xdr:row>
      <xdr:rowOff>0</xdr:rowOff>
    </xdr:from>
    <xdr:to>
      <xdr:col>13</xdr:col>
      <xdr:colOff>74084</xdr:colOff>
      <xdr:row>43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CF152D0-FDAC-9DDF-E669-7E7AA17BBE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12</xdr:row>
      <xdr:rowOff>0</xdr:rowOff>
    </xdr:from>
    <xdr:to>
      <xdr:col>35</xdr:col>
      <xdr:colOff>38100</xdr:colOff>
      <xdr:row>43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9F0F69-4F36-4926-B905-337BAD150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Zacharia, Isaiah (PacifiCorp)" id="{6BA9F998-7266-4877-BD8D-D782E2D9507F}" userId="S::Isaiah.Zacharia@pacificorp.com::b717d439-8d99-42f9-b85d-3b14acc622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5-01-22T23:03:26.79" personId="{6BA9F998-7266-4877-BD8D-D782E2D9507F}" id="{A2F4175D-A453-4F78-AE3A-9BF89893C756}">
    <text>Don’t Have WCA until April of 2015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DD84-5849-4D80-8E07-E6762C0699A1}">
  <sheetPr codeName="Sheet1"/>
  <dimension ref="B1:AJ44"/>
  <sheetViews>
    <sheetView tabSelected="1" zoomScale="90" zoomScaleNormal="90" workbookViewId="0">
      <selection activeCell="T4" sqref="T4"/>
    </sheetView>
  </sheetViews>
  <sheetFormatPr defaultRowHeight="15" x14ac:dyDescent="0.25"/>
  <cols>
    <col min="2" max="2" width="3.7109375" bestFit="1" customWidth="1"/>
    <col min="3" max="3" width="59.140625" bestFit="1" customWidth="1"/>
    <col min="4" max="5" width="15.7109375" bestFit="1" customWidth="1"/>
    <col min="6" max="7" width="15.28515625" bestFit="1" customWidth="1"/>
    <col min="8" max="11" width="15.7109375" bestFit="1" customWidth="1"/>
    <col min="12" max="12" width="16.28515625" bestFit="1" customWidth="1"/>
    <col min="13" max="13" width="15.7109375" bestFit="1" customWidth="1"/>
  </cols>
  <sheetData>
    <row r="1" spans="2:36" x14ac:dyDescent="0.25">
      <c r="B1" s="64"/>
      <c r="C1" s="60"/>
      <c r="D1" s="93" t="s">
        <v>73</v>
      </c>
      <c r="E1" s="93"/>
      <c r="F1" s="93"/>
      <c r="G1" s="93"/>
      <c r="H1" s="93"/>
      <c r="I1" s="93"/>
      <c r="J1" s="93"/>
      <c r="K1" s="93"/>
      <c r="L1" s="93"/>
      <c r="M1" s="94"/>
    </row>
    <row r="2" spans="2:36" ht="15.75" thickBot="1" x14ac:dyDescent="0.3">
      <c r="B2" s="65"/>
      <c r="C2" s="61"/>
      <c r="D2" s="62">
        <v>2015</v>
      </c>
      <c r="E2" s="62">
        <f>D2+1</f>
        <v>2016</v>
      </c>
      <c r="F2" s="62">
        <f t="shared" ref="F2:M2" si="0">E2+1</f>
        <v>2017</v>
      </c>
      <c r="G2" s="62">
        <f t="shared" si="0"/>
        <v>2018</v>
      </c>
      <c r="H2" s="62">
        <f t="shared" si="0"/>
        <v>2019</v>
      </c>
      <c r="I2" s="62">
        <f t="shared" si="0"/>
        <v>2020</v>
      </c>
      <c r="J2" s="62">
        <f t="shared" si="0"/>
        <v>2021</v>
      </c>
      <c r="K2" s="62">
        <f t="shared" si="0"/>
        <v>2022</v>
      </c>
      <c r="L2" s="62">
        <f t="shared" si="0"/>
        <v>2023</v>
      </c>
      <c r="M2" s="63">
        <f t="shared" si="0"/>
        <v>2024</v>
      </c>
    </row>
    <row r="3" spans="2:36" ht="15" customHeight="1" x14ac:dyDescent="0.25">
      <c r="B3" s="91" t="s">
        <v>8</v>
      </c>
      <c r="C3" s="66" t="s">
        <v>23</v>
      </c>
      <c r="D3" s="67">
        <f>SUMIFS(INDEX('Monthly Analysis'!$D:$F,0,MATCH($C3,'Monthly Analysis'!$D$2:$F$2,0)),'Monthly Analysis'!$B:$B,D$2)</f>
        <v>118045827.80532484</v>
      </c>
      <c r="E3" s="67">
        <f>SUMIFS(INDEX('Monthly Analysis'!$D:$F,0,MATCH($C3,'Monthly Analysis'!$D$2:$F$2,0)),'Monthly Analysis'!$B:$B,E$2)</f>
        <v>111186215.5435338</v>
      </c>
      <c r="F3" s="67">
        <f>SUMIFS(INDEX('Monthly Analysis'!$D:$F,0,MATCH($C3,'Monthly Analysis'!$D$2:$F$2,0)),'Monthly Analysis'!$B:$B,F$2)</f>
        <v>118400819.62173814</v>
      </c>
      <c r="G3" s="67">
        <f>SUMIFS(INDEX('Monthly Analysis'!$D:$F,0,MATCH($C3,'Monthly Analysis'!$D$2:$F$2,0)),'Monthly Analysis'!$B:$B,G$2)</f>
        <v>116932676.83167827</v>
      </c>
      <c r="H3" s="67">
        <f>SUMIFS(INDEX('Monthly Analysis'!$D:$F,0,MATCH($C3,'Monthly Analysis'!$D$2:$F$2,0)),'Monthly Analysis'!$B:$B,H$2)</f>
        <v>126948757.18854755</v>
      </c>
      <c r="I3" s="67">
        <f>SUMIFS(INDEX('Monthly Analysis'!$D:$F,0,MATCH($C3,'Monthly Analysis'!$D$2:$F$2,0)),'Monthly Analysis'!$B:$B,I$2)</f>
        <v>114231554.75216305</v>
      </c>
      <c r="J3" s="67">
        <f>SUMIFS(INDEX('Monthly Analysis'!$D:$F,0,MATCH($C3,'Monthly Analysis'!$D$2:$F$2,0)),'Monthly Analysis'!$B:$B,J$2)</f>
        <v>128248867.05327386</v>
      </c>
      <c r="K3" s="67">
        <f>SUMIFS(INDEX('Monthly Analysis'!$D:$F,0,MATCH($C3,'Monthly Analysis'!$D$2:$F$2,0)),'Monthly Analysis'!$B:$B,K$2)</f>
        <v>152785927.75243106</v>
      </c>
      <c r="L3" s="67">
        <f>SUMIFS(INDEX('Monthly Analysis'!$D:$F,0,MATCH($C3,'Monthly Analysis'!$D$2:$F$2,0)),'Monthly Analysis'!$B:$B,L$2)</f>
        <v>178127064.61534905</v>
      </c>
      <c r="M3" s="68">
        <f>SUMIFS(INDEX('Monthly Analysis'!$D:$F,0,MATCH($C3,'Monthly Analysis'!$D$2:$F$2,0)),'Monthly Analysis'!$B:$B,M$2)</f>
        <v>190990946.65863618</v>
      </c>
    </row>
    <row r="4" spans="2:36" x14ac:dyDescent="0.25">
      <c r="B4" s="91"/>
      <c r="C4" s="69" t="s">
        <v>35</v>
      </c>
      <c r="D4" s="70">
        <f>SUMIFS(INDEX('Monthly Analysis'!$D:$F,0,MATCH($C4,'Monthly Analysis'!$D$2:$F$2,0)),'Monthly Analysis'!$B:$B,D$2)</f>
        <v>134953396.96964526</v>
      </c>
      <c r="E4" s="70">
        <f>SUMIFS(INDEX('Monthly Analysis'!$D:$F,0,MATCH($C4,'Monthly Analysis'!$D$2:$F$2,0)),'Monthly Analysis'!$B:$B,E$2)</f>
        <v>120285594.66531348</v>
      </c>
      <c r="F4" s="70">
        <f>SUMIFS(INDEX('Monthly Analysis'!$D:$F,0,MATCH($C4,'Monthly Analysis'!$D$2:$F$2,0)),'Monthly Analysis'!$B:$B,F$2)</f>
        <v>114259299.36665234</v>
      </c>
      <c r="G4" s="70">
        <f>SUMIFS(INDEX('Monthly Analysis'!$D:$F,0,MATCH($C4,'Monthly Analysis'!$D$2:$F$2,0)),'Monthly Analysis'!$B:$B,G$2)</f>
        <v>112413333.30842993</v>
      </c>
      <c r="H4" s="70">
        <f>SUMIFS(INDEX('Monthly Analysis'!$D:$F,0,MATCH($C4,'Monthly Analysis'!$D$2:$F$2,0)),'Monthly Analysis'!$B:$B,H$2)</f>
        <v>124992036.52002797</v>
      </c>
      <c r="I4" s="70">
        <f>SUMIFS(INDEX('Monthly Analysis'!$D:$F,0,MATCH($C4,'Monthly Analysis'!$D$2:$F$2,0)),'Monthly Analysis'!$B:$B,I$2)</f>
        <v>109524487.41576102</v>
      </c>
      <c r="J4" s="70">
        <f>SUMIFS(INDEX('Monthly Analysis'!$D:$F,0,MATCH($C4,'Monthly Analysis'!$D$2:$F$2,0)),'Monthly Analysis'!$B:$B,J$2)</f>
        <v>164765847.86293766</v>
      </c>
      <c r="K4" s="70">
        <f>SUMIFS(INDEX('Monthly Analysis'!$D:$F,0,MATCH($C4,'Monthly Analysis'!$D$2:$F$2,0)),'Monthly Analysis'!$B:$B,K$2)</f>
        <v>212442241.21300411</v>
      </c>
      <c r="L4" s="70">
        <f>SUMIFS(INDEX('Monthly Analysis'!$D:$F,0,MATCH($C4,'Monthly Analysis'!$D$2:$F$2,0)),'Monthly Analysis'!$B:$B,L$2)</f>
        <v>224438776.5937534</v>
      </c>
      <c r="M4" s="71">
        <f>SUMIFS(INDEX('Monthly Analysis'!$D:$F,0,MATCH($C4,'Monthly Analysis'!$D$2:$F$2,0)),'Monthly Analysis'!$B:$B,M$2)</f>
        <v>234479748.59176531</v>
      </c>
    </row>
    <row r="5" spans="2:36" x14ac:dyDescent="0.25">
      <c r="B5" s="91"/>
      <c r="C5" s="69" t="s">
        <v>74</v>
      </c>
      <c r="D5" s="70"/>
      <c r="E5" s="70"/>
      <c r="F5" s="70"/>
      <c r="G5" s="70"/>
      <c r="H5" s="70">
        <f>SUMIFS(INDEX('Monthly Analysis'!$D:$F,0,MATCH($C5,'Monthly Analysis'!$D$2:$F$2,0)),'Monthly Analysis'!$B:$B,H$2)</f>
        <v>148584919.84640533</v>
      </c>
      <c r="I5" s="70">
        <f>SUMIFS(INDEX('Monthly Analysis'!$D:$F,0,MATCH($C5,'Monthly Analysis'!$D$2:$F$2,0)),'Monthly Analysis'!$B:$B,I$2)</f>
        <v>125343598.49683799</v>
      </c>
      <c r="J5" s="70">
        <f>SUMIFS(INDEX('Monthly Analysis'!$D:$F,0,MATCH($C5,'Monthly Analysis'!$D$2:$F$2,0)),'Monthly Analysis'!$B:$B,J$2)</f>
        <v>169456793.722188</v>
      </c>
      <c r="K5" s="70">
        <f>SUMIFS(INDEX('Monthly Analysis'!$D:$F,0,MATCH($C5,'Monthly Analysis'!$D$2:$F$2,0)),'Monthly Analysis'!$B:$B,K$2)</f>
        <v>206090273.27515775</v>
      </c>
      <c r="L5" s="70">
        <f>SUMIFS(INDEX('Monthly Analysis'!$D:$F,0,MATCH($C5,'Monthly Analysis'!$D$2:$F$2,0)),'Monthly Analysis'!$B:$B,L$2)</f>
        <v>218084267.94891256</v>
      </c>
      <c r="M5" s="71">
        <f>SUMIFS(INDEX('Monthly Analysis'!$D:$F,0,MATCH($C5,'Monthly Analysis'!$D$2:$F$2,0)),'Monthly Analysis'!$B:$B,M$2)</f>
        <v>211188581.00405604</v>
      </c>
    </row>
    <row r="6" spans="2:36" ht="15.75" thickBot="1" x14ac:dyDescent="0.3">
      <c r="B6" s="92"/>
      <c r="C6" s="72" t="s">
        <v>48</v>
      </c>
      <c r="D6" s="73">
        <f>SUMIFS(INDEX('Monthly Analysis'!$D:$I,0,MATCH($C6,'Monthly Analysis'!$D$2:$I$2,0)),'Monthly Analysis'!$B:$B,D$2)</f>
        <v>118792059.48955356</v>
      </c>
      <c r="E6" s="73">
        <f>SUMIFS(INDEX('Monthly Analysis'!$D:$I,0,MATCH($C6,'Monthly Analysis'!$D$2:$I$2,0)),'Monthly Analysis'!$B:$B,E$2)</f>
        <v>103268889.45314465</v>
      </c>
      <c r="F6" s="73">
        <f>SUMIFS(INDEX('Monthly Analysis'!$D:$I,0,MATCH($C6,'Monthly Analysis'!$D$2:$I$2,0)),'Monthly Analysis'!$B:$B,F$2)</f>
        <v>120951619.8200689</v>
      </c>
      <c r="G6" s="73">
        <f>SUMIFS(INDEX('Monthly Analysis'!$D:$I,0,MATCH($C6,'Monthly Analysis'!$D$2:$I$2,0)),'Monthly Analysis'!$B:$B,G$2)</f>
        <v>162406062.45925474</v>
      </c>
      <c r="H6" s="73">
        <f>SUMIFS(INDEX('Monthly Analysis'!$D:$I,0,MATCH($C6,'Monthly Analysis'!$D$2:$I$2,0)),'Monthly Analysis'!$B:$B,H$2)</f>
        <v>178528656.4923692</v>
      </c>
      <c r="I6" s="73">
        <f>SUMIFS(INDEX('Monthly Analysis'!$D:$I,0,MATCH($C6,'Monthly Analysis'!$D$2:$I$2,0)),'Monthly Analysis'!$B:$B,I$2)</f>
        <v>111237874.33370139</v>
      </c>
      <c r="J6" s="73">
        <f>SUMIFS(INDEX('Monthly Analysis'!$D:$I,0,MATCH($C6,'Monthly Analysis'!$D$2:$I$2,0)),'Monthly Analysis'!$B:$B,J$2)</f>
        <v>274464620.16348714</v>
      </c>
      <c r="K6" s="73">
        <f>SUMIFS(INDEX('Monthly Analysis'!$D:$I,0,MATCH($C6,'Monthly Analysis'!$D$2:$I$2,0)),'Monthly Analysis'!$B:$B,K$2)</f>
        <v>449005081.99572498</v>
      </c>
      <c r="L6" s="73">
        <f>SUMIFS(INDEX('Monthly Analysis'!$D:$I,0,MATCH($C6,'Monthly Analysis'!$D$2:$I$2,0)),'Monthly Analysis'!$B:$B,L$2)</f>
        <v>379657824.91758186</v>
      </c>
      <c r="M6" s="74">
        <f>SUMIFS(INDEX('Monthly Analysis'!$D:$I,0,MATCH($C6,'Monthly Analysis'!$D$2:$I$2,0)),'Monthly Analysis'!$B:$B,M$2)</f>
        <v>309114179.91005999</v>
      </c>
    </row>
    <row r="7" spans="2:36" ht="15.75" thickBot="1" x14ac:dyDescent="0.3"/>
    <row r="8" spans="2:36" ht="15" customHeight="1" x14ac:dyDescent="0.25">
      <c r="B8" s="88" t="s">
        <v>21</v>
      </c>
      <c r="C8" s="9" t="s">
        <v>67</v>
      </c>
      <c r="D8" s="12">
        <f>D3/SUMIFS(Load!$D$3:$D$942,Load!$B$3:$B$942,D$2)</f>
        <v>25.911043476580659</v>
      </c>
      <c r="E8" s="12">
        <f>E3/SUMIFS(Load!$D$3:$D$942,Load!$B$3:$B$942,E$2)</f>
        <v>25.086733576122338</v>
      </c>
      <c r="F8" s="12">
        <f>F3/SUMIFS(Load!$D$3:$D$942,Load!$B$3:$B$942,F$2)</f>
        <v>25.684285434845798</v>
      </c>
      <c r="G8" s="12">
        <f>G3/SUMIFS(Load!$D$3:$D$942,Load!$B$3:$B$942,G$2)</f>
        <v>26.811999842292927</v>
      </c>
      <c r="H8" s="12">
        <f>H3/SUMIFS(Load!$D$3:$D$942,Load!$B$3:$B$942,H$2)</f>
        <v>27.843328350327575</v>
      </c>
      <c r="I8" s="12">
        <f>I3/SUMIFS(Load!$D$3:$D$942,Load!$B$3:$B$942,I$2)</f>
        <v>25.625199318515769</v>
      </c>
      <c r="J8" s="12">
        <f>J3/SUMIFS(Load!$D$3:$D$942,Load!$B$3:$B$942,J$2)</f>
        <v>27.934668979221655</v>
      </c>
      <c r="K8" s="12">
        <f>K3/SUMIFS(Load!$D$3:$D$942,Load!$B$3:$B$942,K$2)</f>
        <v>32.882531014604886</v>
      </c>
      <c r="L8" s="12">
        <f>L3/SUMIFS(Load!$D$3:$D$942,Load!$B$3:$B$942,L$2)</f>
        <v>41.04580986388752</v>
      </c>
      <c r="M8" s="12">
        <f>M3/SUMIFS(Load!$D$3:$D$942,Load!$B$3:$B$942,M$2)</f>
        <v>42.664174953707338</v>
      </c>
    </row>
    <row r="9" spans="2:36" x14ac:dyDescent="0.25">
      <c r="B9" s="89"/>
      <c r="C9" s="9" t="s">
        <v>68</v>
      </c>
      <c r="D9" s="12">
        <f>D4/SUMIFS(Load!$D$3:$D$942,Load!$B$3:$B$942,D$2)</f>
        <v>29.622252655633403</v>
      </c>
      <c r="E9" s="12">
        <f>E4/SUMIFS(Load!$D$3:$D$942,Load!$B$3:$B$942,E$2)</f>
        <v>27.139809118088589</v>
      </c>
      <c r="F9" s="12">
        <f>F4/SUMIFS(Load!$D$3:$D$942,Load!$B$3:$B$942,F$2)</f>
        <v>24.785879590142596</v>
      </c>
      <c r="G9" s="12">
        <f>G4/SUMIFS(Load!$D$3:$D$942,Load!$B$3:$B$942,G$2)</f>
        <v>25.775739995038876</v>
      </c>
      <c r="H9" s="12">
        <f>H4/SUMIFS(Load!$D$3:$D$942,Load!$B$3:$B$942,H$2)</f>
        <v>27.414166086198072</v>
      </c>
      <c r="I9" s="12">
        <f>I4/SUMIFS(Load!$D$3:$D$942,Load!$B$3:$B$942,I$2)</f>
        <v>24.569277958059164</v>
      </c>
      <c r="J9" s="12">
        <f>J4/SUMIFS(Load!$D$3:$D$942,Load!$B$3:$B$942,J$2)</f>
        <v>35.888655587265596</v>
      </c>
      <c r="K9" s="12">
        <f>K4/SUMIFS(Load!$D$3:$D$942,Load!$B$3:$B$942,K$2)</f>
        <v>45.721740792895943</v>
      </c>
      <c r="L9" s="12">
        <f>L4/SUMIFS(Load!$D$3:$D$942,Load!$B$3:$B$942,L$2)</f>
        <v>51.717415149931782</v>
      </c>
      <c r="M9" s="12">
        <f>M4/SUMIFS(Load!$D$3:$D$942,Load!$B$3:$B$942,M$2)</f>
        <v>52.37884408678611</v>
      </c>
    </row>
    <row r="10" spans="2:36" x14ac:dyDescent="0.25">
      <c r="B10" s="89"/>
      <c r="C10" s="9" t="s">
        <v>74</v>
      </c>
      <c r="D10" s="12"/>
      <c r="E10" s="12"/>
      <c r="F10" s="12"/>
      <c r="G10" s="12"/>
      <c r="H10" s="12">
        <f>H5/SUMIFS(Load!$D$3:$D$942,Load!$B$3:$B$942,H$2)</f>
        <v>32.58872952214918</v>
      </c>
      <c r="I10" s="12">
        <f>I5/SUMIFS(Load!$D$3:$D$942,Load!$B$3:$B$942,I$2)</f>
        <v>28.117928550917025</v>
      </c>
      <c r="J10" s="12">
        <f>J5/SUMIFS(Load!$D$3:$D$942,Load!$B$3:$B$942,J$2)</f>
        <v>36.910419153591491</v>
      </c>
      <c r="K10" s="12">
        <f>K5/SUMIFS(Load!$D$3:$D$942,Load!$B$3:$B$942,K$2)</f>
        <v>44.354672596285241</v>
      </c>
      <c r="L10" s="12">
        <f>L5/SUMIFS(Load!$D$3:$D$942,Load!$B$3:$B$942,L$2)</f>
        <v>50.253146066635544</v>
      </c>
      <c r="M10" s="12">
        <f>M5/SUMIFS(Load!$D$3:$D$942,Load!$B$3:$B$942,M$2)</f>
        <v>47.175987793214176</v>
      </c>
    </row>
    <row r="11" spans="2:36" ht="15.75" thickBot="1" x14ac:dyDescent="0.3">
      <c r="B11" s="90"/>
      <c r="C11" s="9" t="s">
        <v>69</v>
      </c>
      <c r="D11" s="12">
        <f>AVERAGEIFS('Monthly Analysis'!$L:$L,'Monthly Analysis'!$B:$B,D$2)</f>
        <v>25.731734912155748</v>
      </c>
      <c r="E11" s="12">
        <f>AVERAGEIFS('Monthly Analysis'!$L:$L,'Monthly Analysis'!$B:$B,E$2)</f>
        <v>22.594129249762585</v>
      </c>
      <c r="F11" s="12">
        <f>AVERAGEIFS('Monthly Analysis'!$L:$L,'Monthly Analysis'!$B:$B,F$2)</f>
        <v>25.509414470560301</v>
      </c>
      <c r="G11" s="12">
        <f>AVERAGEIFS('Monthly Analysis'!$L:$L,'Monthly Analysis'!$B:$B,G$2)</f>
        <v>35.888040170940165</v>
      </c>
      <c r="H11" s="12">
        <f>AVERAGEIFS('Monthly Analysis'!$L:$L,'Monthly Analysis'!$B:$B,H$2)</f>
        <v>37.810507169990508</v>
      </c>
      <c r="I11" s="12">
        <f>AVERAGEIFS('Monthly Analysis'!$L:$L,'Monthly Analysis'!$B:$B,I$2)</f>
        <v>24.500912962962961</v>
      </c>
      <c r="J11" s="12">
        <f>AVERAGEIFS('Monthly Analysis'!$L:$L,'Monthly Analysis'!$B:$B,J$2)</f>
        <v>58.358744183285843</v>
      </c>
      <c r="K11" s="12">
        <f>AVERAGEIFS('Monthly Analysis'!$L:$L,'Monthly Analysis'!$B:$B,K$2)</f>
        <v>92.751987048907878</v>
      </c>
      <c r="L11" s="12">
        <f>AVERAGEIFS('Monthly Analysis'!$L:$L,'Monthly Analysis'!$B:$B,L$2)</f>
        <v>85.513653656220342</v>
      </c>
      <c r="M11" s="12">
        <f>AVERAGEIFS('Monthly Analysis'!$L:$L,'Monthly Analysis'!$B:$B,M$2)</f>
        <v>63.451541761633422</v>
      </c>
    </row>
    <row r="12" spans="2:36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2:36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2:36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2:36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2:36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2:36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2:36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2:36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2:36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2:36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2:36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2:36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2:36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2:36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2:36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2:36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2:36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2:36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2:36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2:36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2:36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2:36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2:36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2:36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2:36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2:36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2:36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2:36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2:36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2:36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2:36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2:36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2:36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</sheetData>
  <mergeCells count="3">
    <mergeCell ref="B8:B11"/>
    <mergeCell ref="B3:B6"/>
    <mergeCell ref="D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5D80C-DDE4-46AB-AC16-8B4E65F389F4}">
  <sheetPr codeName="Sheet2"/>
  <dimension ref="B1:FA246"/>
  <sheetViews>
    <sheetView topLeftCell="E1" zoomScale="80" zoomScaleNormal="80" workbookViewId="0">
      <selection activeCell="F3" sqref="F3"/>
    </sheetView>
  </sheetViews>
  <sheetFormatPr defaultRowHeight="15" x14ac:dyDescent="0.25"/>
  <cols>
    <col min="2" max="2" width="7.5703125" style="6" bestFit="1" customWidth="1"/>
    <col min="3" max="3" width="10.42578125" bestFit="1" customWidth="1"/>
    <col min="4" max="4" width="65.140625" bestFit="1" customWidth="1"/>
    <col min="5" max="5" width="62" bestFit="1" customWidth="1"/>
    <col min="6" max="6" width="27.5703125" bestFit="1" customWidth="1"/>
    <col min="7" max="7" width="24.140625" customWidth="1"/>
    <col min="8" max="8" width="8.7109375" bestFit="1" customWidth="1"/>
    <col min="9" max="9" width="51.5703125" bestFit="1" customWidth="1"/>
    <col min="10" max="10" width="48.28515625" bestFit="1" customWidth="1"/>
    <col min="11" max="11" width="27.5703125" bestFit="1" customWidth="1"/>
    <col min="12" max="12" width="14" bestFit="1" customWidth="1"/>
    <col min="13" max="13" width="9.7109375" customWidth="1"/>
    <col min="14" max="14" width="9.7109375" bestFit="1" customWidth="1"/>
    <col min="15" max="22" width="8.7109375" bestFit="1" customWidth="1"/>
    <col min="23" max="25" width="9.7109375" bestFit="1" customWidth="1"/>
    <col min="26" max="26" width="9.7109375" customWidth="1"/>
    <col min="27" max="28" width="9.7109375" bestFit="1" customWidth="1"/>
    <col min="29" max="35" width="8.7109375" bestFit="1" customWidth="1"/>
    <col min="36" max="38" width="9.7109375" bestFit="1" customWidth="1"/>
    <col min="39" max="39" width="9.7109375" customWidth="1"/>
    <col min="40" max="41" width="9.7109375" bestFit="1" customWidth="1"/>
    <col min="42" max="48" width="8.7109375" bestFit="1" customWidth="1"/>
    <col min="49" max="51" width="9.7109375" bestFit="1" customWidth="1"/>
    <col min="52" max="52" width="9.7109375" customWidth="1"/>
    <col min="53" max="54" width="9.7109375" bestFit="1" customWidth="1"/>
    <col min="55" max="61" width="8.7109375" bestFit="1" customWidth="1"/>
    <col min="62" max="64" width="9.7109375" bestFit="1" customWidth="1"/>
    <col min="65" max="65" width="9.7109375" customWidth="1"/>
    <col min="66" max="66" width="9.7109375" bestFit="1" customWidth="1"/>
    <col min="67" max="73" width="8.7109375" bestFit="1" customWidth="1"/>
    <col min="74" max="77" width="9.7109375" bestFit="1" customWidth="1"/>
    <col min="78" max="78" width="9.7109375" customWidth="1"/>
    <col min="79" max="80" width="9.7109375" bestFit="1" customWidth="1"/>
    <col min="81" max="87" width="8.7109375" bestFit="1" customWidth="1"/>
    <col min="88" max="90" width="9.7109375" bestFit="1" customWidth="1"/>
    <col min="91" max="91" width="9.7109375" customWidth="1"/>
    <col min="92" max="93" width="9.7109375" bestFit="1" customWidth="1"/>
    <col min="94" max="96" width="8.7109375" bestFit="1" customWidth="1"/>
    <col min="97" max="97" width="9.7109375" bestFit="1" customWidth="1"/>
    <col min="98" max="100" width="8.7109375" bestFit="1" customWidth="1"/>
    <col min="101" max="103" width="9.7109375" bestFit="1" customWidth="1"/>
    <col min="104" max="104" width="9.7109375" customWidth="1"/>
    <col min="105" max="106" width="9.7109375" bestFit="1" customWidth="1"/>
    <col min="107" max="113" width="8.7109375" bestFit="1" customWidth="1"/>
    <col min="114" max="116" width="9.7109375" bestFit="1" customWidth="1"/>
    <col min="117" max="117" width="9.7109375" customWidth="1"/>
    <col min="118" max="118" width="9.7109375" bestFit="1" customWidth="1"/>
    <col min="119" max="126" width="8.7109375" bestFit="1" customWidth="1"/>
    <col min="127" max="129" width="9.7109375" bestFit="1" customWidth="1"/>
    <col min="130" max="138" width="8.7109375" bestFit="1" customWidth="1"/>
    <col min="139" max="141" width="9.7109375" bestFit="1" customWidth="1"/>
    <col min="142" max="150" width="8.7109375" bestFit="1" customWidth="1"/>
    <col min="151" max="153" width="9.7109375" bestFit="1" customWidth="1"/>
    <col min="154" max="157" width="8.7109375" bestFit="1" customWidth="1"/>
  </cols>
  <sheetData>
    <row r="1" spans="2:157" x14ac:dyDescent="0.25">
      <c r="D1" s="95" t="s">
        <v>8</v>
      </c>
      <c r="E1" s="95"/>
      <c r="F1" s="95"/>
      <c r="G1" s="5"/>
      <c r="I1" s="95" t="s">
        <v>10</v>
      </c>
      <c r="J1" s="95"/>
      <c r="K1" s="95"/>
      <c r="L1" s="5"/>
    </row>
    <row r="2" spans="2:157" s="6" customFormat="1" x14ac:dyDescent="0.25">
      <c r="B2" s="6" t="s">
        <v>0</v>
      </c>
      <c r="C2" s="9" t="s">
        <v>7</v>
      </c>
      <c r="D2" s="9" t="s">
        <v>23</v>
      </c>
      <c r="E2" s="9" t="s">
        <v>35</v>
      </c>
      <c r="F2" s="9" t="s">
        <v>74</v>
      </c>
      <c r="G2" s="9" t="s">
        <v>48</v>
      </c>
      <c r="H2" s="9"/>
      <c r="I2" s="9" t="s">
        <v>22</v>
      </c>
      <c r="J2" s="9" t="s">
        <v>34</v>
      </c>
      <c r="K2" s="9" t="s">
        <v>74</v>
      </c>
      <c r="L2" s="9" t="s">
        <v>47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</row>
    <row r="3" spans="2:157" x14ac:dyDescent="0.25">
      <c r="B3">
        <f t="shared" ref="B3:B34" si="0">YEAR(C3)</f>
        <v>2015</v>
      </c>
      <c r="C3" s="7">
        <v>42005</v>
      </c>
      <c r="D3" s="8">
        <f>SUMIFS(INDEX('10 Year Monthly NPC'!$C$1:$EA$12,0,MATCH($C3,'10 Year Monthly NPC'!$C$15:$EA$15,0)),'10 Year Monthly NPC'!$A$1:$A$12,D$2)</f>
        <v>10222527.540222915</v>
      </c>
      <c r="E3" s="8">
        <f>SUMIFS(INDEX('10 Year Monthly NPC'!$C$1:$EA$12,0,MATCH($C3,'10 Year Monthly NPC'!$C$15:$EA$15,0)),'10 Year Monthly NPC'!$A$1:$A$12,E$2)</f>
        <v>11246116.414137106</v>
      </c>
      <c r="F3" s="8"/>
      <c r="G3" s="8">
        <f>SUMIFS(Load!$D$3:$D$942,Load!$B$3:$B$942,YEAR($C3),Load!$C$3:$C$942,MONTH($C3))*L3</f>
        <v>10045151.266891541</v>
      </c>
      <c r="I3" s="12">
        <f>D3/SUMIFS(Load!$D$3:$D$942,Load!$B$3:$B$942,YEAR($C3),Load!$C$3:$C$942,MONTH($C3))</f>
        <v>23.457014587601471</v>
      </c>
      <c r="J3" s="12">
        <f>E3/SUMIFS(Load!$D$3:$D$942,Load!$B$3:$B$942,YEAR($C3),Load!$C$3:$C$942,MONTH($C3))</f>
        <v>25.805781959725191</v>
      </c>
      <c r="K3" s="12"/>
      <c r="L3" s="12">
        <v>23.050000000000008</v>
      </c>
    </row>
    <row r="4" spans="2:157" x14ac:dyDescent="0.25">
      <c r="B4">
        <f t="shared" si="0"/>
        <v>2015</v>
      </c>
      <c r="C4" s="14">
        <f>EDATE(C3,1)</f>
        <v>42036</v>
      </c>
      <c r="D4" s="8">
        <f>SUMIFS(INDEX('10 Year Monthly NPC'!$C$1:$EA$12,0,MATCH($C4,'10 Year Monthly NPC'!$C$15:$EA$15,0)),'10 Year Monthly NPC'!$A$1:$A$12,D$2)</f>
        <v>8351552.4214404076</v>
      </c>
      <c r="E4" s="8">
        <f>SUMIFS(INDEX('10 Year Monthly NPC'!$C$1:$EA$12,0,MATCH($C4,'10 Year Monthly NPC'!$C$15:$EA$15,0)),'10 Year Monthly NPC'!$A$1:$A$12,E$2)</f>
        <v>11246116.414137106</v>
      </c>
      <c r="F4" s="8"/>
      <c r="G4" s="8">
        <f>SUMIFS(Load!$D$3:$D$942,Load!$B$3:$B$942,YEAR($C4),Load!$C$3:$C$942,MONTH($C4))*L4</f>
        <v>6341858.4730096394</v>
      </c>
      <c r="H4" s="1"/>
      <c r="I4" s="12">
        <f>D4/SUMIFS(Load!$D$3:$D$942,Load!$B$3:$B$942,YEAR($C4),Load!$C$3:$C$942,MONTH($C4))</f>
        <v>24.797653965084436</v>
      </c>
      <c r="J4" s="12">
        <f>E4/SUMIFS(Load!$D$3:$D$942,Load!$B$3:$B$942,YEAR($C4),Load!$C$3:$C$942,MONTH($C4))</f>
        <v>33.392271186957323</v>
      </c>
      <c r="K4" s="12"/>
      <c r="L4" s="12">
        <v>18.830416666666668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</row>
    <row r="5" spans="2:157" x14ac:dyDescent="0.25">
      <c r="B5">
        <f t="shared" si="0"/>
        <v>2015</v>
      </c>
      <c r="C5" s="14">
        <f t="shared" ref="C5:C68" si="1">EDATE(C4,1)</f>
        <v>42064</v>
      </c>
      <c r="D5" s="8">
        <f>SUMIFS(INDEX('10 Year Monthly NPC'!$C$1:$EA$12,0,MATCH($C5,'10 Year Monthly NPC'!$C$15:$EA$15,0)),'10 Year Monthly NPC'!$A$1:$A$12,D$2)</f>
        <v>8983251.8313040864</v>
      </c>
      <c r="E5" s="8">
        <f>SUMIFS(INDEX('10 Year Monthly NPC'!$C$1:$EA$12,0,MATCH($C5,'10 Year Monthly NPC'!$C$15:$EA$15,0)),'10 Year Monthly NPC'!$A$1:$A$12,E$2)</f>
        <v>11246116.414137106</v>
      </c>
      <c r="F5" s="8"/>
      <c r="G5" s="8">
        <f>SUMIFS(Load!$D$3:$D$942,Load!$B$3:$B$942,YEAR($C5),Load!$C$3:$C$942,MONTH($C5))*L5</f>
        <v>6388262.0481650978</v>
      </c>
      <c r="I5" s="12">
        <f>D5/SUMIFS(Load!$D$3:$D$942,Load!$B$3:$B$942,YEAR($C5),Load!$C$3:$C$942,MONTH($C5))</f>
        <v>26.025201293548214</v>
      </c>
      <c r="J5" s="12">
        <f>E5/SUMIFS(Load!$D$3:$D$942,Load!$B$3:$B$942,YEAR($C5),Load!$C$3:$C$942,MONTH($C5))</f>
        <v>32.580901542655127</v>
      </c>
      <c r="K5" s="12"/>
      <c r="L5" s="12">
        <v>18.507307692307691</v>
      </c>
    </row>
    <row r="6" spans="2:157" x14ac:dyDescent="0.25">
      <c r="B6">
        <f t="shared" si="0"/>
        <v>2015</v>
      </c>
      <c r="C6" s="14">
        <f t="shared" si="1"/>
        <v>42095</v>
      </c>
      <c r="D6" s="8">
        <f>SUMIFS(INDEX('10 Year Monthly NPC'!$C$1:$EA$12,0,MATCH($C6,'10 Year Monthly NPC'!$C$15:$EA$15,0)),'10 Year Monthly NPC'!$A$1:$A$12,D$2)</f>
        <v>8723803.1525473036</v>
      </c>
      <c r="E6" s="8">
        <f>SUMIFS(INDEX('10 Year Monthly NPC'!$C$1:$EA$12,0,MATCH($C6,'10 Year Monthly NPC'!$C$15:$EA$15,0)),'10 Year Monthly NPC'!$A$1:$A$12,E$2)</f>
        <v>9957674.1680574827</v>
      </c>
      <c r="F6" s="8"/>
      <c r="G6" s="8">
        <f>SUMIFS(Load!$D$3:$D$942,Load!$B$3:$B$942,YEAR($C6),Load!$C$3:$C$942,MONTH($C6))*L6</f>
        <v>6624899.7599127768</v>
      </c>
      <c r="I6" s="12">
        <f>D6/SUMIFS(Load!$D$3:$D$942,Load!$B$3:$B$942,YEAR($C6),Load!$C$3:$C$942,MONTH($C6))</f>
        <v>25.902870208963659</v>
      </c>
      <c r="J6" s="12">
        <f>E6/SUMIFS(Load!$D$3:$D$942,Load!$B$3:$B$942,YEAR($C6),Load!$C$3:$C$942,MONTH($C6))</f>
        <v>29.566501793776524</v>
      </c>
      <c r="K6" s="12"/>
      <c r="L6" s="12">
        <v>19.670769230769235</v>
      </c>
    </row>
    <row r="7" spans="2:157" x14ac:dyDescent="0.25">
      <c r="B7">
        <f t="shared" si="0"/>
        <v>2015</v>
      </c>
      <c r="C7" s="14">
        <f t="shared" si="1"/>
        <v>42125</v>
      </c>
      <c r="D7" s="8">
        <f>SUMIFS(INDEX('10 Year Monthly NPC'!$C$1:$EA$12,0,MATCH($C7,'10 Year Monthly NPC'!$C$15:$EA$15,0)),'10 Year Monthly NPC'!$A$1:$A$12,D$2)</f>
        <v>8774530.0568670947</v>
      </c>
      <c r="E7" s="8">
        <f>SUMIFS(INDEX('10 Year Monthly NPC'!$C$1:$EA$12,0,MATCH($C7,'10 Year Monthly NPC'!$C$15:$EA$15,0)),'10 Year Monthly NPC'!$A$1:$A$12,E$2)</f>
        <v>10456338.449304644</v>
      </c>
      <c r="F7" s="8"/>
      <c r="G7" s="8">
        <f>SUMIFS(Load!$D$3:$D$942,Load!$B$3:$B$942,YEAR($C7),Load!$C$3:$C$942,MONTH($C7))*L7</f>
        <v>9080463.6775641311</v>
      </c>
      <c r="I7" s="12">
        <f>D7/SUMIFS(Load!$D$3:$D$942,Load!$B$3:$B$942,YEAR($C7),Load!$C$3:$C$942,MONTH($C7))</f>
        <v>26.139806941884753</v>
      </c>
      <c r="J7" s="12">
        <f>E7/SUMIFS(Load!$D$3:$D$942,Load!$B$3:$B$942,YEAR($C7),Load!$C$3:$C$942,MONTH($C7))</f>
        <v>31.150006508886474</v>
      </c>
      <c r="K7" s="12"/>
      <c r="L7" s="12">
        <v>27.051200000000009</v>
      </c>
    </row>
    <row r="8" spans="2:157" x14ac:dyDescent="0.25">
      <c r="B8">
        <f t="shared" si="0"/>
        <v>2015</v>
      </c>
      <c r="C8" s="14">
        <f t="shared" si="1"/>
        <v>42156</v>
      </c>
      <c r="D8" s="8">
        <f>SUMIFS(INDEX('10 Year Monthly NPC'!$C$1:$EA$12,0,MATCH($C8,'10 Year Monthly NPC'!$C$15:$EA$15,0)),'10 Year Monthly NPC'!$A$1:$A$12,D$2)</f>
        <v>11386102.726517055</v>
      </c>
      <c r="E8" s="8">
        <f>SUMIFS(INDEX('10 Year Monthly NPC'!$C$1:$EA$12,0,MATCH($C8,'10 Year Monthly NPC'!$C$15:$EA$15,0)),'10 Year Monthly NPC'!$A$1:$A$12,E$2)</f>
        <v>12530290.167660592</v>
      </c>
      <c r="F8" s="8"/>
      <c r="G8" s="8">
        <f>SUMIFS(Load!$D$3:$D$942,Load!$B$3:$B$942,YEAR($C8),Load!$C$3:$C$942,MONTH($C8))*L8</f>
        <v>15116194.798122097</v>
      </c>
      <c r="I8" s="12">
        <f>D8/SUMIFS(Load!$D$3:$D$942,Load!$B$3:$B$942,YEAR($C8),Load!$C$3:$C$942,MONTH($C8))</f>
        <v>28.134044384556621</v>
      </c>
      <c r="J8" s="12">
        <f>E8/SUMIFS(Load!$D$3:$D$942,Load!$B$3:$B$942,YEAR($C8),Load!$C$3:$C$942,MONTH($C8))</f>
        <v>30.961229508964106</v>
      </c>
      <c r="K8" s="12"/>
      <c r="L8" s="12">
        <v>37.350769230769238</v>
      </c>
    </row>
    <row r="9" spans="2:157" x14ac:dyDescent="0.25">
      <c r="B9">
        <f t="shared" si="0"/>
        <v>2015</v>
      </c>
      <c r="C9" s="14">
        <f t="shared" si="1"/>
        <v>42186</v>
      </c>
      <c r="D9" s="8">
        <f>SUMIFS(INDEX('10 Year Monthly NPC'!$C$1:$EA$12,0,MATCH($C9,'10 Year Monthly NPC'!$C$15:$EA$15,0)),'10 Year Monthly NPC'!$A$1:$A$12,D$2)</f>
        <v>13053289.961626196</v>
      </c>
      <c r="E9" s="8">
        <f>SUMIFS(INDEX('10 Year Monthly NPC'!$C$1:$EA$12,0,MATCH($C9,'10 Year Monthly NPC'!$C$15:$EA$15,0)),'10 Year Monthly NPC'!$A$1:$A$12,E$2)</f>
        <v>13656207.16739364</v>
      </c>
      <c r="F9" s="8"/>
      <c r="G9" s="8">
        <f>SUMIFS(Load!$D$3:$D$942,Load!$B$3:$B$942,YEAR($C9),Load!$C$3:$C$942,MONTH($C9))*L9</f>
        <v>17325881.043319575</v>
      </c>
      <c r="I9" s="12">
        <f>D9/SUMIFS(Load!$D$3:$D$942,Load!$B$3:$B$942,YEAR($C9),Load!$C$3:$C$942,MONTH($C9))</f>
        <v>30.284005222027737</v>
      </c>
      <c r="J9" s="12">
        <f>E9/SUMIFS(Load!$D$3:$D$942,Load!$B$3:$B$942,YEAR($C9),Load!$C$3:$C$942,MONTH($C9))</f>
        <v>31.682790345286957</v>
      </c>
      <c r="K9" s="12"/>
      <c r="L9" s="12">
        <v>40.196538461538466</v>
      </c>
    </row>
    <row r="10" spans="2:157" x14ac:dyDescent="0.25">
      <c r="B10">
        <f t="shared" si="0"/>
        <v>2015</v>
      </c>
      <c r="C10" s="14">
        <f t="shared" si="1"/>
        <v>42217</v>
      </c>
      <c r="D10" s="8">
        <f>SUMIFS(INDEX('10 Year Monthly NPC'!$C$1:$EA$12,0,MATCH($C10,'10 Year Monthly NPC'!$C$15:$EA$15,0)),'10 Year Monthly NPC'!$A$1:$A$12,D$2)</f>
        <v>11126240.187290717</v>
      </c>
      <c r="E10" s="8">
        <f>SUMIFS(INDEX('10 Year Monthly NPC'!$C$1:$EA$12,0,MATCH($C10,'10 Year Monthly NPC'!$C$15:$EA$15,0)),'10 Year Monthly NPC'!$A$1:$A$12,E$2)</f>
        <v>12723297.751404094</v>
      </c>
      <c r="F10" s="8"/>
      <c r="G10" s="8">
        <f>SUMIFS(Load!$D$3:$D$942,Load!$B$3:$B$942,YEAR($C10),Load!$C$3:$C$942,MONTH($C10))*L10</f>
        <v>12841658.658680031</v>
      </c>
      <c r="I10" s="12">
        <f>D10/SUMIFS(Load!$D$3:$D$942,Load!$B$3:$B$942,YEAR($C10),Load!$C$3:$C$942,MONTH($C10))</f>
        <v>27.293156840934952</v>
      </c>
      <c r="J10" s="12">
        <f>E10/SUMIFS(Load!$D$3:$D$942,Load!$B$3:$B$942,YEAR($C10),Load!$C$3:$C$942,MONTH($C10))</f>
        <v>31.210809331588397</v>
      </c>
      <c r="K10" s="12"/>
      <c r="L10" s="12">
        <v>31.501153846153848</v>
      </c>
    </row>
    <row r="11" spans="2:157" x14ac:dyDescent="0.25">
      <c r="B11">
        <f t="shared" si="0"/>
        <v>2015</v>
      </c>
      <c r="C11" s="14">
        <f t="shared" si="1"/>
        <v>42248</v>
      </c>
      <c r="D11" s="8">
        <f>SUMIFS(INDEX('10 Year Monthly NPC'!$C$1:$EA$12,0,MATCH($C11,'10 Year Monthly NPC'!$C$15:$EA$15,0)),'10 Year Monthly NPC'!$A$1:$A$12,D$2)</f>
        <v>9255226.4432337191</v>
      </c>
      <c r="E11" s="8">
        <f>SUMIFS(INDEX('10 Year Monthly NPC'!$C$1:$EA$12,0,MATCH($C11,'10 Year Monthly NPC'!$C$15:$EA$15,0)),'10 Year Monthly NPC'!$A$1:$A$12,E$2)</f>
        <v>9948081.3138702735</v>
      </c>
      <c r="F11" s="8"/>
      <c r="G11" s="8">
        <f>SUMIFS(Load!$D$3:$D$942,Load!$B$3:$B$942,YEAR($C11),Load!$C$3:$C$942,MONTH($C11))*L11</f>
        <v>9550170.047144426</v>
      </c>
      <c r="I11" s="12">
        <f>D11/SUMIFS(Load!$D$3:$D$942,Load!$B$3:$B$942,YEAR($C11),Load!$C$3:$C$942,MONTH($C11))</f>
        <v>26.146760550416559</v>
      </c>
      <c r="J11" s="12">
        <f>E11/SUMIFS(Load!$D$3:$D$942,Load!$B$3:$B$942,YEAR($C11),Load!$C$3:$C$942,MONTH($C11))</f>
        <v>28.104131394861749</v>
      </c>
      <c r="K11" s="12"/>
      <c r="L11" s="12">
        <v>26.979999999999997</v>
      </c>
    </row>
    <row r="12" spans="2:157" x14ac:dyDescent="0.25">
      <c r="B12">
        <f t="shared" si="0"/>
        <v>2015</v>
      </c>
      <c r="C12" s="14">
        <f t="shared" si="1"/>
        <v>42278</v>
      </c>
      <c r="D12" s="8">
        <f>SUMIFS(INDEX('10 Year Monthly NPC'!$C$1:$EA$12,0,MATCH($C12,'10 Year Monthly NPC'!$C$15:$EA$15,0)),'10 Year Monthly NPC'!$A$1:$A$12,D$2)</f>
        <v>8496943.3448649477</v>
      </c>
      <c r="E12" s="8">
        <f>SUMIFS(INDEX('10 Year Monthly NPC'!$C$1:$EA$12,0,MATCH($C12,'10 Year Monthly NPC'!$C$15:$EA$15,0)),'10 Year Monthly NPC'!$A$1:$A$12,E$2)</f>
        <v>10322123.539407983</v>
      </c>
      <c r="F12" s="8"/>
      <c r="G12" s="8">
        <f>SUMIFS(Load!$D$3:$D$942,Load!$B$3:$B$942,YEAR($C12),Load!$C$3:$C$942,MONTH($C12))*L12</f>
        <v>7911036.9508920657</v>
      </c>
      <c r="I12" s="12">
        <f>D12/SUMIFS(Load!$D$3:$D$942,Load!$B$3:$B$942,YEAR($C12),Load!$C$3:$C$942,MONTH($C12))</f>
        <v>24.843847250223146</v>
      </c>
      <c r="J12" s="12">
        <f>E12/SUMIFS(Load!$D$3:$D$942,Load!$B$3:$B$942,YEAR($C12),Load!$C$3:$C$942,MONTH($C12))</f>
        <v>30.180413132442816</v>
      </c>
      <c r="K12" s="12"/>
      <c r="L12" s="12">
        <v>23.130740740740741</v>
      </c>
    </row>
    <row r="13" spans="2:157" x14ac:dyDescent="0.25">
      <c r="B13">
        <f t="shared" si="0"/>
        <v>2015</v>
      </c>
      <c r="C13" s="14">
        <f t="shared" si="1"/>
        <v>42309</v>
      </c>
      <c r="D13" s="8">
        <f>SUMIFS(INDEX('10 Year Monthly NPC'!$C$1:$EA$12,0,MATCH($C13,'10 Year Monthly NPC'!$C$15:$EA$15,0)),'10 Year Monthly NPC'!$A$1:$A$12,D$2)</f>
        <v>9181523.1415223591</v>
      </c>
      <c r="E13" s="8">
        <f>SUMIFS(INDEX('10 Year Monthly NPC'!$C$1:$EA$12,0,MATCH($C13,'10 Year Monthly NPC'!$C$15:$EA$15,0)),'10 Year Monthly NPC'!$A$1:$A$12,E$2)</f>
        <v>10405162.386419855</v>
      </c>
      <c r="F13" s="8"/>
      <c r="G13" s="8">
        <f>SUMIFS(Load!$D$3:$D$942,Load!$B$3:$B$942,YEAR($C13),Load!$C$3:$C$942,MONTH($C13))*L13</f>
        <v>8126519.2623575078</v>
      </c>
      <c r="I13" s="12">
        <f>D13/SUMIFS(Load!$D$3:$D$942,Load!$B$3:$B$942,YEAR($C13),Load!$C$3:$C$942,MONTH($C13))</f>
        <v>23.92398839467403</v>
      </c>
      <c r="J13" s="12">
        <f>E13/SUMIFS(Load!$D$3:$D$942,Load!$B$3:$B$942,YEAR($C13),Load!$C$3:$C$942,MONTH($C13))</f>
        <v>27.112384333230857</v>
      </c>
      <c r="K13" s="12"/>
      <c r="L13" s="12">
        <v>21.175000000000004</v>
      </c>
    </row>
    <row r="14" spans="2:157" x14ac:dyDescent="0.25">
      <c r="B14">
        <f t="shared" si="0"/>
        <v>2015</v>
      </c>
      <c r="C14" s="14">
        <f t="shared" si="1"/>
        <v>42339</v>
      </c>
      <c r="D14" s="8">
        <f>SUMIFS(INDEX('10 Year Monthly NPC'!$C$1:$EA$12,0,MATCH($C14,'10 Year Monthly NPC'!$C$15:$EA$15,0)),'10 Year Monthly NPC'!$A$1:$A$12,D$2)</f>
        <v>10490836.997888038</v>
      </c>
      <c r="E14" s="8">
        <f>SUMIFS(INDEX('10 Year Monthly NPC'!$C$1:$EA$12,0,MATCH($C14,'10 Year Monthly NPC'!$C$15:$EA$15,0)),'10 Year Monthly NPC'!$A$1:$A$12,E$2)</f>
        <v>11215872.783715412</v>
      </c>
      <c r="F14" s="8"/>
      <c r="G14" s="8">
        <f>SUMIFS(Load!$D$3:$D$942,Load!$B$3:$B$942,YEAR($C14),Load!$C$3:$C$942,MONTH($C14))*L14</f>
        <v>9439963.503494665</v>
      </c>
      <c r="I14" s="12">
        <f>D14/SUMIFS(Load!$D$3:$D$942,Load!$B$3:$B$942,YEAR($C14),Load!$C$3:$C$942,MONTH($C14))</f>
        <v>23.712187229707986</v>
      </c>
      <c r="J14" s="12">
        <f>E14/SUMIFS(Load!$D$3:$D$942,Load!$B$3:$B$942,YEAR($C14),Load!$C$3:$C$942,MONTH($C14))</f>
        <v>25.350968225470115</v>
      </c>
      <c r="K14" s="12"/>
      <c r="L14" s="12">
        <v>21.336923076923071</v>
      </c>
    </row>
    <row r="15" spans="2:157" x14ac:dyDescent="0.25">
      <c r="B15">
        <f t="shared" si="0"/>
        <v>2016</v>
      </c>
      <c r="C15" s="14">
        <f t="shared" si="1"/>
        <v>42370</v>
      </c>
      <c r="D15" s="8">
        <f>SUMIFS(INDEX('10 Year Monthly NPC'!$C$1:$EA$12,0,MATCH($C15,'10 Year Monthly NPC'!$C$15:$EA$15,0)),'10 Year Monthly NPC'!$A$1:$A$12,D$2)</f>
        <v>10597694.399866</v>
      </c>
      <c r="E15" s="8">
        <f>SUMIFS(INDEX('10 Year Monthly NPC'!$C$1:$EA$12,0,MATCH($C15,'10 Year Monthly NPC'!$C$15:$EA$15,0)),'10 Year Monthly NPC'!$A$1:$A$12,E$2)</f>
        <v>10890722.982161487</v>
      </c>
      <c r="F15" s="8"/>
      <c r="G15" s="8">
        <f>SUMIFS(Load!$D$3:$D$942,Load!$B$3:$B$942,YEAR($C15),Load!$C$3:$C$942,MONTH($C15))*L15</f>
        <v>9933740.4056915771</v>
      </c>
      <c r="I15" s="12">
        <f>D15/SUMIFS(Load!$D$3:$D$942,Load!$B$3:$B$942,YEAR($C15),Load!$C$3:$C$942,MONTH($C15))</f>
        <v>24.283372634897855</v>
      </c>
      <c r="J15" s="12">
        <f>E15/SUMIFS(Load!$D$3:$D$942,Load!$B$3:$B$942,YEAR($C15),Load!$C$3:$C$942,MONTH($C15))</f>
        <v>24.954813232075967</v>
      </c>
      <c r="K15" s="12"/>
      <c r="L15" s="12">
        <v>22.762000000000008</v>
      </c>
    </row>
    <row r="16" spans="2:157" x14ac:dyDescent="0.25">
      <c r="B16">
        <f t="shared" si="0"/>
        <v>2016</v>
      </c>
      <c r="C16" s="14">
        <f t="shared" si="1"/>
        <v>42401</v>
      </c>
      <c r="D16" s="8">
        <f>SUMIFS(INDEX('10 Year Monthly NPC'!$C$1:$EA$12,0,MATCH($C16,'10 Year Monthly NPC'!$C$15:$EA$15,0)),'10 Year Monthly NPC'!$A$1:$A$12,D$2)</f>
        <v>8725579.2420638464</v>
      </c>
      <c r="E16" s="8">
        <f>SUMIFS(INDEX('10 Year Monthly NPC'!$C$1:$EA$12,0,MATCH($C16,'10 Year Monthly NPC'!$C$15:$EA$15,0)),'10 Year Monthly NPC'!$A$1:$A$12,E$2)</f>
        <v>8447845.2818135023</v>
      </c>
      <c r="F16" s="8"/>
      <c r="G16" s="8">
        <f>SUMIFS(Load!$D$3:$D$942,Load!$B$3:$B$942,YEAR($C16),Load!$C$3:$C$942,MONTH($C16))*L16</f>
        <v>5918854.6251780558</v>
      </c>
      <c r="I16" s="12">
        <f>D16/SUMIFS(Load!$D$3:$D$942,Load!$B$3:$B$942,YEAR($C16),Load!$C$3:$C$942,MONTH($C16))</f>
        <v>24.617971230318769</v>
      </c>
      <c r="J16" s="12">
        <f>E16/SUMIFS(Load!$D$3:$D$942,Load!$B$3:$B$942,YEAR($C16),Load!$C$3:$C$942,MONTH($C16))</f>
        <v>23.834384667931623</v>
      </c>
      <c r="K16" s="12"/>
      <c r="L16" s="12">
        <v>16.699199999999998</v>
      </c>
    </row>
    <row r="17" spans="2:12" x14ac:dyDescent="0.25">
      <c r="B17">
        <f t="shared" si="0"/>
        <v>2016</v>
      </c>
      <c r="C17" s="14">
        <f t="shared" si="1"/>
        <v>42430</v>
      </c>
      <c r="D17" s="8">
        <f>SUMIFS(INDEX('10 Year Monthly NPC'!$C$1:$EA$12,0,MATCH($C17,'10 Year Monthly NPC'!$C$15:$EA$15,0)),'10 Year Monthly NPC'!$A$1:$A$12,D$2)</f>
        <v>8506233.7755901385</v>
      </c>
      <c r="E17" s="8">
        <f>SUMIFS(INDEX('10 Year Monthly NPC'!$C$1:$EA$12,0,MATCH($C17,'10 Year Monthly NPC'!$C$15:$EA$15,0)),'10 Year Monthly NPC'!$A$1:$A$12,E$2)</f>
        <v>8211436.2203834811</v>
      </c>
      <c r="F17" s="8"/>
      <c r="G17" s="8">
        <f>SUMIFS(Load!$D$3:$D$942,Load!$B$3:$B$942,YEAR($C17),Load!$C$3:$C$942,MONTH($C17))*L17</f>
        <v>4489021.8794228714</v>
      </c>
      <c r="I17" s="12">
        <f>D17/SUMIFS(Load!$D$3:$D$942,Load!$B$3:$B$942,YEAR($C17),Load!$C$3:$C$942,MONTH($C17))</f>
        <v>24.694016059231313</v>
      </c>
      <c r="J17" s="12">
        <f>E17/SUMIFS(Load!$D$3:$D$942,Load!$B$3:$B$942,YEAR($C17),Load!$C$3:$C$942,MONTH($C17))</f>
        <v>23.83820422116667</v>
      </c>
      <c r="K17" s="12"/>
      <c r="L17" s="12">
        <v>13.031851851851851</v>
      </c>
    </row>
    <row r="18" spans="2:12" x14ac:dyDescent="0.25">
      <c r="B18">
        <f t="shared" si="0"/>
        <v>2016</v>
      </c>
      <c r="C18" s="14">
        <f t="shared" si="1"/>
        <v>42461</v>
      </c>
      <c r="D18" s="8">
        <f>SUMIFS(INDEX('10 Year Monthly NPC'!$C$1:$EA$12,0,MATCH($C18,'10 Year Monthly NPC'!$C$15:$EA$15,0)),'10 Year Monthly NPC'!$A$1:$A$12,D$2)</f>
        <v>7253926.5589983249</v>
      </c>
      <c r="E18" s="8">
        <f>SUMIFS(INDEX('10 Year Monthly NPC'!$C$1:$EA$12,0,MATCH($C18,'10 Year Monthly NPC'!$C$15:$EA$15,0)),'10 Year Monthly NPC'!$A$1:$A$12,E$2)</f>
        <v>7426248.0787945827</v>
      </c>
      <c r="F18" s="8"/>
      <c r="G18" s="8">
        <f>SUMIFS(Load!$D$3:$D$942,Load!$B$3:$B$942,YEAR($C18),Load!$C$3:$C$942,MONTH($C18))*L18</f>
        <v>3676364.0390699301</v>
      </c>
      <c r="I18" s="12">
        <f>D18/SUMIFS(Load!$D$3:$D$942,Load!$B$3:$B$942,YEAR($C18),Load!$C$3:$C$942,MONTH($C18))</f>
        <v>23.948427764035891</v>
      </c>
      <c r="J18" s="12">
        <f>E18/SUMIFS(Load!$D$3:$D$942,Load!$B$3:$B$942,YEAR($C18),Load!$C$3:$C$942,MONTH($C18))</f>
        <v>24.517337503535572</v>
      </c>
      <c r="K18" s="12"/>
      <c r="L18" s="12">
        <v>12.137307692307694</v>
      </c>
    </row>
    <row r="19" spans="2:12" x14ac:dyDescent="0.25">
      <c r="B19">
        <f t="shared" si="0"/>
        <v>2016</v>
      </c>
      <c r="C19" s="14">
        <f t="shared" si="1"/>
        <v>42491</v>
      </c>
      <c r="D19" s="8">
        <f>SUMIFS(INDEX('10 Year Monthly NPC'!$C$1:$EA$12,0,MATCH($C19,'10 Year Monthly NPC'!$C$15:$EA$15,0)),'10 Year Monthly NPC'!$A$1:$A$12,D$2)</f>
        <v>7853977.4471943481</v>
      </c>
      <c r="E19" s="8">
        <f>SUMIFS(INDEX('10 Year Monthly NPC'!$C$1:$EA$12,0,MATCH($C19,'10 Year Monthly NPC'!$C$15:$EA$15,0)),'10 Year Monthly NPC'!$A$1:$A$12,E$2)</f>
        <v>9465976.1149949469</v>
      </c>
      <c r="F19" s="8"/>
      <c r="G19" s="8">
        <f>SUMIFS(Load!$D$3:$D$942,Load!$B$3:$B$942,YEAR($C19),Load!$C$3:$C$942,MONTH($C19))*L19</f>
        <v>4762142.7959064487</v>
      </c>
      <c r="I19" s="12">
        <f>D19/SUMIFS(Load!$D$3:$D$942,Load!$B$3:$B$942,YEAR($C19),Load!$C$3:$C$942,MONTH($C19))</f>
        <v>24.041488243833534</v>
      </c>
      <c r="J19" s="12">
        <f>E19/SUMIFS(Load!$D$3:$D$942,Load!$B$3:$B$942,YEAR($C19),Load!$C$3:$C$942,MONTH($C19))</f>
        <v>28.975911251993264</v>
      </c>
      <c r="K19" s="12"/>
      <c r="L19" s="12">
        <v>14.577199999999998</v>
      </c>
    </row>
    <row r="20" spans="2:12" x14ac:dyDescent="0.25">
      <c r="B20">
        <f t="shared" si="0"/>
        <v>2016</v>
      </c>
      <c r="C20" s="14">
        <f t="shared" si="1"/>
        <v>42522</v>
      </c>
      <c r="D20" s="8">
        <f>SUMIFS(INDEX('10 Year Monthly NPC'!$C$1:$EA$12,0,MATCH($C20,'10 Year Monthly NPC'!$C$15:$EA$15,0)),'10 Year Monthly NPC'!$A$1:$A$12,D$2)</f>
        <v>9344228.5098709259</v>
      </c>
      <c r="E20" s="8">
        <f>SUMIFS(INDEX('10 Year Monthly NPC'!$C$1:$EA$12,0,MATCH($C20,'10 Year Monthly NPC'!$C$15:$EA$15,0)),'10 Year Monthly NPC'!$A$1:$A$12,E$2)</f>
        <v>10632903.295945603</v>
      </c>
      <c r="F20" s="8"/>
      <c r="G20" s="8">
        <f>SUMIFS(Load!$D$3:$D$942,Load!$B$3:$B$942,YEAR($C20),Load!$C$3:$C$942,MONTH($C20))*L20</f>
        <v>7528685.3452522103</v>
      </c>
      <c r="I20" s="12">
        <f>D20/SUMIFS(Load!$D$3:$D$942,Load!$B$3:$B$942,YEAR($C20),Load!$C$3:$C$942,MONTH($C20))</f>
        <v>26.939640115082572</v>
      </c>
      <c r="J20" s="12">
        <f>E20/SUMIFS(Load!$D$3:$D$942,Load!$B$3:$B$942,YEAR($C20),Load!$C$3:$C$942,MONTH($C20))</f>
        <v>30.654921149312372</v>
      </c>
      <c r="K20" s="12"/>
      <c r="L20" s="12">
        <v>21.705384615384617</v>
      </c>
    </row>
    <row r="21" spans="2:12" x14ac:dyDescent="0.25">
      <c r="B21">
        <f t="shared" si="0"/>
        <v>2016</v>
      </c>
      <c r="C21" s="14">
        <f t="shared" si="1"/>
        <v>42552</v>
      </c>
      <c r="D21" s="8">
        <f>SUMIFS(INDEX('10 Year Monthly NPC'!$C$1:$EA$12,0,MATCH($C21,'10 Year Monthly NPC'!$C$15:$EA$15,0)),'10 Year Monthly NPC'!$A$1:$A$12,D$2)</f>
        <v>9879472.9893494006</v>
      </c>
      <c r="E21" s="8">
        <f>SUMIFS(INDEX('10 Year Monthly NPC'!$C$1:$EA$12,0,MATCH($C21,'10 Year Monthly NPC'!$C$15:$EA$15,0)),'10 Year Monthly NPC'!$A$1:$A$12,E$2)</f>
        <v>10523660.103570651</v>
      </c>
      <c r="F21" s="8"/>
      <c r="G21" s="8">
        <f>SUMIFS(Load!$D$3:$D$942,Load!$B$3:$B$942,YEAR($C21),Load!$C$3:$C$942,MONTH($C21))*L21</f>
        <v>11979906.457475808</v>
      </c>
      <c r="I21" s="12">
        <f>D21/SUMIFS(Load!$D$3:$D$942,Load!$B$3:$B$942,YEAR($C21),Load!$C$3:$C$942,MONTH($C21))</f>
        <v>25.690129022014037</v>
      </c>
      <c r="J21" s="12">
        <f>E21/SUMIFS(Load!$D$3:$D$942,Load!$B$3:$B$942,YEAR($C21),Load!$C$3:$C$942,MONTH($C21))</f>
        <v>27.365243686177173</v>
      </c>
      <c r="K21" s="12"/>
      <c r="L21" s="12">
        <v>31.152000000000008</v>
      </c>
    </row>
    <row r="22" spans="2:12" x14ac:dyDescent="0.25">
      <c r="B22">
        <f t="shared" si="0"/>
        <v>2016</v>
      </c>
      <c r="C22" s="14">
        <f t="shared" si="1"/>
        <v>42583</v>
      </c>
      <c r="D22" s="8">
        <f>SUMIFS(INDEX('10 Year Monthly NPC'!$C$1:$EA$12,0,MATCH($C22,'10 Year Monthly NPC'!$C$15:$EA$15,0)),'10 Year Monthly NPC'!$A$1:$A$12,D$2)</f>
        <v>10785243.268186351</v>
      </c>
      <c r="E22" s="8">
        <f>SUMIFS(INDEX('10 Year Monthly NPC'!$C$1:$EA$12,0,MATCH($C22,'10 Year Monthly NPC'!$C$15:$EA$15,0)),'10 Year Monthly NPC'!$A$1:$A$12,E$2)</f>
        <v>11962130.459261369</v>
      </c>
      <c r="F22" s="8"/>
      <c r="G22" s="8">
        <f>SUMIFS(Load!$D$3:$D$942,Load!$B$3:$B$942,YEAR($C22),Load!$C$3:$C$942,MONTH($C22))*L22</f>
        <v>14479204.320499329</v>
      </c>
      <c r="I22" s="12">
        <f>D22/SUMIFS(Load!$D$3:$D$942,Load!$B$3:$B$942,YEAR($C22),Load!$C$3:$C$942,MONTH($C22))</f>
        <v>26.273508464661003</v>
      </c>
      <c r="J22" s="12">
        <f>E22/SUMIFS(Load!$D$3:$D$942,Load!$B$3:$B$942,YEAR($C22),Load!$C$3:$C$942,MONTH($C22))</f>
        <v>29.140477230017396</v>
      </c>
      <c r="K22" s="12"/>
      <c r="L22" s="12">
        <v>35.272222222222226</v>
      </c>
    </row>
    <row r="23" spans="2:12" x14ac:dyDescent="0.25">
      <c r="B23">
        <f t="shared" si="0"/>
        <v>2016</v>
      </c>
      <c r="C23" s="14">
        <f t="shared" si="1"/>
        <v>42614</v>
      </c>
      <c r="D23" s="8">
        <f>SUMIFS(INDEX('10 Year Monthly NPC'!$C$1:$EA$12,0,MATCH($C23,'10 Year Monthly NPC'!$C$15:$EA$15,0)),'10 Year Monthly NPC'!$A$1:$A$12,D$2)</f>
        <v>10083109.715439241</v>
      </c>
      <c r="E23" s="8">
        <f>SUMIFS(INDEX('10 Year Monthly NPC'!$C$1:$EA$12,0,MATCH($C23,'10 Year Monthly NPC'!$C$15:$EA$15,0)),'10 Year Monthly NPC'!$A$1:$A$12,E$2)</f>
        <v>13511552.121589744</v>
      </c>
      <c r="F23" s="8"/>
      <c r="G23" s="8">
        <f>SUMIFS(Load!$D$3:$D$942,Load!$B$3:$B$942,YEAR($C23),Load!$C$3:$C$942,MONTH($C23))*L23</f>
        <v>9641056.389947718</v>
      </c>
      <c r="I23" s="12">
        <f>D23/SUMIFS(Load!$D$3:$D$942,Load!$B$3:$B$942,YEAR($C23),Load!$C$3:$C$942,MONTH($C23))</f>
        <v>29.297218521733811</v>
      </c>
      <c r="J23" s="12">
        <f>E23/SUMIFS(Load!$D$3:$D$942,Load!$B$3:$B$942,YEAR($C23),Load!$C$3:$C$942,MONTH($C23))</f>
        <v>39.25881064924689</v>
      </c>
      <c r="K23" s="12"/>
      <c r="L23" s="12">
        <v>28.012800000000002</v>
      </c>
    </row>
    <row r="24" spans="2:12" x14ac:dyDescent="0.25">
      <c r="B24">
        <f t="shared" si="0"/>
        <v>2016</v>
      </c>
      <c r="C24" s="14">
        <f t="shared" si="1"/>
        <v>42644</v>
      </c>
      <c r="D24" s="8">
        <f>SUMIFS(INDEX('10 Year Monthly NPC'!$C$1:$EA$12,0,MATCH($C24,'10 Year Monthly NPC'!$C$15:$EA$15,0)),'10 Year Monthly NPC'!$A$1:$A$12,D$2)</f>
        <v>8086136.7737256913</v>
      </c>
      <c r="E24" s="8">
        <f>SUMIFS(INDEX('10 Year Monthly NPC'!$C$1:$EA$12,0,MATCH($C24,'10 Year Monthly NPC'!$C$15:$EA$15,0)),'10 Year Monthly NPC'!$A$1:$A$12,E$2)</f>
        <v>7696516.348769825</v>
      </c>
      <c r="F24" s="8"/>
      <c r="G24" s="8">
        <f>SUMIFS(Load!$D$3:$D$942,Load!$B$3:$B$942,YEAR($C24),Load!$C$3:$C$942,MONTH($C24))*L24</f>
        <v>8092420.8568544267</v>
      </c>
      <c r="I24" s="12">
        <f>D24/SUMIFS(Load!$D$3:$D$942,Load!$B$3:$B$942,YEAR($C24),Load!$C$3:$C$942,MONTH($C24))</f>
        <v>22.962155126030552</v>
      </c>
      <c r="J24" s="12">
        <f>E24/SUMIFS(Load!$D$3:$D$942,Load!$B$3:$B$942,YEAR($C24),Load!$C$3:$C$942,MONTH($C24))</f>
        <v>21.855752292581517</v>
      </c>
      <c r="K24" s="12"/>
      <c r="L24" s="12">
        <v>22.980000000000004</v>
      </c>
    </row>
    <row r="25" spans="2:12" x14ac:dyDescent="0.25">
      <c r="B25">
        <f t="shared" si="0"/>
        <v>2016</v>
      </c>
      <c r="C25" s="14">
        <f t="shared" si="1"/>
        <v>42675</v>
      </c>
      <c r="D25" s="8">
        <f>SUMIFS(INDEX('10 Year Monthly NPC'!$C$1:$EA$12,0,MATCH($C25,'10 Year Monthly NPC'!$C$15:$EA$15,0)),'10 Year Monthly NPC'!$A$1:$A$12,D$2)</f>
        <v>8607486.7792337779</v>
      </c>
      <c r="E25" s="8">
        <f>SUMIFS(INDEX('10 Year Monthly NPC'!$C$1:$EA$12,0,MATCH($C25,'10 Year Monthly NPC'!$C$15:$EA$15,0)),'10 Year Monthly NPC'!$A$1:$A$12,E$2)</f>
        <v>9146420.4604310058</v>
      </c>
      <c r="F25" s="8"/>
      <c r="G25" s="8">
        <f>SUMIFS(Load!$D$3:$D$942,Load!$B$3:$B$942,YEAR($C25),Load!$C$3:$C$942,MONTH($C25))*L25</f>
        <v>6751919.8313657437</v>
      </c>
      <c r="I25" s="12">
        <f>D25/SUMIFS(Load!$D$3:$D$942,Load!$B$3:$B$942,YEAR($C25),Load!$C$3:$C$942,MONTH($C25))</f>
        <v>24.297061594344918</v>
      </c>
      <c r="J25" s="12">
        <f>E25/SUMIFS(Load!$D$3:$D$942,Load!$B$3:$B$942,YEAR($C25),Load!$C$3:$C$942,MONTH($C25))</f>
        <v>25.818354067184675</v>
      </c>
      <c r="K25" s="12"/>
      <c r="L25" s="12">
        <v>19.059200000000001</v>
      </c>
    </row>
    <row r="26" spans="2:12" x14ac:dyDescent="0.25">
      <c r="B26">
        <f t="shared" si="0"/>
        <v>2016</v>
      </c>
      <c r="C26" s="14">
        <f t="shared" si="1"/>
        <v>42705</v>
      </c>
      <c r="D26" s="8">
        <f>SUMIFS(INDEX('10 Year Monthly NPC'!$C$1:$EA$12,0,MATCH($C26,'10 Year Monthly NPC'!$C$15:$EA$15,0)),'10 Year Monthly NPC'!$A$1:$A$12,D$2)</f>
        <v>11463126.084015761</v>
      </c>
      <c r="E26" s="8">
        <f>SUMIFS(INDEX('10 Year Monthly NPC'!$C$1:$EA$12,0,MATCH($C26,'10 Year Monthly NPC'!$C$15:$EA$15,0)),'10 Year Monthly NPC'!$A$1:$A$12,E$2)</f>
        <v>12370183.197597273</v>
      </c>
      <c r="F26" s="8"/>
      <c r="G26" s="8">
        <f>SUMIFS(Load!$D$3:$D$942,Load!$B$3:$B$942,YEAR($C26),Load!$C$3:$C$942,MONTH($C26))*L26</f>
        <v>16015572.50648055</v>
      </c>
      <c r="I26" s="12">
        <f>D26/SUMIFS(Load!$D$3:$D$942,Load!$B$3:$B$942,YEAR($C26),Load!$C$3:$C$942,MONTH($C26))</f>
        <v>24.149638285664551</v>
      </c>
      <c r="J26" s="12">
        <f>E26/SUMIFS(Load!$D$3:$D$942,Load!$B$3:$B$942,YEAR($C26),Load!$C$3:$C$942,MONTH($C26))</f>
        <v>26.060556916139795</v>
      </c>
      <c r="K26" s="12"/>
      <c r="L26" s="12">
        <v>33.740384615384599</v>
      </c>
    </row>
    <row r="27" spans="2:12" x14ac:dyDescent="0.25">
      <c r="B27">
        <f t="shared" si="0"/>
        <v>2017</v>
      </c>
      <c r="C27" s="14">
        <f t="shared" si="1"/>
        <v>42736</v>
      </c>
      <c r="D27" s="8">
        <f>SUMIFS(INDEX('10 Year Monthly NPC'!$C$1:$EA$12,0,MATCH($C27,'10 Year Monthly NPC'!$C$15:$EA$15,0)),'10 Year Monthly NPC'!$A$1:$A$12,D$2)</f>
        <v>12508064.291030819</v>
      </c>
      <c r="E27" s="8">
        <f>SUMIFS(INDEX('10 Year Monthly NPC'!$C$1:$EA$12,0,MATCH($C27,'10 Year Monthly NPC'!$C$15:$EA$15,0)),'10 Year Monthly NPC'!$A$1:$A$12,E$2)</f>
        <v>13651993.658908106</v>
      </c>
      <c r="F27" s="8"/>
      <c r="G27" s="8">
        <f>SUMIFS(Load!$D$3:$D$942,Load!$B$3:$B$942,YEAR($C27),Load!$C$3:$C$942,MONTH($C27))*L27</f>
        <v>17006495.384661932</v>
      </c>
      <c r="I27" s="12">
        <f>D27/SUMIFS(Load!$D$3:$D$942,Load!$B$3:$B$942,YEAR($C27),Load!$C$3:$C$942,MONTH($C27))</f>
        <v>24.704435780649472</v>
      </c>
      <c r="J27" s="12">
        <f>E27/SUMIFS(Load!$D$3:$D$942,Load!$B$3:$B$942,YEAR($C27),Load!$C$3:$C$942,MONTH($C27))</f>
        <v>26.963788542898062</v>
      </c>
      <c r="K27" s="12"/>
      <c r="L27" s="12">
        <v>33.589199999999998</v>
      </c>
    </row>
    <row r="28" spans="2:12" x14ac:dyDescent="0.25">
      <c r="B28">
        <f t="shared" si="0"/>
        <v>2017</v>
      </c>
      <c r="C28" s="14">
        <f t="shared" si="1"/>
        <v>42767</v>
      </c>
      <c r="D28" s="8">
        <f>SUMIFS(INDEX('10 Year Monthly NPC'!$C$1:$EA$12,0,MATCH($C28,'10 Year Monthly NPC'!$C$15:$EA$15,0)),'10 Year Monthly NPC'!$A$1:$A$12,D$2)</f>
        <v>10072975.970484663</v>
      </c>
      <c r="E28" s="8">
        <f>SUMIFS(INDEX('10 Year Monthly NPC'!$C$1:$EA$12,0,MATCH($C28,'10 Year Monthly NPC'!$C$15:$EA$15,0)),'10 Year Monthly NPC'!$A$1:$A$12,E$2)</f>
        <v>9183717.8297862429</v>
      </c>
      <c r="F28" s="8"/>
      <c r="G28" s="8">
        <f>SUMIFS(Load!$D$3:$D$942,Load!$B$3:$B$942,YEAR($C28),Load!$C$3:$C$942,MONTH($C28))*L28</f>
        <v>9147893.754255347</v>
      </c>
      <c r="I28" s="12">
        <f>D28/SUMIFS(Load!$D$3:$D$942,Load!$B$3:$B$942,YEAR($C28),Load!$C$3:$C$942,MONTH($C28))</f>
        <v>25.347442372663512</v>
      </c>
      <c r="J28" s="12">
        <f>E28/SUMIFS(Load!$D$3:$D$942,Load!$B$3:$B$942,YEAR($C28),Load!$C$3:$C$942,MONTH($C28))</f>
        <v>23.109730345768785</v>
      </c>
      <c r="K28" s="12"/>
      <c r="L28" s="12">
        <v>23.01958333333333</v>
      </c>
    </row>
    <row r="29" spans="2:12" x14ac:dyDescent="0.25">
      <c r="B29">
        <f t="shared" si="0"/>
        <v>2017</v>
      </c>
      <c r="C29" s="14">
        <f t="shared" si="1"/>
        <v>42795</v>
      </c>
      <c r="D29" s="8">
        <f>SUMIFS(INDEX('10 Year Monthly NPC'!$C$1:$EA$12,0,MATCH($C29,'10 Year Monthly NPC'!$C$15:$EA$15,0)),'10 Year Monthly NPC'!$A$1:$A$12,D$2)</f>
        <v>8661382.9250247553</v>
      </c>
      <c r="E29" s="8">
        <f>SUMIFS(INDEX('10 Year Monthly NPC'!$C$1:$EA$12,0,MATCH($C29,'10 Year Monthly NPC'!$C$15:$EA$15,0)),'10 Year Monthly NPC'!$A$1:$A$12,E$2)</f>
        <v>8039947.4282140518</v>
      </c>
      <c r="F29" s="8"/>
      <c r="G29" s="8">
        <f>SUMIFS(Load!$D$3:$D$942,Load!$B$3:$B$942,YEAR($C29),Load!$C$3:$C$942,MONTH($C29))*L29</f>
        <v>4757729.3964576107</v>
      </c>
      <c r="I29" s="12">
        <f>D29/SUMIFS(Load!$D$3:$D$942,Load!$B$3:$B$942,YEAR($C29),Load!$C$3:$C$942,MONTH($C29))</f>
        <v>23.973786623656011</v>
      </c>
      <c r="J29" s="12">
        <f>E29/SUMIFS(Load!$D$3:$D$942,Load!$B$3:$B$942,YEAR($C29),Load!$C$3:$C$942,MONTH($C29))</f>
        <v>22.253719270686176</v>
      </c>
      <c r="K29" s="12"/>
      <c r="L29" s="12">
        <v>13.16888888888889</v>
      </c>
    </row>
    <row r="30" spans="2:12" x14ac:dyDescent="0.25">
      <c r="B30">
        <f t="shared" si="0"/>
        <v>2017</v>
      </c>
      <c r="C30" s="14">
        <f t="shared" si="1"/>
        <v>42826</v>
      </c>
      <c r="D30" s="8">
        <f>SUMIFS(INDEX('10 Year Monthly NPC'!$C$1:$EA$12,0,MATCH($C30,'10 Year Monthly NPC'!$C$15:$EA$15,0)),'10 Year Monthly NPC'!$A$1:$A$12,D$2)</f>
        <v>7655796.5968253426</v>
      </c>
      <c r="E30" s="8">
        <f>SUMIFS(INDEX('10 Year Monthly NPC'!$C$1:$EA$12,0,MATCH($C30,'10 Year Monthly NPC'!$C$15:$EA$15,0)),'10 Year Monthly NPC'!$A$1:$A$12,E$2)</f>
        <v>6767261.4418533053</v>
      </c>
      <c r="F30" s="8"/>
      <c r="G30" s="8">
        <f>SUMIFS(Load!$D$3:$D$942,Load!$B$3:$B$942,YEAR($C30),Load!$C$3:$C$942,MONTH($C30))*L30</f>
        <v>3968640.7058437373</v>
      </c>
      <c r="I30" s="12">
        <f>D30/SUMIFS(Load!$D$3:$D$942,Load!$B$3:$B$942,YEAR($C30),Load!$C$3:$C$942,MONTH($C30))</f>
        <v>24.656636121757231</v>
      </c>
      <c r="J30" s="12">
        <f>E30/SUMIFS(Load!$D$3:$D$942,Load!$B$3:$B$942,YEAR($C30),Load!$C$3:$C$942,MONTH($C30))</f>
        <v>21.794975976995875</v>
      </c>
      <c r="K30" s="12"/>
      <c r="L30" s="12">
        <v>12.781600000000001</v>
      </c>
    </row>
    <row r="31" spans="2:12" x14ac:dyDescent="0.25">
      <c r="B31">
        <f t="shared" si="0"/>
        <v>2017</v>
      </c>
      <c r="C31" s="14">
        <f t="shared" si="1"/>
        <v>42856</v>
      </c>
      <c r="D31" s="8">
        <f>SUMIFS(INDEX('10 Year Monthly NPC'!$C$1:$EA$12,0,MATCH($C31,'10 Year Monthly NPC'!$C$15:$EA$15,0)),'10 Year Monthly NPC'!$A$1:$A$12,D$2)</f>
        <v>8300803.4555524047</v>
      </c>
      <c r="E31" s="8">
        <f>SUMIFS(INDEX('10 Year Monthly NPC'!$C$1:$EA$12,0,MATCH($C31,'10 Year Monthly NPC'!$C$15:$EA$15,0)),'10 Year Monthly NPC'!$A$1:$A$12,E$2)</f>
        <v>7625795.7403836735</v>
      </c>
      <c r="F31" s="8"/>
      <c r="G31" s="8">
        <f>SUMIFS(Load!$D$3:$D$942,Load!$B$3:$B$942,YEAR($C31),Load!$C$3:$C$942,MONTH($C31))*L31</f>
        <v>5590326.4887374947</v>
      </c>
      <c r="I31" s="12">
        <f>D31/SUMIFS(Load!$D$3:$D$942,Load!$B$3:$B$942,YEAR($C31),Load!$C$3:$C$942,MONTH($C31))</f>
        <v>25.05686538964224</v>
      </c>
      <c r="J31" s="12">
        <f>E31/SUMIFS(Load!$D$3:$D$942,Load!$B$3:$B$942,YEAR($C31),Load!$C$3:$C$942,MONTH($C31))</f>
        <v>23.019282215131661</v>
      </c>
      <c r="K31" s="12"/>
      <c r="L31" s="12">
        <v>16.874999999999993</v>
      </c>
    </row>
    <row r="32" spans="2:12" x14ac:dyDescent="0.25">
      <c r="B32">
        <f t="shared" si="0"/>
        <v>2017</v>
      </c>
      <c r="C32" s="14">
        <f t="shared" si="1"/>
        <v>42887</v>
      </c>
      <c r="D32" s="8">
        <f>SUMIFS(INDEX('10 Year Monthly NPC'!$C$1:$EA$12,0,MATCH($C32,'10 Year Monthly NPC'!$C$15:$EA$15,0)),'10 Year Monthly NPC'!$A$1:$A$12,D$2)</f>
        <v>8707003.4356840253</v>
      </c>
      <c r="E32" s="8">
        <f>SUMIFS(INDEX('10 Year Monthly NPC'!$C$1:$EA$12,0,MATCH($C32,'10 Year Monthly NPC'!$C$15:$EA$15,0)),'10 Year Monthly NPC'!$A$1:$A$12,E$2)</f>
        <v>8122098.7660614233</v>
      </c>
      <c r="F32" s="8"/>
      <c r="G32" s="8">
        <f>SUMIFS(Load!$D$3:$D$942,Load!$B$3:$B$942,YEAR($C32),Load!$C$3:$C$942,MONTH($C32))*L32</f>
        <v>5505453.5647756327</v>
      </c>
      <c r="I32" s="12">
        <f>D32/SUMIFS(Load!$D$3:$D$942,Load!$B$3:$B$942,YEAR($C32),Load!$C$3:$C$942,MONTH($C32))</f>
        <v>24.902301904236072</v>
      </c>
      <c r="J32" s="12">
        <f>E32/SUMIFS(Load!$D$3:$D$942,Load!$B$3:$B$942,YEAR($C32),Load!$C$3:$C$942,MONTH($C32))</f>
        <v>23.229456271897671</v>
      </c>
      <c r="K32" s="12"/>
      <c r="L32" s="12">
        <v>15.745769230769232</v>
      </c>
    </row>
    <row r="33" spans="2:12" x14ac:dyDescent="0.25">
      <c r="B33">
        <f t="shared" si="0"/>
        <v>2017</v>
      </c>
      <c r="C33" s="14">
        <f t="shared" si="1"/>
        <v>42917</v>
      </c>
      <c r="D33" s="8">
        <f>SUMIFS(INDEX('10 Year Monthly NPC'!$C$1:$EA$12,0,MATCH($C33,'10 Year Monthly NPC'!$C$15:$EA$15,0)),'10 Year Monthly NPC'!$A$1:$A$12,D$2)</f>
        <v>10960099.706414029</v>
      </c>
      <c r="E33" s="8">
        <f>SUMIFS(INDEX('10 Year Monthly NPC'!$C$1:$EA$12,0,MATCH($C33,'10 Year Monthly NPC'!$C$15:$EA$15,0)),'10 Year Monthly NPC'!$A$1:$A$12,E$2)</f>
        <v>10621774.467708446</v>
      </c>
      <c r="F33" s="8"/>
      <c r="G33" s="8">
        <f>SUMIFS(Load!$D$3:$D$942,Load!$B$3:$B$942,YEAR($C33),Load!$C$3:$C$942,MONTH($C33))*L33</f>
        <v>12392009.458091337</v>
      </c>
      <c r="I33" s="12">
        <f>D33/SUMIFS(Load!$D$3:$D$942,Load!$B$3:$B$942,YEAR($C33),Load!$C$3:$C$942,MONTH($C33))</f>
        <v>26.454929319347436</v>
      </c>
      <c r="J33" s="12">
        <f>E33/SUMIFS(Load!$D$3:$D$942,Load!$B$3:$B$942,YEAR($C33),Load!$C$3:$C$942,MONTH($C33))</f>
        <v>25.638297124690517</v>
      </c>
      <c r="K33" s="12"/>
      <c r="L33" s="12">
        <v>29.911199999999997</v>
      </c>
    </row>
    <row r="34" spans="2:12" x14ac:dyDescent="0.25">
      <c r="B34">
        <f t="shared" si="0"/>
        <v>2017</v>
      </c>
      <c r="C34" s="14">
        <f t="shared" si="1"/>
        <v>42948</v>
      </c>
      <c r="D34" s="8">
        <f>SUMIFS(INDEX('10 Year Monthly NPC'!$C$1:$EA$12,0,MATCH($C34,'10 Year Monthly NPC'!$C$15:$EA$15,0)),'10 Year Monthly NPC'!$A$1:$A$12,D$2)</f>
        <v>11729063.531632245</v>
      </c>
      <c r="E34" s="8">
        <f>SUMIFS(INDEX('10 Year Monthly NPC'!$C$1:$EA$12,0,MATCH($C34,'10 Year Monthly NPC'!$C$15:$EA$15,0)),'10 Year Monthly NPC'!$A$1:$A$12,E$2)</f>
        <v>12365551.17586609</v>
      </c>
      <c r="F34" s="8"/>
      <c r="G34" s="8">
        <f>SUMIFS(Load!$D$3:$D$942,Load!$B$3:$B$942,YEAR($C34),Load!$C$3:$C$942,MONTH($C34))*L34</f>
        <v>19623126.79738237</v>
      </c>
      <c r="I34" s="12">
        <f>D34/SUMIFS(Load!$D$3:$D$942,Load!$B$3:$B$942,YEAR($C34),Load!$C$3:$C$942,MONTH($C34))</f>
        <v>29.421369273564896</v>
      </c>
      <c r="J34" s="12">
        <f>E34/SUMIFS(Load!$D$3:$D$942,Load!$B$3:$B$942,YEAR($C34),Load!$C$3:$C$942,MONTH($C34))</f>
        <v>31.017944990676675</v>
      </c>
      <c r="K34" s="12"/>
      <c r="L34" s="12">
        <v>49.22296296296296</v>
      </c>
    </row>
    <row r="35" spans="2:12" x14ac:dyDescent="0.25">
      <c r="B35">
        <f t="shared" ref="B35:B66" si="2">YEAR(C35)</f>
        <v>2017</v>
      </c>
      <c r="C35" s="14">
        <f t="shared" si="1"/>
        <v>42979</v>
      </c>
      <c r="D35" s="8">
        <f>SUMIFS(INDEX('10 Year Monthly NPC'!$C$1:$EA$12,0,MATCH($C35,'10 Year Monthly NPC'!$C$15:$EA$15,0)),'10 Year Monthly NPC'!$A$1:$A$12,D$2)</f>
        <v>10010131.895754514</v>
      </c>
      <c r="E35" s="8">
        <f>SUMIFS(INDEX('10 Year Monthly NPC'!$C$1:$EA$12,0,MATCH($C35,'10 Year Monthly NPC'!$C$15:$EA$15,0)),'10 Year Monthly NPC'!$A$1:$A$12,E$2)</f>
        <v>10135872.774685796</v>
      </c>
      <c r="F35" s="8"/>
      <c r="G35" s="8">
        <f>SUMIFS(Load!$D$3:$D$942,Load!$B$3:$B$942,YEAR($C35),Load!$C$3:$C$942,MONTH($C35))*L35</f>
        <v>11278589.233004786</v>
      </c>
      <c r="I35" s="12">
        <f>D35/SUMIFS(Load!$D$3:$D$942,Load!$B$3:$B$942,YEAR($C35),Load!$C$3:$C$942,MONTH($C35))</f>
        <v>28.197666557709145</v>
      </c>
      <c r="J35" s="12">
        <f>E35/SUMIFS(Load!$D$3:$D$942,Load!$B$3:$B$942,YEAR($C35),Load!$C$3:$C$942,MONTH($C35))</f>
        <v>28.55186762256038</v>
      </c>
      <c r="K35" s="12"/>
      <c r="L35" s="12">
        <v>31.770799999999994</v>
      </c>
    </row>
    <row r="36" spans="2:12" x14ac:dyDescent="0.25">
      <c r="B36">
        <f t="shared" si="2"/>
        <v>2017</v>
      </c>
      <c r="C36" s="14">
        <f t="shared" si="1"/>
        <v>43009</v>
      </c>
      <c r="D36" s="8">
        <f>SUMIFS(INDEX('10 Year Monthly NPC'!$C$1:$EA$12,0,MATCH($C36,'10 Year Monthly NPC'!$C$15:$EA$15,0)),'10 Year Monthly NPC'!$A$1:$A$12,D$2)</f>
        <v>9266223.4837838914</v>
      </c>
      <c r="E36" s="8">
        <f>SUMIFS(INDEX('10 Year Monthly NPC'!$C$1:$EA$12,0,MATCH($C36,'10 Year Monthly NPC'!$C$15:$EA$15,0)),'10 Year Monthly NPC'!$A$1:$A$12,E$2)</f>
        <v>8278444.310800381</v>
      </c>
      <c r="F36" s="8"/>
      <c r="G36" s="8">
        <f>SUMIFS(Load!$D$3:$D$942,Load!$B$3:$B$942,YEAR($C36),Load!$C$3:$C$942,MONTH($C36))*L36</f>
        <v>9364718.9419000298</v>
      </c>
      <c r="I36" s="12">
        <f>D36/SUMIFS(Load!$D$3:$D$942,Load!$B$3:$B$942,YEAR($C36),Load!$C$3:$C$942,MONTH($C36))</f>
        <v>26.251726123787531</v>
      </c>
      <c r="J36" s="12">
        <f>E36/SUMIFS(Load!$D$3:$D$942,Load!$B$3:$B$942,YEAR($C36),Load!$C$3:$C$942,MONTH($C36))</f>
        <v>23.453292828354481</v>
      </c>
      <c r="K36" s="12"/>
      <c r="L36" s="12">
        <v>26.530769230769231</v>
      </c>
    </row>
    <row r="37" spans="2:12" x14ac:dyDescent="0.25">
      <c r="B37">
        <f t="shared" si="2"/>
        <v>2017</v>
      </c>
      <c r="C37" s="14">
        <f t="shared" si="1"/>
        <v>43040</v>
      </c>
      <c r="D37" s="8">
        <f>SUMIFS(INDEX('10 Year Monthly NPC'!$C$1:$EA$12,0,MATCH($C37,'10 Year Monthly NPC'!$C$15:$EA$15,0)),'10 Year Monthly NPC'!$A$1:$A$12,D$2)</f>
        <v>9510372.5905478299</v>
      </c>
      <c r="E37" s="8">
        <f>SUMIFS(INDEX('10 Year Monthly NPC'!$C$1:$EA$12,0,MATCH($C37,'10 Year Monthly NPC'!$C$15:$EA$15,0)),'10 Year Monthly NPC'!$A$1:$A$12,E$2)</f>
        <v>8571857.7753840089</v>
      </c>
      <c r="F37" s="8"/>
      <c r="G37" s="8">
        <f>SUMIFS(Load!$D$3:$D$942,Load!$B$3:$B$942,YEAR($C37),Load!$C$3:$C$942,MONTH($C37))*L37</f>
        <v>9939690.2500716411</v>
      </c>
      <c r="I37" s="12">
        <f>D37/SUMIFS(Load!$D$3:$D$942,Load!$B$3:$B$942,YEAR($C37),Load!$C$3:$C$942,MONTH($C37))</f>
        <v>24.934792495865388</v>
      </c>
      <c r="J37" s="12">
        <f>E37/SUMIFS(Load!$D$3:$D$942,Load!$B$3:$B$942,YEAR($C37),Load!$C$3:$C$942,MONTH($C37))</f>
        <v>22.474145244919217</v>
      </c>
      <c r="K37" s="12"/>
      <c r="L37" s="12">
        <v>26.060400000000005</v>
      </c>
    </row>
    <row r="38" spans="2:12" x14ac:dyDescent="0.25">
      <c r="B38">
        <f t="shared" si="2"/>
        <v>2017</v>
      </c>
      <c r="C38" s="14">
        <f t="shared" si="1"/>
        <v>43070</v>
      </c>
      <c r="D38" s="8">
        <f>SUMIFS(INDEX('10 Year Monthly NPC'!$C$1:$EA$12,0,MATCH($C38,'10 Year Monthly NPC'!$C$15:$EA$15,0)),'10 Year Monthly NPC'!$A$1:$A$12,D$2)</f>
        <v>11018901.739003617</v>
      </c>
      <c r="E38" s="8">
        <f>SUMIFS(INDEX('10 Year Monthly NPC'!$C$1:$EA$12,0,MATCH($C38,'10 Year Monthly NPC'!$C$15:$EA$15,0)),'10 Year Monthly NPC'!$A$1:$A$12,E$2)</f>
        <v>10894983.99700081</v>
      </c>
      <c r="F38" s="8"/>
      <c r="G38" s="8">
        <f>SUMIFS(Load!$D$3:$D$942,Load!$B$3:$B$942,YEAR($C38),Load!$C$3:$C$942,MONTH($C38))*L38</f>
        <v>12376945.844886968</v>
      </c>
      <c r="I38" s="12">
        <f>D38/SUMIFS(Load!$D$3:$D$942,Load!$B$3:$B$942,YEAR($C38),Load!$C$3:$C$942,MONTH($C38))</f>
        <v>24.426333202191973</v>
      </c>
      <c r="J38" s="12">
        <f>E38/SUMIFS(Load!$D$3:$D$942,Load!$B$3:$B$942,YEAR($C38),Load!$C$3:$C$942,MONTH($C38))</f>
        <v>24.15163649216418</v>
      </c>
      <c r="K38" s="12"/>
      <c r="L38" s="12">
        <v>27.436800000000009</v>
      </c>
    </row>
    <row r="39" spans="2:12" x14ac:dyDescent="0.25">
      <c r="B39">
        <f t="shared" si="2"/>
        <v>2018</v>
      </c>
      <c r="C39" s="14">
        <f t="shared" si="1"/>
        <v>43101</v>
      </c>
      <c r="D39" s="8">
        <f>SUMIFS(INDEX('10 Year Monthly NPC'!$C$1:$EA$12,0,MATCH($C39,'10 Year Monthly NPC'!$C$15:$EA$15,0)),'10 Year Monthly NPC'!$A$1:$A$12,D$2)</f>
        <v>9812577.2840202972</v>
      </c>
      <c r="E39" s="8">
        <f>SUMIFS(INDEX('10 Year Monthly NPC'!$C$1:$EA$12,0,MATCH($C39,'10 Year Monthly NPC'!$C$15:$EA$15,0)),'10 Year Monthly NPC'!$A$1:$A$12,E$2)</f>
        <v>9101413.0735075139</v>
      </c>
      <c r="F39" s="8"/>
      <c r="G39" s="8">
        <f>SUMIFS(Load!$D$3:$D$942,Load!$B$3:$B$942,YEAR($C39),Load!$C$3:$C$942,MONTH($C39))*L39</f>
        <v>9379212.0852792803</v>
      </c>
      <c r="I39" s="12">
        <f>D39/SUMIFS(Load!$D$3:$D$942,Load!$B$3:$B$942,YEAR($C39),Load!$C$3:$C$942,MONTH($C39))</f>
        <v>23.552485759344684</v>
      </c>
      <c r="J39" s="12">
        <f>E39/SUMIFS(Load!$D$3:$D$942,Load!$B$3:$B$942,YEAR($C39),Load!$C$3:$C$942,MONTH($C39))</f>
        <v>21.845524942033755</v>
      </c>
      <c r="K39" s="12"/>
      <c r="L39" s="12">
        <v>22.512307692307687</v>
      </c>
    </row>
    <row r="40" spans="2:12" x14ac:dyDescent="0.25">
      <c r="B40">
        <f t="shared" si="2"/>
        <v>2018</v>
      </c>
      <c r="C40" s="14">
        <f t="shared" si="1"/>
        <v>43132</v>
      </c>
      <c r="D40" s="8">
        <f>SUMIFS(INDEX('10 Year Monthly NPC'!$C$1:$EA$12,0,MATCH($C40,'10 Year Monthly NPC'!$C$15:$EA$15,0)),'10 Year Monthly NPC'!$A$1:$A$12,D$2)</f>
        <v>9161288.1736960392</v>
      </c>
      <c r="E40" s="8">
        <f>SUMIFS(INDEX('10 Year Monthly NPC'!$C$1:$EA$12,0,MATCH($C40,'10 Year Monthly NPC'!$C$15:$EA$15,0)),'10 Year Monthly NPC'!$A$1:$A$12,E$2)</f>
        <v>8717883.4543152377</v>
      </c>
      <c r="F40" s="8"/>
      <c r="G40" s="8">
        <f>SUMIFS(Load!$D$3:$D$942,Load!$B$3:$B$942,YEAR($C40),Load!$C$3:$C$942,MONTH($C40))*L40</f>
        <v>7379397.4692302104</v>
      </c>
      <c r="I40" s="12">
        <f>D40/SUMIFS(Load!$D$3:$D$942,Load!$B$3:$B$942,YEAR($C40),Load!$C$3:$C$942,MONTH($C40))</f>
        <v>25.549935290006577</v>
      </c>
      <c r="J40" s="12">
        <f>E40/SUMIFS(Load!$D$3:$D$942,Load!$B$3:$B$942,YEAR($C40),Load!$C$3:$C$942,MONTH($C40))</f>
        <v>24.313322962933317</v>
      </c>
      <c r="K40" s="12"/>
      <c r="L40" s="12">
        <v>20.580416666666665</v>
      </c>
    </row>
    <row r="41" spans="2:12" x14ac:dyDescent="0.25">
      <c r="B41">
        <f t="shared" si="2"/>
        <v>2018</v>
      </c>
      <c r="C41" s="14">
        <f t="shared" si="1"/>
        <v>43160</v>
      </c>
      <c r="D41" s="8">
        <f>SUMIFS(INDEX('10 Year Monthly NPC'!$C$1:$EA$12,0,MATCH($C41,'10 Year Monthly NPC'!$C$15:$EA$15,0)),'10 Year Monthly NPC'!$A$1:$A$12,D$2)</f>
        <v>8756316.320808338</v>
      </c>
      <c r="E41" s="8">
        <f>SUMIFS(INDEX('10 Year Monthly NPC'!$C$1:$EA$12,0,MATCH($C41,'10 Year Monthly NPC'!$C$15:$EA$15,0)),'10 Year Monthly NPC'!$A$1:$A$12,E$2)</f>
        <v>9289792.2681421954</v>
      </c>
      <c r="F41" s="8"/>
      <c r="G41" s="8">
        <f>SUMIFS(Load!$D$3:$D$942,Load!$B$3:$B$942,YEAR($C41),Load!$C$3:$C$942,MONTH($C41))*L41</f>
        <v>7226701.4650790785</v>
      </c>
      <c r="I41" s="12">
        <f>D41/SUMIFS(Load!$D$3:$D$942,Load!$B$3:$B$942,YEAR($C41),Load!$C$3:$C$942,MONTH($C41))</f>
        <v>24.873616630537391</v>
      </c>
      <c r="J41" s="12">
        <f>E41/SUMIFS(Load!$D$3:$D$942,Load!$B$3:$B$942,YEAR($C41),Load!$C$3:$C$942,MONTH($C41))</f>
        <v>26.389034268438593</v>
      </c>
      <c r="K41" s="12"/>
      <c r="L41" s="12">
        <v>20.528518518518517</v>
      </c>
    </row>
    <row r="42" spans="2:12" x14ac:dyDescent="0.25">
      <c r="B42">
        <f t="shared" si="2"/>
        <v>2018</v>
      </c>
      <c r="C42" s="14">
        <f t="shared" si="1"/>
        <v>43191</v>
      </c>
      <c r="D42" s="8">
        <f>SUMIFS(INDEX('10 Year Monthly NPC'!$C$1:$EA$12,0,MATCH($C42,'10 Year Monthly NPC'!$C$15:$EA$15,0)),'10 Year Monthly NPC'!$A$1:$A$12,D$2)</f>
        <v>7834851.8684654702</v>
      </c>
      <c r="E42" s="8">
        <f>SUMIFS(INDEX('10 Year Monthly NPC'!$C$1:$EA$12,0,MATCH($C42,'10 Year Monthly NPC'!$C$15:$EA$15,0)),'10 Year Monthly NPC'!$A$1:$A$12,E$2)</f>
        <v>9559173.620232027</v>
      </c>
      <c r="F42" s="8"/>
      <c r="G42" s="8">
        <f>SUMIFS(Load!$D$3:$D$942,Load!$B$3:$B$942,YEAR($C42),Load!$C$3:$C$942,MONTH($C42))*L42</f>
        <v>5464793.7743055178</v>
      </c>
      <c r="I42" s="12">
        <f>D42/SUMIFS(Load!$D$3:$D$942,Load!$B$3:$B$942,YEAR($C42),Load!$C$3:$C$942,MONTH($C42))</f>
        <v>25.011683404992059</v>
      </c>
      <c r="J42" s="12">
        <f>E42/SUMIFS(Load!$D$3:$D$942,Load!$B$3:$B$942,YEAR($C42),Load!$C$3:$C$942,MONTH($C42))</f>
        <v>30.516342646491346</v>
      </c>
      <c r="K42" s="12"/>
      <c r="L42" s="12">
        <v>17.445600000000002</v>
      </c>
    </row>
    <row r="43" spans="2:12" x14ac:dyDescent="0.25">
      <c r="B43">
        <f t="shared" si="2"/>
        <v>2018</v>
      </c>
      <c r="C43" s="14">
        <f t="shared" si="1"/>
        <v>43221</v>
      </c>
      <c r="D43" s="8">
        <f>SUMIFS(INDEX('10 Year Monthly NPC'!$C$1:$EA$12,0,MATCH($C43,'10 Year Monthly NPC'!$C$15:$EA$15,0)),'10 Year Monthly NPC'!$A$1:$A$12,D$2)</f>
        <v>7419826.0450769486</v>
      </c>
      <c r="E43" s="8">
        <f>SUMIFS(INDEX('10 Year Monthly NPC'!$C$1:$EA$12,0,MATCH($C43,'10 Year Monthly NPC'!$C$15:$EA$15,0)),'10 Year Monthly NPC'!$A$1:$A$12,E$2)</f>
        <v>6326868.8898503715</v>
      </c>
      <c r="F43" s="8"/>
      <c r="G43" s="8">
        <f>SUMIFS(Load!$D$3:$D$942,Load!$B$3:$B$942,YEAR($C43),Load!$C$3:$C$942,MONTH($C43))*L43</f>
        <v>4018803.982859375</v>
      </c>
      <c r="I43" s="12">
        <f>D43/SUMIFS(Load!$D$3:$D$942,Load!$B$3:$B$942,YEAR($C43),Load!$C$3:$C$942,MONTH($C43))</f>
        <v>23.602523301242478</v>
      </c>
      <c r="J43" s="12">
        <f>E43/SUMIFS(Load!$D$3:$D$942,Load!$B$3:$B$942,YEAR($C43),Load!$C$3:$C$942,MONTH($C43))</f>
        <v>20.125818245520723</v>
      </c>
      <c r="K43" s="12"/>
      <c r="L43" s="12">
        <v>12.783846153846154</v>
      </c>
    </row>
    <row r="44" spans="2:12" x14ac:dyDescent="0.25">
      <c r="B44">
        <f t="shared" si="2"/>
        <v>2018</v>
      </c>
      <c r="C44" s="14">
        <f t="shared" si="1"/>
        <v>43252</v>
      </c>
      <c r="D44" s="8">
        <f>SUMIFS(INDEX('10 Year Monthly NPC'!$C$1:$EA$12,0,MATCH($C44,'10 Year Monthly NPC'!$C$15:$EA$15,0)),'10 Year Monthly NPC'!$A$1:$A$12,D$2)</f>
        <v>9332478.4745229408</v>
      </c>
      <c r="E44" s="8">
        <f>SUMIFS(INDEX('10 Year Monthly NPC'!$C$1:$EA$12,0,MATCH($C44,'10 Year Monthly NPC'!$C$15:$EA$15,0)),'10 Year Monthly NPC'!$A$1:$A$12,E$2)</f>
        <v>6235078.3521643234</v>
      </c>
      <c r="F44" s="8"/>
      <c r="G44" s="8">
        <f>SUMIFS(Load!$D$3:$D$942,Load!$B$3:$B$942,YEAR($C44),Load!$C$3:$C$942,MONTH($C44))*L44</f>
        <v>5617381.6289756233</v>
      </c>
      <c r="I44" s="12">
        <f>D44/SUMIFS(Load!$D$3:$D$942,Load!$B$3:$B$942,YEAR($C44),Load!$C$3:$C$942,MONTH($C44))</f>
        <v>27.667351374581571</v>
      </c>
      <c r="J44" s="12">
        <f>E44/SUMIFS(Load!$D$3:$D$942,Load!$B$3:$B$942,YEAR($C44),Load!$C$3:$C$942,MONTH($C44))</f>
        <v>18.484704153169311</v>
      </c>
      <c r="K44" s="12"/>
      <c r="L44" s="12">
        <v>16.653461538461535</v>
      </c>
    </row>
    <row r="45" spans="2:12" x14ac:dyDescent="0.25">
      <c r="B45">
        <f t="shared" si="2"/>
        <v>2018</v>
      </c>
      <c r="C45" s="14">
        <f t="shared" si="1"/>
        <v>43282</v>
      </c>
      <c r="D45" s="8">
        <f>SUMIFS(INDEX('10 Year Monthly NPC'!$C$1:$EA$12,0,MATCH($C45,'10 Year Monthly NPC'!$C$15:$EA$15,0)),'10 Year Monthly NPC'!$A$1:$A$12,D$2)</f>
        <v>13936599.526500275</v>
      </c>
      <c r="E45" s="8">
        <f>SUMIFS(INDEX('10 Year Monthly NPC'!$C$1:$EA$12,0,MATCH($C45,'10 Year Monthly NPC'!$C$15:$EA$15,0)),'10 Year Monthly NPC'!$A$1:$A$12,E$2)</f>
        <v>12866128.800584717</v>
      </c>
      <c r="F45" s="8"/>
      <c r="G45" s="8">
        <f>SUMIFS(Load!$D$3:$D$942,Load!$B$3:$B$942,YEAR($C45),Load!$C$3:$C$942,MONTH($C45))*L45</f>
        <v>29649185.520838019</v>
      </c>
      <c r="I45" s="12">
        <f>D45/SUMIFS(Load!$D$3:$D$942,Load!$B$3:$B$942,YEAR($C45),Load!$C$3:$C$942,MONTH($C45))</f>
        <v>33.789449930705906</v>
      </c>
      <c r="J45" s="12">
        <f>E45/SUMIFS(Load!$D$3:$D$942,Load!$B$3:$B$942,YEAR($C45),Load!$C$3:$C$942,MONTH($C45))</f>
        <v>31.194081029789139</v>
      </c>
      <c r="K45" s="12"/>
      <c r="L45" s="12">
        <v>71.884799999999984</v>
      </c>
    </row>
    <row r="46" spans="2:12" x14ac:dyDescent="0.25">
      <c r="B46">
        <f t="shared" si="2"/>
        <v>2018</v>
      </c>
      <c r="C46" s="14">
        <f t="shared" si="1"/>
        <v>43313</v>
      </c>
      <c r="D46" s="8">
        <f>SUMIFS(INDEX('10 Year Monthly NPC'!$C$1:$EA$12,0,MATCH($C46,'10 Year Monthly NPC'!$C$15:$EA$15,0)),'10 Year Monthly NPC'!$A$1:$A$12,D$2)</f>
        <v>13517100.034069495</v>
      </c>
      <c r="E46" s="8">
        <f>SUMIFS(INDEX('10 Year Monthly NPC'!$C$1:$EA$12,0,MATCH($C46,'10 Year Monthly NPC'!$C$15:$EA$15,0)),'10 Year Monthly NPC'!$A$1:$A$12,E$2)</f>
        <v>13277901.733646812</v>
      </c>
      <c r="F46" s="8"/>
      <c r="G46" s="8">
        <f>SUMIFS(Load!$D$3:$D$942,Load!$B$3:$B$942,YEAR($C46),Load!$C$3:$C$942,MONTH($C46))*L46</f>
        <v>27781318.710431911</v>
      </c>
      <c r="I46" s="12">
        <f>D46/SUMIFS(Load!$D$3:$D$942,Load!$B$3:$B$942,YEAR($C46),Load!$C$3:$C$942,MONTH($C46))</f>
        <v>34.040910197272368</v>
      </c>
      <c r="J46" s="12">
        <f>E46/SUMIFS(Load!$D$3:$D$942,Load!$B$3:$B$942,YEAR($C46),Load!$C$3:$C$942,MONTH($C46))</f>
        <v>33.438523010412339</v>
      </c>
      <c r="K46" s="12"/>
      <c r="L46" s="12">
        <v>69.963333333333324</v>
      </c>
    </row>
    <row r="47" spans="2:12" x14ac:dyDescent="0.25">
      <c r="B47">
        <f t="shared" si="2"/>
        <v>2018</v>
      </c>
      <c r="C47" s="14">
        <f t="shared" si="1"/>
        <v>43344</v>
      </c>
      <c r="D47" s="8">
        <f>SUMIFS(INDEX('10 Year Monthly NPC'!$C$1:$EA$12,0,MATCH($C47,'10 Year Monthly NPC'!$C$15:$EA$15,0)),'10 Year Monthly NPC'!$A$1:$A$12,D$2)</f>
        <v>8723840.7386155166</v>
      </c>
      <c r="E47" s="8">
        <f>SUMIFS(INDEX('10 Year Monthly NPC'!$C$1:$EA$12,0,MATCH($C47,'10 Year Monthly NPC'!$C$15:$EA$15,0)),'10 Year Monthly NPC'!$A$1:$A$12,E$2)</f>
        <v>9084683.5049309395</v>
      </c>
      <c r="F47" s="8"/>
      <c r="G47" s="8">
        <f>SUMIFS(Load!$D$3:$D$942,Load!$B$3:$B$942,YEAR($C47),Load!$C$3:$C$942,MONTH($C47))*L47</f>
        <v>9814874.5405918788</v>
      </c>
      <c r="I47" s="12">
        <f>D47/SUMIFS(Load!$D$3:$D$942,Load!$B$3:$B$942,YEAR($C47),Load!$C$3:$C$942,MONTH($C47))</f>
        <v>25.747806605610108</v>
      </c>
      <c r="J47" s="12">
        <f>E47/SUMIFS(Load!$D$3:$D$942,Load!$B$3:$B$942,YEAR($C47),Load!$C$3:$C$942,MONTH($C47))</f>
        <v>26.812808826592576</v>
      </c>
      <c r="K47" s="12"/>
      <c r="L47" s="12">
        <v>28.967916666666664</v>
      </c>
    </row>
    <row r="48" spans="2:12" x14ac:dyDescent="0.25">
      <c r="B48">
        <f t="shared" si="2"/>
        <v>2018</v>
      </c>
      <c r="C48" s="14">
        <f t="shared" si="1"/>
        <v>43374</v>
      </c>
      <c r="D48" s="8">
        <f>SUMIFS(INDEX('10 Year Monthly NPC'!$C$1:$EA$12,0,MATCH($C48,'10 Year Monthly NPC'!$C$15:$EA$15,0)),'10 Year Monthly NPC'!$A$1:$A$12,D$2)</f>
        <v>8691927.2621377744</v>
      </c>
      <c r="E48" s="8">
        <f>SUMIFS(INDEX('10 Year Monthly NPC'!$C$1:$EA$12,0,MATCH($C48,'10 Year Monthly NPC'!$C$15:$EA$15,0)),'10 Year Monthly NPC'!$A$1:$A$12,E$2)</f>
        <v>9669043.1457803752</v>
      </c>
      <c r="F48" s="8"/>
      <c r="G48" s="8">
        <f>SUMIFS(Load!$D$3:$D$942,Load!$B$3:$B$942,YEAR($C48),Load!$C$3:$C$942,MONTH($C48))*L48</f>
        <v>14705771.728761157</v>
      </c>
      <c r="I48" s="12">
        <f>D48/SUMIFS(Load!$D$3:$D$942,Load!$B$3:$B$942,YEAR($C48),Load!$C$3:$C$942,MONTH($C48))</f>
        <v>26.149170958105643</v>
      </c>
      <c r="J48" s="12">
        <f>E48/SUMIFS(Load!$D$3:$D$942,Load!$B$3:$B$942,YEAR($C48),Load!$C$3:$C$942,MONTH($C48))</f>
        <v>29.088768761523827</v>
      </c>
      <c r="K48" s="12"/>
      <c r="L48" s="12">
        <v>44.241481481481472</v>
      </c>
    </row>
    <row r="49" spans="2:12" x14ac:dyDescent="0.25">
      <c r="B49">
        <f t="shared" si="2"/>
        <v>2018</v>
      </c>
      <c r="C49" s="14">
        <f t="shared" si="1"/>
        <v>43405</v>
      </c>
      <c r="D49" s="8">
        <f>SUMIFS(INDEX('10 Year Monthly NPC'!$C$1:$EA$12,0,MATCH($C49,'10 Year Monthly NPC'!$C$15:$EA$15,0)),'10 Year Monthly NPC'!$A$1:$A$12,D$2)</f>
        <v>9643772.4474562556</v>
      </c>
      <c r="E49" s="8">
        <f>SUMIFS(INDEX('10 Year Monthly NPC'!$C$1:$EA$12,0,MATCH($C49,'10 Year Monthly NPC'!$C$15:$EA$15,0)),'10 Year Monthly NPC'!$A$1:$A$12,E$2)</f>
        <v>9079506.2035014965</v>
      </c>
      <c r="F49" s="8"/>
      <c r="G49" s="8">
        <f>SUMIFS(Load!$D$3:$D$942,Load!$B$3:$B$942,YEAR($C49),Load!$C$3:$C$942,MONTH($C49))*L49</f>
        <v>20051624.16093218</v>
      </c>
      <c r="I49" s="12">
        <f>D49/SUMIFS(Load!$D$3:$D$942,Load!$B$3:$B$942,YEAR($C49),Load!$C$3:$C$942,MONTH($C49))</f>
        <v>25.883616280242148</v>
      </c>
      <c r="J49" s="12">
        <f>E49/SUMIFS(Load!$D$3:$D$942,Load!$B$3:$B$942,YEAR($C49),Load!$C$3:$C$942,MONTH($C49))</f>
        <v>24.369141419082297</v>
      </c>
      <c r="K49" s="12"/>
      <c r="L49" s="12">
        <v>53.818000000000019</v>
      </c>
    </row>
    <row r="50" spans="2:12" x14ac:dyDescent="0.25">
      <c r="B50">
        <f t="shared" si="2"/>
        <v>2018</v>
      </c>
      <c r="C50" s="14">
        <f t="shared" si="1"/>
        <v>43435</v>
      </c>
      <c r="D50" s="8">
        <f>SUMIFS(INDEX('10 Year Monthly NPC'!$C$1:$EA$12,0,MATCH($C50,'10 Year Monthly NPC'!$C$15:$EA$15,0)),'10 Year Monthly NPC'!$A$1:$A$12,D$2)</f>
        <v>10102098.656308921</v>
      </c>
      <c r="E50" s="8">
        <f>SUMIFS(INDEX('10 Year Monthly NPC'!$C$1:$EA$12,0,MATCH($C50,'10 Year Monthly NPC'!$C$15:$EA$15,0)),'10 Year Monthly NPC'!$A$1:$A$12,E$2)</f>
        <v>9205860.2617739253</v>
      </c>
      <c r="F50" s="8"/>
      <c r="G50" s="8">
        <f>SUMIFS(Load!$D$3:$D$942,Load!$B$3:$B$942,YEAR($C50),Load!$C$3:$C$942,MONTH($C50))*L50</f>
        <v>21316997.391970512</v>
      </c>
      <c r="I50" s="12">
        <f>D50/SUMIFS(Load!$D$3:$D$942,Load!$B$3:$B$942,YEAR($C50),Load!$C$3:$C$942,MONTH($C50))</f>
        <v>24.300011997699915</v>
      </c>
      <c r="J50" s="12">
        <f>E50/SUMIFS(Load!$D$3:$D$942,Load!$B$3:$B$942,YEAR($C50),Load!$C$3:$C$942,MONTH($C50))</f>
        <v>22.144162556811843</v>
      </c>
      <c r="K50" s="12"/>
      <c r="L50" s="12">
        <v>51.276799999999994</v>
      </c>
    </row>
    <row r="51" spans="2:12" x14ac:dyDescent="0.25">
      <c r="B51">
        <f t="shared" si="2"/>
        <v>2019</v>
      </c>
      <c r="C51" s="14">
        <f t="shared" si="1"/>
        <v>43466</v>
      </c>
      <c r="D51" s="8">
        <f>SUMIFS(INDEX('10 Year Monthly NPC'!$C$1:$EA$12,0,MATCH($C51,'10 Year Monthly NPC'!$C$15:$EA$15,0)),'10 Year Monthly NPC'!$A$1:$A$12,D$2)</f>
        <v>10438228.041978085</v>
      </c>
      <c r="E51" s="8">
        <f>SUMIFS(INDEX('10 Year Monthly NPC'!$C$1:$EA$12,0,MATCH($C51,'10 Year Monthly NPC'!$C$15:$EA$15,0)),'10 Year Monthly NPC'!$A$1:$A$12,E$2)</f>
        <v>10246511.639581213</v>
      </c>
      <c r="F51" s="8">
        <f>SUMIFS(INDEX('10 Year Monthly NPC'!$C$1:$EA$12,0,MATCH($C51,'10 Year Monthly NPC'!$C$15:$EA$15,0)),'10 Year Monthly NPC'!$A$1:$A$12,F$2)</f>
        <v>12709423.897780119</v>
      </c>
      <c r="G51" s="8">
        <f>SUMIFS(Load!$D$3:$D$942,Load!$B$3:$B$942,YEAR($C51),Load!$C$3:$C$942,MONTH($C51))*L51</f>
        <v>13769231.393221999</v>
      </c>
      <c r="I51" s="12">
        <f>D51/SUMIFS(Load!$D$3:$D$942,Load!$B$3:$B$942,YEAR($C51),Load!$C$3:$C$942,MONTH($C51))</f>
        <v>24.363347972991807</v>
      </c>
      <c r="J51" s="12">
        <f>E51/SUMIFS(Load!$D$3:$D$942,Load!$B$3:$B$942,YEAR($C51),Load!$C$3:$C$942,MONTH($C51))</f>
        <v>23.915872270703932</v>
      </c>
      <c r="K51" s="12">
        <f>F51/SUMIFS(Load!$D$3:$D$942,Load!$B$3:$B$942,YEAR($C51),Load!$C$3:$C$942,MONTH($C51))</f>
        <v>29.664433054405286</v>
      </c>
      <c r="L51" s="12">
        <v>32.138076923076923</v>
      </c>
    </row>
    <row r="52" spans="2:12" x14ac:dyDescent="0.25">
      <c r="B52">
        <f t="shared" si="2"/>
        <v>2019</v>
      </c>
      <c r="C52" s="14">
        <f t="shared" si="1"/>
        <v>43497</v>
      </c>
      <c r="D52" s="8">
        <f>SUMIFS(INDEX('10 Year Monthly NPC'!$C$1:$EA$12,0,MATCH($C52,'10 Year Monthly NPC'!$C$15:$EA$15,0)),'10 Year Monthly NPC'!$A$1:$A$12,D$2)</f>
        <v>14196018.486354813</v>
      </c>
      <c r="E52" s="8">
        <f>SUMIFS(INDEX('10 Year Monthly NPC'!$C$1:$EA$12,0,MATCH($C52,'10 Year Monthly NPC'!$C$15:$EA$15,0)),'10 Year Monthly NPC'!$A$1:$A$12,E$2)</f>
        <v>15103649.872887461</v>
      </c>
      <c r="F52" s="8">
        <f>SUMIFS(INDEX('10 Year Monthly NPC'!$C$1:$EA$12,0,MATCH($C52,'10 Year Monthly NPC'!$C$15:$EA$15,0)),'10 Year Monthly NPC'!$A$1:$A$12,F$2)</f>
        <v>18343441.173928972</v>
      </c>
      <c r="G52" s="8">
        <f>SUMIFS(Load!$D$3:$D$942,Load!$B$3:$B$942,YEAR($C52),Load!$C$3:$C$942,MONTH($C52))*L52</f>
        <v>39094617.296665095</v>
      </c>
      <c r="I52" s="12">
        <f>D52/SUMIFS(Load!$D$3:$D$942,Load!$B$3:$B$942,YEAR($C52),Load!$C$3:$C$942,MONTH($C52))</f>
        <v>33.352527486767784</v>
      </c>
      <c r="J52" s="12">
        <f>E52/SUMIFS(Load!$D$3:$D$942,Load!$B$3:$B$942,YEAR($C52),Load!$C$3:$C$942,MONTH($C52))</f>
        <v>35.48494234634834</v>
      </c>
      <c r="K52" s="12">
        <f>F52/SUMIFS(Load!$D$3:$D$942,Load!$B$3:$B$942,YEAR($C52),Load!$C$3:$C$942,MONTH($C52))</f>
        <v>43.096599694022316</v>
      </c>
      <c r="L52" s="12">
        <v>91.850000000000023</v>
      </c>
    </row>
    <row r="53" spans="2:12" x14ac:dyDescent="0.25">
      <c r="B53">
        <f t="shared" si="2"/>
        <v>2019</v>
      </c>
      <c r="C53" s="14">
        <f t="shared" si="1"/>
        <v>43525</v>
      </c>
      <c r="D53" s="8">
        <f>SUMIFS(INDEX('10 Year Monthly NPC'!$C$1:$EA$12,0,MATCH($C53,'10 Year Monthly NPC'!$C$15:$EA$15,0)),'10 Year Monthly NPC'!$A$1:$A$12,D$2)</f>
        <v>11719372.813304543</v>
      </c>
      <c r="E53" s="8">
        <f>SUMIFS(INDEX('10 Year Monthly NPC'!$C$1:$EA$12,0,MATCH($C53,'10 Year Monthly NPC'!$C$15:$EA$15,0)),'10 Year Monthly NPC'!$A$1:$A$12,E$2)</f>
        <v>11071875.441635678</v>
      </c>
      <c r="F53" s="8">
        <f>SUMIFS(INDEX('10 Year Monthly NPC'!$C$1:$EA$12,0,MATCH($C53,'10 Year Monthly NPC'!$C$15:$EA$15,0)),'10 Year Monthly NPC'!$A$1:$A$12,F$2)</f>
        <v>12757004.627894437</v>
      </c>
      <c r="G53" s="8">
        <f>SUMIFS(Load!$D$3:$D$942,Load!$B$3:$B$942,YEAR($C53),Load!$C$3:$C$942,MONTH($C53))*L53</f>
        <v>30776742.172539871</v>
      </c>
      <c r="I53" s="12">
        <f>D53/SUMIFS(Load!$D$3:$D$942,Load!$B$3:$B$942,YEAR($C53),Load!$C$3:$C$942,MONTH($C53))</f>
        <v>29.791137145409547</v>
      </c>
      <c r="J53" s="12">
        <f>E53/SUMIFS(Load!$D$3:$D$942,Load!$B$3:$B$942,YEAR($C53),Load!$C$3:$C$942,MONTH($C53))</f>
        <v>28.145171673709509</v>
      </c>
      <c r="K53" s="12">
        <f>F53/SUMIFS(Load!$D$3:$D$942,Load!$B$3:$B$942,YEAR($C53),Load!$C$3:$C$942,MONTH($C53))</f>
        <v>32.42884073137229</v>
      </c>
      <c r="L53" s="12">
        <v>78.235769230769236</v>
      </c>
    </row>
    <row r="54" spans="2:12" x14ac:dyDescent="0.25">
      <c r="B54">
        <f t="shared" si="2"/>
        <v>2019</v>
      </c>
      <c r="C54" s="14">
        <f t="shared" si="1"/>
        <v>43556</v>
      </c>
      <c r="D54" s="8">
        <f>SUMIFS(INDEX('10 Year Monthly NPC'!$C$1:$EA$12,0,MATCH($C54,'10 Year Monthly NPC'!$C$15:$EA$15,0)),'10 Year Monthly NPC'!$A$1:$A$12,D$2)</f>
        <v>7544912.4972652849</v>
      </c>
      <c r="E54" s="8">
        <f>SUMIFS(INDEX('10 Year Monthly NPC'!$C$1:$EA$12,0,MATCH($C54,'10 Year Monthly NPC'!$C$15:$EA$15,0)),'10 Year Monthly NPC'!$A$1:$A$12,E$2)</f>
        <v>7352345.3853816614</v>
      </c>
      <c r="F54" s="8">
        <f>SUMIFS(INDEX('10 Year Monthly NPC'!$C$1:$EA$12,0,MATCH($C54,'10 Year Monthly NPC'!$C$15:$EA$15,0)),'10 Year Monthly NPC'!$A$1:$A$12,F$2)</f>
        <v>8788285.2094912827</v>
      </c>
      <c r="G54" s="8">
        <f>SUMIFS(Load!$D$3:$D$942,Load!$B$3:$B$942,YEAR($C54),Load!$C$3:$C$942,MONTH($C54))*L54</f>
        <v>5158950.2889853446</v>
      </c>
      <c r="I54" s="12">
        <f>D54/SUMIFS(Load!$D$3:$D$942,Load!$B$3:$B$942,YEAR($C54),Load!$C$3:$C$942,MONTH($C54))</f>
        <v>24.869077610710541</v>
      </c>
      <c r="J54" s="12">
        <f>E54/SUMIFS(Load!$D$3:$D$942,Load!$B$3:$B$942,YEAR($C54),Load!$C$3:$C$942,MONTH($C54))</f>
        <v>24.234349712614968</v>
      </c>
      <c r="K54" s="12">
        <f>F54/SUMIFS(Load!$D$3:$D$942,Load!$B$3:$B$942,YEAR($C54),Load!$C$3:$C$942,MONTH($C54))</f>
        <v>28.967406450255833</v>
      </c>
      <c r="L54" s="12">
        <v>17.004615384615381</v>
      </c>
    </row>
    <row r="55" spans="2:12" x14ac:dyDescent="0.25">
      <c r="B55">
        <f t="shared" si="2"/>
        <v>2019</v>
      </c>
      <c r="C55" s="14">
        <f t="shared" si="1"/>
        <v>43586</v>
      </c>
      <c r="D55" s="8">
        <f>SUMIFS(INDEX('10 Year Monthly NPC'!$C$1:$EA$12,0,MATCH($C55,'10 Year Monthly NPC'!$C$15:$EA$15,0)),'10 Year Monthly NPC'!$A$1:$A$12,D$2)</f>
        <v>7986376.0462921485</v>
      </c>
      <c r="E55" s="8">
        <f>SUMIFS(INDEX('10 Year Monthly NPC'!$C$1:$EA$12,0,MATCH($C55,'10 Year Monthly NPC'!$C$15:$EA$15,0)),'10 Year Monthly NPC'!$A$1:$A$12,E$2)</f>
        <v>7811360.5881525576</v>
      </c>
      <c r="F55" s="8">
        <f>SUMIFS(INDEX('10 Year Monthly NPC'!$C$1:$EA$12,0,MATCH($C55,'10 Year Monthly NPC'!$C$15:$EA$15,0)),'10 Year Monthly NPC'!$A$1:$A$12,F$2)</f>
        <v>9620232.6905629113</v>
      </c>
      <c r="G55" s="8">
        <f>SUMIFS(Load!$D$3:$D$942,Load!$B$3:$B$942,YEAR($C55),Load!$C$3:$C$942,MONTH($C55))*L55</f>
        <v>4786568.679469971</v>
      </c>
      <c r="I55" s="12">
        <f>D55/SUMIFS(Load!$D$3:$D$942,Load!$B$3:$B$942,YEAR($C55),Load!$C$3:$C$942,MONTH($C55))</f>
        <v>24.936972886231089</v>
      </c>
      <c r="J55" s="12">
        <f>E55/SUMIFS(Load!$D$3:$D$942,Load!$B$3:$B$942,YEAR($C55),Load!$C$3:$C$942,MONTH($C55))</f>
        <v>24.390497775492403</v>
      </c>
      <c r="K55" s="12">
        <f>F55/SUMIFS(Load!$D$3:$D$942,Load!$B$3:$B$942,YEAR($C55),Load!$C$3:$C$942,MONTH($C55))</f>
        <v>30.038590766732042</v>
      </c>
      <c r="L55" s="12">
        <v>14.945769230769232</v>
      </c>
    </row>
    <row r="56" spans="2:12" x14ac:dyDescent="0.25">
      <c r="B56">
        <f t="shared" si="2"/>
        <v>2019</v>
      </c>
      <c r="C56" s="14">
        <f t="shared" si="1"/>
        <v>43617</v>
      </c>
      <c r="D56" s="8">
        <f>SUMIFS(INDEX('10 Year Monthly NPC'!$C$1:$EA$12,0,MATCH($C56,'10 Year Monthly NPC'!$C$15:$EA$15,0)),'10 Year Monthly NPC'!$A$1:$A$12,D$2)</f>
        <v>9344242.313524168</v>
      </c>
      <c r="E56" s="8">
        <f>SUMIFS(INDEX('10 Year Monthly NPC'!$C$1:$EA$12,0,MATCH($C56,'10 Year Monthly NPC'!$C$15:$EA$15,0)),'10 Year Monthly NPC'!$A$1:$A$12,E$2)</f>
        <v>8575028.3585319966</v>
      </c>
      <c r="F56" s="8">
        <f>SUMIFS(INDEX('10 Year Monthly NPC'!$C$1:$EA$12,0,MATCH($C56,'10 Year Monthly NPC'!$C$15:$EA$15,0)),'10 Year Monthly NPC'!$A$1:$A$12,F$2)</f>
        <v>9518703.9792826734</v>
      </c>
      <c r="G56" s="8">
        <f>SUMIFS(Load!$D$3:$D$942,Load!$B$3:$B$942,YEAR($C56),Load!$C$3:$C$942,MONTH($C56))*L56</f>
        <v>6948024.9175302098</v>
      </c>
      <c r="I56" s="12">
        <f>D56/SUMIFS(Load!$D$3:$D$942,Load!$B$3:$B$942,YEAR($C56),Load!$C$3:$C$942,MONTH($C56))</f>
        <v>26.526363618377069</v>
      </c>
      <c r="J56" s="12">
        <f>E56/SUMIFS(Load!$D$3:$D$942,Load!$B$3:$B$942,YEAR($C56),Load!$C$3:$C$942,MONTH($C56))</f>
        <v>24.342724925604692</v>
      </c>
      <c r="K56" s="12">
        <f>F56/SUMIFS(Load!$D$3:$D$942,Load!$B$3:$B$942,YEAR($C56),Load!$C$3:$C$942,MONTH($C56))</f>
        <v>27.021624060915027</v>
      </c>
      <c r="L56" s="12">
        <v>19.724</v>
      </c>
    </row>
    <row r="57" spans="2:12" x14ac:dyDescent="0.25">
      <c r="B57">
        <f t="shared" si="2"/>
        <v>2019</v>
      </c>
      <c r="C57" s="14">
        <f t="shared" si="1"/>
        <v>43647</v>
      </c>
      <c r="D57" s="8">
        <f>SUMIFS(INDEX('10 Year Monthly NPC'!$C$1:$EA$12,0,MATCH($C57,'10 Year Monthly NPC'!$C$15:$EA$15,0)),'10 Year Monthly NPC'!$A$1:$A$12,D$2)</f>
        <v>11395269.699013649</v>
      </c>
      <c r="E57" s="8">
        <f>SUMIFS(INDEX('10 Year Monthly NPC'!$C$1:$EA$12,0,MATCH($C57,'10 Year Monthly NPC'!$C$15:$EA$15,0)),'10 Year Monthly NPC'!$A$1:$A$12,E$2)</f>
        <v>10725351.548888139</v>
      </c>
      <c r="F57" s="8">
        <f>SUMIFS(INDEX('10 Year Monthly NPC'!$C$1:$EA$12,0,MATCH($C57,'10 Year Monthly NPC'!$C$15:$EA$15,0)),'10 Year Monthly NPC'!$A$1:$A$12,F$2)</f>
        <v>13880911.735245058</v>
      </c>
      <c r="G57" s="8">
        <f>SUMIFS(Load!$D$3:$D$942,Load!$B$3:$B$942,YEAR($C57),Load!$C$3:$C$942,MONTH($C57))*L57</f>
        <v>11708649.177045047</v>
      </c>
      <c r="I57" s="12">
        <f>D57/SUMIFS(Load!$D$3:$D$942,Load!$B$3:$B$942,YEAR($C57),Load!$C$3:$C$942,MONTH($C57))</f>
        <v>29.632766368895552</v>
      </c>
      <c r="J57" s="12">
        <f>E57/SUMIFS(Load!$D$3:$D$942,Load!$B$3:$B$942,YEAR($C57),Load!$C$3:$C$942,MONTH($C57))</f>
        <v>27.890681402651165</v>
      </c>
      <c r="K57" s="12">
        <f>F57/SUMIFS(Load!$D$3:$D$942,Load!$B$3:$B$942,YEAR($C57),Load!$C$3:$C$942,MONTH($C57))</f>
        <v>36.096540520965576</v>
      </c>
      <c r="L57" s="12">
        <v>30.447692307692304</v>
      </c>
    </row>
    <row r="58" spans="2:12" x14ac:dyDescent="0.25">
      <c r="B58">
        <f t="shared" si="2"/>
        <v>2019</v>
      </c>
      <c r="C58" s="14">
        <f t="shared" si="1"/>
        <v>43678</v>
      </c>
      <c r="D58" s="8">
        <f>SUMIFS(INDEX('10 Year Monthly NPC'!$C$1:$EA$12,0,MATCH($C58,'10 Year Monthly NPC'!$C$15:$EA$15,0)),'10 Year Monthly NPC'!$A$1:$A$12,D$2)</f>
        <v>12009356.791932715</v>
      </c>
      <c r="E58" s="8">
        <f>SUMIFS(INDEX('10 Year Monthly NPC'!$C$1:$EA$12,0,MATCH($C58,'10 Year Monthly NPC'!$C$15:$EA$15,0)),'10 Year Monthly NPC'!$A$1:$A$12,E$2)</f>
        <v>12073474.460635372</v>
      </c>
      <c r="F58" s="8">
        <f>SUMIFS(INDEX('10 Year Monthly NPC'!$C$1:$EA$12,0,MATCH($C58,'10 Year Monthly NPC'!$C$15:$EA$15,0)),'10 Year Monthly NPC'!$A$1:$A$12,F$2)</f>
        <v>14302619.928178212</v>
      </c>
      <c r="G58" s="8">
        <f>SUMIFS(Load!$D$3:$D$942,Load!$B$3:$B$942,YEAR($C58),Load!$C$3:$C$942,MONTH($C58))*L58</f>
        <v>12724942.868580485</v>
      </c>
      <c r="I58" s="12">
        <f>D58/SUMIFS(Load!$D$3:$D$942,Load!$B$3:$B$942,YEAR($C58),Load!$C$3:$C$942,MONTH($C58))</f>
        <v>30.196987303683098</v>
      </c>
      <c r="J58" s="12">
        <f>E58/SUMIFS(Load!$D$3:$D$942,Load!$B$3:$B$942,YEAR($C58),Load!$C$3:$C$942,MONTH($C58))</f>
        <v>30.358208296722164</v>
      </c>
      <c r="K58" s="12">
        <f>F58/SUMIFS(Load!$D$3:$D$942,Load!$B$3:$B$942,YEAR($C58),Load!$C$3:$C$942,MONTH($C58))</f>
        <v>35.963294276570117</v>
      </c>
      <c r="L58" s="12">
        <v>31.996296296296308</v>
      </c>
    </row>
    <row r="59" spans="2:12" x14ac:dyDescent="0.25">
      <c r="B59">
        <f t="shared" si="2"/>
        <v>2019</v>
      </c>
      <c r="C59" s="14">
        <f t="shared" si="1"/>
        <v>43709</v>
      </c>
      <c r="D59" s="8">
        <f>SUMIFS(INDEX('10 Year Monthly NPC'!$C$1:$EA$12,0,MATCH($C59,'10 Year Monthly NPC'!$C$15:$EA$15,0)),'10 Year Monthly NPC'!$A$1:$A$12,D$2)</f>
        <v>11225940.781415362</v>
      </c>
      <c r="E59" s="8">
        <f>SUMIFS(INDEX('10 Year Monthly NPC'!$C$1:$EA$12,0,MATCH($C59,'10 Year Monthly NPC'!$C$15:$EA$15,0)),'10 Year Monthly NPC'!$A$1:$A$12,E$2)</f>
        <v>10414160.826774403</v>
      </c>
      <c r="F59" s="8">
        <f>SUMIFS(INDEX('10 Year Monthly NPC'!$C$1:$EA$12,0,MATCH($C59,'10 Year Monthly NPC'!$C$15:$EA$15,0)),'10 Year Monthly NPC'!$A$1:$A$12,F$2)</f>
        <v>12906177.561027564</v>
      </c>
      <c r="G59" s="8">
        <f>SUMIFS(Load!$D$3:$D$942,Load!$B$3:$B$942,YEAR($C59),Load!$C$3:$C$942,MONTH($C59))*L59</f>
        <v>10926107.200377211</v>
      </c>
      <c r="I59" s="12">
        <f>D59/SUMIFS(Load!$D$3:$D$942,Load!$B$3:$B$942,YEAR($C59),Load!$C$3:$C$942,MONTH($C59))</f>
        <v>31.888373019120607</v>
      </c>
      <c r="J59" s="12">
        <f>E59/SUMIFS(Load!$D$3:$D$942,Load!$B$3:$B$942,YEAR($C59),Load!$C$3:$C$942,MONTH($C59))</f>
        <v>29.582433364967905</v>
      </c>
      <c r="K59" s="12">
        <f>F59/SUMIFS(Load!$D$3:$D$942,Load!$B$3:$B$942,YEAR($C59),Load!$C$3:$C$942,MONTH($C59))</f>
        <v>36.661248471788419</v>
      </c>
      <c r="L59" s="12">
        <v>31.036666666666662</v>
      </c>
    </row>
    <row r="60" spans="2:12" x14ac:dyDescent="0.25">
      <c r="B60">
        <f t="shared" si="2"/>
        <v>2019</v>
      </c>
      <c r="C60" s="14">
        <f t="shared" si="1"/>
        <v>43739</v>
      </c>
      <c r="D60" s="8">
        <f>SUMIFS(INDEX('10 Year Monthly NPC'!$C$1:$EA$12,0,MATCH($C60,'10 Year Monthly NPC'!$C$15:$EA$15,0)),'10 Year Monthly NPC'!$A$1:$A$12,D$2)</f>
        <v>9988824.39031283</v>
      </c>
      <c r="E60" s="8">
        <f>SUMIFS(INDEX('10 Year Monthly NPC'!$C$1:$EA$12,0,MATCH($C60,'10 Year Monthly NPC'!$C$15:$EA$15,0)),'10 Year Monthly NPC'!$A$1:$A$12,E$2)</f>
        <v>9744867.4636892267</v>
      </c>
      <c r="F60" s="8">
        <f>SUMIFS(INDEX('10 Year Monthly NPC'!$C$1:$EA$12,0,MATCH($C60,'10 Year Monthly NPC'!$C$15:$EA$15,0)),'10 Year Monthly NPC'!$A$1:$A$12,F$2)</f>
        <v>10860314.250274349</v>
      </c>
      <c r="G60" s="8">
        <f>SUMIFS(Load!$D$3:$D$942,Load!$B$3:$B$942,YEAR($C60),Load!$C$3:$C$942,MONTH($C60))*L60</f>
        <v>12625531.143198859</v>
      </c>
      <c r="I60" s="12">
        <f>D60/SUMIFS(Load!$D$3:$D$942,Load!$B$3:$B$942,YEAR($C60),Load!$C$3:$C$942,MONTH($C60))</f>
        <v>26.851995053676745</v>
      </c>
      <c r="J60" s="12">
        <f>E60/SUMIFS(Load!$D$3:$D$942,Load!$B$3:$B$942,YEAR($C60),Load!$C$3:$C$942,MONTH($C60))</f>
        <v>26.196189131874767</v>
      </c>
      <c r="K60" s="12">
        <f>F60/SUMIFS(Load!$D$3:$D$942,Load!$B$3:$B$942,YEAR($C60),Load!$C$3:$C$942,MONTH($C60))</f>
        <v>29.194737351930648</v>
      </c>
      <c r="L60" s="12">
        <v>33.94</v>
      </c>
    </row>
    <row r="61" spans="2:12" x14ac:dyDescent="0.25">
      <c r="B61">
        <f t="shared" si="2"/>
        <v>2019</v>
      </c>
      <c r="C61" s="14">
        <f t="shared" si="1"/>
        <v>43770</v>
      </c>
      <c r="D61" s="8">
        <f>SUMIFS(INDEX('10 Year Monthly NPC'!$C$1:$EA$12,0,MATCH($C61,'10 Year Monthly NPC'!$C$15:$EA$15,0)),'10 Year Monthly NPC'!$A$1:$A$12,D$2)</f>
        <v>10253811.167915571</v>
      </c>
      <c r="E61" s="8">
        <f>SUMIFS(INDEX('10 Year Monthly NPC'!$C$1:$EA$12,0,MATCH($C61,'10 Year Monthly NPC'!$C$15:$EA$15,0)),'10 Year Monthly NPC'!$A$1:$A$12,E$2)</f>
        <v>10371614.191777453</v>
      </c>
      <c r="F61" s="8">
        <f>SUMIFS(INDEX('10 Year Monthly NPC'!$C$1:$EA$12,0,MATCH($C61,'10 Year Monthly NPC'!$C$15:$EA$15,0)),'10 Year Monthly NPC'!$A$1:$A$12,F$2)</f>
        <v>11293427.671737285</v>
      </c>
      <c r="G61" s="8">
        <f>SUMIFS(Load!$D$3:$D$942,Load!$B$3:$B$942,YEAR($C61),Load!$C$3:$C$942,MONTH($C61))*L61</f>
        <v>14524566.709993616</v>
      </c>
      <c r="I61" s="12">
        <f>D61/SUMIFS(Load!$D$3:$D$942,Load!$B$3:$B$942,YEAR($C61),Load!$C$3:$C$942,MONTH($C61))</f>
        <v>26.059082410947894</v>
      </c>
      <c r="J61" s="12">
        <f>E61/SUMIFS(Load!$D$3:$D$942,Load!$B$3:$B$942,YEAR($C61),Load!$C$3:$C$942,MONTH($C61))</f>
        <v>26.358467552414243</v>
      </c>
      <c r="K61" s="12">
        <f>F61/SUMIFS(Load!$D$3:$D$942,Load!$B$3:$B$942,YEAR($C61),Load!$C$3:$C$942,MONTH($C61))</f>
        <v>28.701168529487056</v>
      </c>
      <c r="L61" s="12">
        <v>36.912800000000004</v>
      </c>
    </row>
    <row r="62" spans="2:12" x14ac:dyDescent="0.25">
      <c r="B62">
        <f t="shared" si="2"/>
        <v>2019</v>
      </c>
      <c r="C62" s="14">
        <f t="shared" si="1"/>
        <v>43800</v>
      </c>
      <c r="D62" s="8">
        <f>SUMIFS(INDEX('10 Year Monthly NPC'!$C$1:$EA$12,0,MATCH($C62,'10 Year Monthly NPC'!$C$15:$EA$15,0)),'10 Year Monthly NPC'!$A$1:$A$12,D$2)</f>
        <v>10846404.159238378</v>
      </c>
      <c r="E62" s="8">
        <f>SUMIFS(INDEX('10 Year Monthly NPC'!$C$1:$EA$12,0,MATCH($C62,'10 Year Monthly NPC'!$C$15:$EA$15,0)),'10 Year Monthly NPC'!$A$1:$A$12,E$2)</f>
        <v>11501796.742092798</v>
      </c>
      <c r="F62" s="8">
        <f>SUMIFS(INDEX('10 Year Monthly NPC'!$C$1:$EA$12,0,MATCH($C62,'10 Year Monthly NPC'!$C$15:$EA$15,0)),'10 Year Monthly NPC'!$A$1:$A$12,F$2)</f>
        <v>13604377.12100248</v>
      </c>
      <c r="G62" s="8">
        <f>SUMIFS(Load!$D$3:$D$942,Load!$B$3:$B$942,YEAR($C62),Load!$C$3:$C$942,MONTH($C62))*L62</f>
        <v>15484724.644761534</v>
      </c>
      <c r="I62" s="12">
        <f>D62/SUMIFS(Load!$D$3:$D$942,Load!$B$3:$B$942,YEAR($C62),Load!$C$3:$C$942,MONTH($C62))</f>
        <v>24.862347676289563</v>
      </c>
      <c r="J62" s="12">
        <f>E62/SUMIFS(Load!$D$3:$D$942,Load!$B$3:$B$942,YEAR($C62),Load!$C$3:$C$942,MONTH($C62))</f>
        <v>26.364651851955848</v>
      </c>
      <c r="K62" s="12">
        <f>F62/SUMIFS(Load!$D$3:$D$942,Load!$B$3:$B$942,YEAR($C62),Load!$C$3:$C$942,MONTH($C62))</f>
        <v>31.184229255705102</v>
      </c>
      <c r="L62" s="12">
        <v>35.494399999999999</v>
      </c>
    </row>
    <row r="63" spans="2:12" x14ac:dyDescent="0.25">
      <c r="B63">
        <f t="shared" si="2"/>
        <v>2020</v>
      </c>
      <c r="C63" s="14">
        <f t="shared" si="1"/>
        <v>43831</v>
      </c>
      <c r="D63" s="8">
        <f>SUMIFS(INDEX('10 Year Monthly NPC'!$C$1:$EA$12,0,MATCH($C63,'10 Year Monthly NPC'!$C$15:$EA$15,0)),'10 Year Monthly NPC'!$A$1:$A$12,D$2)</f>
        <v>10326790.434589144</v>
      </c>
      <c r="E63" s="8">
        <f>SUMIFS(INDEX('10 Year Monthly NPC'!$C$1:$EA$12,0,MATCH($C63,'10 Year Monthly NPC'!$C$15:$EA$15,0)),'10 Year Monthly NPC'!$A$1:$A$12,E$2)</f>
        <v>9565959.6739516966</v>
      </c>
      <c r="F63" s="8">
        <f>SUMIFS(INDEX('10 Year Monthly NPC'!$C$1:$EA$12,0,MATCH($C63,'10 Year Monthly NPC'!$C$15:$EA$15,0)),'10 Year Monthly NPC'!$A$1:$A$12,F$2)</f>
        <v>11981292.068380311</v>
      </c>
      <c r="G63" s="8">
        <f>SUMIFS(Load!$D$3:$D$942,Load!$B$3:$B$942,YEAR($C63),Load!$C$3:$C$942,MONTH($C63))*L63</f>
        <v>10410442.826691361</v>
      </c>
      <c r="I63" s="12">
        <f>D63/SUMIFS(Load!$D$3:$D$942,Load!$B$3:$B$942,YEAR($C63),Load!$C$3:$C$942,MONTH($C63))</f>
        <v>24.60835181482167</v>
      </c>
      <c r="J63" s="12">
        <f>E63/SUMIFS(Load!$D$3:$D$942,Load!$B$3:$B$942,YEAR($C63),Load!$C$3:$C$942,MONTH($C63))</f>
        <v>22.795320830229063</v>
      </c>
      <c r="K63" s="12">
        <f>F63/SUMIFS(Load!$D$3:$D$942,Load!$B$3:$B$942,YEAR($C63),Load!$C$3:$C$942,MONTH($C63))</f>
        <v>28.550966758004655</v>
      </c>
      <c r="L63" s="12">
        <v>24.807692307692303</v>
      </c>
    </row>
    <row r="64" spans="2:12" x14ac:dyDescent="0.25">
      <c r="B64">
        <f t="shared" si="2"/>
        <v>2020</v>
      </c>
      <c r="C64" s="14">
        <f t="shared" si="1"/>
        <v>43862</v>
      </c>
      <c r="D64" s="8">
        <f>SUMIFS(INDEX('10 Year Monthly NPC'!$C$1:$EA$12,0,MATCH($C64,'10 Year Monthly NPC'!$C$15:$EA$15,0)),'10 Year Monthly NPC'!$A$1:$A$12,D$2)</f>
        <v>9561913.8491984159</v>
      </c>
      <c r="E64" s="8">
        <f>SUMIFS(INDEX('10 Year Monthly NPC'!$C$1:$EA$12,0,MATCH($C64,'10 Year Monthly NPC'!$C$15:$EA$15,0)),'10 Year Monthly NPC'!$A$1:$A$12,E$2)</f>
        <v>8917024.5773061812</v>
      </c>
      <c r="F64" s="8">
        <f>SUMIFS(INDEX('10 Year Monthly NPC'!$C$1:$EA$12,0,MATCH($C64,'10 Year Monthly NPC'!$C$15:$EA$15,0)),'10 Year Monthly NPC'!$A$1:$A$12,F$2)</f>
        <v>10114142.692297436</v>
      </c>
      <c r="G64" s="8">
        <f>SUMIFS(Load!$D$3:$D$942,Load!$B$3:$B$942,YEAR($C64),Load!$C$3:$C$942,MONTH($C64))*L64</f>
        <v>6483926.4631595369</v>
      </c>
      <c r="I64" s="12">
        <f>D64/SUMIFS(Load!$D$3:$D$942,Load!$B$3:$B$942,YEAR($C64),Load!$C$3:$C$942,MONTH($C64))</f>
        <v>26.311783125045665</v>
      </c>
      <c r="J64" s="12">
        <f>E64/SUMIFS(Load!$D$3:$D$942,Load!$B$3:$B$942,YEAR($C64),Load!$C$3:$C$942,MONTH($C64))</f>
        <v>24.537223457462012</v>
      </c>
      <c r="K64" s="12">
        <f>F64/SUMIFS(Load!$D$3:$D$942,Load!$B$3:$B$942,YEAR($C64),Load!$C$3:$C$942,MONTH($C64))</f>
        <v>27.831366524788844</v>
      </c>
      <c r="L64" s="12">
        <v>17.841999999999999</v>
      </c>
    </row>
    <row r="65" spans="2:12" x14ac:dyDescent="0.25">
      <c r="B65">
        <f t="shared" si="2"/>
        <v>2020</v>
      </c>
      <c r="C65" s="14">
        <f t="shared" si="1"/>
        <v>43891</v>
      </c>
      <c r="D65" s="8">
        <f>SUMIFS(INDEX('10 Year Monthly NPC'!$C$1:$EA$12,0,MATCH($C65,'10 Year Monthly NPC'!$C$15:$EA$15,0)),'10 Year Monthly NPC'!$A$1:$A$12,D$2)</f>
        <v>9133398.9812180828</v>
      </c>
      <c r="E65" s="8">
        <f>SUMIFS(INDEX('10 Year Monthly NPC'!$C$1:$EA$12,0,MATCH($C65,'10 Year Monthly NPC'!$C$15:$EA$15,0)),'10 Year Monthly NPC'!$A$1:$A$12,E$2)</f>
        <v>8676231.8017468825</v>
      </c>
      <c r="F65" s="8">
        <f>SUMIFS(INDEX('10 Year Monthly NPC'!$C$1:$EA$12,0,MATCH($C65,'10 Year Monthly NPC'!$C$15:$EA$15,0)),'10 Year Monthly NPC'!$A$1:$A$12,F$2)</f>
        <v>9818408.00664258</v>
      </c>
      <c r="G65" s="8">
        <f>SUMIFS(Load!$D$3:$D$942,Load!$B$3:$B$942,YEAR($C65),Load!$C$3:$C$942,MONTH($C65))*L65</f>
        <v>8639290.5157926362</v>
      </c>
      <c r="I65" s="12">
        <f>D65/SUMIFS(Load!$D$3:$D$942,Load!$B$3:$B$942,YEAR($C65),Load!$C$3:$C$942,MONTH($C65))</f>
        <v>25.482828288769408</v>
      </c>
      <c r="J65" s="12">
        <f>E65/SUMIFS(Load!$D$3:$D$942,Load!$B$3:$B$942,YEAR($C65),Load!$C$3:$C$942,MONTH($C65))</f>
        <v>24.207299566364693</v>
      </c>
      <c r="K65" s="12">
        <f>F65/SUMIFS(Load!$D$3:$D$942,Load!$B$3:$B$942,YEAR($C65),Load!$C$3:$C$942,MONTH($C65))</f>
        <v>27.394051854831307</v>
      </c>
      <c r="L65" s="12">
        <v>24.104230769230767</v>
      </c>
    </row>
    <row r="66" spans="2:12" x14ac:dyDescent="0.25">
      <c r="B66">
        <f t="shared" si="2"/>
        <v>2020</v>
      </c>
      <c r="C66" s="14">
        <f t="shared" si="1"/>
        <v>43922</v>
      </c>
      <c r="D66" s="8">
        <f>SUMIFS(INDEX('10 Year Monthly NPC'!$C$1:$EA$12,0,MATCH($C66,'10 Year Monthly NPC'!$C$15:$EA$15,0)),'10 Year Monthly NPC'!$A$1:$A$12,D$2)</f>
        <v>8098823.9681723984</v>
      </c>
      <c r="E66" s="8">
        <f>SUMIFS(INDEX('10 Year Monthly NPC'!$C$1:$EA$12,0,MATCH($C66,'10 Year Monthly NPC'!$C$15:$EA$15,0)),'10 Year Monthly NPC'!$A$1:$A$12,E$2)</f>
        <v>7220314.9237183658</v>
      </c>
      <c r="F66" s="8">
        <f>SUMIFS(INDEX('10 Year Monthly NPC'!$C$1:$EA$12,0,MATCH($C66,'10 Year Monthly NPC'!$C$15:$EA$15,0)),'10 Year Monthly NPC'!$A$1:$A$12,F$2)</f>
        <v>8723768.1542343516</v>
      </c>
      <c r="G66" s="8">
        <f>SUMIFS(Load!$D$3:$D$942,Load!$B$3:$B$942,YEAR($C66),Load!$C$3:$C$942,MONTH($C66))*L66</f>
        <v>5795180.2701554624</v>
      </c>
      <c r="I66" s="12">
        <f>D66/SUMIFS(Load!$D$3:$D$942,Load!$B$3:$B$942,YEAR($C66),Load!$C$3:$C$942,MONTH($C66))</f>
        <v>25.723864115738916</v>
      </c>
      <c r="J66" s="12">
        <f>E66/SUMIFS(Load!$D$3:$D$942,Load!$B$3:$B$942,YEAR($C66),Load!$C$3:$C$942,MONTH($C66))</f>
        <v>22.933502530798474</v>
      </c>
      <c r="K66" s="12">
        <f>F66/SUMIFS(Load!$D$3:$D$942,Load!$B$3:$B$942,YEAR($C66),Load!$C$3:$C$942,MONTH($C66))</f>
        <v>27.708841117999466</v>
      </c>
      <c r="L66" s="12">
        <v>18.406923076923078</v>
      </c>
    </row>
    <row r="67" spans="2:12" x14ac:dyDescent="0.25">
      <c r="B67">
        <f t="shared" ref="B67:B98" si="3">YEAR(C67)</f>
        <v>2020</v>
      </c>
      <c r="C67" s="14">
        <f t="shared" si="1"/>
        <v>43952</v>
      </c>
      <c r="D67" s="8">
        <f>SUMIFS(INDEX('10 Year Monthly NPC'!$C$1:$EA$12,0,MATCH($C67,'10 Year Monthly NPC'!$C$15:$EA$15,0)),'10 Year Monthly NPC'!$A$1:$A$12,D$2)</f>
        <v>7903807.0316031538</v>
      </c>
      <c r="E67" s="8">
        <f>SUMIFS(INDEX('10 Year Monthly NPC'!$C$1:$EA$12,0,MATCH($C67,'10 Year Monthly NPC'!$C$15:$EA$15,0)),'10 Year Monthly NPC'!$A$1:$A$12,E$2)</f>
        <v>6832550.7295595482</v>
      </c>
      <c r="F67" s="8">
        <f>SUMIFS(INDEX('10 Year Monthly NPC'!$C$1:$EA$12,0,MATCH($C67,'10 Year Monthly NPC'!$C$15:$EA$15,0)),'10 Year Monthly NPC'!$A$1:$A$12,F$2)</f>
        <v>8644309.8886107188</v>
      </c>
      <c r="G67" s="8">
        <f>SUMIFS(Load!$D$3:$D$942,Load!$B$3:$B$942,YEAR($C67),Load!$C$3:$C$942,MONTH($C67))*L67</f>
        <v>3661522.139748197</v>
      </c>
      <c r="I67" s="12">
        <f>D67/SUMIFS(Load!$D$3:$D$942,Load!$B$3:$B$942,YEAR($C67),Load!$C$3:$C$942,MONTH($C67))</f>
        <v>24.988096945968536</v>
      </c>
      <c r="J67" s="12">
        <f>E67/SUMIFS(Load!$D$3:$D$942,Load!$B$3:$B$942,YEAR($C67),Load!$C$3:$C$942,MONTH($C67))</f>
        <v>21.601291546695549</v>
      </c>
      <c r="K67" s="12">
        <f>F67/SUMIFS(Load!$D$3:$D$942,Load!$B$3:$B$942,YEAR($C67),Load!$C$3:$C$942,MONTH($C67))</f>
        <v>27.32921649831653</v>
      </c>
      <c r="L67" s="12">
        <v>11.575999999999999</v>
      </c>
    </row>
    <row r="68" spans="2:12" x14ac:dyDescent="0.25">
      <c r="B68">
        <f t="shared" si="3"/>
        <v>2020</v>
      </c>
      <c r="C68" s="14">
        <f t="shared" si="1"/>
        <v>43983</v>
      </c>
      <c r="D68" s="8">
        <f>SUMIFS(INDEX('10 Year Monthly NPC'!$C$1:$EA$12,0,MATCH($C68,'10 Year Monthly NPC'!$C$15:$EA$15,0)),'10 Year Monthly NPC'!$A$1:$A$12,D$2)</f>
        <v>8914710.2891924083</v>
      </c>
      <c r="E68" s="8">
        <f>SUMIFS(INDEX('10 Year Monthly NPC'!$C$1:$EA$12,0,MATCH($C68,'10 Year Monthly NPC'!$C$15:$EA$15,0)),'10 Year Monthly NPC'!$A$1:$A$12,E$2)</f>
        <v>7454930.1061237846</v>
      </c>
      <c r="F68" s="8">
        <f>SUMIFS(INDEX('10 Year Monthly NPC'!$C$1:$EA$12,0,MATCH($C68,'10 Year Monthly NPC'!$C$15:$EA$15,0)),'10 Year Monthly NPC'!$A$1:$A$12,F$2)</f>
        <v>8857532.7113828454</v>
      </c>
      <c r="G68" s="8">
        <f>SUMIFS(Load!$D$3:$D$942,Load!$B$3:$B$942,YEAR($C68),Load!$C$3:$C$942,MONTH($C68))*L68</f>
        <v>3507189.2659603343</v>
      </c>
      <c r="I68" s="12">
        <f>D68/SUMIFS(Load!$D$3:$D$942,Load!$B$3:$B$942,YEAR($C68),Load!$C$3:$C$942,MONTH($C68))</f>
        <v>26.34616074025254</v>
      </c>
      <c r="J68" s="12">
        <f>E68/SUMIFS(Load!$D$3:$D$942,Load!$B$3:$B$942,YEAR($C68),Load!$C$3:$C$942,MONTH($C68))</f>
        <v>22.031987637489227</v>
      </c>
      <c r="K68" s="12">
        <f>F68/SUMIFS(Load!$D$3:$D$942,Load!$B$3:$B$942,YEAR($C68),Load!$C$3:$C$942,MONTH($C68))</f>
        <v>26.177180525883117</v>
      </c>
      <c r="L68" s="12">
        <v>10.364999999999997</v>
      </c>
    </row>
    <row r="69" spans="2:12" x14ac:dyDescent="0.25">
      <c r="B69">
        <f t="shared" si="3"/>
        <v>2020</v>
      </c>
      <c r="C69" s="14">
        <f t="shared" ref="C69:C122" si="4">EDATE(C68,1)</f>
        <v>44013</v>
      </c>
      <c r="D69" s="8">
        <f>SUMIFS(INDEX('10 Year Monthly NPC'!$C$1:$EA$12,0,MATCH($C69,'10 Year Monthly NPC'!$C$15:$EA$15,0)),'10 Year Monthly NPC'!$A$1:$A$12,D$2)</f>
        <v>11109322.763545359</v>
      </c>
      <c r="E69" s="8">
        <f>SUMIFS(INDEX('10 Year Monthly NPC'!$C$1:$EA$12,0,MATCH($C69,'10 Year Monthly NPC'!$C$15:$EA$15,0)),'10 Year Monthly NPC'!$A$1:$A$12,E$2)</f>
        <v>9534779.1506176144</v>
      </c>
      <c r="F69" s="8">
        <f>SUMIFS(INDEX('10 Year Monthly NPC'!$C$1:$EA$12,0,MATCH($C69,'10 Year Monthly NPC'!$C$15:$EA$15,0)),'10 Year Monthly NPC'!$A$1:$A$12,F$2)</f>
        <v>11420888.551424872</v>
      </c>
      <c r="G69" s="8">
        <f>SUMIFS(Load!$D$3:$D$942,Load!$B$3:$B$942,YEAR($C69),Load!$C$3:$C$942,MONTH($C69))*L69</f>
        <v>7666784.090325349</v>
      </c>
      <c r="I69" s="12">
        <f>D69/SUMIFS(Load!$D$3:$D$942,Load!$B$3:$B$942,YEAR($C69),Load!$C$3:$C$942,MONTH($C69))</f>
        <v>27.969985397418185</v>
      </c>
      <c r="J69" s="12">
        <f>E69/SUMIFS(Load!$D$3:$D$942,Load!$B$3:$B$942,YEAR($C69),Load!$C$3:$C$942,MONTH($C69))</f>
        <v>24.00575078127202</v>
      </c>
      <c r="K69" s="12">
        <f>F69/SUMIFS(Load!$D$3:$D$942,Load!$B$3:$B$942,YEAR($C69),Load!$C$3:$C$942,MONTH($C69))</f>
        <v>28.754415800855668</v>
      </c>
      <c r="L69" s="12">
        <v>19.302692307692311</v>
      </c>
    </row>
    <row r="70" spans="2:12" x14ac:dyDescent="0.25">
      <c r="B70">
        <f t="shared" si="3"/>
        <v>2020</v>
      </c>
      <c r="C70" s="14">
        <f t="shared" si="4"/>
        <v>44044</v>
      </c>
      <c r="D70" s="8">
        <f>SUMIFS(INDEX('10 Year Monthly NPC'!$C$1:$EA$12,0,MATCH($C70,'10 Year Monthly NPC'!$C$15:$EA$15,0)),'10 Year Monthly NPC'!$A$1:$A$12,D$2)</f>
        <v>10551454.813861715</v>
      </c>
      <c r="E70" s="8">
        <f>SUMIFS(INDEX('10 Year Monthly NPC'!$C$1:$EA$12,0,MATCH($C70,'10 Year Monthly NPC'!$C$15:$EA$15,0)),'10 Year Monthly NPC'!$A$1:$A$12,E$2)</f>
        <v>10631504.22108748</v>
      </c>
      <c r="F70" s="8">
        <f>SUMIFS(INDEX('10 Year Monthly NPC'!$C$1:$EA$12,0,MATCH($C70,'10 Year Monthly NPC'!$C$15:$EA$15,0)),'10 Year Monthly NPC'!$A$1:$A$12,F$2)</f>
        <v>9665352.572070621</v>
      </c>
      <c r="G70" s="8">
        <f>SUMIFS(Load!$D$3:$D$942,Load!$B$3:$B$942,YEAR($C70),Load!$C$3:$C$942,MONTH($C70))*L70</f>
        <v>15241222.257090023</v>
      </c>
      <c r="I70" s="12">
        <f>D70/SUMIFS(Load!$D$3:$D$942,Load!$B$3:$B$942,YEAR($C70),Load!$C$3:$C$942,MONTH($C70))</f>
        <v>26.229541610427169</v>
      </c>
      <c r="J70" s="12">
        <f>E70/SUMIFS(Load!$D$3:$D$942,Load!$B$3:$B$942,YEAR($C70),Load!$C$3:$C$942,MONTH($C70))</f>
        <v>26.428534004818115</v>
      </c>
      <c r="K70" s="12">
        <f>F70/SUMIFS(Load!$D$3:$D$942,Load!$B$3:$B$942,YEAR($C70),Load!$C$3:$C$942,MONTH($C70))</f>
        <v>24.026806913443146</v>
      </c>
      <c r="L70" s="12">
        <v>37.887692307692305</v>
      </c>
    </row>
    <row r="71" spans="2:12" x14ac:dyDescent="0.25">
      <c r="B71">
        <f t="shared" si="3"/>
        <v>2020</v>
      </c>
      <c r="C71" s="14">
        <f t="shared" si="4"/>
        <v>44075</v>
      </c>
      <c r="D71" s="8">
        <f>SUMIFS(INDEX('10 Year Monthly NPC'!$C$1:$EA$12,0,MATCH($C71,'10 Year Monthly NPC'!$C$15:$EA$15,0)),'10 Year Monthly NPC'!$A$1:$A$12,D$2)</f>
        <v>9205519.5525767934</v>
      </c>
      <c r="E71" s="8">
        <f>SUMIFS(INDEX('10 Year Monthly NPC'!$C$1:$EA$12,0,MATCH($C71,'10 Year Monthly NPC'!$C$15:$EA$15,0)),'10 Year Monthly NPC'!$A$1:$A$12,E$2)</f>
        <v>10049231.425327513</v>
      </c>
      <c r="F71" s="8">
        <f>SUMIFS(INDEX('10 Year Monthly NPC'!$C$1:$EA$12,0,MATCH($C71,'10 Year Monthly NPC'!$C$15:$EA$15,0)),'10 Year Monthly NPC'!$A$1:$A$12,F$2)</f>
        <v>10738197.488495428</v>
      </c>
      <c r="G71" s="8">
        <f>SUMIFS(Load!$D$3:$D$942,Load!$B$3:$B$942,YEAR($C71),Load!$C$3:$C$942,MONTH($C71))*L71</f>
        <v>13884393.350529812</v>
      </c>
      <c r="I71" s="12">
        <f>D71/SUMIFS(Load!$D$3:$D$942,Load!$B$3:$B$942,YEAR($C71),Load!$C$3:$C$942,MONTH($C71))</f>
        <v>25.878950006143931</v>
      </c>
      <c r="J71" s="12">
        <f>E71/SUMIFS(Load!$D$3:$D$942,Load!$B$3:$B$942,YEAR($C71),Load!$C$3:$C$942,MONTH($C71))</f>
        <v>28.250828882702734</v>
      </c>
      <c r="K71" s="12">
        <f>F71/SUMIFS(Load!$D$3:$D$942,Load!$B$3:$B$942,YEAR($C71),Load!$C$3:$C$942,MONTH($C71))</f>
        <v>30.187679725593121</v>
      </c>
      <c r="L71" s="12">
        <v>39.032399999999981</v>
      </c>
    </row>
    <row r="72" spans="2:12" x14ac:dyDescent="0.25">
      <c r="B72">
        <f t="shared" si="3"/>
        <v>2020</v>
      </c>
      <c r="C72" s="14">
        <f t="shared" si="4"/>
        <v>44105</v>
      </c>
      <c r="D72" s="8">
        <f>SUMIFS(INDEX('10 Year Monthly NPC'!$C$1:$EA$12,0,MATCH($C72,'10 Year Monthly NPC'!$C$15:$EA$15,0)),'10 Year Monthly NPC'!$A$1:$A$12,D$2)</f>
        <v>9557925.4504777659</v>
      </c>
      <c r="E72" s="8">
        <f>SUMIFS(INDEX('10 Year Monthly NPC'!$C$1:$EA$12,0,MATCH($C72,'10 Year Monthly NPC'!$C$15:$EA$15,0)),'10 Year Monthly NPC'!$A$1:$A$12,E$2)</f>
        <v>8974340.8821249679</v>
      </c>
      <c r="F72" s="8">
        <f>SUMIFS(INDEX('10 Year Monthly NPC'!$C$1:$EA$12,0,MATCH($C72,'10 Year Monthly NPC'!$C$15:$EA$15,0)),'10 Year Monthly NPC'!$A$1:$A$12,F$2)</f>
        <v>10261416.264947815</v>
      </c>
      <c r="G72" s="8">
        <f>SUMIFS(Load!$D$3:$D$942,Load!$B$3:$B$942,YEAR($C72),Load!$C$3:$C$942,MONTH($C72))*L72</f>
        <v>12106491.013820151</v>
      </c>
      <c r="I72" s="12">
        <f>D72/SUMIFS(Load!$D$3:$D$942,Load!$B$3:$B$942,YEAR($C72),Load!$C$3:$C$942,MONTH($C72))</f>
        <v>26.470644555183164</v>
      </c>
      <c r="J72" s="12">
        <f>E72/SUMIFS(Load!$D$3:$D$942,Load!$B$3:$B$942,YEAR($C72),Load!$C$3:$C$942,MONTH($C72))</f>
        <v>24.854408923633564</v>
      </c>
      <c r="K72" s="12">
        <f>F72/SUMIFS(Load!$D$3:$D$942,Load!$B$3:$B$942,YEAR($C72),Load!$C$3:$C$942,MONTH($C72))</f>
        <v>28.418960159249956</v>
      </c>
      <c r="L72" s="12">
        <v>33.528888888888886</v>
      </c>
    </row>
    <row r="73" spans="2:12" x14ac:dyDescent="0.25">
      <c r="B73">
        <f t="shared" si="3"/>
        <v>2020</v>
      </c>
      <c r="C73" s="14">
        <f t="shared" si="4"/>
        <v>44136</v>
      </c>
      <c r="D73" s="8">
        <f>SUMIFS(INDEX('10 Year Monthly NPC'!$C$1:$EA$12,0,MATCH($C73,'10 Year Monthly NPC'!$C$15:$EA$15,0)),'10 Year Monthly NPC'!$A$1:$A$12,D$2)</f>
        <v>9173801.6648439057</v>
      </c>
      <c r="E73" s="8">
        <f>SUMIFS(INDEX('10 Year Monthly NPC'!$C$1:$EA$12,0,MATCH($C73,'10 Year Monthly NPC'!$C$15:$EA$15,0)),'10 Year Monthly NPC'!$A$1:$A$12,E$2)</f>
        <v>10240524.915388297</v>
      </c>
      <c r="F73" s="8">
        <f>SUMIFS(INDEX('10 Year Monthly NPC'!$C$1:$EA$12,0,MATCH($C73,'10 Year Monthly NPC'!$C$15:$EA$15,0)),'10 Year Monthly NPC'!$A$1:$A$12,F$2)</f>
        <v>11232475.915634379</v>
      </c>
      <c r="G73" s="8">
        <f>SUMIFS(Load!$D$3:$D$942,Load!$B$3:$B$942,YEAR($C73),Load!$C$3:$C$942,MONTH($C73))*L73</f>
        <v>10339643.272505224</v>
      </c>
      <c r="I73" s="12">
        <f>D73/SUMIFS(Load!$D$3:$D$942,Load!$B$3:$B$942,YEAR($C73),Load!$C$3:$C$942,MONTH($C73))</f>
        <v>23.628825634043292</v>
      </c>
      <c r="J73" s="12">
        <f>E73/SUMIFS(Load!$D$3:$D$942,Load!$B$3:$B$942,YEAR($C73),Load!$C$3:$C$942,MONTH($C73))</f>
        <v>26.376368976241999</v>
      </c>
      <c r="K73" s="12">
        <f>F73/SUMIFS(Load!$D$3:$D$942,Load!$B$3:$B$942,YEAR($C73),Load!$C$3:$C$942,MONTH($C73))</f>
        <v>28.931322536242288</v>
      </c>
      <c r="L73" s="12">
        <v>26.631666666666675</v>
      </c>
    </row>
    <row r="74" spans="2:12" x14ac:dyDescent="0.25">
      <c r="B74">
        <f t="shared" si="3"/>
        <v>2020</v>
      </c>
      <c r="C74" s="14">
        <f t="shared" si="4"/>
        <v>44166</v>
      </c>
      <c r="D74" s="8">
        <f>SUMIFS(INDEX('10 Year Monthly NPC'!$C$1:$EA$12,0,MATCH($C74,'10 Year Monthly NPC'!$C$15:$EA$15,0)),'10 Year Monthly NPC'!$A$1:$A$12,D$2)</f>
        <v>10694085.952883909</v>
      </c>
      <c r="E74" s="8">
        <f>SUMIFS(INDEX('10 Year Monthly NPC'!$C$1:$EA$12,0,MATCH($C74,'10 Year Monthly NPC'!$C$15:$EA$15,0)),'10 Year Monthly NPC'!$A$1:$A$12,E$2)</f>
        <v>11427095.008808695</v>
      </c>
      <c r="F74" s="8">
        <f>SUMIFS(INDEX('10 Year Monthly NPC'!$C$1:$EA$12,0,MATCH($C74,'10 Year Monthly NPC'!$C$15:$EA$15,0)),'10 Year Monthly NPC'!$A$1:$A$12,F$2)</f>
        <v>13885814.182716636</v>
      </c>
      <c r="G74" s="8">
        <f>SUMIFS(Load!$D$3:$D$942,Load!$B$3:$B$942,YEAR($C74),Load!$C$3:$C$942,MONTH($C74))*L74</f>
        <v>13501788.867923288</v>
      </c>
      <c r="I74" s="12">
        <f>D74/SUMIFS(Load!$D$3:$D$942,Load!$B$3:$B$942,YEAR($C74),Load!$C$3:$C$942,MONTH($C74))</f>
        <v>24.177922134991562</v>
      </c>
      <c r="J74" s="12">
        <f>E74/SUMIFS(Load!$D$3:$D$942,Load!$B$3:$B$942,YEAR($C74),Load!$C$3:$C$942,MONTH($C74))</f>
        <v>25.835159224395529</v>
      </c>
      <c r="K74" s="12">
        <f>F74/SUMIFS(Load!$D$3:$D$942,Load!$B$3:$B$942,YEAR($C74),Load!$C$3:$C$942,MONTH($C74))</f>
        <v>31.393999970623661</v>
      </c>
      <c r="L74" s="12">
        <v>30.525769230769239</v>
      </c>
    </row>
    <row r="75" spans="2:12" x14ac:dyDescent="0.25">
      <c r="B75">
        <f t="shared" si="3"/>
        <v>2021</v>
      </c>
      <c r="C75" s="14">
        <f t="shared" si="4"/>
        <v>44197</v>
      </c>
      <c r="D75" s="8">
        <f>SUMIFS(INDEX('10 Year Monthly NPC'!$C$1:$EA$12,0,MATCH($C75,'10 Year Monthly NPC'!$C$15:$EA$15,0)),'10 Year Monthly NPC'!$A$1:$A$12,D$2)</f>
        <v>9563960.6975027248</v>
      </c>
      <c r="E75" s="8">
        <f>SUMIFS(INDEX('10 Year Monthly NPC'!$C$1:$EA$12,0,MATCH($C75,'10 Year Monthly NPC'!$C$15:$EA$15,0)),'10 Year Monthly NPC'!$A$1:$A$12,E$2)</f>
        <v>9872225.0578736011</v>
      </c>
      <c r="F75" s="8">
        <f>SUMIFS(INDEX('10 Year Monthly NPC'!$C$1:$EA$12,0,MATCH($C75,'10 Year Monthly NPC'!$C$15:$EA$15,0)),'10 Year Monthly NPC'!$A$1:$A$12,F$2)</f>
        <v>11195926.496189516</v>
      </c>
      <c r="G75" s="8">
        <f>SUMIFS(Load!$D$3:$D$942,Load!$B$3:$B$942,YEAR($C75),Load!$C$3:$C$942,MONTH($C75))*L75</f>
        <v>9931074.860824842</v>
      </c>
      <c r="I75" s="12">
        <f>D75/SUMIFS(Load!$D$3:$D$942,Load!$B$3:$B$942,YEAR($C75),Load!$C$3:$C$942,MONTH($C75))</f>
        <v>22.744546923149429</v>
      </c>
      <c r="J75" s="12">
        <f>E75/SUMIFS(Load!$D$3:$D$942,Load!$B$3:$B$942,YEAR($C75),Load!$C$3:$C$942,MONTH($C75))</f>
        <v>23.477646256255305</v>
      </c>
      <c r="K75" s="12">
        <f>F75/SUMIFS(Load!$D$3:$D$942,Load!$B$3:$B$942,YEAR($C75),Load!$C$3:$C$942,MONTH($C75))</f>
        <v>26.625608740446403</v>
      </c>
      <c r="L75" s="12">
        <v>23.617599999999996</v>
      </c>
    </row>
    <row r="76" spans="2:12" x14ac:dyDescent="0.25">
      <c r="B76">
        <f t="shared" si="3"/>
        <v>2021</v>
      </c>
      <c r="C76" s="14">
        <f t="shared" si="4"/>
        <v>44228</v>
      </c>
      <c r="D76" s="8">
        <f>SUMIFS(INDEX('10 Year Monthly NPC'!$C$1:$EA$12,0,MATCH($C76,'10 Year Monthly NPC'!$C$15:$EA$15,0)),'10 Year Monthly NPC'!$A$1:$A$12,D$2)</f>
        <v>9393891.1326002181</v>
      </c>
      <c r="E76" s="8">
        <f>SUMIFS(INDEX('10 Year Monthly NPC'!$C$1:$EA$12,0,MATCH($C76,'10 Year Monthly NPC'!$C$15:$EA$15,0)),'10 Year Monthly NPC'!$A$1:$A$12,E$2)</f>
        <v>13139738.414024523</v>
      </c>
      <c r="F76" s="8">
        <f>SUMIFS(INDEX('10 Year Monthly NPC'!$C$1:$EA$12,0,MATCH($C76,'10 Year Monthly NPC'!$C$15:$EA$15,0)),'10 Year Monthly NPC'!$A$1:$A$12,F$2)</f>
        <v>14438680.298065931</v>
      </c>
      <c r="G76" s="8">
        <f>SUMIFS(Load!$D$3:$D$942,Load!$B$3:$B$942,YEAR($C76),Load!$C$3:$C$942,MONTH($C76))*L76</f>
        <v>19700335.545590159</v>
      </c>
      <c r="I76" s="12">
        <f>D76/SUMIFS(Load!$D$3:$D$942,Load!$B$3:$B$942,YEAR($C76),Load!$C$3:$C$942,MONTH($C76))</f>
        <v>24.540129165712496</v>
      </c>
      <c r="J76" s="12">
        <f>E76/SUMIFS(Load!$D$3:$D$942,Load!$B$3:$B$942,YEAR($C76),Load!$C$3:$C$942,MONTH($C76))</f>
        <v>34.325592380436923</v>
      </c>
      <c r="K76" s="12">
        <f>F76/SUMIFS(Load!$D$3:$D$942,Load!$B$3:$B$942,YEAR($C76),Load!$C$3:$C$942,MONTH($C76))</f>
        <v>37.718882888404181</v>
      </c>
      <c r="L76" s="12">
        <v>51.464166666666664</v>
      </c>
    </row>
    <row r="77" spans="2:12" x14ac:dyDescent="0.25">
      <c r="B77">
        <f t="shared" si="3"/>
        <v>2021</v>
      </c>
      <c r="C77" s="14">
        <f t="shared" si="4"/>
        <v>44256</v>
      </c>
      <c r="D77" s="8">
        <f>SUMIFS(INDEX('10 Year Monthly NPC'!$C$1:$EA$12,0,MATCH($C77,'10 Year Monthly NPC'!$C$15:$EA$15,0)),'10 Year Monthly NPC'!$A$1:$A$12,D$2)</f>
        <v>8959747.6732929852</v>
      </c>
      <c r="E77" s="8">
        <f>SUMIFS(INDEX('10 Year Monthly NPC'!$C$1:$EA$12,0,MATCH($C77,'10 Year Monthly NPC'!$C$15:$EA$15,0)),'10 Year Monthly NPC'!$A$1:$A$12,E$2)</f>
        <v>8947044.4988928866</v>
      </c>
      <c r="F77" s="8">
        <f>SUMIFS(INDEX('10 Year Monthly NPC'!$C$1:$EA$12,0,MATCH($C77,'10 Year Monthly NPC'!$C$15:$EA$15,0)),'10 Year Monthly NPC'!$A$1:$A$12,F$2)</f>
        <v>10326821.078499172</v>
      </c>
      <c r="G77" s="8">
        <f>SUMIFS(Load!$D$3:$D$942,Load!$B$3:$B$942,YEAR($C77),Load!$C$3:$C$942,MONTH($C77))*L77</f>
        <v>9875478.0870086569</v>
      </c>
      <c r="I77" s="12">
        <f>D77/SUMIFS(Load!$D$3:$D$942,Load!$B$3:$B$942,YEAR($C77),Load!$C$3:$C$942,MONTH($C77))</f>
        <v>25.066253391155669</v>
      </c>
      <c r="J77" s="12">
        <f>E77/SUMIFS(Load!$D$3:$D$942,Load!$B$3:$B$942,YEAR($C77),Load!$C$3:$C$942,MONTH($C77))</f>
        <v>25.030714333584431</v>
      </c>
      <c r="K77" s="12">
        <f>F77/SUMIFS(Load!$D$3:$D$942,Load!$B$3:$B$942,YEAR($C77),Load!$C$3:$C$942,MONTH($C77))</f>
        <v>28.890848639674982</v>
      </c>
      <c r="L77" s="12">
        <v>27.628148148148146</v>
      </c>
    </row>
    <row r="78" spans="2:12" x14ac:dyDescent="0.25">
      <c r="B78">
        <f t="shared" si="3"/>
        <v>2021</v>
      </c>
      <c r="C78" s="14">
        <f t="shared" si="4"/>
        <v>44287</v>
      </c>
      <c r="D78" s="8">
        <f>SUMIFS(INDEX('10 Year Monthly NPC'!$C$1:$EA$12,0,MATCH($C78,'10 Year Monthly NPC'!$C$15:$EA$15,0)),'10 Year Monthly NPC'!$A$1:$A$12,D$2)</f>
        <v>8503967.1310376972</v>
      </c>
      <c r="E78" s="8">
        <f>SUMIFS(INDEX('10 Year Monthly NPC'!$C$1:$EA$12,0,MATCH($C78,'10 Year Monthly NPC'!$C$15:$EA$15,0)),'10 Year Monthly NPC'!$A$1:$A$12,E$2)</f>
        <v>9239561.9898668285</v>
      </c>
      <c r="F78" s="8">
        <f>SUMIFS(INDEX('10 Year Monthly NPC'!$C$1:$EA$12,0,MATCH($C78,'10 Year Monthly NPC'!$C$15:$EA$15,0)),'10 Year Monthly NPC'!$A$1:$A$12,F$2)</f>
        <v>10282106.899570609</v>
      </c>
      <c r="G78" s="8">
        <f>SUMIFS(Load!$D$3:$D$942,Load!$B$3:$B$942,YEAR($C78),Load!$C$3:$C$942,MONTH($C78))*L78</f>
        <v>12731932.05871878</v>
      </c>
      <c r="I78" s="12">
        <f>D78/SUMIFS(Load!$D$3:$D$942,Load!$B$3:$B$942,YEAR($C78),Load!$C$3:$C$942,MONTH($C78))</f>
        <v>26.28616182512577</v>
      </c>
      <c r="J78" s="12">
        <f>E78/SUMIFS(Load!$D$3:$D$942,Load!$B$3:$B$942,YEAR($C78),Load!$C$3:$C$942,MONTH($C78))</f>
        <v>28.559920083943691</v>
      </c>
      <c r="K78" s="12">
        <f>F78/SUMIFS(Load!$D$3:$D$942,Load!$B$3:$B$942,YEAR($C78),Load!$C$3:$C$942,MONTH($C78))</f>
        <v>31.782475367161329</v>
      </c>
      <c r="L78" s="12">
        <v>39.354999999999997</v>
      </c>
    </row>
    <row r="79" spans="2:12" x14ac:dyDescent="0.25">
      <c r="B79">
        <f t="shared" si="3"/>
        <v>2021</v>
      </c>
      <c r="C79" s="14">
        <f t="shared" si="4"/>
        <v>44317</v>
      </c>
      <c r="D79" s="8">
        <f>SUMIFS(INDEX('10 Year Monthly NPC'!$C$1:$EA$12,0,MATCH($C79,'10 Year Monthly NPC'!$C$15:$EA$15,0)),'10 Year Monthly NPC'!$A$1:$A$12,D$2)</f>
        <v>8324474.9275509734</v>
      </c>
      <c r="E79" s="8">
        <f>SUMIFS(INDEX('10 Year Monthly NPC'!$C$1:$EA$12,0,MATCH($C79,'10 Year Monthly NPC'!$C$15:$EA$15,0)),'10 Year Monthly NPC'!$A$1:$A$12,E$2)</f>
        <v>8425596.276794821</v>
      </c>
      <c r="F79" s="8">
        <f>SUMIFS(INDEX('10 Year Monthly NPC'!$C$1:$EA$12,0,MATCH($C79,'10 Year Monthly NPC'!$C$15:$EA$15,0)),'10 Year Monthly NPC'!$A$1:$A$12,F$2)</f>
        <v>9569658.8653948065</v>
      </c>
      <c r="G79" s="8">
        <f>SUMIFS(Load!$D$3:$D$942,Load!$B$3:$B$942,YEAR($C79),Load!$C$3:$C$942,MONTH($C79))*L79</f>
        <v>11087273.974226562</v>
      </c>
      <c r="I79" s="12">
        <f>D79/SUMIFS(Load!$D$3:$D$942,Load!$B$3:$B$942,YEAR($C79),Load!$C$3:$C$942,MONTH($C79))</f>
        <v>25.732781092102737</v>
      </c>
      <c r="J79" s="12">
        <f>E79/SUMIFS(Load!$D$3:$D$942,Load!$B$3:$B$942,YEAR($C79),Load!$C$3:$C$942,MONTH($C79))</f>
        <v>26.045369401452785</v>
      </c>
      <c r="K79" s="12">
        <f>F79/SUMIFS(Load!$D$3:$D$942,Load!$B$3:$B$942,YEAR($C79),Load!$C$3:$C$942,MONTH($C79))</f>
        <v>29.581918241388916</v>
      </c>
      <c r="L79" s="12">
        <v>34.273200000000003</v>
      </c>
    </row>
    <row r="80" spans="2:12" x14ac:dyDescent="0.25">
      <c r="B80">
        <f t="shared" si="3"/>
        <v>2021</v>
      </c>
      <c r="C80" s="14">
        <f t="shared" si="4"/>
        <v>44348</v>
      </c>
      <c r="D80" s="8">
        <f>SUMIFS(INDEX('10 Year Monthly NPC'!$C$1:$EA$12,0,MATCH($C80,'10 Year Monthly NPC'!$C$15:$EA$15,0)),'10 Year Monthly NPC'!$A$1:$A$12,D$2)</f>
        <v>14044846.54425782</v>
      </c>
      <c r="E80" s="8">
        <f>SUMIFS(INDEX('10 Year Monthly NPC'!$C$1:$EA$12,0,MATCH($C80,'10 Year Monthly NPC'!$C$15:$EA$15,0)),'10 Year Monthly NPC'!$A$1:$A$12,E$2)</f>
        <v>18961941.183075078</v>
      </c>
      <c r="F80" s="8">
        <f>SUMIFS(INDEX('10 Year Monthly NPC'!$C$1:$EA$12,0,MATCH($C80,'10 Year Monthly NPC'!$C$15:$EA$15,0)),'10 Year Monthly NPC'!$A$1:$A$12,F$2)</f>
        <v>17821243.762535222</v>
      </c>
      <c r="G80" s="8">
        <f>SUMIFS(Load!$D$3:$D$942,Load!$B$3:$B$942,YEAR($C80),Load!$C$3:$C$942,MONTH($C80))*L80</f>
        <v>30266947.89216302</v>
      </c>
      <c r="I80" s="12">
        <f>D80/SUMIFS(Load!$D$3:$D$942,Load!$B$3:$B$942,YEAR($C80),Load!$C$3:$C$942,MONTH($C80))</f>
        <v>34.615394357634244</v>
      </c>
      <c r="J80" s="12">
        <f>E80/SUMIFS(Load!$D$3:$D$942,Load!$B$3:$B$942,YEAR($C80),Load!$C$3:$C$942,MONTH($C80))</f>
        <v>46.734228798446061</v>
      </c>
      <c r="K80" s="12">
        <f>F80/SUMIFS(Load!$D$3:$D$942,Load!$B$3:$B$942,YEAR($C80),Load!$C$3:$C$942,MONTH($C80))</f>
        <v>43.922828123451374</v>
      </c>
      <c r="L80" s="12">
        <v>74.596923076923076</v>
      </c>
    </row>
    <row r="81" spans="2:12" x14ac:dyDescent="0.25">
      <c r="B81">
        <f t="shared" si="3"/>
        <v>2021</v>
      </c>
      <c r="C81" s="14">
        <f t="shared" si="4"/>
        <v>44378</v>
      </c>
      <c r="D81" s="8">
        <f>SUMIFS(INDEX('10 Year Monthly NPC'!$C$1:$EA$12,0,MATCH($C81,'10 Year Monthly NPC'!$C$15:$EA$15,0)),'10 Year Monthly NPC'!$A$1:$A$12,D$2)</f>
        <v>16953469.662160877</v>
      </c>
      <c r="E81" s="8">
        <f>SUMIFS(INDEX('10 Year Monthly NPC'!$C$1:$EA$12,0,MATCH($C81,'10 Year Monthly NPC'!$C$15:$EA$15,0)),'10 Year Monthly NPC'!$A$1:$A$12,E$2)</f>
        <v>21457303.366370812</v>
      </c>
      <c r="F81" s="8">
        <f>SUMIFS(INDEX('10 Year Monthly NPC'!$C$1:$EA$12,0,MATCH($C81,'10 Year Monthly NPC'!$C$15:$EA$15,0)),'10 Year Monthly NPC'!$A$1:$A$12,F$2)</f>
        <v>20434967.517985992</v>
      </c>
      <c r="G81" s="8">
        <f>SUMIFS(Load!$D$3:$D$942,Load!$B$3:$B$942,YEAR($C81),Load!$C$3:$C$942,MONTH($C81))*L81</f>
        <v>57197502.164932758</v>
      </c>
      <c r="I81" s="12">
        <f>D81/SUMIFS(Load!$D$3:$D$942,Load!$B$3:$B$942,YEAR($C81),Load!$C$3:$C$942,MONTH($C81))</f>
        <v>37.763701619441505</v>
      </c>
      <c r="J81" s="12">
        <f>E81/SUMIFS(Load!$D$3:$D$942,Load!$B$3:$B$942,YEAR($C81),Load!$C$3:$C$942,MONTH($C81))</f>
        <v>47.795950801387988</v>
      </c>
      <c r="K81" s="12">
        <f>F81/SUMIFS(Load!$D$3:$D$942,Load!$B$3:$B$942,YEAR($C81),Load!$C$3:$C$942,MONTH($C81))</f>
        <v>45.51870686828137</v>
      </c>
      <c r="L81" s="12">
        <v>127.40692307692309</v>
      </c>
    </row>
    <row r="82" spans="2:12" x14ac:dyDescent="0.25">
      <c r="B82">
        <f t="shared" si="3"/>
        <v>2021</v>
      </c>
      <c r="C82" s="14">
        <f t="shared" si="4"/>
        <v>44409</v>
      </c>
      <c r="D82" s="8">
        <f>SUMIFS(INDEX('10 Year Monthly NPC'!$C$1:$EA$12,0,MATCH($C82,'10 Year Monthly NPC'!$C$15:$EA$15,0)),'10 Year Monthly NPC'!$A$1:$A$12,D$2)</f>
        <v>12190157.882854989</v>
      </c>
      <c r="E82" s="8">
        <f>SUMIFS(INDEX('10 Year Monthly NPC'!$C$1:$EA$12,0,MATCH($C82,'10 Year Monthly NPC'!$C$15:$EA$15,0)),'10 Year Monthly NPC'!$A$1:$A$12,E$2)</f>
        <v>16755851.984343102</v>
      </c>
      <c r="F82" s="8">
        <f>SUMIFS(INDEX('10 Year Monthly NPC'!$C$1:$EA$12,0,MATCH($C82,'10 Year Monthly NPC'!$C$15:$EA$15,0)),'10 Year Monthly NPC'!$A$1:$A$12,F$2)</f>
        <v>16503189.895190245</v>
      </c>
      <c r="G82" s="8">
        <f>SUMIFS(Load!$D$3:$D$942,Load!$B$3:$B$942,YEAR($C82),Load!$C$3:$C$942,MONTH($C82))*L82</f>
        <v>29452981.265594736</v>
      </c>
      <c r="I82" s="12">
        <f>D82/SUMIFS(Load!$D$3:$D$942,Load!$B$3:$B$942,YEAR($C82),Load!$C$3:$C$942,MONTH($C82))</f>
        <v>29.912927963032935</v>
      </c>
      <c r="J82" s="12">
        <f>E82/SUMIFS(Load!$D$3:$D$942,Load!$B$3:$B$942,YEAR($C82),Load!$C$3:$C$942,MONTH($C82))</f>
        <v>41.116497274562825</v>
      </c>
      <c r="K82" s="12">
        <f>F82/SUMIFS(Load!$D$3:$D$942,Load!$B$3:$B$942,YEAR($C82),Load!$C$3:$C$942,MONTH($C82))</f>
        <v>40.496500147007268</v>
      </c>
      <c r="L82" s="12">
        <v>72.273461538461547</v>
      </c>
    </row>
    <row r="83" spans="2:12" x14ac:dyDescent="0.25">
      <c r="B83">
        <f t="shared" si="3"/>
        <v>2021</v>
      </c>
      <c r="C83" s="14">
        <f t="shared" si="4"/>
        <v>44440</v>
      </c>
      <c r="D83" s="8">
        <f>SUMIFS(INDEX('10 Year Monthly NPC'!$C$1:$EA$12,0,MATCH($C83,'10 Year Monthly NPC'!$C$15:$EA$15,0)),'10 Year Monthly NPC'!$A$1:$A$12,D$2)</f>
        <v>8696126.2005877495</v>
      </c>
      <c r="E83" s="8">
        <f>SUMIFS(INDEX('10 Year Monthly NPC'!$C$1:$EA$12,0,MATCH($C83,'10 Year Monthly NPC'!$C$15:$EA$15,0)),'10 Year Monthly NPC'!$A$1:$A$12,E$2)</f>
        <v>12319355.574061126</v>
      </c>
      <c r="F83" s="8">
        <f>SUMIFS(INDEX('10 Year Monthly NPC'!$C$1:$EA$12,0,MATCH($C83,'10 Year Monthly NPC'!$C$15:$EA$15,0)),'10 Year Monthly NPC'!$A$1:$A$12,F$2)</f>
        <v>11947868.459855745</v>
      </c>
      <c r="G83" s="8">
        <f>SUMIFS(Load!$D$3:$D$942,Load!$B$3:$B$942,YEAR($C83),Load!$C$3:$C$942,MONTH($C83))*L83</f>
        <v>27226833.548414215</v>
      </c>
      <c r="I83" s="12">
        <f>D83/SUMIFS(Load!$D$3:$D$942,Load!$B$3:$B$942,YEAR($C83),Load!$C$3:$C$942,MONTH($C83))</f>
        <v>24.658349238276319</v>
      </c>
      <c r="J83" s="12">
        <f>E83/SUMIFS(Load!$D$3:$D$942,Load!$B$3:$B$942,YEAR($C83),Load!$C$3:$C$942,MONTH($C83))</f>
        <v>34.93221753327061</v>
      </c>
      <c r="K83" s="12">
        <f>F83/SUMIFS(Load!$D$3:$D$942,Load!$B$3:$B$942,YEAR($C83),Load!$C$3:$C$942,MONTH($C83))</f>
        <v>33.878845170875891</v>
      </c>
      <c r="L83" s="12">
        <v>77.203199999999967</v>
      </c>
    </row>
    <row r="84" spans="2:12" x14ac:dyDescent="0.25">
      <c r="B84">
        <f t="shared" si="3"/>
        <v>2021</v>
      </c>
      <c r="C84" s="14">
        <f t="shared" si="4"/>
        <v>44470</v>
      </c>
      <c r="D84" s="8">
        <f>SUMIFS(INDEX('10 Year Monthly NPC'!$C$1:$EA$12,0,MATCH($C84,'10 Year Monthly NPC'!$C$15:$EA$15,0)),'10 Year Monthly NPC'!$A$1:$A$12,D$2)</f>
        <v>9960919.1830320638</v>
      </c>
      <c r="E84" s="8">
        <f>SUMIFS(INDEX('10 Year Monthly NPC'!$C$1:$EA$12,0,MATCH($C84,'10 Year Monthly NPC'!$C$15:$EA$15,0)),'10 Year Monthly NPC'!$A$1:$A$12,E$2)</f>
        <v>13291391.744794281</v>
      </c>
      <c r="F84" s="8">
        <f>SUMIFS(INDEX('10 Year Monthly NPC'!$C$1:$EA$12,0,MATCH($C84,'10 Year Monthly NPC'!$C$15:$EA$15,0)),'10 Year Monthly NPC'!$A$1:$A$12,F$2)</f>
        <v>13272321.855240449</v>
      </c>
      <c r="G84" s="8">
        <f>SUMIFS(Load!$D$3:$D$942,Load!$B$3:$B$942,YEAR($C84),Load!$C$3:$C$942,MONTH($C84))*L84</f>
        <v>22927858.690753859</v>
      </c>
      <c r="I84" s="12">
        <f>D84/SUMIFS(Load!$D$3:$D$942,Load!$B$3:$B$942,YEAR($C84),Load!$C$3:$C$942,MONTH($C84))</f>
        <v>28.503007179021925</v>
      </c>
      <c r="J84" s="12">
        <f>E84/SUMIFS(Load!$D$3:$D$942,Load!$B$3:$B$942,YEAR($C84),Load!$C$3:$C$942,MONTH($C84))</f>
        <v>38.033099893673203</v>
      </c>
      <c r="K84" s="12">
        <f>F84/SUMIFS(Load!$D$3:$D$942,Load!$B$3:$B$942,YEAR($C84),Load!$C$3:$C$942,MONTH($C84))</f>
        <v>37.9785317168947</v>
      </c>
      <c r="L84" s="12">
        <v>65.607692307692304</v>
      </c>
    </row>
    <row r="85" spans="2:12" x14ac:dyDescent="0.25">
      <c r="B85">
        <f t="shared" si="3"/>
        <v>2021</v>
      </c>
      <c r="C85" s="14">
        <f t="shared" si="4"/>
        <v>44501</v>
      </c>
      <c r="D85" s="8">
        <f>SUMIFS(INDEX('10 Year Monthly NPC'!$C$1:$EA$12,0,MATCH($C85,'10 Year Monthly NPC'!$C$15:$EA$15,0)),'10 Year Monthly NPC'!$A$1:$A$12,D$2)</f>
        <v>8977834.0009458326</v>
      </c>
      <c r="E85" s="8">
        <f>SUMIFS(INDEX('10 Year Monthly NPC'!$C$1:$EA$12,0,MATCH($C85,'10 Year Monthly NPC'!$C$15:$EA$15,0)),'10 Year Monthly NPC'!$A$1:$A$12,E$2)</f>
        <v>13530981.423148626</v>
      </c>
      <c r="F85" s="8">
        <f>SUMIFS(INDEX('10 Year Monthly NPC'!$C$1:$EA$12,0,MATCH($C85,'10 Year Monthly NPC'!$C$15:$EA$15,0)),'10 Year Monthly NPC'!$A$1:$A$12,F$2)</f>
        <v>14196036.986340603</v>
      </c>
      <c r="G85" s="8">
        <f>SUMIFS(Load!$D$3:$D$942,Load!$B$3:$B$942,YEAR($C85),Load!$C$3:$C$942,MONTH($C85))*L85</f>
        <v>18395810.39956554</v>
      </c>
      <c r="I85" s="12">
        <f>D85/SUMIFS(Load!$D$3:$D$942,Load!$B$3:$B$942,YEAR($C85),Load!$C$3:$C$942,MONTH($C85))</f>
        <v>23.866955814712256</v>
      </c>
      <c r="J85" s="12">
        <f>E85/SUMIFS(Load!$D$3:$D$942,Load!$B$3:$B$942,YEAR($C85),Load!$C$3:$C$942,MONTH($C85))</f>
        <v>35.971185892049007</v>
      </c>
      <c r="K85" s="12">
        <f>F85/SUMIFS(Load!$D$3:$D$942,Load!$B$3:$B$942,YEAR($C85),Load!$C$3:$C$942,MONTH($C85))</f>
        <v>37.739190484176603</v>
      </c>
      <c r="L85" s="12">
        <v>48.903999999999996</v>
      </c>
    </row>
    <row r="86" spans="2:12" x14ac:dyDescent="0.25">
      <c r="B86">
        <f t="shared" si="3"/>
        <v>2021</v>
      </c>
      <c r="C86" s="14">
        <f t="shared" si="4"/>
        <v>44531</v>
      </c>
      <c r="D86" s="8">
        <f>SUMIFS(INDEX('10 Year Monthly NPC'!$C$1:$EA$12,0,MATCH($C86,'10 Year Monthly NPC'!$C$15:$EA$15,0)),'10 Year Monthly NPC'!$A$1:$A$12,D$2)</f>
        <v>12679472.017449927</v>
      </c>
      <c r="E86" s="8">
        <f>SUMIFS(INDEX('10 Year Monthly NPC'!$C$1:$EA$12,0,MATCH($C86,'10 Year Monthly NPC'!$C$15:$EA$15,0)),'10 Year Monthly NPC'!$A$1:$A$12,E$2)</f>
        <v>18824856.34969198</v>
      </c>
      <c r="F86" s="8">
        <f>SUMIFS(INDEX('10 Year Monthly NPC'!$C$1:$EA$12,0,MATCH($C86,'10 Year Monthly NPC'!$C$15:$EA$15,0)),'10 Year Monthly NPC'!$A$1:$A$12,F$2)</f>
        <v>19467971.607319675</v>
      </c>
      <c r="G86" s="8">
        <f>SUMIFS(Load!$D$3:$D$942,Load!$B$3:$B$942,YEAR($C86),Load!$C$3:$C$942,MONTH($C86))*L86</f>
        <v>25670591.675694007</v>
      </c>
      <c r="I86" s="12">
        <f>D86/SUMIFS(Load!$D$3:$D$942,Load!$B$3:$B$942,YEAR($C86),Load!$C$3:$C$942,MONTH($C86))</f>
        <v>28.635394258857872</v>
      </c>
      <c r="J86" s="12">
        <f>E86/SUMIFS(Load!$D$3:$D$942,Load!$B$3:$B$942,YEAR($C86),Load!$C$3:$C$942,MONTH($C86))</f>
        <v>42.514166417807054</v>
      </c>
      <c r="K86" s="12">
        <f>F86/SUMIFS(Load!$D$3:$D$942,Load!$B$3:$B$942,YEAR($C86),Load!$C$3:$C$942,MONTH($C86))</f>
        <v>43.96658170219046</v>
      </c>
      <c r="L86" s="12">
        <v>57.97461538461539</v>
      </c>
    </row>
    <row r="87" spans="2:12" x14ac:dyDescent="0.25">
      <c r="B87">
        <f t="shared" si="3"/>
        <v>2022</v>
      </c>
      <c r="C87" s="14">
        <f t="shared" si="4"/>
        <v>44562</v>
      </c>
      <c r="D87" s="8">
        <f>SUMIFS(INDEX('10 Year Monthly NPC'!$C$1:$EA$12,0,MATCH($C87,'10 Year Monthly NPC'!$C$15:$EA$15,0)),'10 Year Monthly NPC'!$A$1:$A$12,D$2)</f>
        <v>13072978.189008551</v>
      </c>
      <c r="E87" s="8">
        <f>SUMIFS(INDEX('10 Year Monthly NPC'!$C$1:$EA$12,0,MATCH($C87,'10 Year Monthly NPC'!$C$15:$EA$15,0)),'10 Year Monthly NPC'!$A$1:$A$12,E$2)</f>
        <v>18931287.781357683</v>
      </c>
      <c r="F87" s="8">
        <f>SUMIFS(INDEX('10 Year Monthly NPC'!$C$1:$EA$12,0,MATCH($C87,'10 Year Monthly NPC'!$C$15:$EA$15,0)),'10 Year Monthly NPC'!$A$1:$A$12,F$2)</f>
        <v>19782915.486911729</v>
      </c>
      <c r="G87" s="8">
        <f>SUMIFS(Load!$D$3:$D$942,Load!$B$3:$B$942,YEAR($C87),Load!$C$3:$C$942,MONTH($C87))*L87</f>
        <v>19897163.116038766</v>
      </c>
      <c r="I87" s="12">
        <f>D87/SUMIFS(Load!$D$3:$D$942,Load!$B$3:$B$942,YEAR($C87),Load!$C$3:$C$942,MONTH($C87))</f>
        <v>27.334698530255366</v>
      </c>
      <c r="J87" s="12">
        <f>E87/SUMIFS(Load!$D$3:$D$942,Load!$B$3:$B$942,YEAR($C87),Load!$C$3:$C$942,MONTH($C87))</f>
        <v>39.584021086182567</v>
      </c>
      <c r="K87" s="12">
        <f>F87/SUMIFS(Load!$D$3:$D$942,Load!$B$3:$B$942,YEAR($C87),Load!$C$3:$C$942,MONTH($C87))</f>
        <v>41.364716062856303</v>
      </c>
      <c r="L87" s="12">
        <v>41.6036</v>
      </c>
    </row>
    <row r="88" spans="2:12" x14ac:dyDescent="0.25">
      <c r="B88">
        <f t="shared" si="3"/>
        <v>2022</v>
      </c>
      <c r="C88" s="14">
        <f t="shared" si="4"/>
        <v>44593</v>
      </c>
      <c r="D88" s="8">
        <f>SUMIFS(INDEX('10 Year Monthly NPC'!$C$1:$EA$12,0,MATCH($C88,'10 Year Monthly NPC'!$C$15:$EA$15,0)),'10 Year Monthly NPC'!$A$1:$A$12,D$2)</f>
        <v>9995296.705810383</v>
      </c>
      <c r="E88" s="8">
        <f>SUMIFS(INDEX('10 Year Monthly NPC'!$C$1:$EA$12,0,MATCH($C88,'10 Year Monthly NPC'!$C$15:$EA$15,0)),'10 Year Monthly NPC'!$A$1:$A$12,E$2)</f>
        <v>12536033.639572872</v>
      </c>
      <c r="F88" s="8">
        <f>SUMIFS(INDEX('10 Year Monthly NPC'!$C$1:$EA$12,0,MATCH($C88,'10 Year Monthly NPC'!$C$15:$EA$15,0)),'10 Year Monthly NPC'!$A$1:$A$12,F$2)</f>
        <v>13301386.95709371</v>
      </c>
      <c r="G88" s="8">
        <f>SUMIFS(Load!$D$3:$D$942,Load!$B$3:$B$942,YEAR($C88),Load!$C$3:$C$942,MONTH($C88))*L88</f>
        <v>15123832.824581385</v>
      </c>
      <c r="I88" s="12">
        <f>D88/SUMIFS(Load!$D$3:$D$942,Load!$B$3:$B$942,YEAR($C88),Load!$C$3:$C$942,MONTH($C88))</f>
        <v>26.227975347117429</v>
      </c>
      <c r="J88" s="12">
        <f>E88/SUMIFS(Load!$D$3:$D$942,Load!$B$3:$B$942,YEAR($C88),Load!$C$3:$C$942,MONTH($C88))</f>
        <v>32.894949587461447</v>
      </c>
      <c r="K88" s="12">
        <f>F88/SUMIFS(Load!$D$3:$D$942,Load!$B$3:$B$942,YEAR($C88),Load!$C$3:$C$942,MONTH($C88))</f>
        <v>34.903260949754682</v>
      </c>
      <c r="L88" s="12">
        <v>39.685416666666676</v>
      </c>
    </row>
    <row r="89" spans="2:12" x14ac:dyDescent="0.25">
      <c r="B89">
        <f t="shared" si="3"/>
        <v>2022</v>
      </c>
      <c r="C89" s="14">
        <f t="shared" si="4"/>
        <v>44621</v>
      </c>
      <c r="D89" s="8">
        <f>SUMIFS(INDEX('10 Year Monthly NPC'!$C$1:$EA$12,0,MATCH($C89,'10 Year Monthly NPC'!$C$15:$EA$15,0)),'10 Year Monthly NPC'!$A$1:$A$12,D$2)</f>
        <v>9056500.5400943421</v>
      </c>
      <c r="E89" s="8">
        <f>SUMIFS(INDEX('10 Year Monthly NPC'!$C$1:$EA$12,0,MATCH($C89,'10 Year Monthly NPC'!$C$15:$EA$15,0)),'10 Year Monthly NPC'!$A$1:$A$12,E$2)</f>
        <v>9763843.5252451506</v>
      </c>
      <c r="F89" s="8">
        <f>SUMIFS(INDEX('10 Year Monthly NPC'!$C$1:$EA$12,0,MATCH($C89,'10 Year Monthly NPC'!$C$15:$EA$15,0)),'10 Year Monthly NPC'!$A$1:$A$12,F$2)</f>
        <v>10827273.789401369</v>
      </c>
      <c r="G89" s="8">
        <f>SUMIFS(Load!$D$3:$D$942,Load!$B$3:$B$942,YEAR($C89),Load!$C$3:$C$942,MONTH($C89))*L89</f>
        <v>12278000.939755799</v>
      </c>
      <c r="I89" s="12">
        <f>D89/SUMIFS(Load!$D$3:$D$942,Load!$B$3:$B$942,YEAR($C89),Load!$C$3:$C$942,MONTH($C89))</f>
        <v>25.371673432231191</v>
      </c>
      <c r="J89" s="12">
        <f>E89/SUMIFS(Load!$D$3:$D$942,Load!$B$3:$B$942,YEAR($C89),Load!$C$3:$C$942,MONTH($C89))</f>
        <v>27.353285992664929</v>
      </c>
      <c r="K89" s="12">
        <f>F89/SUMIFS(Load!$D$3:$D$942,Load!$B$3:$B$942,YEAR($C89),Load!$C$3:$C$942,MONTH($C89))</f>
        <v>30.332472628902003</v>
      </c>
      <c r="L89" s="12">
        <v>34.396666666666675</v>
      </c>
    </row>
    <row r="90" spans="2:12" x14ac:dyDescent="0.25">
      <c r="B90">
        <f t="shared" si="3"/>
        <v>2022</v>
      </c>
      <c r="C90" s="14">
        <f t="shared" si="4"/>
        <v>44652</v>
      </c>
      <c r="D90" s="8">
        <f>SUMIFS(INDEX('10 Year Monthly NPC'!$C$1:$EA$12,0,MATCH($C90,'10 Year Monthly NPC'!$C$15:$EA$15,0)),'10 Year Monthly NPC'!$A$1:$A$12,D$2)</f>
        <v>10289557.573717471</v>
      </c>
      <c r="E90" s="8">
        <f>SUMIFS(INDEX('10 Year Monthly NPC'!$C$1:$EA$12,0,MATCH($C90,'10 Year Monthly NPC'!$C$15:$EA$15,0)),'10 Year Monthly NPC'!$A$1:$A$12,E$2)</f>
        <v>11709037.415657381</v>
      </c>
      <c r="F90" s="8">
        <f>SUMIFS(INDEX('10 Year Monthly NPC'!$C$1:$EA$12,0,MATCH($C90,'10 Year Monthly NPC'!$C$15:$EA$15,0)),'10 Year Monthly NPC'!$A$1:$A$12,F$2)</f>
        <v>11661551.18238404</v>
      </c>
      <c r="G90" s="8">
        <f>SUMIFS(Load!$D$3:$D$942,Load!$B$3:$B$942,YEAR($C90),Load!$C$3:$C$942,MONTH($C90))*L90</f>
        <v>26756302.826480877</v>
      </c>
      <c r="I90" s="12">
        <f>D90/SUMIFS(Load!$D$3:$D$942,Load!$B$3:$B$942,YEAR($C90),Load!$C$3:$C$942,MONTH($C90))</f>
        <v>29.817157255615143</v>
      </c>
      <c r="J90" s="12">
        <f>E90/SUMIFS(Load!$D$3:$D$942,Load!$B$3:$B$942,YEAR($C90),Load!$C$3:$C$942,MONTH($C90))</f>
        <v>33.930536607941043</v>
      </c>
      <c r="K90" s="12">
        <f>F90/SUMIFS(Load!$D$3:$D$942,Load!$B$3:$B$942,YEAR($C90),Load!$C$3:$C$942,MONTH($C90))</f>
        <v>33.792930644337254</v>
      </c>
      <c r="L90" s="12">
        <v>77.534615384615364</v>
      </c>
    </row>
    <row r="91" spans="2:12" x14ac:dyDescent="0.25">
      <c r="B91">
        <f t="shared" si="3"/>
        <v>2022</v>
      </c>
      <c r="C91" s="14">
        <f t="shared" si="4"/>
        <v>44682</v>
      </c>
      <c r="D91" s="8">
        <f>SUMIFS(INDEX('10 Year Monthly NPC'!$C$1:$EA$12,0,MATCH($C91,'10 Year Monthly NPC'!$C$15:$EA$15,0)),'10 Year Monthly NPC'!$A$1:$A$12,D$2)</f>
        <v>9701941.2590674795</v>
      </c>
      <c r="E91" s="8">
        <f>SUMIFS(INDEX('10 Year Monthly NPC'!$C$1:$EA$12,0,MATCH($C91,'10 Year Monthly NPC'!$C$15:$EA$15,0)),'10 Year Monthly NPC'!$A$1:$A$12,E$2)</f>
        <v>11567819.389110036</v>
      </c>
      <c r="F91" s="8">
        <f>SUMIFS(INDEX('10 Year Monthly NPC'!$C$1:$EA$12,0,MATCH($C91,'10 Year Monthly NPC'!$C$15:$EA$15,0)),'10 Year Monthly NPC'!$A$1:$A$12,F$2)</f>
        <v>11445134.597684871</v>
      </c>
      <c r="G91" s="8">
        <f>SUMIFS(Load!$D$3:$D$942,Load!$B$3:$B$942,YEAR($C91),Load!$C$3:$C$942,MONTH($C91))*L91</f>
        <v>20037136.520659864</v>
      </c>
      <c r="I91" s="12">
        <f>D91/SUMIFS(Load!$D$3:$D$942,Load!$B$3:$B$942,YEAR($C91),Load!$C$3:$C$942,MONTH($C91))</f>
        <v>29.959072847963437</v>
      </c>
      <c r="J91" s="12">
        <f>E91/SUMIFS(Load!$D$3:$D$942,Load!$B$3:$B$942,YEAR($C91),Load!$C$3:$C$942,MONTH($C91))</f>
        <v>35.720804168602221</v>
      </c>
      <c r="K91" s="12">
        <f>F91/SUMIFS(Load!$D$3:$D$942,Load!$B$3:$B$942,YEAR($C91),Load!$C$3:$C$942,MONTH($C91))</f>
        <v>35.34196013053834</v>
      </c>
      <c r="L91" s="12">
        <v>61.873599999999989</v>
      </c>
    </row>
    <row r="92" spans="2:12" x14ac:dyDescent="0.25">
      <c r="B92">
        <f t="shared" si="3"/>
        <v>2022</v>
      </c>
      <c r="C92" s="14">
        <f t="shared" si="4"/>
        <v>44713</v>
      </c>
      <c r="D92" s="8">
        <f>SUMIFS(INDEX('10 Year Monthly NPC'!$C$1:$EA$12,0,MATCH($C92,'10 Year Monthly NPC'!$C$15:$EA$15,0)),'10 Year Monthly NPC'!$A$1:$A$12,D$2)</f>
        <v>9264018.7688613925</v>
      </c>
      <c r="E92" s="8">
        <f>SUMIFS(INDEX('10 Year Monthly NPC'!$C$1:$EA$12,0,MATCH($C92,'10 Year Monthly NPC'!$C$15:$EA$15,0)),'10 Year Monthly NPC'!$A$1:$A$12,E$2)</f>
        <v>9031791.7476960272</v>
      </c>
      <c r="F92" s="8">
        <f>SUMIFS(INDEX('10 Year Monthly NPC'!$C$1:$EA$12,0,MATCH($C92,'10 Year Monthly NPC'!$C$15:$EA$15,0)),'10 Year Monthly NPC'!$A$1:$A$12,F$2)</f>
        <v>9196304.0927927662</v>
      </c>
      <c r="G92" s="8">
        <f>SUMIFS(Load!$D$3:$D$942,Load!$B$3:$B$942,YEAR($C92),Load!$C$3:$C$942,MONTH($C92))*L92</f>
        <v>11909764.65394135</v>
      </c>
      <c r="I92" s="12">
        <f>D92/SUMIFS(Load!$D$3:$D$942,Load!$B$3:$B$942,YEAR($C92),Load!$C$3:$C$942,MONTH($C92))</f>
        <v>27.780040218340353</v>
      </c>
      <c r="J92" s="12">
        <f>E92/SUMIFS(Load!$D$3:$D$942,Load!$B$3:$B$942,YEAR($C92),Load!$C$3:$C$942,MONTH($C92))</f>
        <v>27.083660369732588</v>
      </c>
      <c r="K92" s="12">
        <f>F92/SUMIFS(Load!$D$3:$D$942,Load!$B$3:$B$942,YEAR($C92),Load!$C$3:$C$942,MONTH($C92))</f>
        <v>27.576984020863595</v>
      </c>
      <c r="L92" s="12">
        <v>35.713846153846163</v>
      </c>
    </row>
    <row r="93" spans="2:12" x14ac:dyDescent="0.25">
      <c r="B93">
        <f t="shared" si="3"/>
        <v>2022</v>
      </c>
      <c r="C93" s="14">
        <f t="shared" si="4"/>
        <v>44743</v>
      </c>
      <c r="D93" s="8">
        <f>SUMIFS(INDEX('10 Year Monthly NPC'!$C$1:$EA$12,0,MATCH($C93,'10 Year Monthly NPC'!$C$15:$EA$15,0)),'10 Year Monthly NPC'!$A$1:$A$12,D$2)</f>
        <v>15667857.460756194</v>
      </c>
      <c r="E93" s="8">
        <f>SUMIFS(INDEX('10 Year Monthly NPC'!$C$1:$EA$12,0,MATCH($C93,'10 Year Monthly NPC'!$C$15:$EA$15,0)),'10 Year Monthly NPC'!$A$1:$A$12,E$2)</f>
        <v>18769502.123916987</v>
      </c>
      <c r="F93" s="8">
        <f>SUMIFS(INDEX('10 Year Monthly NPC'!$C$1:$EA$12,0,MATCH($C93,'10 Year Monthly NPC'!$C$15:$EA$15,0)),'10 Year Monthly NPC'!$A$1:$A$12,F$2)</f>
        <v>17895997.415834665</v>
      </c>
      <c r="G93" s="8">
        <f>SUMIFS(Load!$D$3:$D$942,Load!$B$3:$B$942,YEAR($C93),Load!$C$3:$C$942,MONTH($C93))*L93</f>
        <v>30606240.133131426</v>
      </c>
      <c r="I93" s="12">
        <f>D93/SUMIFS(Load!$D$3:$D$942,Load!$B$3:$B$942,YEAR($C93),Load!$C$3:$C$942,MONTH($C93))</f>
        <v>36.932770554200836</v>
      </c>
      <c r="J93" s="12">
        <f>E93/SUMIFS(Load!$D$3:$D$942,Load!$B$3:$B$942,YEAR($C93),Load!$C$3:$C$942,MONTH($C93))</f>
        <v>44.244065731100555</v>
      </c>
      <c r="K93" s="12">
        <f>F93/SUMIFS(Load!$D$3:$D$942,Load!$B$3:$B$942,YEAR($C93),Load!$C$3:$C$942,MONTH($C93))</f>
        <v>42.185012727687443</v>
      </c>
      <c r="L93" s="12">
        <v>72.145999999999987</v>
      </c>
    </row>
    <row r="94" spans="2:12" x14ac:dyDescent="0.25">
      <c r="B94">
        <f t="shared" si="3"/>
        <v>2022</v>
      </c>
      <c r="C94" s="14">
        <f t="shared" si="4"/>
        <v>44774</v>
      </c>
      <c r="D94" s="8">
        <f>SUMIFS(INDEX('10 Year Monthly NPC'!$C$1:$EA$12,0,MATCH($C94,'10 Year Monthly NPC'!$C$15:$EA$15,0)),'10 Year Monthly NPC'!$A$1:$A$12,D$2)</f>
        <v>15333593.014977783</v>
      </c>
      <c r="E94" s="8">
        <f>SUMIFS(INDEX('10 Year Monthly NPC'!$C$1:$EA$12,0,MATCH($C94,'10 Year Monthly NPC'!$C$15:$EA$15,0)),'10 Year Monthly NPC'!$A$1:$A$12,E$2)</f>
        <v>20832792.704315666</v>
      </c>
      <c r="F94" s="8">
        <f>SUMIFS(INDEX('10 Year Monthly NPC'!$C$1:$EA$12,0,MATCH($C94,'10 Year Monthly NPC'!$C$15:$EA$15,0)),'10 Year Monthly NPC'!$A$1:$A$12,F$2)</f>
        <v>19024196.780565344</v>
      </c>
      <c r="G94" s="8">
        <f>SUMIFS(Load!$D$3:$D$942,Load!$B$3:$B$942,YEAR($C94),Load!$C$3:$C$942,MONTH($C94))*L94</f>
        <v>45709537.525513902</v>
      </c>
      <c r="I94" s="12">
        <f>D94/SUMIFS(Load!$D$3:$D$942,Load!$B$3:$B$942,YEAR($C94),Load!$C$3:$C$942,MONTH($C94))</f>
        <v>36.282179967684613</v>
      </c>
      <c r="J94" s="12">
        <f>E94/SUMIFS(Load!$D$3:$D$942,Load!$B$3:$B$942,YEAR($C94),Load!$C$3:$C$942,MONTH($C94))</f>
        <v>49.294326084507937</v>
      </c>
      <c r="K94" s="12">
        <f>F94/SUMIFS(Load!$D$3:$D$942,Load!$B$3:$B$942,YEAR($C94),Load!$C$3:$C$942,MONTH($C94))</f>
        <v>45.014846204597674</v>
      </c>
      <c r="L94" s="12">
        <v>108.1574074074074</v>
      </c>
    </row>
    <row r="95" spans="2:12" x14ac:dyDescent="0.25">
      <c r="B95">
        <f t="shared" si="3"/>
        <v>2022</v>
      </c>
      <c r="C95" s="14">
        <f t="shared" si="4"/>
        <v>44805</v>
      </c>
      <c r="D95" s="8">
        <f>SUMIFS(INDEX('10 Year Monthly NPC'!$C$1:$EA$12,0,MATCH($C95,'10 Year Monthly NPC'!$C$15:$EA$15,0)),'10 Year Monthly NPC'!$A$1:$A$12,D$2)</f>
        <v>12667228.141898595</v>
      </c>
      <c r="E95" s="8">
        <f>SUMIFS(INDEX('10 Year Monthly NPC'!$C$1:$EA$12,0,MATCH($C95,'10 Year Monthly NPC'!$C$15:$EA$15,0)),'10 Year Monthly NPC'!$A$1:$A$12,E$2)</f>
        <v>14980446.806568744</v>
      </c>
      <c r="F95" s="8">
        <f>SUMIFS(INDEX('10 Year Monthly NPC'!$C$1:$EA$12,0,MATCH($C95,'10 Year Monthly NPC'!$C$15:$EA$15,0)),'10 Year Monthly NPC'!$A$1:$A$12,F$2)</f>
        <v>12439507.557407014</v>
      </c>
      <c r="G95" s="8">
        <f>SUMIFS(Load!$D$3:$D$942,Load!$B$3:$B$942,YEAR($C95),Load!$C$3:$C$942,MONTH($C95))*L95</f>
        <v>64331999.687688604</v>
      </c>
      <c r="I95" s="12">
        <f>D95/SUMIFS(Load!$D$3:$D$942,Load!$B$3:$B$942,YEAR($C95),Load!$C$3:$C$942,MONTH($C95))</f>
        <v>39.057011294863059</v>
      </c>
      <c r="J95" s="12">
        <f>E95/SUMIFS(Load!$D$3:$D$942,Load!$B$3:$B$942,YEAR($C95),Load!$C$3:$C$942,MONTH($C95))</f>
        <v>46.189385205037901</v>
      </c>
      <c r="K95" s="12">
        <f>F95/SUMIFS(Load!$D$3:$D$942,Load!$B$3:$B$942,YEAR($C95),Load!$C$3:$C$942,MONTH($C95))</f>
        <v>38.354877778285584</v>
      </c>
      <c r="L95" s="12">
        <v>198.35559999999998</v>
      </c>
    </row>
    <row r="96" spans="2:12" x14ac:dyDescent="0.25">
      <c r="B96">
        <f t="shared" si="3"/>
        <v>2022</v>
      </c>
      <c r="C96" s="14">
        <f t="shared" si="4"/>
        <v>44835</v>
      </c>
      <c r="D96" s="8">
        <f>SUMIFS(INDEX('10 Year Monthly NPC'!$C$1:$EA$12,0,MATCH($C96,'10 Year Monthly NPC'!$C$15:$EA$15,0)),'10 Year Monthly NPC'!$A$1:$A$12,D$2)</f>
        <v>10250555.602615753</v>
      </c>
      <c r="E96" s="8">
        <f>SUMIFS(INDEX('10 Year Monthly NPC'!$C$1:$EA$12,0,MATCH($C96,'10 Year Monthly NPC'!$C$15:$EA$15,0)),'10 Year Monthly NPC'!$A$1:$A$12,E$2)</f>
        <v>10647665.564246854</v>
      </c>
      <c r="F96" s="8">
        <f>SUMIFS(INDEX('10 Year Monthly NPC'!$C$1:$EA$12,0,MATCH($C96,'10 Year Monthly NPC'!$C$15:$EA$15,0)),'10 Year Monthly NPC'!$A$1:$A$12,F$2)</f>
        <v>10486172.985734057</v>
      </c>
      <c r="G96" s="8">
        <f>SUMIFS(Load!$D$3:$D$942,Load!$B$3:$B$942,YEAR($C96),Load!$C$3:$C$942,MONTH($C96))*L96</f>
        <v>24461510.464105215</v>
      </c>
      <c r="I96" s="12">
        <f>D96/SUMIFS(Load!$D$3:$D$942,Load!$B$3:$B$942,YEAR($C96),Load!$C$3:$C$942,MONTH($C96))</f>
        <v>30.193561836745765</v>
      </c>
      <c r="J96" s="12">
        <f>E96/SUMIFS(Load!$D$3:$D$942,Load!$B$3:$B$942,YEAR($C96),Load!$C$3:$C$942,MONTH($C96))</f>
        <v>31.363270547894722</v>
      </c>
      <c r="K96" s="12">
        <f>F96/SUMIFS(Load!$D$3:$D$942,Load!$B$3:$B$942,YEAR($C96),Load!$C$3:$C$942,MONTH($C96))</f>
        <v>30.887585488027586</v>
      </c>
      <c r="L96" s="12">
        <v>72.052692307692311</v>
      </c>
    </row>
    <row r="97" spans="2:12" x14ac:dyDescent="0.25">
      <c r="B97">
        <f t="shared" si="3"/>
        <v>2022</v>
      </c>
      <c r="C97" s="14">
        <f t="shared" si="4"/>
        <v>44866</v>
      </c>
      <c r="D97" s="8">
        <f>SUMIFS(INDEX('10 Year Monthly NPC'!$C$1:$EA$12,0,MATCH($C97,'10 Year Monthly NPC'!$C$15:$EA$15,0)),'10 Year Monthly NPC'!$A$1:$A$12,D$2)</f>
        <v>14132575.921890447</v>
      </c>
      <c r="E97" s="8">
        <f>SUMIFS(INDEX('10 Year Monthly NPC'!$C$1:$EA$12,0,MATCH($C97,'10 Year Monthly NPC'!$C$15:$EA$15,0)),'10 Year Monthly NPC'!$A$1:$A$12,E$2)</f>
        <v>19509338.367267311</v>
      </c>
      <c r="F97" s="8">
        <f>SUMIFS(INDEX('10 Year Monthly NPC'!$C$1:$EA$12,0,MATCH($C97,'10 Year Monthly NPC'!$C$15:$EA$15,0)),'10 Year Monthly NPC'!$A$1:$A$12,F$2)</f>
        <v>18742231.7548449</v>
      </c>
      <c r="G97" s="8">
        <f>SUMIFS(Load!$D$3:$D$942,Load!$B$3:$B$942,YEAR($C97),Load!$C$3:$C$942,MONTH($C97))*L97</f>
        <v>38963747.298118509</v>
      </c>
      <c r="I97" s="12">
        <f>D97/SUMIFS(Load!$D$3:$D$942,Load!$B$3:$B$942,YEAR($C97),Load!$C$3:$C$942,MONTH($C97))</f>
        <v>33.835268852379045</v>
      </c>
      <c r="J97" s="12">
        <f>E97/SUMIFS(Load!$D$3:$D$942,Load!$B$3:$B$942,YEAR($C97),Load!$C$3:$C$942,MONTH($C97))</f>
        <v>46.707954192983678</v>
      </c>
      <c r="K97" s="12">
        <f>F97/SUMIFS(Load!$D$3:$D$942,Load!$B$3:$B$942,YEAR($C97),Load!$C$3:$C$942,MONTH($C97))</f>
        <v>44.871398803987184</v>
      </c>
      <c r="L97" s="12">
        <v>93.284400000000005</v>
      </c>
    </row>
    <row r="98" spans="2:12" x14ac:dyDescent="0.25">
      <c r="B98">
        <f t="shared" si="3"/>
        <v>2022</v>
      </c>
      <c r="C98" s="14">
        <f t="shared" si="4"/>
        <v>44896</v>
      </c>
      <c r="D98" s="8">
        <f>SUMIFS(INDEX('10 Year Monthly NPC'!$C$1:$EA$12,0,MATCH($C98,'10 Year Monthly NPC'!$C$15:$EA$15,0)),'10 Year Monthly NPC'!$A$1:$A$12,D$2)</f>
        <v>23353824.573732678</v>
      </c>
      <c r="E98" s="8">
        <f>SUMIFS(INDEX('10 Year Monthly NPC'!$C$1:$EA$12,0,MATCH($C98,'10 Year Monthly NPC'!$C$15:$EA$15,0)),'10 Year Monthly NPC'!$A$1:$A$12,E$2)</f>
        <v>54162682.148049399</v>
      </c>
      <c r="F98" s="8">
        <f>SUMIFS(INDEX('10 Year Monthly NPC'!$C$1:$EA$12,0,MATCH($C98,'10 Year Monthly NPC'!$C$15:$EA$15,0)),'10 Year Monthly NPC'!$A$1:$A$12,F$2)</f>
        <v>51287600.674503297</v>
      </c>
      <c r="G98" s="8">
        <f>SUMIFS(Load!$D$3:$D$942,Load!$B$3:$B$942,YEAR($C98),Load!$C$3:$C$942,MONTH($C98))*L98</f>
        <v>138929846.00570929</v>
      </c>
      <c r="I98" s="12">
        <f>D98/SUMIFS(Load!$D$3:$D$942,Load!$B$3:$B$942,YEAR($C98),Load!$C$3:$C$942,MONTH($C98))</f>
        <v>46.768216187592209</v>
      </c>
      <c r="J98" s="12">
        <f>E98/SUMIFS(Load!$D$3:$D$942,Load!$B$3:$B$942,YEAR($C98),Load!$C$3:$C$942,MONTH($C98))</f>
        <v>108.46583265204973</v>
      </c>
      <c r="K98" s="12">
        <f>F98/SUMIFS(Load!$D$3:$D$942,Load!$B$3:$B$942,YEAR($C98),Load!$C$3:$C$942,MONTH($C98))</f>
        <v>102.70821331705727</v>
      </c>
      <c r="L98" s="12">
        <v>278.22000000000003</v>
      </c>
    </row>
    <row r="99" spans="2:12" x14ac:dyDescent="0.25">
      <c r="B99">
        <f t="shared" ref="B99:B122" si="5">YEAR(C99)</f>
        <v>2023</v>
      </c>
      <c r="C99" s="14">
        <f t="shared" si="4"/>
        <v>44927</v>
      </c>
      <c r="D99" s="8">
        <f>SUMIFS(INDEX('10 Year Monthly NPC'!$C$1:$EA$12,0,MATCH($C99,'10 Year Monthly NPC'!$C$15:$EA$15,0)),'10 Year Monthly NPC'!$A$1:$A$12,D$2)</f>
        <v>15979596.685411172</v>
      </c>
      <c r="E99" s="8">
        <f>SUMIFS(INDEX('10 Year Monthly NPC'!$C$1:$EA$12,0,MATCH($C99,'10 Year Monthly NPC'!$C$15:$EA$15,0)),'10 Year Monthly NPC'!$A$1:$A$12,E$2)</f>
        <v>28718088.774478938</v>
      </c>
      <c r="F99" s="8">
        <f>SUMIFS(INDEX('10 Year Monthly NPC'!$C$1:$EA$12,0,MATCH($C99,'10 Year Monthly NPC'!$C$15:$EA$15,0)),'10 Year Monthly NPC'!$A$1:$A$12,F$2)</f>
        <v>26860074.203059629</v>
      </c>
      <c r="G99" s="8">
        <f>SUMIFS(Load!$D$3:$D$942,Load!$B$3:$B$942,YEAR($C99),Load!$C$3:$C$942,MONTH($C99))*L99</f>
        <v>65418625.880671144</v>
      </c>
      <c r="I99" s="12">
        <f>D99/SUMIFS(Load!$D$3:$D$942,Load!$B$3:$B$942,YEAR($C99),Load!$C$3:$C$942,MONTH($C99))</f>
        <v>35.676823316635186</v>
      </c>
      <c r="J99" s="12">
        <f>E99/SUMIFS(Load!$D$3:$D$942,Load!$B$3:$B$942,YEAR($C99),Load!$C$3:$C$942,MONTH($C99))</f>
        <v>64.117399166521338</v>
      </c>
      <c r="K99" s="12">
        <f>F99/SUMIFS(Load!$D$3:$D$942,Load!$B$3:$B$942,YEAR($C99),Load!$C$3:$C$942,MONTH($C99))</f>
        <v>59.96910563388299</v>
      </c>
      <c r="L99" s="12">
        <v>146.05679999999998</v>
      </c>
    </row>
    <row r="100" spans="2:12" x14ac:dyDescent="0.25">
      <c r="B100">
        <f t="shared" si="5"/>
        <v>2023</v>
      </c>
      <c r="C100" s="14">
        <f t="shared" si="4"/>
        <v>44958</v>
      </c>
      <c r="D100" s="8">
        <f>SUMIFS(INDEX('10 Year Monthly NPC'!$C$1:$EA$12,0,MATCH($C100,'10 Year Monthly NPC'!$C$15:$EA$15,0)),'10 Year Monthly NPC'!$A$1:$A$12,D$2)</f>
        <v>16475935.808820892</v>
      </c>
      <c r="E100" s="8">
        <f>SUMIFS(INDEX('10 Year Monthly NPC'!$C$1:$EA$12,0,MATCH($C100,'10 Year Monthly NPC'!$C$15:$EA$15,0)),'10 Year Monthly NPC'!$A$1:$A$12,E$2)</f>
        <v>26703703.092555422</v>
      </c>
      <c r="F100" s="8">
        <f>SUMIFS(INDEX('10 Year Monthly NPC'!$C$1:$EA$12,0,MATCH($C100,'10 Year Monthly NPC'!$C$15:$EA$15,0)),'10 Year Monthly NPC'!$A$1:$A$12,F$2)</f>
        <v>25913925.449288275</v>
      </c>
      <c r="G100" s="8">
        <f>SUMIFS(Load!$D$3:$D$942,Load!$B$3:$B$942,YEAR($C100),Load!$C$3:$C$942,MONTH($C100))*L100</f>
        <v>34913981.518253125</v>
      </c>
      <c r="I100" s="12">
        <f>D100/SUMIFS(Load!$D$3:$D$942,Load!$B$3:$B$942,YEAR($C100),Load!$C$3:$C$942,MONTH($C100))</f>
        <v>43.212742755161749</v>
      </c>
      <c r="J100" s="12">
        <f>E100/SUMIFS(Load!$D$3:$D$942,Load!$B$3:$B$942,YEAR($C100),Load!$C$3:$C$942,MONTH($C100))</f>
        <v>70.037918679618656</v>
      </c>
      <c r="K100" s="12">
        <f>F100/SUMIFS(Load!$D$3:$D$942,Load!$B$3:$B$942,YEAR($C100),Load!$C$3:$C$942,MONTH($C100))</f>
        <v>67.966506255566273</v>
      </c>
      <c r="L100" s="12">
        <v>91.571666666666673</v>
      </c>
    </row>
    <row r="101" spans="2:12" x14ac:dyDescent="0.25">
      <c r="B101">
        <f t="shared" si="5"/>
        <v>2023</v>
      </c>
      <c r="C101" s="14">
        <f t="shared" si="4"/>
        <v>44986</v>
      </c>
      <c r="D101" s="8">
        <f>SUMIFS(INDEX('10 Year Monthly NPC'!$C$1:$EA$12,0,MATCH($C101,'10 Year Monthly NPC'!$C$15:$EA$15,0)),'10 Year Monthly NPC'!$A$1:$A$12,D$2)</f>
        <v>15570556.517655585</v>
      </c>
      <c r="E101" s="8">
        <f>SUMIFS(INDEX('10 Year Monthly NPC'!$C$1:$EA$12,0,MATCH($C101,'10 Year Monthly NPC'!$C$15:$EA$15,0)),'10 Year Monthly NPC'!$A$1:$A$12,E$2)</f>
        <v>22272790.801711671</v>
      </c>
      <c r="F101" s="8">
        <f>SUMIFS(INDEX('10 Year Monthly NPC'!$C$1:$EA$12,0,MATCH($C101,'10 Year Monthly NPC'!$C$15:$EA$15,0)),'10 Year Monthly NPC'!$A$1:$A$12,F$2)</f>
        <v>20784063.332453832</v>
      </c>
      <c r="G101" s="8">
        <f>SUMIFS(Load!$D$3:$D$942,Load!$B$3:$B$942,YEAR($C101),Load!$C$3:$C$942,MONTH($C101))*L101</f>
        <v>32759484.407148499</v>
      </c>
      <c r="I101" s="12">
        <f>D101/SUMIFS(Load!$D$3:$D$942,Load!$B$3:$B$942,YEAR($C101),Load!$C$3:$C$942,MONTH($C101))</f>
        <v>41.499604840219625</v>
      </c>
      <c r="J101" s="12">
        <f>E101/SUMIFS(Load!$D$3:$D$942,Load!$B$3:$B$942,YEAR($C101),Load!$C$3:$C$942,MONTH($C101))</f>
        <v>59.362811850162686</v>
      </c>
      <c r="K101" s="12">
        <f>F101/SUMIFS(Load!$D$3:$D$942,Load!$B$3:$B$942,YEAR($C101),Load!$C$3:$C$942,MONTH($C101))</f>
        <v>55.394963840431892</v>
      </c>
      <c r="L101" s="12">
        <v>87.31259259259258</v>
      </c>
    </row>
    <row r="102" spans="2:12" x14ac:dyDescent="0.25">
      <c r="B102">
        <f t="shared" si="5"/>
        <v>2023</v>
      </c>
      <c r="C102" s="14">
        <f t="shared" si="4"/>
        <v>45017</v>
      </c>
      <c r="D102" s="8">
        <f>SUMIFS(INDEX('10 Year Monthly NPC'!$C$1:$EA$12,0,MATCH($C102,'10 Year Monthly NPC'!$C$15:$EA$15,0)),'10 Year Monthly NPC'!$A$1:$A$12,D$2)</f>
        <v>10937301.720601406</v>
      </c>
      <c r="E102" s="8">
        <f>SUMIFS(INDEX('10 Year Monthly NPC'!$C$1:$EA$12,0,MATCH($C102,'10 Year Monthly NPC'!$C$15:$EA$15,0)),'10 Year Monthly NPC'!$A$1:$A$12,E$2)</f>
        <v>14630007.80882868</v>
      </c>
      <c r="F102" s="8">
        <f>SUMIFS(INDEX('10 Year Monthly NPC'!$C$1:$EA$12,0,MATCH($C102,'10 Year Monthly NPC'!$C$15:$EA$15,0)),'10 Year Monthly NPC'!$A$1:$A$12,F$2)</f>
        <v>13562400.208700696</v>
      </c>
      <c r="G102" s="8">
        <f>SUMIFS(Load!$D$3:$D$942,Load!$B$3:$B$942,YEAR($C102),Load!$C$3:$C$942,MONTH($C102))*L102</f>
        <v>32401270.968292691</v>
      </c>
      <c r="I102" s="12">
        <f>D102/SUMIFS(Load!$D$3:$D$942,Load!$B$3:$B$942,YEAR($C102),Load!$C$3:$C$942,MONTH($C102))</f>
        <v>35.366065649383344</v>
      </c>
      <c r="J102" s="12">
        <f>E102/SUMIFS(Load!$D$3:$D$942,Load!$B$3:$B$942,YEAR($C102),Load!$C$3:$C$942,MONTH($C102))</f>
        <v>47.306532254060883</v>
      </c>
      <c r="K102" s="12">
        <f>F102/SUMIFS(Load!$D$3:$D$942,Load!$B$3:$B$942,YEAR($C102),Load!$C$3:$C$942,MONTH($C102))</f>
        <v>43.854393743262747</v>
      </c>
      <c r="L102" s="12">
        <v>104.77040000000002</v>
      </c>
    </row>
    <row r="103" spans="2:12" x14ac:dyDescent="0.25">
      <c r="B103">
        <f t="shared" si="5"/>
        <v>2023</v>
      </c>
      <c r="C103" s="14">
        <f t="shared" si="4"/>
        <v>45047</v>
      </c>
      <c r="D103" s="8">
        <f>SUMIFS(INDEX('10 Year Monthly NPC'!$C$1:$EA$12,0,MATCH($C103,'10 Year Monthly NPC'!$C$15:$EA$15,0)),'10 Year Monthly NPC'!$A$1:$A$12,D$2)</f>
        <v>10374021.702527324</v>
      </c>
      <c r="E103" s="8">
        <f>SUMIFS(INDEX('10 Year Monthly NPC'!$C$1:$EA$12,0,MATCH($C103,'10 Year Monthly NPC'!$C$15:$EA$15,0)),'10 Year Monthly NPC'!$A$1:$A$12,E$2)</f>
        <v>10852575.681936659</v>
      </c>
      <c r="F103" s="8">
        <f>SUMIFS(INDEX('10 Year Monthly NPC'!$C$1:$EA$12,0,MATCH($C103,'10 Year Monthly NPC'!$C$15:$EA$15,0)),'10 Year Monthly NPC'!$A$1:$A$12,F$2)</f>
        <v>11649479.2052368</v>
      </c>
      <c r="G103" s="8">
        <f>SUMIFS(Load!$D$3:$D$942,Load!$B$3:$B$942,YEAR($C103),Load!$C$3:$C$942,MONTH($C103))*L103</f>
        <v>6015574.6729833391</v>
      </c>
      <c r="I103" s="12">
        <f>D103/SUMIFS(Load!$D$3:$D$942,Load!$B$3:$B$942,YEAR($C103),Load!$C$3:$C$942,MONTH($C103))</f>
        <v>34.436153589187754</v>
      </c>
      <c r="J103" s="12">
        <f>E103/SUMIFS(Load!$D$3:$D$942,Load!$B$3:$B$942,YEAR($C103),Load!$C$3:$C$942,MONTH($C103))</f>
        <v>36.024694543525847</v>
      </c>
      <c r="K103" s="12">
        <f>F103/SUMIFS(Load!$D$3:$D$942,Load!$B$3:$B$942,YEAR($C103),Load!$C$3:$C$942,MONTH($C103))</f>
        <v>38.669984182494218</v>
      </c>
      <c r="L103" s="12">
        <v>19.96846153846154</v>
      </c>
    </row>
    <row r="104" spans="2:12" x14ac:dyDescent="0.25">
      <c r="B104">
        <f t="shared" si="5"/>
        <v>2023</v>
      </c>
      <c r="C104" s="14">
        <f t="shared" si="4"/>
        <v>45078</v>
      </c>
      <c r="D104" s="8">
        <f>SUMIFS(INDEX('10 Year Monthly NPC'!$C$1:$EA$12,0,MATCH($C104,'10 Year Monthly NPC'!$C$15:$EA$15,0)),'10 Year Monthly NPC'!$A$1:$A$12,D$2)</f>
        <v>12012998.158589223</v>
      </c>
      <c r="E104" s="8">
        <f>SUMIFS(INDEX('10 Year Monthly NPC'!$C$1:$EA$12,0,MATCH($C104,'10 Year Monthly NPC'!$C$15:$EA$15,0)),'10 Year Monthly NPC'!$A$1:$A$12,E$2)</f>
        <v>12903267.862012578</v>
      </c>
      <c r="F104" s="8">
        <f>SUMIFS(INDEX('10 Year Monthly NPC'!$C$1:$EA$12,0,MATCH($C104,'10 Year Monthly NPC'!$C$15:$EA$15,0)),'10 Year Monthly NPC'!$A$1:$A$12,F$2)</f>
        <v>13002249.19681851</v>
      </c>
      <c r="G104" s="8">
        <f>SUMIFS(Load!$D$3:$D$942,Load!$B$3:$B$942,YEAR($C104),Load!$C$3:$C$942,MONTH($C104))*L104</f>
        <v>15930009.814941274</v>
      </c>
      <c r="I104" s="12">
        <f>D104/SUMIFS(Load!$D$3:$D$942,Load!$B$3:$B$942,YEAR($C104),Load!$C$3:$C$942,MONTH($C104))</f>
        <v>37.238879141584775</v>
      </c>
      <c r="J104" s="12">
        <f>E104/SUMIFS(Load!$D$3:$D$942,Load!$B$3:$B$942,YEAR($C104),Load!$C$3:$C$942,MONTH($C104))</f>
        <v>39.99861034702851</v>
      </c>
      <c r="K104" s="12">
        <f>F104/SUMIFS(Load!$D$3:$D$942,Load!$B$3:$B$942,YEAR($C104),Load!$C$3:$C$942,MONTH($C104))</f>
        <v>40.305440824770272</v>
      </c>
      <c r="L104" s="12">
        <v>49.38115384615385</v>
      </c>
    </row>
    <row r="105" spans="2:12" x14ac:dyDescent="0.25">
      <c r="B105">
        <f t="shared" si="5"/>
        <v>2023</v>
      </c>
      <c r="C105" s="14">
        <f t="shared" si="4"/>
        <v>45108</v>
      </c>
      <c r="D105" s="8">
        <f>SUMIFS(INDEX('10 Year Monthly NPC'!$C$1:$EA$12,0,MATCH($C105,'10 Year Monthly NPC'!$C$15:$EA$15,0)),'10 Year Monthly NPC'!$A$1:$A$12,D$2)</f>
        <v>18802205.31951699</v>
      </c>
      <c r="E105" s="8">
        <f>SUMIFS(INDEX('10 Year Monthly NPC'!$C$1:$EA$12,0,MATCH($C105,'10 Year Monthly NPC'!$C$15:$EA$15,0)),'10 Year Monthly NPC'!$A$1:$A$12,E$2)</f>
        <v>21065753.234366264</v>
      </c>
      <c r="F105" s="8">
        <f>SUMIFS(INDEX('10 Year Monthly NPC'!$C$1:$EA$12,0,MATCH($C105,'10 Year Monthly NPC'!$C$15:$EA$15,0)),'10 Year Monthly NPC'!$A$1:$A$12,F$2)</f>
        <v>19994954.602431007</v>
      </c>
      <c r="G105" s="8">
        <f>SUMIFS(Load!$D$3:$D$942,Load!$B$3:$B$942,YEAR($C105),Load!$C$3:$C$942,MONTH($C105))*L105</f>
        <v>37479907.407596208</v>
      </c>
      <c r="I105" s="12">
        <f>D105/SUMIFS(Load!$D$3:$D$942,Load!$B$3:$B$942,YEAR($C105),Load!$C$3:$C$942,MONTH($C105))</f>
        <v>49.236415260715404</v>
      </c>
      <c r="J105" s="12">
        <f>E105/SUMIFS(Load!$D$3:$D$942,Load!$B$3:$B$942,YEAR($C105),Load!$C$3:$C$942,MONTH($C105))</f>
        <v>55.163857451890685</v>
      </c>
      <c r="K105" s="12">
        <f>F105/SUMIFS(Load!$D$3:$D$942,Load!$B$3:$B$942,YEAR($C105),Load!$C$3:$C$942,MONTH($C105))</f>
        <v>52.359809458230934</v>
      </c>
      <c r="L105" s="12">
        <v>98.146799999999999</v>
      </c>
    </row>
    <row r="106" spans="2:12" x14ac:dyDescent="0.25">
      <c r="B106">
        <f t="shared" si="5"/>
        <v>2023</v>
      </c>
      <c r="C106" s="14">
        <f t="shared" si="4"/>
        <v>45139</v>
      </c>
      <c r="D106" s="8">
        <f>SUMIFS(INDEX('10 Year Monthly NPC'!$C$1:$EA$12,0,MATCH($C106,'10 Year Monthly NPC'!$C$15:$EA$15,0)),'10 Year Monthly NPC'!$A$1:$A$12,D$2)</f>
        <v>19133072.814883549</v>
      </c>
      <c r="E106" s="8">
        <f>SUMIFS(INDEX('10 Year Monthly NPC'!$C$1:$EA$12,0,MATCH($C106,'10 Year Monthly NPC'!$C$15:$EA$15,0)),'10 Year Monthly NPC'!$A$1:$A$12,E$2)</f>
        <v>21858063.246616866</v>
      </c>
      <c r="F106" s="8">
        <f>SUMIFS(INDEX('10 Year Monthly NPC'!$C$1:$EA$12,0,MATCH($C106,'10 Year Monthly NPC'!$C$15:$EA$15,0)),'10 Year Monthly NPC'!$A$1:$A$12,F$2)</f>
        <v>20183771.63313913</v>
      </c>
      <c r="G106" s="8">
        <f>SUMIFS(Load!$D$3:$D$942,Load!$B$3:$B$942,YEAR($C106),Load!$C$3:$C$942,MONTH($C106))*L106</f>
        <v>47576500.348638304</v>
      </c>
      <c r="I106" s="12">
        <f>D106/SUMIFS(Load!$D$3:$D$942,Load!$B$3:$B$942,YEAR($C106),Load!$C$3:$C$942,MONTH($C106))</f>
        <v>51.970342117401422</v>
      </c>
      <c r="J106" s="12">
        <f>E106/SUMIFS(Load!$D$3:$D$942,Load!$B$3:$B$942,YEAR($C106),Load!$C$3:$C$942,MONTH($C106))</f>
        <v>59.372116331821452</v>
      </c>
      <c r="K106" s="12">
        <f>F106/SUMIFS(Load!$D$3:$D$942,Load!$B$3:$B$942,YEAR($C106),Load!$C$3:$C$942,MONTH($C106))</f>
        <v>54.82431009083718</v>
      </c>
      <c r="L106" s="12">
        <v>129.22999999999999</v>
      </c>
    </row>
    <row r="107" spans="2:12" x14ac:dyDescent="0.25">
      <c r="B107">
        <f t="shared" si="5"/>
        <v>2023</v>
      </c>
      <c r="C107" s="14">
        <f t="shared" si="4"/>
        <v>45170</v>
      </c>
      <c r="D107" s="8">
        <f>SUMIFS(INDEX('10 Year Monthly NPC'!$C$1:$EA$12,0,MATCH($C107,'10 Year Monthly NPC'!$C$15:$EA$15,0)),'10 Year Monthly NPC'!$A$1:$A$12,D$2)</f>
        <v>15491912.599201676</v>
      </c>
      <c r="E107" s="8">
        <f>SUMIFS(INDEX('10 Year Monthly NPC'!$C$1:$EA$12,0,MATCH($C107,'10 Year Monthly NPC'!$C$15:$EA$15,0)),'10 Year Monthly NPC'!$A$1:$A$12,E$2)</f>
        <v>17952800.909776933</v>
      </c>
      <c r="F107" s="8">
        <f>SUMIFS(INDEX('10 Year Monthly NPC'!$C$1:$EA$12,0,MATCH($C107,'10 Year Monthly NPC'!$C$15:$EA$15,0)),'10 Year Monthly NPC'!$A$1:$A$12,F$2)</f>
        <v>18607941.312056649</v>
      </c>
      <c r="G107" s="8">
        <f>SUMIFS(Load!$D$3:$D$942,Load!$B$3:$B$942,YEAR($C107),Load!$C$3:$C$942,MONTH($C107))*L107</f>
        <v>19879652.865031738</v>
      </c>
      <c r="I107" s="12">
        <f>D107/SUMIFS(Load!$D$3:$D$942,Load!$B$3:$B$942,YEAR($C107),Load!$C$3:$C$942,MONTH($C107))</f>
        <v>49.398555878495053</v>
      </c>
      <c r="J107" s="12">
        <f>E107/SUMIFS(Load!$D$3:$D$942,Load!$B$3:$B$942,YEAR($C107),Load!$C$3:$C$942,MONTH($C107))</f>
        <v>57.245510083939742</v>
      </c>
      <c r="K107" s="12">
        <f>F107/SUMIFS(Load!$D$3:$D$942,Load!$B$3:$B$942,YEAR($C107),Load!$C$3:$C$942,MONTH($C107))</f>
        <v>59.334534893693835</v>
      </c>
      <c r="L107" s="12">
        <v>63.389600000000009</v>
      </c>
    </row>
    <row r="108" spans="2:12" x14ac:dyDescent="0.25">
      <c r="B108">
        <f t="shared" si="5"/>
        <v>2023</v>
      </c>
      <c r="C108" s="14">
        <f t="shared" si="4"/>
        <v>45200</v>
      </c>
      <c r="D108" s="8">
        <f>SUMIFS(INDEX('10 Year Monthly NPC'!$C$1:$EA$12,0,MATCH($C108,'10 Year Monthly NPC'!$C$15:$EA$15,0)),'10 Year Monthly NPC'!$A$1:$A$12,D$2)</f>
        <v>12197806.664737634</v>
      </c>
      <c r="E108" s="8">
        <f>SUMIFS(INDEX('10 Year Monthly NPC'!$C$1:$EA$12,0,MATCH($C108,'10 Year Monthly NPC'!$C$15:$EA$15,0)),'10 Year Monthly NPC'!$A$1:$A$12,E$2)</f>
        <v>8958310.7026881576</v>
      </c>
      <c r="F108" s="8">
        <f>SUMIFS(INDEX('10 Year Monthly NPC'!$C$1:$EA$12,0,MATCH($C108,'10 Year Monthly NPC'!$C$15:$EA$15,0)),'10 Year Monthly NPC'!$A$1:$A$12,F$2)</f>
        <v>9856662.9862833824</v>
      </c>
      <c r="G108" s="8">
        <f>SUMIFS(Load!$D$3:$D$942,Load!$B$3:$B$942,YEAR($C108),Load!$C$3:$C$942,MONTH($C108))*L108</f>
        <v>33871030.548134863</v>
      </c>
      <c r="I108" s="12">
        <f>D108/SUMIFS(Load!$D$3:$D$942,Load!$B$3:$B$942,YEAR($C108),Load!$C$3:$C$942,MONTH($C108))</f>
        <v>37.636946288016972</v>
      </c>
      <c r="J108" s="12">
        <f>E108/SUMIFS(Load!$D$3:$D$942,Load!$B$3:$B$942,YEAR($C108),Load!$C$3:$C$942,MONTH($C108))</f>
        <v>27.641318477619425</v>
      </c>
      <c r="K108" s="12">
        <f>F108/SUMIFS(Load!$D$3:$D$942,Load!$B$3:$B$942,YEAR($C108),Load!$C$3:$C$942,MONTH($C108))</f>
        <v>30.41322965597373</v>
      </c>
      <c r="L108" s="12">
        <v>104.51076923076924</v>
      </c>
    </row>
    <row r="109" spans="2:12" x14ac:dyDescent="0.25">
      <c r="B109">
        <f t="shared" si="5"/>
        <v>2023</v>
      </c>
      <c r="C109" s="14">
        <f t="shared" si="4"/>
        <v>45231</v>
      </c>
      <c r="D109" s="8">
        <f>SUMIFS(INDEX('10 Year Monthly NPC'!$C$1:$EA$12,0,MATCH($C109,'10 Year Monthly NPC'!$C$15:$EA$15,0)),'10 Year Monthly NPC'!$A$1:$A$12,D$2)</f>
        <v>15789536.54141435</v>
      </c>
      <c r="E109" s="8">
        <f>SUMIFS(INDEX('10 Year Monthly NPC'!$C$1:$EA$12,0,MATCH($C109,'10 Year Monthly NPC'!$C$15:$EA$15,0)),'10 Year Monthly NPC'!$A$1:$A$12,E$2)</f>
        <v>20412227.578252118</v>
      </c>
      <c r="F109" s="8">
        <f>SUMIFS(INDEX('10 Year Monthly NPC'!$C$1:$EA$12,0,MATCH($C109,'10 Year Monthly NPC'!$C$15:$EA$15,0)),'10 Year Monthly NPC'!$A$1:$A$12,F$2)</f>
        <v>19618463.364178833</v>
      </c>
      <c r="G109" s="8">
        <f>SUMIFS(Load!$D$3:$D$942,Load!$B$3:$B$942,YEAR($C109),Load!$C$3:$C$942,MONTH($C109))*L109</f>
        <v>29628870.600141406</v>
      </c>
      <c r="I109" s="12">
        <f>D109/SUMIFS(Load!$D$3:$D$942,Load!$B$3:$B$942,YEAR($C109),Load!$C$3:$C$942,MONTH($C109))</f>
        <v>40.19488179673651</v>
      </c>
      <c r="J109" s="12">
        <f>E109/SUMIFS(Load!$D$3:$D$942,Load!$B$3:$B$942,YEAR($C109),Load!$C$3:$C$942,MONTH($C109))</f>
        <v>51.962707870742584</v>
      </c>
      <c r="K109" s="12">
        <f>F109/SUMIFS(Load!$D$3:$D$942,Load!$B$3:$B$942,YEAR($C109),Load!$C$3:$C$942,MONTH($C109))</f>
        <v>49.942049526815204</v>
      </c>
      <c r="L109" s="12">
        <v>75.42519999999999</v>
      </c>
    </row>
    <row r="110" spans="2:12" x14ac:dyDescent="0.25">
      <c r="B110">
        <f t="shared" si="5"/>
        <v>2023</v>
      </c>
      <c r="C110" s="14">
        <f t="shared" si="4"/>
        <v>45261</v>
      </c>
      <c r="D110" s="8">
        <f>SUMIFS(INDEX('10 Year Monthly NPC'!$C$1:$EA$12,0,MATCH($C110,'10 Year Monthly NPC'!$C$15:$EA$15,0)),'10 Year Monthly NPC'!$A$1:$A$12,D$2)</f>
        <v>15362120.081989232</v>
      </c>
      <c r="E110" s="8">
        <f>SUMIFS(INDEX('10 Year Monthly NPC'!$C$1:$EA$12,0,MATCH($C110,'10 Year Monthly NPC'!$C$15:$EA$15,0)),'10 Year Monthly NPC'!$A$1:$A$12,E$2)</f>
        <v>18111186.900529157</v>
      </c>
      <c r="F110" s="8">
        <f>SUMIFS(INDEX('10 Year Monthly NPC'!$C$1:$EA$12,0,MATCH($C110,'10 Year Monthly NPC'!$C$15:$EA$15,0)),'10 Year Monthly NPC'!$A$1:$A$12,F$2)</f>
        <v>18050282.455265775</v>
      </c>
      <c r="G110" s="8">
        <f>SUMIFS(Load!$D$3:$D$942,Load!$B$3:$B$942,YEAR($C110),Load!$C$3:$C$942,MONTH($C110))*L110</f>
        <v>23782915.885749258</v>
      </c>
      <c r="I110" s="12">
        <f>D110/SUMIFS(Load!$D$3:$D$942,Load!$B$3:$B$942,YEAR($C110),Load!$C$3:$C$942,MONTH($C110))</f>
        <v>36.4307607037954</v>
      </c>
      <c r="J110" s="12">
        <f>E110/SUMIFS(Load!$D$3:$D$942,Load!$B$3:$B$942,YEAR($C110),Load!$C$3:$C$942,MONTH($C110))</f>
        <v>42.950081923162124</v>
      </c>
      <c r="K110" s="12">
        <f>F110/SUMIFS(Load!$D$3:$D$942,Load!$B$3:$B$942,YEAR($C110),Load!$C$3:$C$942,MONTH($C110))</f>
        <v>42.805649041545152</v>
      </c>
      <c r="L110" s="12">
        <v>56.400399999999998</v>
      </c>
    </row>
    <row r="111" spans="2:12" x14ac:dyDescent="0.25">
      <c r="B111">
        <f t="shared" si="5"/>
        <v>2024</v>
      </c>
      <c r="C111" s="14">
        <f t="shared" si="4"/>
        <v>45292</v>
      </c>
      <c r="D111" s="8">
        <f>SUMIFS(INDEX('10 Year Monthly NPC'!$C$1:$EA$12,0,MATCH($C111,'10 Year Monthly NPC'!$C$15:$EA$15,0)),'10 Year Monthly NPC'!$A$1:$A$12,D$2)</f>
        <v>28633015.212548647</v>
      </c>
      <c r="E111" s="8">
        <f>SUMIFS(INDEX('10 Year Monthly NPC'!$C$1:$EA$12,0,MATCH($C111,'10 Year Monthly NPC'!$C$15:$EA$15,0)),'10 Year Monthly NPC'!$A$1:$A$12,E$2)</f>
        <v>47595308.325614423</v>
      </c>
      <c r="F111" s="8">
        <f>SUMIFS(INDEX('10 Year Monthly NPC'!$C$1:$EA$12,0,MATCH($C111,'10 Year Monthly NPC'!$C$15:$EA$15,0)),'10 Year Monthly NPC'!$A$1:$A$12,F$2)</f>
        <v>41444987.156514794</v>
      </c>
      <c r="G111" s="8">
        <f>SUMIFS(Load!$D$3:$D$942,Load!$B$3:$B$942,YEAR($C111),Load!$C$3:$C$942,MONTH($C111))*L111</f>
        <v>119849341.65306664</v>
      </c>
      <c r="I111" s="12">
        <f>D111/SUMIFS(Load!$D$3:$D$942,Load!$B$3:$B$942,YEAR($C111),Load!$C$3:$C$942,MONTH($C111))</f>
        <v>59.715431822631828</v>
      </c>
      <c r="J111" s="12">
        <f>E111/SUMIFS(Load!$D$3:$D$942,Load!$B$3:$B$942,YEAR($C111),Load!$C$3:$C$942,MONTH($C111))</f>
        <v>99.262140864220385</v>
      </c>
      <c r="K111" s="12">
        <f>F111/SUMIFS(Load!$D$3:$D$942,Load!$B$3:$B$942,YEAR($C111),Load!$C$3:$C$942,MONTH($C111))</f>
        <v>86.435371425712219</v>
      </c>
      <c r="L111" s="12">
        <v>249.9511538461538</v>
      </c>
    </row>
    <row r="112" spans="2:12" x14ac:dyDescent="0.25">
      <c r="B112">
        <f t="shared" si="5"/>
        <v>2024</v>
      </c>
      <c r="C112" s="14">
        <f t="shared" si="4"/>
        <v>45323</v>
      </c>
      <c r="D112" s="8">
        <f>SUMIFS(INDEX('10 Year Monthly NPC'!$C$1:$EA$12,0,MATCH($C112,'10 Year Monthly NPC'!$C$15:$EA$15,0)),'10 Year Monthly NPC'!$A$1:$A$12,D$2)</f>
        <v>14732744.998754999</v>
      </c>
      <c r="E112" s="8">
        <f>SUMIFS(INDEX('10 Year Monthly NPC'!$C$1:$EA$12,0,MATCH($C112,'10 Year Monthly NPC'!$C$15:$EA$15,0)),'10 Year Monthly NPC'!$A$1:$A$12,E$2)</f>
        <v>16514050.80616736</v>
      </c>
      <c r="F112" s="8">
        <f>SUMIFS(INDEX('10 Year Monthly NPC'!$C$1:$EA$12,0,MATCH($C112,'10 Year Monthly NPC'!$C$15:$EA$15,0)),'10 Year Monthly NPC'!$A$1:$A$12,F$2)</f>
        <v>15649159.171969501</v>
      </c>
      <c r="G112" s="8">
        <f>SUMIFS(Load!$D$3:$D$942,Load!$B$3:$B$942,YEAR($C112),Load!$C$3:$C$942,MONTH($C112))*L112</f>
        <v>18600057.606531702</v>
      </c>
      <c r="I112" s="12">
        <f>D112/SUMIFS(Load!$D$3:$D$942,Load!$B$3:$B$942,YEAR($C112),Load!$C$3:$C$942,MONTH($C112))</f>
        <v>39.483634310898253</v>
      </c>
      <c r="J112" s="12">
        <f>E112/SUMIFS(Load!$D$3:$D$942,Load!$B$3:$B$942,YEAR($C112),Load!$C$3:$C$942,MONTH($C112))</f>
        <v>44.257519089443768</v>
      </c>
      <c r="K112" s="12">
        <f>F112/SUMIFS(Load!$D$3:$D$942,Load!$B$3:$B$942,YEAR($C112),Load!$C$3:$C$942,MONTH($C112))</f>
        <v>41.939616688627815</v>
      </c>
      <c r="L112" s="12">
        <v>49.847999999999999</v>
      </c>
    </row>
    <row r="113" spans="2:12" x14ac:dyDescent="0.25">
      <c r="B113">
        <f t="shared" si="5"/>
        <v>2024</v>
      </c>
      <c r="C113" s="14">
        <f t="shared" si="4"/>
        <v>45352</v>
      </c>
      <c r="D113" s="8">
        <f>SUMIFS(INDEX('10 Year Monthly NPC'!$C$1:$EA$12,0,MATCH($C113,'10 Year Monthly NPC'!$C$15:$EA$15,0)),'10 Year Monthly NPC'!$A$1:$A$12,D$2)</f>
        <v>11941017.973668102</v>
      </c>
      <c r="E113" s="8">
        <f>SUMIFS(INDEX('10 Year Monthly NPC'!$C$1:$EA$12,0,MATCH($C113,'10 Year Monthly NPC'!$C$15:$EA$15,0)),'10 Year Monthly NPC'!$A$1:$A$12,E$2)</f>
        <v>12723037.799217895</v>
      </c>
      <c r="F113" s="8">
        <f>SUMIFS(INDEX('10 Year Monthly NPC'!$C$1:$EA$12,0,MATCH($C113,'10 Year Monthly NPC'!$C$15:$EA$15,0)),'10 Year Monthly NPC'!$A$1:$A$12,F$2)</f>
        <v>12692632.327722937</v>
      </c>
      <c r="G113" s="8">
        <f>SUMIFS(Load!$D$3:$D$942,Load!$B$3:$B$942,YEAR($C113),Load!$C$3:$C$942,MONTH($C113))*L113</f>
        <v>12747307.167596223</v>
      </c>
      <c r="I113" s="12">
        <f>D113/SUMIFS(Load!$D$3:$D$942,Load!$B$3:$B$942,YEAR($C113),Load!$C$3:$C$942,MONTH($C113))</f>
        <v>34.750478623074869</v>
      </c>
      <c r="J113" s="12">
        <f>E113/SUMIFS(Load!$D$3:$D$942,Load!$B$3:$B$942,YEAR($C113),Load!$C$3:$C$942,MONTH($C113))</f>
        <v>37.026294913655398</v>
      </c>
      <c r="K113" s="12">
        <f>F113/SUMIFS(Load!$D$3:$D$942,Load!$B$3:$B$942,YEAR($C113),Load!$C$3:$C$942,MONTH($C113))</f>
        <v>36.937809602810042</v>
      </c>
      <c r="L113" s="12">
        <v>37.09692307692309</v>
      </c>
    </row>
    <row r="114" spans="2:12" x14ac:dyDescent="0.25">
      <c r="B114">
        <f t="shared" si="5"/>
        <v>2024</v>
      </c>
      <c r="C114" s="14">
        <f t="shared" si="4"/>
        <v>45383</v>
      </c>
      <c r="D114" s="8">
        <f>SUMIFS(INDEX('10 Year Monthly NPC'!$C$1:$EA$12,0,MATCH($C114,'10 Year Monthly NPC'!$C$15:$EA$15,0)),'10 Year Monthly NPC'!$A$1:$A$12,D$2)</f>
        <v>10976539.019917568</v>
      </c>
      <c r="E114" s="8">
        <f>SUMIFS(INDEX('10 Year Monthly NPC'!$C$1:$EA$12,0,MATCH($C114,'10 Year Monthly NPC'!$C$15:$EA$15,0)),'10 Year Monthly NPC'!$A$1:$A$12,E$2)</f>
        <v>11901267.860061163</v>
      </c>
      <c r="F114" s="8">
        <f>SUMIFS(INDEX('10 Year Monthly NPC'!$C$1:$EA$12,0,MATCH($C114,'10 Year Monthly NPC'!$C$15:$EA$15,0)),'10 Year Monthly NPC'!$A$1:$A$12,F$2)</f>
        <v>11209028.990296016</v>
      </c>
      <c r="G114" s="8">
        <f>SUMIFS(Load!$D$3:$D$942,Load!$B$3:$B$942,YEAR($C114),Load!$C$3:$C$942,MONTH($C114))*L114</f>
        <v>10401204.423983131</v>
      </c>
      <c r="I114" s="12">
        <f>D114/SUMIFS(Load!$D$3:$D$942,Load!$B$3:$B$942,YEAR($C114),Load!$C$3:$C$942,MONTH($C114))</f>
        <v>35.734969220127709</v>
      </c>
      <c r="J114" s="12">
        <f>E114/SUMIFS(Load!$D$3:$D$942,Load!$B$3:$B$942,YEAR($C114),Load!$C$3:$C$942,MONTH($C114))</f>
        <v>38.745495268414281</v>
      </c>
      <c r="K114" s="12">
        <f>F114/SUMIFS(Load!$D$3:$D$942,Load!$B$3:$B$942,YEAR($C114),Load!$C$3:$C$942,MONTH($C114))</f>
        <v>36.491858246840671</v>
      </c>
      <c r="L114" s="12">
        <v>33.861923076923077</v>
      </c>
    </row>
    <row r="115" spans="2:12" x14ac:dyDescent="0.25">
      <c r="B115">
        <f t="shared" si="5"/>
        <v>2024</v>
      </c>
      <c r="C115" s="14">
        <f t="shared" si="4"/>
        <v>45413</v>
      </c>
      <c r="D115" s="8">
        <f>SUMIFS(INDEX('10 Year Monthly NPC'!$C$1:$EA$12,0,MATCH($C115,'10 Year Monthly NPC'!$C$15:$EA$15,0)),'10 Year Monthly NPC'!$A$1:$A$12,D$2)</f>
        <v>11180163.241073314</v>
      </c>
      <c r="E115" s="8">
        <f>SUMIFS(INDEX('10 Year Monthly NPC'!$C$1:$EA$12,0,MATCH($C115,'10 Year Monthly NPC'!$C$15:$EA$15,0)),'10 Year Monthly NPC'!$A$1:$A$12,E$2)</f>
        <v>13914371.668159133</v>
      </c>
      <c r="F115" s="8">
        <f>SUMIFS(INDEX('10 Year Monthly NPC'!$C$1:$EA$12,0,MATCH($C115,'10 Year Monthly NPC'!$C$15:$EA$15,0)),'10 Year Monthly NPC'!$A$1:$A$12,F$2)</f>
        <v>11946512.775561476</v>
      </c>
      <c r="G115" s="8">
        <f>SUMIFS(Load!$D$3:$D$942,Load!$B$3:$B$942,YEAR($C115),Load!$C$3:$C$942,MONTH($C115))*L115</f>
        <v>9670287.8989214916</v>
      </c>
      <c r="I115" s="12">
        <f>D115/SUMIFS(Load!$D$3:$D$942,Load!$B$3:$B$942,YEAR($C115),Load!$C$3:$C$942,MONTH($C115))</f>
        <v>35.118505480177852</v>
      </c>
      <c r="J115" s="12">
        <f>E115/SUMIFS(Load!$D$3:$D$942,Load!$B$3:$B$942,YEAR($C115),Load!$C$3:$C$942,MONTH($C115))</f>
        <v>43.707048559567056</v>
      </c>
      <c r="K115" s="12">
        <f>F115/SUMIFS(Load!$D$3:$D$942,Load!$B$3:$B$942,YEAR($C115),Load!$C$3:$C$942,MONTH($C115))</f>
        <v>37.525719914022787</v>
      </c>
      <c r="L115" s="12">
        <v>30.375769230769233</v>
      </c>
    </row>
    <row r="116" spans="2:12" x14ac:dyDescent="0.25">
      <c r="B116">
        <f t="shared" si="5"/>
        <v>2024</v>
      </c>
      <c r="C116" s="14">
        <f t="shared" si="4"/>
        <v>45444</v>
      </c>
      <c r="D116" s="8">
        <f>SUMIFS(INDEX('10 Year Monthly NPC'!$C$1:$EA$12,0,MATCH($C116,'10 Year Monthly NPC'!$C$15:$EA$15,0)),'10 Year Monthly NPC'!$A$1:$A$12,D$2)</f>
        <v>12431394.093079401</v>
      </c>
      <c r="E116" s="8">
        <f>SUMIFS(INDEX('10 Year Monthly NPC'!$C$1:$EA$12,0,MATCH($C116,'10 Year Monthly NPC'!$C$15:$EA$15,0)),'10 Year Monthly NPC'!$A$1:$A$12,E$2)</f>
        <v>14682035.477183549</v>
      </c>
      <c r="F116" s="8">
        <f>SUMIFS(INDEX('10 Year Monthly NPC'!$C$1:$EA$12,0,MATCH($C116,'10 Year Monthly NPC'!$C$15:$EA$15,0)),'10 Year Monthly NPC'!$A$1:$A$12,F$2)</f>
        <v>14755400.746996261</v>
      </c>
      <c r="G116" s="8">
        <f>SUMIFS(Load!$D$3:$D$942,Load!$B$3:$B$942,YEAR($C116),Load!$C$3:$C$942,MONTH($C116))*L116</f>
        <v>12002133.289376725</v>
      </c>
      <c r="I116" s="12">
        <f>D116/SUMIFS(Load!$D$3:$D$942,Load!$B$3:$B$942,YEAR($C116),Load!$C$3:$C$942,MONTH($C116))</f>
        <v>36.726168683909016</v>
      </c>
      <c r="J116" s="12">
        <f>E116/SUMIFS(Load!$D$3:$D$942,Load!$B$3:$B$942,YEAR($C116),Load!$C$3:$C$942,MONTH($C116))</f>
        <v>43.375256831280282</v>
      </c>
      <c r="K116" s="12">
        <f>F116/SUMIFS(Load!$D$3:$D$942,Load!$B$3:$B$942,YEAR($C116),Load!$C$3:$C$942,MONTH($C116))</f>
        <v>43.592000444627892</v>
      </c>
      <c r="L116" s="12">
        <v>35.457999999999998</v>
      </c>
    </row>
    <row r="117" spans="2:12" x14ac:dyDescent="0.25">
      <c r="B117">
        <f t="shared" si="5"/>
        <v>2024</v>
      </c>
      <c r="C117" s="14">
        <f t="shared" si="4"/>
        <v>45474</v>
      </c>
      <c r="D117" s="8">
        <f>SUMIFS(INDEX('10 Year Monthly NPC'!$C$1:$EA$12,0,MATCH($C117,'10 Year Monthly NPC'!$C$15:$EA$15,0)),'10 Year Monthly NPC'!$A$1:$A$12,D$2)</f>
        <v>22263913.368533086</v>
      </c>
      <c r="E117" s="8">
        <f>SUMIFS(INDEX('10 Year Monthly NPC'!$C$1:$EA$12,0,MATCH($C117,'10 Year Monthly NPC'!$C$15:$EA$15,0)),'10 Year Monthly NPC'!$A$1:$A$12,E$2)</f>
        <v>25973682.654790428</v>
      </c>
      <c r="F117" s="8">
        <f>SUMIFS(INDEX('10 Year Monthly NPC'!$C$1:$EA$12,0,MATCH($C117,'10 Year Monthly NPC'!$C$15:$EA$15,0)),'10 Year Monthly NPC'!$A$1:$A$12,F$2)</f>
        <v>22289371.951688047</v>
      </c>
      <c r="G117" s="8">
        <f>SUMIFS(Load!$D$3:$D$942,Load!$B$3:$B$942,YEAR($C117),Load!$C$3:$C$942,MONTH($C117))*L117</f>
        <v>33887606.298627019</v>
      </c>
      <c r="I117" s="12">
        <f>D117/SUMIFS(Load!$D$3:$D$942,Load!$B$3:$B$942,YEAR($C117),Load!$C$3:$C$942,MONTH($C117))</f>
        <v>52.551843363651841</v>
      </c>
      <c r="J117" s="12">
        <f>E117/SUMIFS(Load!$D$3:$D$942,Load!$B$3:$B$942,YEAR($C117),Load!$C$3:$C$942,MONTH($C117))</f>
        <v>61.30839982430642</v>
      </c>
      <c r="K117" s="12">
        <f>F117/SUMIFS(Load!$D$3:$D$942,Load!$B$3:$B$942,YEAR($C117),Load!$C$3:$C$942,MONTH($C117))</f>
        <v>52.611935920251121</v>
      </c>
      <c r="L117" s="12">
        <v>79.98846153846155</v>
      </c>
    </row>
    <row r="118" spans="2:12" x14ac:dyDescent="0.25">
      <c r="B118">
        <f t="shared" si="5"/>
        <v>2024</v>
      </c>
      <c r="C118" s="14">
        <f t="shared" si="4"/>
        <v>45505</v>
      </c>
      <c r="D118" s="8">
        <f>SUMIFS(INDEX('10 Year Monthly NPC'!$C$1:$EA$12,0,MATCH($C118,'10 Year Monthly NPC'!$C$15:$EA$15,0)),'10 Year Monthly NPC'!$A$1:$A$12,D$2)</f>
        <v>19388952.360420436</v>
      </c>
      <c r="E118" s="8">
        <f>SUMIFS(INDEX('10 Year Monthly NPC'!$C$1:$EA$12,0,MATCH($C118,'10 Year Monthly NPC'!$C$15:$EA$15,0)),'10 Year Monthly NPC'!$A$1:$A$12,E$2)</f>
        <v>20795701.865976643</v>
      </c>
      <c r="F118" s="8">
        <f>SUMIFS(INDEX('10 Year Monthly NPC'!$C$1:$EA$12,0,MATCH($C118,'10 Year Monthly NPC'!$C$15:$EA$15,0)),'10 Year Monthly NPC'!$A$1:$A$12,F$2)</f>
        <v>17581319.141121197</v>
      </c>
      <c r="G118" s="8">
        <f>SUMIFS(Load!$D$3:$D$942,Load!$B$3:$B$942,YEAR($C118),Load!$C$3:$C$942,MONTH($C118))*L118</f>
        <v>18570038.430587701</v>
      </c>
      <c r="I118" s="12">
        <f>D118/SUMIFS(Load!$D$3:$D$942,Load!$B$3:$B$942,YEAR($C118),Load!$C$3:$C$942,MONTH($C118))</f>
        <v>49.896315157747786</v>
      </c>
      <c r="J118" s="12">
        <f>E118/SUMIFS(Load!$D$3:$D$942,Load!$B$3:$B$942,YEAR($C118),Load!$C$3:$C$942,MONTH($C118))</f>
        <v>53.516501301508896</v>
      </c>
      <c r="K118" s="12">
        <f>F118/SUMIFS(Load!$D$3:$D$942,Load!$B$3:$B$942,YEAR($C118),Load!$C$3:$C$942,MONTH($C118))</f>
        <v>45.244478631299522</v>
      </c>
      <c r="L118" s="12">
        <v>47.788888888888884</v>
      </c>
    </row>
    <row r="119" spans="2:12" x14ac:dyDescent="0.25">
      <c r="B119">
        <f t="shared" si="5"/>
        <v>2024</v>
      </c>
      <c r="C119" s="14">
        <f t="shared" si="4"/>
        <v>45536</v>
      </c>
      <c r="D119" s="8">
        <f>SUMIFS(INDEX('10 Year Monthly NPC'!$C$1:$EA$12,0,MATCH($C119,'10 Year Monthly NPC'!$C$15:$EA$15,0)),'10 Year Monthly NPC'!$A$1:$A$12,D$2)</f>
        <v>18155701.359072458</v>
      </c>
      <c r="E119" s="8">
        <f>SUMIFS(INDEX('10 Year Monthly NPC'!$C$1:$EA$12,0,MATCH($C119,'10 Year Monthly NPC'!$C$15:$EA$15,0)),'10 Year Monthly NPC'!$A$1:$A$12,E$2)</f>
        <v>22382776.117819086</v>
      </c>
      <c r="F119" s="8">
        <f>SUMIFS(INDEX('10 Year Monthly NPC'!$C$1:$EA$12,0,MATCH($C119,'10 Year Monthly NPC'!$C$15:$EA$15,0)),'10 Year Monthly NPC'!$A$1:$A$12,F$2)</f>
        <v>18612750.964645736</v>
      </c>
      <c r="G119" s="8">
        <f>SUMIFS(Load!$D$3:$D$942,Load!$B$3:$B$942,YEAR($C119),Load!$C$3:$C$942,MONTH($C119))*L119</f>
        <v>21771259.003002036</v>
      </c>
      <c r="I119" s="12">
        <f>D119/SUMIFS(Load!$D$3:$D$942,Load!$B$3:$B$942,YEAR($C119),Load!$C$3:$C$942,MONTH($C119))</f>
        <v>50.867632115226584</v>
      </c>
      <c r="J119" s="12">
        <f>E119/SUMIFS(Load!$D$3:$D$942,Load!$B$3:$B$942,YEAR($C119),Load!$C$3:$C$942,MONTH($C119))</f>
        <v>62.710814567885556</v>
      </c>
      <c r="K119" s="12">
        <f>F119/SUMIFS(Load!$D$3:$D$942,Load!$B$3:$B$942,YEAR($C119),Load!$C$3:$C$942,MONTH($C119))</f>
        <v>52.148168225339084</v>
      </c>
      <c r="L119" s="12">
        <v>60.997499999999995</v>
      </c>
    </row>
    <row r="120" spans="2:12" x14ac:dyDescent="0.25">
      <c r="B120">
        <f t="shared" si="5"/>
        <v>2024</v>
      </c>
      <c r="C120" s="14">
        <f t="shared" si="4"/>
        <v>45566</v>
      </c>
      <c r="D120" s="8">
        <f>SUMIFS(INDEX('10 Year Monthly NPC'!$C$1:$EA$12,0,MATCH($C120,'10 Year Monthly NPC'!$C$15:$EA$15,0)),'10 Year Monthly NPC'!$A$1:$A$12,D$2)</f>
        <v>12624355.70808192</v>
      </c>
      <c r="E120" s="8">
        <f>SUMIFS(INDEX('10 Year Monthly NPC'!$C$1:$EA$12,0,MATCH($C120,'10 Year Monthly NPC'!$C$15:$EA$15,0)),'10 Year Monthly NPC'!$A$1:$A$12,E$2)</f>
        <v>14834976.987511726</v>
      </c>
      <c r="F120" s="8">
        <f>SUMIFS(INDEX('10 Year Monthly NPC'!$C$1:$EA$12,0,MATCH($C120,'10 Year Monthly NPC'!$C$15:$EA$15,0)),'10 Year Monthly NPC'!$A$1:$A$12,F$2)</f>
        <v>12887908.72057882</v>
      </c>
      <c r="G120" s="8">
        <f>SUMIFS(Load!$D$3:$D$942,Load!$B$3:$B$942,YEAR($C120),Load!$C$3:$C$942,MONTH($C120))*L120</f>
        <v>19099938.254880022</v>
      </c>
      <c r="I120" s="12">
        <f>D120/SUMIFS(Load!$D$3:$D$942,Load!$B$3:$B$942,YEAR($C120),Load!$C$3:$C$942,MONTH($C120))</f>
        <v>36.671215795926763</v>
      </c>
      <c r="J120" s="12">
        <f>E120/SUMIFS(Load!$D$3:$D$942,Load!$B$3:$B$942,YEAR($C120),Load!$C$3:$C$942,MONTH($C120))</f>
        <v>43.092626270691888</v>
      </c>
      <c r="K120" s="12">
        <f>F120/SUMIFS(Load!$D$3:$D$942,Load!$B$3:$B$942,YEAR($C120),Load!$C$3:$C$942,MONTH($C120))</f>
        <v>37.436784322228121</v>
      </c>
      <c r="L120" s="12">
        <v>55.481481481481488</v>
      </c>
    </row>
    <row r="121" spans="2:12" x14ac:dyDescent="0.25">
      <c r="B121">
        <f t="shared" si="5"/>
        <v>2024</v>
      </c>
      <c r="C121" s="14">
        <f t="shared" si="4"/>
        <v>45597</v>
      </c>
      <c r="D121" s="8">
        <f>SUMIFS(INDEX('10 Year Monthly NPC'!$C$1:$EA$12,0,MATCH($C121,'10 Year Monthly NPC'!$C$15:$EA$15,0)),'10 Year Monthly NPC'!$A$1:$A$12,D$2)</f>
        <v>13770250.46457858</v>
      </c>
      <c r="E121" s="8">
        <f>SUMIFS(INDEX('10 Year Monthly NPC'!$C$1:$EA$12,0,MATCH($C121,'10 Year Monthly NPC'!$C$15:$EA$15,0)),'10 Year Monthly NPC'!$A$1:$A$12,E$2)</f>
        <v>15134721.009580987</v>
      </c>
      <c r="F121" s="8">
        <f>SUMIFS(INDEX('10 Year Monthly NPC'!$C$1:$EA$12,0,MATCH($C121,'10 Year Monthly NPC'!$C$15:$EA$15,0)),'10 Year Monthly NPC'!$A$1:$A$12,F$2)</f>
        <v>15049497.988932081</v>
      </c>
      <c r="G121" s="8">
        <f>SUMIFS(Load!$D$3:$D$942,Load!$B$3:$B$942,YEAR($C121),Load!$C$3:$C$942,MONTH($C121))*L121</f>
        <v>13914502.846132908</v>
      </c>
      <c r="I121" s="12">
        <f>D121/SUMIFS(Load!$D$3:$D$942,Load!$B$3:$B$942,YEAR($C121),Load!$C$3:$C$942,MONTH($C121))</f>
        <v>36.747446459650085</v>
      </c>
      <c r="J121" s="12">
        <f>E121/SUMIFS(Load!$D$3:$D$942,Load!$B$3:$B$942,YEAR($C121),Load!$C$3:$C$942,MONTH($C121))</f>
        <v>40.388688020740311</v>
      </c>
      <c r="K121" s="12">
        <f>F121/SUMIFS(Load!$D$3:$D$942,Load!$B$3:$B$942,YEAR($C121),Load!$C$3:$C$942,MONTH($C121))</f>
        <v>40.161260901932188</v>
      </c>
      <c r="L121" s="12">
        <v>37.132400000000004</v>
      </c>
    </row>
    <row r="122" spans="2:12" x14ac:dyDescent="0.25">
      <c r="B122">
        <f t="shared" si="5"/>
        <v>2024</v>
      </c>
      <c r="C122" s="14">
        <f t="shared" si="4"/>
        <v>45627</v>
      </c>
      <c r="D122" s="8">
        <f>SUMIFS(INDEX('10 Year Monthly NPC'!$C$1:$EA$12,0,MATCH($C122,'10 Year Monthly NPC'!$C$15:$EA$15,0)),'10 Year Monthly NPC'!$A$1:$A$12,D$2)</f>
        <v>14892898.85890767</v>
      </c>
      <c r="E122" s="8">
        <f>SUMIFS(INDEX('10 Year Monthly NPC'!$C$1:$EA$12,0,MATCH($C122,'10 Year Monthly NPC'!$C$15:$EA$15,0)),'10 Year Monthly NPC'!$A$1:$A$12,E$2)</f>
        <v>18027818.01968291</v>
      </c>
      <c r="F122" s="8">
        <f>SUMIFS(INDEX('10 Year Monthly NPC'!$C$1:$EA$12,0,MATCH($C122,'10 Year Monthly NPC'!$C$15:$EA$15,0)),'10 Year Monthly NPC'!$A$1:$A$12,F$2)</f>
        <v>17070011.06802915</v>
      </c>
      <c r="G122" s="8">
        <f>SUMIFS(Load!$D$3:$D$942,Load!$B$3:$B$942,YEAR($C122),Load!$C$3:$C$942,MONTH($C122))*L122</f>
        <v>18600503.037354328</v>
      </c>
      <c r="I122" s="12">
        <f>D122/SUMIFS(Load!$D$3:$D$942,Load!$B$3:$B$942,YEAR($C122),Load!$C$3:$C$942,MONTH($C122))</f>
        <v>34.779583075471855</v>
      </c>
      <c r="J122" s="12">
        <f>E122/SUMIFS(Load!$D$3:$D$942,Load!$B$3:$B$942,YEAR($C122),Load!$C$3:$C$942,MONTH($C122))</f>
        <v>42.100601127095686</v>
      </c>
      <c r="K122" s="12">
        <f>F122/SUMIFS(Load!$D$3:$D$942,Load!$B$3:$B$942,YEAR($C122),Load!$C$3:$C$942,MONTH($C122))</f>
        <v>39.863821923738513</v>
      </c>
      <c r="L122" s="12">
        <v>43.438000000000002</v>
      </c>
    </row>
    <row r="123" spans="2:12" x14ac:dyDescent="0.25">
      <c r="C123" s="13"/>
    </row>
    <row r="124" spans="2:12" x14ac:dyDescent="0.25">
      <c r="C124" s="13"/>
    </row>
    <row r="125" spans="2:12" x14ac:dyDescent="0.25">
      <c r="C125" s="13"/>
    </row>
    <row r="126" spans="2:12" x14ac:dyDescent="0.25">
      <c r="C126" s="13"/>
    </row>
    <row r="127" spans="2:12" x14ac:dyDescent="0.25">
      <c r="C127" s="13"/>
    </row>
    <row r="128" spans="2:12" x14ac:dyDescent="0.25">
      <c r="C128" s="13"/>
    </row>
    <row r="129" spans="3:3" x14ac:dyDescent="0.25">
      <c r="C129" s="13"/>
    </row>
    <row r="130" spans="3:3" x14ac:dyDescent="0.25">
      <c r="C130" s="13"/>
    </row>
    <row r="131" spans="3:3" x14ac:dyDescent="0.25">
      <c r="C131" s="13"/>
    </row>
    <row r="132" spans="3:3" x14ac:dyDescent="0.25">
      <c r="C132" s="13"/>
    </row>
    <row r="133" spans="3:3" x14ac:dyDescent="0.25">
      <c r="C133" s="13"/>
    </row>
    <row r="134" spans="3:3" x14ac:dyDescent="0.25">
      <c r="C134" s="13"/>
    </row>
    <row r="135" spans="3:3" x14ac:dyDescent="0.25">
      <c r="C135" s="13"/>
    </row>
    <row r="136" spans="3:3" x14ac:dyDescent="0.25">
      <c r="C136" s="13"/>
    </row>
    <row r="137" spans="3:3" x14ac:dyDescent="0.25">
      <c r="C137" s="13"/>
    </row>
    <row r="138" spans="3:3" x14ac:dyDescent="0.25">
      <c r="C138" s="13"/>
    </row>
    <row r="139" spans="3:3" x14ac:dyDescent="0.25">
      <c r="C139" s="13"/>
    </row>
    <row r="140" spans="3:3" x14ac:dyDescent="0.25">
      <c r="C140" s="13"/>
    </row>
    <row r="141" spans="3:3" x14ac:dyDescent="0.25">
      <c r="C141" s="13"/>
    </row>
    <row r="142" spans="3:3" x14ac:dyDescent="0.25">
      <c r="C142" s="13"/>
    </row>
    <row r="143" spans="3:3" x14ac:dyDescent="0.25">
      <c r="C143" s="13"/>
    </row>
    <row r="144" spans="3:3" x14ac:dyDescent="0.25">
      <c r="C144" s="13"/>
    </row>
    <row r="145" spans="3:3" x14ac:dyDescent="0.25">
      <c r="C145" s="13"/>
    </row>
    <row r="146" spans="3:3" x14ac:dyDescent="0.25">
      <c r="C146" s="13"/>
    </row>
    <row r="147" spans="3:3" x14ac:dyDescent="0.25">
      <c r="C147" s="13"/>
    </row>
    <row r="148" spans="3:3" x14ac:dyDescent="0.25">
      <c r="C148" s="13"/>
    </row>
    <row r="149" spans="3:3" x14ac:dyDescent="0.25">
      <c r="C149" s="13"/>
    </row>
    <row r="150" spans="3:3" x14ac:dyDescent="0.25">
      <c r="C150" s="13"/>
    </row>
    <row r="151" spans="3:3" x14ac:dyDescent="0.25">
      <c r="C151" s="13"/>
    </row>
    <row r="152" spans="3:3" x14ac:dyDescent="0.25">
      <c r="C152" s="13"/>
    </row>
    <row r="153" spans="3:3" x14ac:dyDescent="0.25">
      <c r="C153" s="13"/>
    </row>
    <row r="154" spans="3:3" x14ac:dyDescent="0.25">
      <c r="C154" s="13"/>
    </row>
    <row r="155" spans="3:3" x14ac:dyDescent="0.25">
      <c r="C155" s="13"/>
    </row>
    <row r="156" spans="3:3" x14ac:dyDescent="0.25">
      <c r="C156" s="13"/>
    </row>
    <row r="157" spans="3:3" x14ac:dyDescent="0.25">
      <c r="C157" s="13"/>
    </row>
    <row r="158" spans="3:3" x14ac:dyDescent="0.25">
      <c r="C158" s="13"/>
    </row>
    <row r="159" spans="3:3" x14ac:dyDescent="0.25">
      <c r="C159" s="13"/>
    </row>
    <row r="160" spans="3:3" x14ac:dyDescent="0.25">
      <c r="C160" s="13"/>
    </row>
    <row r="161" spans="3:3" x14ac:dyDescent="0.25">
      <c r="C161" s="13"/>
    </row>
    <row r="162" spans="3:3" x14ac:dyDescent="0.25">
      <c r="C162" s="13"/>
    </row>
    <row r="163" spans="3:3" x14ac:dyDescent="0.25">
      <c r="C163" s="13"/>
    </row>
    <row r="164" spans="3:3" x14ac:dyDescent="0.25">
      <c r="C164" s="13"/>
    </row>
    <row r="165" spans="3:3" x14ac:dyDescent="0.25">
      <c r="C165" s="13"/>
    </row>
    <row r="166" spans="3:3" x14ac:dyDescent="0.25">
      <c r="C166" s="13"/>
    </row>
    <row r="167" spans="3:3" x14ac:dyDescent="0.25">
      <c r="C167" s="13"/>
    </row>
    <row r="168" spans="3:3" x14ac:dyDescent="0.25">
      <c r="C168" s="13"/>
    </row>
    <row r="169" spans="3:3" x14ac:dyDescent="0.25">
      <c r="C169" s="13"/>
    </row>
    <row r="170" spans="3:3" x14ac:dyDescent="0.25">
      <c r="C170" s="13"/>
    </row>
    <row r="171" spans="3:3" x14ac:dyDescent="0.25">
      <c r="C171" s="13"/>
    </row>
    <row r="172" spans="3:3" x14ac:dyDescent="0.25">
      <c r="C172" s="13"/>
    </row>
    <row r="173" spans="3:3" x14ac:dyDescent="0.25">
      <c r="C173" s="13"/>
    </row>
    <row r="174" spans="3:3" x14ac:dyDescent="0.25">
      <c r="C174" s="13"/>
    </row>
    <row r="175" spans="3:3" x14ac:dyDescent="0.25">
      <c r="C175" s="13"/>
    </row>
    <row r="176" spans="3:3" x14ac:dyDescent="0.25">
      <c r="C176" s="13"/>
    </row>
    <row r="177" spans="3:3" x14ac:dyDescent="0.25">
      <c r="C177" s="13"/>
    </row>
    <row r="178" spans="3:3" x14ac:dyDescent="0.25">
      <c r="C178" s="13"/>
    </row>
    <row r="179" spans="3:3" x14ac:dyDescent="0.25">
      <c r="C179" s="13"/>
    </row>
    <row r="180" spans="3:3" x14ac:dyDescent="0.25">
      <c r="C180" s="13"/>
    </row>
    <row r="181" spans="3:3" x14ac:dyDescent="0.25">
      <c r="C181" s="13"/>
    </row>
    <row r="182" spans="3:3" x14ac:dyDescent="0.25">
      <c r="C182" s="13"/>
    </row>
    <row r="183" spans="3:3" x14ac:dyDescent="0.25">
      <c r="C183" s="13"/>
    </row>
    <row r="184" spans="3:3" x14ac:dyDescent="0.25">
      <c r="C184" s="13"/>
    </row>
    <row r="185" spans="3:3" x14ac:dyDescent="0.25">
      <c r="C185" s="13"/>
    </row>
    <row r="186" spans="3:3" x14ac:dyDescent="0.25">
      <c r="C186" s="13"/>
    </row>
    <row r="187" spans="3:3" x14ac:dyDescent="0.25">
      <c r="C187" s="13"/>
    </row>
    <row r="188" spans="3:3" x14ac:dyDescent="0.25">
      <c r="C188" s="13"/>
    </row>
    <row r="189" spans="3:3" x14ac:dyDescent="0.25">
      <c r="C189" s="13"/>
    </row>
    <row r="190" spans="3:3" x14ac:dyDescent="0.25">
      <c r="C190" s="13"/>
    </row>
    <row r="191" spans="3:3" x14ac:dyDescent="0.25">
      <c r="C191" s="13"/>
    </row>
    <row r="192" spans="3:3" x14ac:dyDescent="0.25">
      <c r="C192" s="13"/>
    </row>
    <row r="193" spans="3:3" x14ac:dyDescent="0.25">
      <c r="C193" s="13"/>
    </row>
    <row r="194" spans="3:3" x14ac:dyDescent="0.25">
      <c r="C194" s="13"/>
    </row>
    <row r="195" spans="3:3" x14ac:dyDescent="0.25">
      <c r="C195" s="13"/>
    </row>
    <row r="196" spans="3:3" x14ac:dyDescent="0.25">
      <c r="C196" s="13"/>
    </row>
    <row r="197" spans="3:3" x14ac:dyDescent="0.25">
      <c r="C197" s="13"/>
    </row>
    <row r="198" spans="3:3" x14ac:dyDescent="0.25">
      <c r="C198" s="13"/>
    </row>
    <row r="199" spans="3:3" x14ac:dyDescent="0.25">
      <c r="C199" s="13"/>
    </row>
    <row r="200" spans="3:3" x14ac:dyDescent="0.25">
      <c r="C200" s="13"/>
    </row>
    <row r="201" spans="3:3" x14ac:dyDescent="0.25">
      <c r="C201" s="13"/>
    </row>
    <row r="202" spans="3:3" x14ac:dyDescent="0.25">
      <c r="C202" s="13"/>
    </row>
    <row r="203" spans="3:3" x14ac:dyDescent="0.25">
      <c r="C203" s="13"/>
    </row>
    <row r="204" spans="3:3" x14ac:dyDescent="0.25">
      <c r="C204" s="13"/>
    </row>
    <row r="205" spans="3:3" x14ac:dyDescent="0.25">
      <c r="C205" s="13"/>
    </row>
    <row r="206" spans="3:3" x14ac:dyDescent="0.25">
      <c r="C206" s="13"/>
    </row>
    <row r="207" spans="3:3" x14ac:dyDescent="0.25">
      <c r="C207" s="13"/>
    </row>
    <row r="208" spans="3:3" x14ac:dyDescent="0.25">
      <c r="C208" s="13"/>
    </row>
    <row r="209" spans="3:3" x14ac:dyDescent="0.25">
      <c r="C209" s="13"/>
    </row>
    <row r="210" spans="3:3" x14ac:dyDescent="0.25">
      <c r="C210" s="13"/>
    </row>
    <row r="211" spans="3:3" x14ac:dyDescent="0.25">
      <c r="C211" s="13"/>
    </row>
    <row r="212" spans="3:3" x14ac:dyDescent="0.25">
      <c r="C212" s="13"/>
    </row>
    <row r="213" spans="3:3" x14ac:dyDescent="0.25">
      <c r="C213" s="13"/>
    </row>
    <row r="214" spans="3:3" x14ac:dyDescent="0.25">
      <c r="C214" s="13"/>
    </row>
    <row r="215" spans="3:3" x14ac:dyDescent="0.25">
      <c r="C215" s="13"/>
    </row>
    <row r="216" spans="3:3" x14ac:dyDescent="0.25">
      <c r="C216" s="13"/>
    </row>
    <row r="217" spans="3:3" x14ac:dyDescent="0.25">
      <c r="C217" s="13"/>
    </row>
    <row r="218" spans="3:3" x14ac:dyDescent="0.25">
      <c r="C218" s="13"/>
    </row>
    <row r="219" spans="3:3" x14ac:dyDescent="0.25">
      <c r="C219" s="13"/>
    </row>
    <row r="220" spans="3:3" x14ac:dyDescent="0.25">
      <c r="C220" s="13"/>
    </row>
    <row r="221" spans="3:3" x14ac:dyDescent="0.25">
      <c r="C221" s="13"/>
    </row>
    <row r="222" spans="3:3" x14ac:dyDescent="0.25">
      <c r="C222" s="13"/>
    </row>
    <row r="223" spans="3:3" x14ac:dyDescent="0.25">
      <c r="C223" s="13"/>
    </row>
    <row r="224" spans="3:3" x14ac:dyDescent="0.25">
      <c r="C224" s="13"/>
    </row>
    <row r="225" spans="3:3" x14ac:dyDescent="0.25">
      <c r="C225" s="13"/>
    </row>
    <row r="226" spans="3:3" x14ac:dyDescent="0.25">
      <c r="C226" s="13"/>
    </row>
    <row r="227" spans="3:3" x14ac:dyDescent="0.25">
      <c r="C227" s="13"/>
    </row>
    <row r="228" spans="3:3" x14ac:dyDescent="0.25">
      <c r="C228" s="13"/>
    </row>
    <row r="229" spans="3:3" x14ac:dyDescent="0.25">
      <c r="C229" s="13"/>
    </row>
    <row r="230" spans="3:3" x14ac:dyDescent="0.25">
      <c r="C230" s="13"/>
    </row>
    <row r="231" spans="3:3" x14ac:dyDescent="0.25">
      <c r="C231" s="13"/>
    </row>
    <row r="232" spans="3:3" x14ac:dyDescent="0.25">
      <c r="C232" s="13"/>
    </row>
    <row r="233" spans="3:3" x14ac:dyDescent="0.25">
      <c r="C233" s="13"/>
    </row>
    <row r="234" spans="3:3" x14ac:dyDescent="0.25">
      <c r="C234" s="13"/>
    </row>
    <row r="235" spans="3:3" x14ac:dyDescent="0.25">
      <c r="C235" s="13"/>
    </row>
    <row r="236" spans="3:3" x14ac:dyDescent="0.25">
      <c r="C236" s="13"/>
    </row>
    <row r="237" spans="3:3" x14ac:dyDescent="0.25">
      <c r="C237" s="13"/>
    </row>
    <row r="238" spans="3:3" x14ac:dyDescent="0.25">
      <c r="C238" s="13"/>
    </row>
    <row r="239" spans="3:3" x14ac:dyDescent="0.25">
      <c r="C239" s="13"/>
    </row>
    <row r="240" spans="3:3" x14ac:dyDescent="0.25">
      <c r="C240" s="13"/>
    </row>
    <row r="241" spans="3:3" x14ac:dyDescent="0.25">
      <c r="C241" s="13"/>
    </row>
    <row r="242" spans="3:3" x14ac:dyDescent="0.25">
      <c r="C242" s="13"/>
    </row>
    <row r="243" spans="3:3" x14ac:dyDescent="0.25">
      <c r="C243" s="13"/>
    </row>
    <row r="244" spans="3:3" x14ac:dyDescent="0.25">
      <c r="C244" s="13"/>
    </row>
    <row r="245" spans="3:3" x14ac:dyDescent="0.25">
      <c r="C245" s="13"/>
    </row>
    <row r="246" spans="3:3" x14ac:dyDescent="0.25">
      <c r="C246" s="13"/>
    </row>
  </sheetData>
  <mergeCells count="2">
    <mergeCell ref="D1:F1"/>
    <mergeCell ref="I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FC61"/>
  <sheetViews>
    <sheetView zoomScale="60" zoomScaleNormal="60" workbookViewId="0">
      <pane xSplit="2" ySplit="16" topLeftCell="C17" activePane="bottomRight" state="frozen"/>
      <selection pane="topRight" activeCell="C1" sqref="C1"/>
      <selection pane="bottomLeft" activeCell="A18" sqref="A18"/>
      <selection pane="bottomRight" activeCell="A21" sqref="A21:XFD23"/>
    </sheetView>
  </sheetViews>
  <sheetFormatPr defaultRowHeight="15" x14ac:dyDescent="0.25"/>
  <cols>
    <col min="1" max="1" width="53.42578125" style="108" bestFit="1" customWidth="1"/>
    <col min="2" max="2" width="65.42578125" style="109" bestFit="1" customWidth="1"/>
    <col min="3" max="3" width="16.28515625" style="108" bestFit="1" customWidth="1"/>
    <col min="4" max="6" width="14.42578125" style="108" bestFit="1" customWidth="1"/>
    <col min="7" max="7" width="19.85546875" style="108" bestFit="1" customWidth="1"/>
    <col min="8" max="10" width="14.85546875" style="108" bestFit="1" customWidth="1"/>
    <col min="11" max="11" width="14.42578125" style="108" bestFit="1" customWidth="1"/>
    <col min="12" max="12" width="14.85546875" style="108" bestFit="1" customWidth="1"/>
    <col min="13" max="13" width="14.42578125" style="108" bestFit="1" customWidth="1"/>
    <col min="14" max="14" width="15.5703125" style="108" bestFit="1" customWidth="1"/>
    <col min="15" max="15" width="6.140625" style="108" bestFit="1" customWidth="1"/>
    <col min="16" max="18" width="14.42578125" style="108" bestFit="1" customWidth="1"/>
    <col min="19" max="19" width="13.7109375" style="108" bestFit="1" customWidth="1"/>
    <col min="20" max="20" width="14" style="108" bestFit="1" customWidth="1"/>
    <col min="21" max="21" width="14.42578125" style="108" bestFit="1" customWidth="1"/>
    <col min="22" max="23" width="14.85546875" style="108" bestFit="1" customWidth="1"/>
    <col min="24" max="24" width="14" style="108" bestFit="1" customWidth="1"/>
    <col min="25" max="26" width="13.7109375" style="108" bestFit="1" customWidth="1"/>
    <col min="27" max="27" width="14" style="108" bestFit="1" customWidth="1"/>
    <col min="28" max="28" width="6.140625" style="108" bestFit="1" customWidth="1"/>
    <col min="29" max="32" width="14.42578125" style="108" bestFit="1" customWidth="1"/>
    <col min="33" max="33" width="13.7109375" style="108" bestFit="1" customWidth="1"/>
    <col min="34" max="34" width="14" style="108" bestFit="1" customWidth="1"/>
    <col min="35" max="39" width="14.42578125" style="108" bestFit="1" customWidth="1"/>
    <col min="40" max="40" width="14.42578125" style="108" customWidth="1"/>
    <col min="41" max="41" width="6.140625" style="108" bestFit="1" customWidth="1"/>
    <col min="42" max="44" width="14.42578125" style="108" bestFit="1" customWidth="1"/>
    <col min="45" max="47" width="13.7109375" style="108" bestFit="1" customWidth="1"/>
    <col min="48" max="48" width="14.85546875" style="108" bestFit="1" customWidth="1"/>
    <col min="49" max="50" width="14.42578125" style="108" bestFit="1" customWidth="1"/>
    <col min="51" max="51" width="14.85546875" style="108" bestFit="1" customWidth="1"/>
    <col min="52" max="52" width="14.42578125" style="108" bestFit="1" customWidth="1"/>
    <col min="53" max="53" width="14" style="108" bestFit="1" customWidth="1"/>
    <col min="54" max="54" width="6.140625" style="108" bestFit="1" customWidth="1"/>
    <col min="55" max="55" width="14.42578125" style="108" bestFit="1" customWidth="1"/>
    <col min="56" max="57" width="14.85546875" style="108" bestFit="1" customWidth="1"/>
    <col min="58" max="58" width="13.7109375" style="108" bestFit="1" customWidth="1"/>
    <col min="59" max="60" width="14" style="108" bestFit="1" customWidth="1"/>
    <col min="61" max="61" width="14.85546875" style="108" bestFit="1" customWidth="1"/>
    <col min="62" max="65" width="14.42578125" style="108" bestFit="1" customWidth="1"/>
    <col min="66" max="66" width="14.42578125" style="108" customWidth="1"/>
    <col min="67" max="67" width="6.140625" style="108" bestFit="1" customWidth="1"/>
    <col min="68" max="68" width="14.42578125" style="108" bestFit="1" customWidth="1"/>
    <col min="69" max="73" width="14" style="108" bestFit="1" customWidth="1"/>
    <col min="74" max="74" width="14.42578125" style="108" bestFit="1" customWidth="1"/>
    <col min="75" max="75" width="15.140625" style="108" bestFit="1" customWidth="1"/>
    <col min="76" max="76" width="14.42578125" style="108" bestFit="1" customWidth="1"/>
    <col min="77" max="77" width="14" style="108" bestFit="1" customWidth="1"/>
    <col min="78" max="78" width="14.42578125" style="108" bestFit="1" customWidth="1"/>
    <col min="79" max="79" width="14.42578125" style="108" customWidth="1"/>
    <col min="80" max="80" width="6.140625" style="108" bestFit="1" customWidth="1"/>
    <col min="81" max="81" width="14" style="108" bestFit="1" customWidth="1"/>
    <col min="82" max="83" width="14.42578125" style="108" bestFit="1" customWidth="1"/>
    <col min="84" max="84" width="14" style="108" bestFit="1" customWidth="1"/>
    <col min="85" max="88" width="14.42578125" style="108" bestFit="1" customWidth="1"/>
    <col min="89" max="89" width="15.140625" style="108" bestFit="1" customWidth="1"/>
    <col min="90" max="90" width="14.42578125" style="108" bestFit="1" customWidth="1"/>
    <col min="91" max="91" width="14" style="108" bestFit="1" customWidth="1"/>
    <col min="92" max="92" width="14.42578125" style="108" customWidth="1"/>
    <col min="93" max="93" width="6.140625" style="108" bestFit="1" customWidth="1"/>
    <col min="94" max="98" width="14.42578125" style="108" bestFit="1" customWidth="1"/>
    <col min="99" max="99" width="13.7109375" style="108" bestFit="1" customWidth="1"/>
    <col min="100" max="100" width="15.140625" style="108" bestFit="1" customWidth="1"/>
    <col min="101" max="101" width="14.85546875" style="108" bestFit="1" customWidth="1"/>
    <col min="102" max="102" width="15.140625" style="108" bestFit="1" customWidth="1"/>
    <col min="103" max="104" width="14.7109375" style="108" bestFit="1" customWidth="1"/>
    <col min="105" max="105" width="14.85546875" style="108" customWidth="1"/>
    <col min="106" max="106" width="6.140625" style="108" bestFit="1" customWidth="1"/>
    <col min="107" max="107" width="14.42578125" style="108" bestFit="1" customWidth="1"/>
    <col min="108" max="108" width="14.85546875" style="108" bestFit="1" customWidth="1"/>
    <col min="109" max="109" width="15.140625" style="108" bestFit="1" customWidth="1"/>
    <col min="110" max="111" width="14.42578125" style="108" bestFit="1" customWidth="1"/>
    <col min="112" max="112" width="14.7109375" style="108" bestFit="1" customWidth="1"/>
    <col min="113" max="115" width="15.140625" style="108" bestFit="1" customWidth="1"/>
    <col min="116" max="116" width="15.5703125" style="108" bestFit="1" customWidth="1"/>
    <col min="117" max="117" width="14.42578125" style="108" bestFit="1" customWidth="1"/>
    <col min="118" max="118" width="14.42578125" style="108" customWidth="1"/>
    <col min="119" max="119" width="4.7109375" style="108" customWidth="1"/>
    <col min="120" max="120" width="14.85546875" style="108" bestFit="1" customWidth="1"/>
    <col min="121" max="121" width="14.42578125" style="108" bestFit="1" customWidth="1"/>
    <col min="122" max="122" width="15.140625" style="108" bestFit="1" customWidth="1"/>
    <col min="123" max="123" width="14.7109375" style="108" bestFit="1" customWidth="1"/>
    <col min="124" max="125" width="14.42578125" style="108" bestFit="1" customWidth="1"/>
    <col min="126" max="126" width="15.140625" style="108" bestFit="1" customWidth="1"/>
    <col min="127" max="127" width="14.7109375" style="108" bestFit="1" customWidth="1"/>
    <col min="128" max="128" width="15.140625" style="108" bestFit="1" customWidth="1"/>
    <col min="129" max="129" width="14.7109375" style="108" bestFit="1" customWidth="1"/>
    <col min="130" max="131" width="14.42578125" style="108" customWidth="1"/>
    <col min="132" max="140" width="8.7109375" style="108" bestFit="1" customWidth="1"/>
    <col min="141" max="143" width="9.7109375" style="108" bestFit="1" customWidth="1"/>
    <col min="144" max="152" width="8.7109375" style="108" bestFit="1" customWidth="1"/>
    <col min="153" max="155" width="9.7109375" style="108" bestFit="1" customWidth="1"/>
    <col min="156" max="159" width="8.7109375" style="108" bestFit="1" customWidth="1"/>
    <col min="160" max="16384" width="9.140625" style="108"/>
  </cols>
  <sheetData>
    <row r="1" spans="1:159" x14ac:dyDescent="0.25">
      <c r="A1" s="108" t="s">
        <v>22</v>
      </c>
      <c r="B1" s="109" t="s">
        <v>22</v>
      </c>
      <c r="C1" s="110">
        <v>23.457014587601471</v>
      </c>
      <c r="D1" s="110">
        <v>24.797653965084436</v>
      </c>
      <c r="E1" s="110">
        <v>26.025201293548211</v>
      </c>
      <c r="F1" s="110">
        <v>25.902870208963659</v>
      </c>
      <c r="G1" s="110">
        <v>26.139806941884753</v>
      </c>
      <c r="H1" s="110">
        <v>28.134044384556621</v>
      </c>
      <c r="I1" s="110">
        <v>30.284005222027737</v>
      </c>
      <c r="J1" s="110">
        <v>27.293156840934952</v>
      </c>
      <c r="K1" s="110">
        <v>26.146760550416559</v>
      </c>
      <c r="L1" s="110">
        <v>24.843847250223149</v>
      </c>
      <c r="M1" s="110">
        <v>23.923988394674033</v>
      </c>
      <c r="N1" s="110">
        <v>23.712187229707986</v>
      </c>
      <c r="O1" s="111"/>
      <c r="P1" s="110">
        <v>24.283372634897855</v>
      </c>
      <c r="Q1" s="110">
        <v>24.617971230318769</v>
      </c>
      <c r="R1" s="110">
        <v>24.694016059231309</v>
      </c>
      <c r="S1" s="110">
        <v>23.948427764035891</v>
      </c>
      <c r="T1" s="110">
        <v>24.041488243833534</v>
      </c>
      <c r="U1" s="110">
        <v>26.939640115082572</v>
      </c>
      <c r="V1" s="110">
        <v>25.690129022014037</v>
      </c>
      <c r="W1" s="110">
        <v>26.273508464661003</v>
      </c>
      <c r="X1" s="110">
        <v>29.297218521733811</v>
      </c>
      <c r="Y1" s="110">
        <v>22.962155126030552</v>
      </c>
      <c r="Z1" s="110">
        <v>24.297061594344918</v>
      </c>
      <c r="AA1" s="110">
        <v>24.149638285664551</v>
      </c>
      <c r="AB1" s="111"/>
      <c r="AC1" s="110">
        <v>24.704435780649472</v>
      </c>
      <c r="AD1" s="110">
        <v>25.347442372663512</v>
      </c>
      <c r="AE1" s="110">
        <v>23.973786623656011</v>
      </c>
      <c r="AF1" s="110">
        <v>24.656636121757231</v>
      </c>
      <c r="AG1" s="110">
        <v>25.05686538964224</v>
      </c>
      <c r="AH1" s="110">
        <v>24.902301904236072</v>
      </c>
      <c r="AI1" s="110">
        <v>26.454929319347436</v>
      </c>
      <c r="AJ1" s="110">
        <v>29.421369273564896</v>
      </c>
      <c r="AK1" s="110">
        <v>28.197666557709145</v>
      </c>
      <c r="AL1" s="110">
        <v>26.251726123787531</v>
      </c>
      <c r="AM1" s="110">
        <v>24.934792495865388</v>
      </c>
      <c r="AN1" s="110">
        <v>24.426333202191973</v>
      </c>
      <c r="AO1" s="111"/>
      <c r="AP1" s="110">
        <v>23.552485759344684</v>
      </c>
      <c r="AQ1" s="110">
        <v>25.54993529000658</v>
      </c>
      <c r="AR1" s="110">
        <v>24.873616630537391</v>
      </c>
      <c r="AS1" s="110">
        <v>25.011683404992059</v>
      </c>
      <c r="AT1" s="110">
        <v>23.602523301242478</v>
      </c>
      <c r="AU1" s="110">
        <v>27.667351374581568</v>
      </c>
      <c r="AV1" s="110">
        <v>33.789449930705906</v>
      </c>
      <c r="AW1" s="110">
        <v>34.040910197272368</v>
      </c>
      <c r="AX1" s="110">
        <v>25.747806605610105</v>
      </c>
      <c r="AY1" s="110">
        <v>26.149170958105643</v>
      </c>
      <c r="AZ1" s="110">
        <v>25.883616280242148</v>
      </c>
      <c r="BA1" s="110">
        <v>24.300011997699915</v>
      </c>
      <c r="BB1" s="111"/>
      <c r="BC1" s="110">
        <v>24.363347972991807</v>
      </c>
      <c r="BD1" s="110">
        <v>33.352527486767784</v>
      </c>
      <c r="BE1" s="110">
        <v>29.791137145409547</v>
      </c>
      <c r="BF1" s="110">
        <v>24.869077610710541</v>
      </c>
      <c r="BG1" s="110">
        <v>24.936972886231089</v>
      </c>
      <c r="BH1" s="110">
        <v>26.526363618377072</v>
      </c>
      <c r="BI1" s="110">
        <v>29.632766368895552</v>
      </c>
      <c r="BJ1" s="110">
        <v>30.196987303683095</v>
      </c>
      <c r="BK1" s="110">
        <v>31.888373019120607</v>
      </c>
      <c r="BL1" s="110">
        <v>26.851995053676742</v>
      </c>
      <c r="BM1" s="110">
        <v>26.059082410947894</v>
      </c>
      <c r="BN1" s="110">
        <v>24.862347676289563</v>
      </c>
      <c r="BO1" s="111"/>
      <c r="BP1" s="110">
        <v>24.608351814821667</v>
      </c>
      <c r="BQ1" s="110">
        <v>26.311783125045665</v>
      </c>
      <c r="BR1" s="110">
        <v>25.482828288769408</v>
      </c>
      <c r="BS1" s="110">
        <v>25.723864115738916</v>
      </c>
      <c r="BT1" s="110">
        <v>24.988096945968536</v>
      </c>
      <c r="BU1" s="110">
        <v>26.34616074025254</v>
      </c>
      <c r="BV1" s="110">
        <v>27.969985397418185</v>
      </c>
      <c r="BW1" s="110">
        <v>26.229541610427169</v>
      </c>
      <c r="BX1" s="110">
        <v>25.878950006143931</v>
      </c>
      <c r="BY1" s="110">
        <v>26.470644555183164</v>
      </c>
      <c r="BZ1" s="110">
        <v>23.628825634043292</v>
      </c>
      <c r="CA1" s="110">
        <v>24.177922134991562</v>
      </c>
      <c r="CB1" s="111"/>
      <c r="CC1" s="110">
        <v>22.744546923149429</v>
      </c>
      <c r="CD1" s="110">
        <v>24.540129165712496</v>
      </c>
      <c r="CE1" s="110">
        <v>25.066253391155669</v>
      </c>
      <c r="CF1" s="110">
        <v>26.28616182512577</v>
      </c>
      <c r="CG1" s="110">
        <v>25.732781092102737</v>
      </c>
      <c r="CH1" s="110">
        <v>34.615394357634244</v>
      </c>
      <c r="CI1" s="110">
        <v>37.763701619441505</v>
      </c>
      <c r="CJ1" s="110">
        <v>29.912927963032935</v>
      </c>
      <c r="CK1" s="110">
        <v>24.658349238276323</v>
      </c>
      <c r="CL1" s="110">
        <v>28.503007179021925</v>
      </c>
      <c r="CM1" s="110">
        <v>23.866955814712256</v>
      </c>
      <c r="CN1" s="110">
        <v>28.635394258857875</v>
      </c>
      <c r="CO1" s="111"/>
      <c r="CP1" s="110">
        <v>27.334698530255366</v>
      </c>
      <c r="CQ1" s="110">
        <v>26.227975347117429</v>
      </c>
      <c r="CR1" s="110">
        <v>25.371673432231191</v>
      </c>
      <c r="CS1" s="110">
        <v>29.817157255615143</v>
      </c>
      <c r="CT1" s="110">
        <v>29.959072847963437</v>
      </c>
      <c r="CU1" s="110">
        <v>27.780040218340357</v>
      </c>
      <c r="CV1" s="110">
        <v>36.932770554200836</v>
      </c>
      <c r="CW1" s="110">
        <v>36.282179967684613</v>
      </c>
      <c r="CX1" s="110">
        <v>39.057011294863059</v>
      </c>
      <c r="CY1" s="110">
        <v>30.193561836745769</v>
      </c>
      <c r="CZ1" s="110">
        <v>33.835268852379045</v>
      </c>
      <c r="DA1" s="110">
        <v>46.768216187592209</v>
      </c>
      <c r="DB1" s="111"/>
      <c r="DC1" s="110">
        <v>35.676823316635186</v>
      </c>
      <c r="DD1" s="110">
        <v>43.212742755161749</v>
      </c>
      <c r="DE1" s="110">
        <v>41.499604840219625</v>
      </c>
      <c r="DF1" s="110">
        <v>35.366065649383344</v>
      </c>
      <c r="DG1" s="110">
        <v>34.436153589187754</v>
      </c>
      <c r="DH1" s="110">
        <v>37.238879141584775</v>
      </c>
      <c r="DI1" s="110">
        <v>49.236415260715404</v>
      </c>
      <c r="DJ1" s="110">
        <v>51.970342117401422</v>
      </c>
      <c r="DK1" s="110">
        <v>49.398555878495053</v>
      </c>
      <c r="DL1" s="110">
        <v>37.636946288016972</v>
      </c>
      <c r="DM1" s="110">
        <v>40.19488179673651</v>
      </c>
      <c r="DN1" s="110">
        <v>36.4307607037954</v>
      </c>
      <c r="DO1" s="111"/>
      <c r="DP1" s="110">
        <v>59.715431822631828</v>
      </c>
      <c r="DQ1" s="110">
        <v>39.483634310898253</v>
      </c>
      <c r="DR1" s="110">
        <v>34.750478623074869</v>
      </c>
      <c r="DS1" s="110">
        <v>35.734969220127709</v>
      </c>
      <c r="DT1" s="110">
        <v>35.118505480177852</v>
      </c>
      <c r="DU1" s="110">
        <v>36.726168683909016</v>
      </c>
      <c r="DV1" s="110">
        <v>52.551843363651841</v>
      </c>
      <c r="DW1" s="110">
        <v>49.896315157747786</v>
      </c>
      <c r="DX1" s="110">
        <v>50.867632115226584</v>
      </c>
      <c r="DY1" s="110">
        <v>36.671215795926763</v>
      </c>
      <c r="DZ1" s="110">
        <v>36.747446459650085</v>
      </c>
      <c r="EA1" s="110">
        <v>34.779583075471855</v>
      </c>
    </row>
    <row r="2" spans="1:159" x14ac:dyDescent="0.25">
      <c r="A2" s="108" t="s">
        <v>23</v>
      </c>
      <c r="B2" s="109" t="s">
        <v>23</v>
      </c>
      <c r="C2" s="112">
        <f>SUMIFS(Load!$D$3:$D$942,Load!$B$3:$B$942,YEAR(C$15),Load!$C$3:$C$942,MONTH(C$15))*C1</f>
        <v>10222527.540222915</v>
      </c>
      <c r="D2" s="112">
        <f>SUMIFS(Load!$D$3:$D$942,Load!$B$3:$B$942,YEAR(D$15),Load!$C$3:$C$942,MONTH(D$15))*D1</f>
        <v>8351552.4214404076</v>
      </c>
      <c r="E2" s="112">
        <f>SUMIFS(Load!$D$3:$D$942,Load!$B$3:$B$942,YEAR(E$15),Load!$C$3:$C$942,MONTH(E$15))*E1</f>
        <v>8983251.8313040864</v>
      </c>
      <c r="F2" s="112">
        <f>SUMIFS(Load!$D$3:$D$942,Load!$B$3:$B$942,YEAR(F$15),Load!$C$3:$C$942,MONTH(F$15))*F1</f>
        <v>8723803.1525473036</v>
      </c>
      <c r="G2" s="112">
        <f>SUMIFS(Load!$D$3:$D$942,Load!$B$3:$B$942,YEAR(G$15),Load!$C$3:$C$942,MONTH(G$15))*G1</f>
        <v>8774530.0568670947</v>
      </c>
      <c r="H2" s="112">
        <f>SUMIFS(Load!$D$3:$D$942,Load!$B$3:$B$942,YEAR(H$15),Load!$C$3:$C$942,MONTH(H$15))*H1</f>
        <v>11386102.726517055</v>
      </c>
      <c r="I2" s="112">
        <f>SUMIFS(Load!$D$3:$D$942,Load!$B$3:$B$942,YEAR(I$15),Load!$C$3:$C$942,MONTH(I$15))*I1</f>
        <v>13053289.961626196</v>
      </c>
      <c r="J2" s="112">
        <f>SUMIFS(Load!$D$3:$D$942,Load!$B$3:$B$942,YEAR(J$15),Load!$C$3:$C$942,MONTH(J$15))*J1</f>
        <v>11126240.187290717</v>
      </c>
      <c r="K2" s="112">
        <f>SUMIFS(Load!$D$3:$D$942,Load!$B$3:$B$942,YEAR(K$15),Load!$C$3:$C$942,MONTH(K$15))*K1</f>
        <v>9255226.4432337191</v>
      </c>
      <c r="L2" s="112">
        <f>SUMIFS(Load!$D$3:$D$942,Load!$B$3:$B$942,YEAR(L$15),Load!$C$3:$C$942,MONTH(L$15))*L1</f>
        <v>8496943.3448649477</v>
      </c>
      <c r="M2" s="112">
        <f>SUMIFS(Load!$D$3:$D$942,Load!$B$3:$B$942,YEAR(M$15),Load!$C$3:$C$942,MONTH(M$15))*M1</f>
        <v>9181523.1415223591</v>
      </c>
      <c r="N2" s="112">
        <f>SUMIFS(Load!$D$3:$D$942,Load!$B$3:$B$942,YEAR(N$15),Load!$C$3:$C$942,MONTH(N$15))*N1</f>
        <v>10490836.997888038</v>
      </c>
      <c r="O2" s="112"/>
      <c r="P2" s="112">
        <f>SUMIFS(Load!$D$3:$D$942,Load!$B$3:$B$942,YEAR(P$15),Load!$C$3:$C$942,MONTH(P$15))*P1</f>
        <v>10597694.399866</v>
      </c>
      <c r="Q2" s="112">
        <f>SUMIFS(Load!$D$3:$D$942,Load!$B$3:$B$942,YEAR(Q$15),Load!$C$3:$C$942,MONTH(Q$15))*Q1</f>
        <v>8725579.2420638464</v>
      </c>
      <c r="R2" s="112">
        <f>SUMIFS(Load!$D$3:$D$942,Load!$B$3:$B$942,YEAR(R$15),Load!$C$3:$C$942,MONTH(R$15))*R1</f>
        <v>8506233.7755901385</v>
      </c>
      <c r="S2" s="112">
        <f>SUMIFS(Load!$D$3:$D$942,Load!$B$3:$B$942,YEAR(S$15),Load!$C$3:$C$942,MONTH(S$15))*S1</f>
        <v>7253926.5589983249</v>
      </c>
      <c r="T2" s="112">
        <f>SUMIFS(Load!$D$3:$D$942,Load!$B$3:$B$942,YEAR(T$15),Load!$C$3:$C$942,MONTH(T$15))*T1</f>
        <v>7853977.4471943481</v>
      </c>
      <c r="U2" s="112">
        <f>SUMIFS(Load!$D$3:$D$942,Load!$B$3:$B$942,YEAR(U$15),Load!$C$3:$C$942,MONTH(U$15))*U1</f>
        <v>9344228.5098709259</v>
      </c>
      <c r="V2" s="112">
        <f>SUMIFS(Load!$D$3:$D$942,Load!$B$3:$B$942,YEAR(V$15),Load!$C$3:$C$942,MONTH(V$15))*V1</f>
        <v>9879472.9893494006</v>
      </c>
      <c r="W2" s="112">
        <f>SUMIFS(Load!$D$3:$D$942,Load!$B$3:$B$942,YEAR(W$15),Load!$C$3:$C$942,MONTH(W$15))*W1</f>
        <v>10785243.268186351</v>
      </c>
      <c r="X2" s="112">
        <f>SUMIFS(Load!$D$3:$D$942,Load!$B$3:$B$942,YEAR(X$15),Load!$C$3:$C$942,MONTH(X$15))*X1</f>
        <v>10083109.715439241</v>
      </c>
      <c r="Y2" s="112">
        <f>SUMIFS(Load!$D$3:$D$942,Load!$B$3:$B$942,YEAR(Y$15),Load!$C$3:$C$942,MONTH(Y$15))*Y1</f>
        <v>8086136.7737256913</v>
      </c>
      <c r="Z2" s="112">
        <f>SUMIFS(Load!$D$3:$D$942,Load!$B$3:$B$942,YEAR(Z$15),Load!$C$3:$C$942,MONTH(Z$15))*Z1</f>
        <v>8607486.7792337779</v>
      </c>
      <c r="AA2" s="112">
        <f>SUMIFS(Load!$D$3:$D$942,Load!$B$3:$B$942,YEAR(AA$15),Load!$C$3:$C$942,MONTH(AA$15))*AA1</f>
        <v>11463126.084015761</v>
      </c>
      <c r="AB2" s="112"/>
      <c r="AC2" s="112">
        <f>SUMIFS(Load!$D$3:$D$942,Load!$B$3:$B$942,YEAR(AC$15),Load!$C$3:$C$942,MONTH(AC$15))*AC1</f>
        <v>12508064.291030819</v>
      </c>
      <c r="AD2" s="112">
        <f>SUMIFS(Load!$D$3:$D$942,Load!$B$3:$B$942,YEAR(AD$15),Load!$C$3:$C$942,MONTH(AD$15))*AD1</f>
        <v>10072975.970484663</v>
      </c>
      <c r="AE2" s="112">
        <f>SUMIFS(Load!$D$3:$D$942,Load!$B$3:$B$942,YEAR(AE$15),Load!$C$3:$C$942,MONTH(AE$15))*AE1</f>
        <v>8661382.9250247553</v>
      </c>
      <c r="AF2" s="112">
        <f>SUMIFS(Load!$D$3:$D$942,Load!$B$3:$B$942,YEAR(AF$15),Load!$C$3:$C$942,MONTH(AF$15))*AF1</f>
        <v>7655796.5968253426</v>
      </c>
      <c r="AG2" s="112">
        <f>SUMIFS(Load!$D$3:$D$942,Load!$B$3:$B$942,YEAR(AG$15),Load!$C$3:$C$942,MONTH(AG$15))*AG1</f>
        <v>8300803.4555524047</v>
      </c>
      <c r="AH2" s="112">
        <f>SUMIFS(Load!$D$3:$D$942,Load!$B$3:$B$942,YEAR(AH$15),Load!$C$3:$C$942,MONTH(AH$15))*AH1</f>
        <v>8707003.4356840253</v>
      </c>
      <c r="AI2" s="112">
        <f>SUMIFS(Load!$D$3:$D$942,Load!$B$3:$B$942,YEAR(AI$15),Load!$C$3:$C$942,MONTH(AI$15))*AI1</f>
        <v>10960099.706414029</v>
      </c>
      <c r="AJ2" s="112">
        <f>SUMIFS(Load!$D$3:$D$942,Load!$B$3:$B$942,YEAR(AJ$15),Load!$C$3:$C$942,MONTH(AJ$15))*AJ1</f>
        <v>11729063.531632245</v>
      </c>
      <c r="AK2" s="112">
        <f>SUMIFS(Load!$D$3:$D$942,Load!$B$3:$B$942,YEAR(AK$15),Load!$C$3:$C$942,MONTH(AK$15))*AK1</f>
        <v>10010131.895754514</v>
      </c>
      <c r="AL2" s="112">
        <f>SUMIFS(Load!$D$3:$D$942,Load!$B$3:$B$942,YEAR(AL$15),Load!$C$3:$C$942,MONTH(AL$15))*AL1</f>
        <v>9266223.4837838914</v>
      </c>
      <c r="AM2" s="112">
        <f>SUMIFS(Load!$D$3:$D$942,Load!$B$3:$B$942,YEAR(AM$15),Load!$C$3:$C$942,MONTH(AM$15))*AM1</f>
        <v>9510372.5905478299</v>
      </c>
      <c r="AN2" s="112">
        <f>SUMIFS(Load!$D$3:$D$942,Load!$B$3:$B$942,YEAR(AN$15),Load!$C$3:$C$942,MONTH(AN$15))*AN1</f>
        <v>11018901.739003617</v>
      </c>
      <c r="AO2" s="112"/>
      <c r="AP2" s="112">
        <f>SUMIFS(Load!$D$3:$D$942,Load!$B$3:$B$942,YEAR(AP$15),Load!$C$3:$C$942,MONTH(AP$15))*AP1</f>
        <v>9812577.2840202972</v>
      </c>
      <c r="AQ2" s="112">
        <f>SUMIFS(Load!$D$3:$D$942,Load!$B$3:$B$942,YEAR(AQ$15),Load!$C$3:$C$942,MONTH(AQ$15))*AQ1</f>
        <v>9161288.1736960392</v>
      </c>
      <c r="AR2" s="112">
        <f>SUMIFS(Load!$D$3:$D$942,Load!$B$3:$B$942,YEAR(AR$15),Load!$C$3:$C$942,MONTH(AR$15))*AR1</f>
        <v>8756316.320808338</v>
      </c>
      <c r="AS2" s="112">
        <f>SUMIFS(Load!$D$3:$D$942,Load!$B$3:$B$942,YEAR(AS$15),Load!$C$3:$C$942,MONTH(AS$15))*AS1</f>
        <v>7834851.8684654702</v>
      </c>
      <c r="AT2" s="112">
        <f>SUMIFS(Load!$D$3:$D$942,Load!$B$3:$B$942,YEAR(AT$15),Load!$C$3:$C$942,MONTH(AT$15))*AT1</f>
        <v>7419826.0450769486</v>
      </c>
      <c r="AU2" s="112">
        <f>SUMIFS(Load!$D$3:$D$942,Load!$B$3:$B$942,YEAR(AU$15),Load!$C$3:$C$942,MONTH(AU$15))*AU1</f>
        <v>9332478.4745229408</v>
      </c>
      <c r="AV2" s="112">
        <f>SUMIFS(Load!$D$3:$D$942,Load!$B$3:$B$942,YEAR(AV$15),Load!$C$3:$C$942,MONTH(AV$15))*AV1</f>
        <v>13936599.526500275</v>
      </c>
      <c r="AW2" s="112">
        <f>SUMIFS(Load!$D$3:$D$942,Load!$B$3:$B$942,YEAR(AW$15),Load!$C$3:$C$942,MONTH(AW$15))*AW1</f>
        <v>13517100.034069495</v>
      </c>
      <c r="AX2" s="112">
        <f>SUMIFS(Load!$D$3:$D$942,Load!$B$3:$B$942,YEAR(AX$15),Load!$C$3:$C$942,MONTH(AX$15))*AX1</f>
        <v>8723840.7386155166</v>
      </c>
      <c r="AY2" s="112">
        <f>SUMIFS(Load!$D$3:$D$942,Load!$B$3:$B$942,YEAR(AY$15),Load!$C$3:$C$942,MONTH(AY$15))*AY1</f>
        <v>8691927.2621377744</v>
      </c>
      <c r="AZ2" s="112">
        <f>SUMIFS(Load!$D$3:$D$942,Load!$B$3:$B$942,YEAR(AZ$15),Load!$C$3:$C$942,MONTH(AZ$15))*AZ1</f>
        <v>9643772.4474562556</v>
      </c>
      <c r="BA2" s="112">
        <f>SUMIFS(Load!$D$3:$D$942,Load!$B$3:$B$942,YEAR(BA$15),Load!$C$3:$C$942,MONTH(BA$15))*BA1</f>
        <v>10102098.656308921</v>
      </c>
      <c r="BB2" s="112"/>
      <c r="BC2" s="112">
        <f>SUMIFS(Load!$D$3:$D$942,Load!$B$3:$B$942,YEAR(BC$15),Load!$C$3:$C$942,MONTH(BC$15))*BC1</f>
        <v>10438228.041978085</v>
      </c>
      <c r="BD2" s="112">
        <f>SUMIFS(Load!$D$3:$D$942,Load!$B$3:$B$942,YEAR(BD$15),Load!$C$3:$C$942,MONTH(BD$15))*BD1</f>
        <v>14196018.486354813</v>
      </c>
      <c r="BE2" s="112">
        <f>SUMIFS(Load!$D$3:$D$942,Load!$B$3:$B$942,YEAR(BE$15),Load!$C$3:$C$942,MONTH(BE$15))*BE1</f>
        <v>11719372.813304543</v>
      </c>
      <c r="BF2" s="112">
        <f>SUMIFS(Load!$D$3:$D$942,Load!$B$3:$B$942,YEAR(BF$15),Load!$C$3:$C$942,MONTH(BF$15))*BF1</f>
        <v>7544912.4972652849</v>
      </c>
      <c r="BG2" s="112">
        <f>SUMIFS(Load!$D$3:$D$942,Load!$B$3:$B$942,YEAR(BG$15),Load!$C$3:$C$942,MONTH(BG$15))*BG1</f>
        <v>7986376.0462921485</v>
      </c>
      <c r="BH2" s="112">
        <f>SUMIFS(Load!$D$3:$D$942,Load!$B$3:$B$942,YEAR(BH$15),Load!$C$3:$C$942,MONTH(BH$15))*BH1</f>
        <v>9344242.313524168</v>
      </c>
      <c r="BI2" s="112">
        <f>SUMIFS(Load!$D$3:$D$942,Load!$B$3:$B$942,YEAR(BI$15),Load!$C$3:$C$942,MONTH(BI$15))*BI1</f>
        <v>11395269.699013649</v>
      </c>
      <c r="BJ2" s="112">
        <f>SUMIFS(Load!$D$3:$D$942,Load!$B$3:$B$942,YEAR(BJ$15),Load!$C$3:$C$942,MONTH(BJ$15))*BJ1</f>
        <v>12009356.791932715</v>
      </c>
      <c r="BK2" s="112">
        <f>SUMIFS(Load!$D$3:$D$942,Load!$B$3:$B$942,YEAR(BK$15),Load!$C$3:$C$942,MONTH(BK$15))*BK1</f>
        <v>11225940.781415362</v>
      </c>
      <c r="BL2" s="112">
        <f>SUMIFS(Load!$D$3:$D$942,Load!$B$3:$B$942,YEAR(BL$15),Load!$C$3:$C$942,MONTH(BL$15))*BL1</f>
        <v>9988824.39031283</v>
      </c>
      <c r="BM2" s="112">
        <f>SUMIFS(Load!$D$3:$D$942,Load!$B$3:$B$942,YEAR(BM$15),Load!$C$3:$C$942,MONTH(BM$15))*BM1</f>
        <v>10253811.167915571</v>
      </c>
      <c r="BN2" s="112">
        <f>SUMIFS(Load!$D$3:$D$942,Load!$B$3:$B$942,YEAR(BN$15),Load!$C$3:$C$942,MONTH(BN$15))*BN1</f>
        <v>10846404.159238378</v>
      </c>
      <c r="BO2" s="112"/>
      <c r="BP2" s="112">
        <f>SUMIFS(Load!$D$3:$D$942,Load!$B$3:$B$942,YEAR(BP$15),Load!$C$3:$C$942,MONTH(BP$15))*BP1</f>
        <v>10326790.434589144</v>
      </c>
      <c r="BQ2" s="112">
        <f>SUMIFS(Load!$D$3:$D$942,Load!$B$3:$B$942,YEAR(BQ$15),Load!$C$3:$C$942,MONTH(BQ$15))*BQ1</f>
        <v>9561913.8491984159</v>
      </c>
      <c r="BR2" s="112">
        <f>SUMIFS(Load!$D$3:$D$942,Load!$B$3:$B$942,YEAR(BR$15),Load!$C$3:$C$942,MONTH(BR$15))*BR1</f>
        <v>9133398.9812180828</v>
      </c>
      <c r="BS2" s="112">
        <f>SUMIFS(Load!$D$3:$D$942,Load!$B$3:$B$942,YEAR(BS$15),Load!$C$3:$C$942,MONTH(BS$15))*BS1</f>
        <v>8098823.9681723984</v>
      </c>
      <c r="BT2" s="112">
        <f>SUMIFS(Load!$D$3:$D$942,Load!$B$3:$B$942,YEAR(BT$15),Load!$C$3:$C$942,MONTH(BT$15))*BT1</f>
        <v>7903807.0316031538</v>
      </c>
      <c r="BU2" s="112">
        <f>SUMIFS(Load!$D$3:$D$942,Load!$B$3:$B$942,YEAR(BU$15),Load!$C$3:$C$942,MONTH(BU$15))*BU1</f>
        <v>8914710.2891924083</v>
      </c>
      <c r="BV2" s="112">
        <f>SUMIFS(Load!$D$3:$D$942,Load!$B$3:$B$942,YEAR(BV$15),Load!$C$3:$C$942,MONTH(BV$15))*BV1</f>
        <v>11109322.763545359</v>
      </c>
      <c r="BW2" s="112">
        <f>SUMIFS(Load!$D$3:$D$942,Load!$B$3:$B$942,YEAR(BW$15),Load!$C$3:$C$942,MONTH(BW$15))*BW1</f>
        <v>10551454.813861715</v>
      </c>
      <c r="BX2" s="112">
        <f>SUMIFS(Load!$D$3:$D$942,Load!$B$3:$B$942,YEAR(BX$15),Load!$C$3:$C$942,MONTH(BX$15))*BX1</f>
        <v>9205519.5525767934</v>
      </c>
      <c r="BY2" s="112">
        <f>SUMIFS(Load!$D$3:$D$942,Load!$B$3:$B$942,YEAR(BY$15),Load!$C$3:$C$942,MONTH(BY$15))*BY1</f>
        <v>9557925.4504777659</v>
      </c>
      <c r="BZ2" s="112">
        <f>SUMIFS(Load!$D$3:$D$942,Load!$B$3:$B$942,YEAR(BZ$15),Load!$C$3:$C$942,MONTH(BZ$15))*BZ1</f>
        <v>9173801.6648439057</v>
      </c>
      <c r="CA2" s="112">
        <f>SUMIFS(Load!$D$3:$D$942,Load!$B$3:$B$942,YEAR(CA$15),Load!$C$3:$C$942,MONTH(CA$15))*CA1</f>
        <v>10694085.952883909</v>
      </c>
      <c r="CB2" s="112"/>
      <c r="CC2" s="112">
        <f>SUMIFS(Load!$D$3:$D$942,Load!$B$3:$B$942,YEAR(CC$15),Load!$C$3:$C$942,MONTH(CC$15))*CC1</f>
        <v>9563960.6975027248</v>
      </c>
      <c r="CD2" s="112">
        <f>SUMIFS(Load!$D$3:$D$942,Load!$B$3:$B$942,YEAR(CD$15),Load!$C$3:$C$942,MONTH(CD$15))*CD1</f>
        <v>9393891.1326002181</v>
      </c>
      <c r="CE2" s="112">
        <f>SUMIFS(Load!$D$3:$D$942,Load!$B$3:$B$942,YEAR(CE$15),Load!$C$3:$C$942,MONTH(CE$15))*CE1</f>
        <v>8959747.6732929852</v>
      </c>
      <c r="CF2" s="112">
        <f>SUMIFS(Load!$D$3:$D$942,Load!$B$3:$B$942,YEAR(CF$15),Load!$C$3:$C$942,MONTH(CF$15))*CF1</f>
        <v>8503967.1310376972</v>
      </c>
      <c r="CG2" s="112">
        <f>SUMIFS(Load!$D$3:$D$942,Load!$B$3:$B$942,YEAR(CG$15),Load!$C$3:$C$942,MONTH(CG$15))*CG1</f>
        <v>8324474.9275509734</v>
      </c>
      <c r="CH2" s="112">
        <f>SUMIFS(Load!$D$3:$D$942,Load!$B$3:$B$942,YEAR(CH$15),Load!$C$3:$C$942,MONTH(CH$15))*CH1</f>
        <v>14044846.54425782</v>
      </c>
      <c r="CI2" s="112">
        <f>SUMIFS(Load!$D$3:$D$942,Load!$B$3:$B$942,YEAR(CI$15),Load!$C$3:$C$942,MONTH(CI$15))*CI1</f>
        <v>16953469.662160877</v>
      </c>
      <c r="CJ2" s="112">
        <f>SUMIFS(Load!$D$3:$D$942,Load!$B$3:$B$942,YEAR(CJ$15),Load!$C$3:$C$942,MONTH(CJ$15))*CJ1</f>
        <v>12190157.882854989</v>
      </c>
      <c r="CK2" s="112">
        <f>SUMIFS(Load!$D$3:$D$942,Load!$B$3:$B$942,YEAR(CK$15),Load!$C$3:$C$942,MONTH(CK$15))*CK1</f>
        <v>8696126.2005877495</v>
      </c>
      <c r="CL2" s="112">
        <f>SUMIFS(Load!$D$3:$D$942,Load!$B$3:$B$942,YEAR(CL$15),Load!$C$3:$C$942,MONTH(CL$15))*CL1</f>
        <v>9960919.1830320638</v>
      </c>
      <c r="CM2" s="112">
        <f>SUMIFS(Load!$D$3:$D$942,Load!$B$3:$B$942,YEAR(CM$15),Load!$C$3:$C$942,MONTH(CM$15))*CM1</f>
        <v>8977834.0009458326</v>
      </c>
      <c r="CN2" s="112">
        <f>SUMIFS(Load!$D$3:$D$942,Load!$B$3:$B$942,YEAR(CN$15),Load!$C$3:$C$942,MONTH(CN$15))*CN1</f>
        <v>12679472.017449927</v>
      </c>
      <c r="CO2" s="112"/>
      <c r="CP2" s="112">
        <f>SUMIFS(Load!$D$3:$D$942,Load!$B$3:$B$942,YEAR(CP$15),Load!$C$3:$C$942,MONTH(CP$15))*CP1</f>
        <v>13072978.189008551</v>
      </c>
      <c r="CQ2" s="112">
        <f>SUMIFS(Load!$D$3:$D$942,Load!$B$3:$B$942,YEAR(CQ$15),Load!$C$3:$C$942,MONTH(CQ$15))*CQ1</f>
        <v>9995296.705810383</v>
      </c>
      <c r="CR2" s="112">
        <f>SUMIFS(Load!$D$3:$D$942,Load!$B$3:$B$942,YEAR(CR$15),Load!$C$3:$C$942,MONTH(CR$15))*CR1</f>
        <v>9056500.5400943421</v>
      </c>
      <c r="CS2" s="112">
        <f>SUMIFS(Load!$D$3:$D$942,Load!$B$3:$B$942,YEAR(CS$15),Load!$C$3:$C$942,MONTH(CS$15))*CS1</f>
        <v>10289557.573717471</v>
      </c>
      <c r="CT2" s="112">
        <f>SUMIFS(Load!$D$3:$D$942,Load!$B$3:$B$942,YEAR(CT$15),Load!$C$3:$C$942,MONTH(CT$15))*CT1</f>
        <v>9701941.2590674795</v>
      </c>
      <c r="CU2" s="112">
        <f>SUMIFS(Load!$D$3:$D$942,Load!$B$3:$B$942,YEAR(CU$15),Load!$C$3:$C$942,MONTH(CU$15))*CU1</f>
        <v>9264018.7688613925</v>
      </c>
      <c r="CV2" s="112">
        <f>SUMIFS(Load!$D$3:$D$942,Load!$B$3:$B$942,YEAR(CV$15),Load!$C$3:$C$942,MONTH(CV$15))*CV1</f>
        <v>15667857.460756194</v>
      </c>
      <c r="CW2" s="112">
        <f>SUMIFS(Load!$D$3:$D$942,Load!$B$3:$B$942,YEAR(CW$15),Load!$C$3:$C$942,MONTH(CW$15))*CW1</f>
        <v>15333593.014977783</v>
      </c>
      <c r="CX2" s="112">
        <f>SUMIFS(Load!$D$3:$D$942,Load!$B$3:$B$942,YEAR(CX$15),Load!$C$3:$C$942,MONTH(CX$15))*CX1</f>
        <v>12667228.141898595</v>
      </c>
      <c r="CY2" s="112">
        <f>SUMIFS(Load!$D$3:$D$942,Load!$B$3:$B$942,YEAR(CY$15),Load!$C$3:$C$942,MONTH(CY$15))*CY1</f>
        <v>10250555.602615753</v>
      </c>
      <c r="CZ2" s="112">
        <f>SUMIFS(Load!$D$3:$D$942,Load!$B$3:$B$942,YEAR(CZ$15),Load!$C$3:$C$942,MONTH(CZ$15))*CZ1</f>
        <v>14132575.921890447</v>
      </c>
      <c r="DA2" s="112">
        <f>SUMIFS(Load!$D$3:$D$942,Load!$B$3:$B$942,YEAR(DA$15),Load!$C$3:$C$942,MONTH(DA$15))*DA1</f>
        <v>23353824.573732678</v>
      </c>
      <c r="DB2" s="112"/>
      <c r="DC2" s="112">
        <f>SUMIFS(Load!$D$3:$D$942,Load!$B$3:$B$942,YEAR(DC$15),Load!$C$3:$C$942,MONTH(DC$15))*DC1</f>
        <v>15979596.685411172</v>
      </c>
      <c r="DD2" s="112">
        <f>SUMIFS(Load!$D$3:$D$942,Load!$B$3:$B$942,YEAR(DD$15),Load!$C$3:$C$942,MONTH(DD$15))*DD1</f>
        <v>16475935.808820892</v>
      </c>
      <c r="DE2" s="112">
        <f>SUMIFS(Load!$D$3:$D$942,Load!$B$3:$B$942,YEAR(DE$15),Load!$C$3:$C$942,MONTH(DE$15))*DE1</f>
        <v>15570556.517655585</v>
      </c>
      <c r="DF2" s="112">
        <f>SUMIFS(Load!$D$3:$D$942,Load!$B$3:$B$942,YEAR(DF$15),Load!$C$3:$C$942,MONTH(DF$15))*DF1</f>
        <v>10937301.720601406</v>
      </c>
      <c r="DG2" s="112">
        <f>SUMIFS(Load!$D$3:$D$942,Load!$B$3:$B$942,YEAR(DG$15),Load!$C$3:$C$942,MONTH(DG$15))*DG1</f>
        <v>10374021.702527324</v>
      </c>
      <c r="DH2" s="112">
        <f>SUMIFS(Load!$D$3:$D$942,Load!$B$3:$B$942,YEAR(DH$15),Load!$C$3:$C$942,MONTH(DH$15))*DH1</f>
        <v>12012998.158589223</v>
      </c>
      <c r="DI2" s="112">
        <f>SUMIFS(Load!$D$3:$D$942,Load!$B$3:$B$942,YEAR(DI$15),Load!$C$3:$C$942,MONTH(DI$15))*DI1</f>
        <v>18802205.31951699</v>
      </c>
      <c r="DJ2" s="112">
        <f>SUMIFS(Load!$D$3:$D$942,Load!$B$3:$B$942,YEAR(DJ$15),Load!$C$3:$C$942,MONTH(DJ$15))*DJ1</f>
        <v>19133072.814883549</v>
      </c>
      <c r="DK2" s="112">
        <f>SUMIFS(Load!$D$3:$D$942,Load!$B$3:$B$942,YEAR(DK$15),Load!$C$3:$C$942,MONTH(DK$15))*DK1</f>
        <v>15491912.599201676</v>
      </c>
      <c r="DL2" s="112">
        <f>SUMIFS(Load!$D$3:$D$942,Load!$B$3:$B$942,YEAR(DL$15),Load!$C$3:$C$942,MONTH(DL$15))*DL1</f>
        <v>12197806.664737634</v>
      </c>
      <c r="DM2" s="112">
        <f>SUMIFS(Load!$D$3:$D$942,Load!$B$3:$B$942,YEAR(DM$15),Load!$C$3:$C$942,MONTH(DM$15))*DM1</f>
        <v>15789536.54141435</v>
      </c>
      <c r="DN2" s="112">
        <f>SUMIFS(Load!$D$3:$D$942,Load!$B$3:$B$942,YEAR(DN$15),Load!$C$3:$C$942,MONTH(DN$15))*DN1</f>
        <v>15362120.081989232</v>
      </c>
      <c r="DO2" s="112"/>
      <c r="DP2" s="112">
        <f>SUMIFS(Load!$D$3:$D$942,Load!$B$3:$B$942,YEAR(DP$15),Load!$C$3:$C$942,MONTH(DP$15))*DP1</f>
        <v>28633015.212548647</v>
      </c>
      <c r="DQ2" s="112">
        <f>SUMIFS(Load!$D$3:$D$942,Load!$B$3:$B$942,YEAR(DQ$15),Load!$C$3:$C$942,MONTH(DQ$15))*DQ1</f>
        <v>14732744.998754999</v>
      </c>
      <c r="DR2" s="112">
        <f>SUMIFS(Load!$D$3:$D$942,Load!$B$3:$B$942,YEAR(DR$15),Load!$C$3:$C$942,MONTH(DR$15))*DR1</f>
        <v>11941017.973668102</v>
      </c>
      <c r="DS2" s="112">
        <f>SUMIFS(Load!$D$3:$D$942,Load!$B$3:$B$942,YEAR(DS$15),Load!$C$3:$C$942,MONTH(DS$15))*DS1</f>
        <v>10976539.019917568</v>
      </c>
      <c r="DT2" s="112">
        <f>SUMIFS(Load!$D$3:$D$942,Load!$B$3:$B$942,YEAR(DT$15),Load!$C$3:$C$942,MONTH(DT$15))*DT1</f>
        <v>11180163.241073314</v>
      </c>
      <c r="DU2" s="112">
        <f>SUMIFS(Load!$D$3:$D$942,Load!$B$3:$B$942,YEAR(DU$15),Load!$C$3:$C$942,MONTH(DU$15))*DU1</f>
        <v>12431394.093079401</v>
      </c>
      <c r="DV2" s="112">
        <f>SUMIFS(Load!$D$3:$D$942,Load!$B$3:$B$942,YEAR(DV$15),Load!$C$3:$C$942,MONTH(DV$15))*DV1</f>
        <v>22263913.368533086</v>
      </c>
      <c r="DW2" s="112">
        <f>SUMIFS(Load!$D$3:$D$942,Load!$B$3:$B$942,YEAR(DW$15),Load!$C$3:$C$942,MONTH(DW$15))*DW1</f>
        <v>19388952.360420436</v>
      </c>
      <c r="DX2" s="112">
        <f>SUMIFS(Load!$D$3:$D$942,Load!$B$3:$B$942,YEAR(DX$15),Load!$C$3:$C$942,MONTH(DX$15))*DX1</f>
        <v>18155701.359072458</v>
      </c>
      <c r="DY2" s="112">
        <f>SUMIFS(Load!$D$3:$D$942,Load!$B$3:$B$942,YEAR(DY$15),Load!$C$3:$C$942,MONTH(DY$15))*DY1</f>
        <v>12624355.70808192</v>
      </c>
      <c r="DZ2" s="112">
        <f>SUMIFS(Load!$D$3:$D$942,Load!$B$3:$B$942,YEAR(DZ$15),Load!$C$3:$C$942,MONTH(DZ$15))*DZ1</f>
        <v>13770250.46457858</v>
      </c>
      <c r="EA2" s="112">
        <f>SUMIFS(Load!$D$3:$D$942,Load!$B$3:$B$942,YEAR(EA$15),Load!$C$3:$C$942,MONTH(EA$15))*EA1</f>
        <v>14892898.85890767</v>
      </c>
    </row>
    <row r="3" spans="1:159" ht="15.75" thickBot="1" x14ac:dyDescent="0.3"/>
    <row r="4" spans="1:159" ht="15.75" thickBot="1" x14ac:dyDescent="0.3">
      <c r="A4" s="108" t="s">
        <v>34</v>
      </c>
      <c r="B4" s="109" t="s">
        <v>40</v>
      </c>
      <c r="C4" s="113">
        <f>AVERAGE($F$4:$N$4)</f>
        <v>29.479914952723114</v>
      </c>
      <c r="D4" s="114">
        <f t="shared" ref="D4:E4" si="0">AVERAGE($F$4:$N$4)</f>
        <v>29.479914952723114</v>
      </c>
      <c r="E4" s="115">
        <f t="shared" si="0"/>
        <v>29.479914952723114</v>
      </c>
      <c r="F4" s="110">
        <v>29.566501793776524</v>
      </c>
      <c r="G4" s="110">
        <v>31.150006508886474</v>
      </c>
      <c r="H4" s="110">
        <v>30.961229508964106</v>
      </c>
      <c r="I4" s="110">
        <v>31.682790345286957</v>
      </c>
      <c r="J4" s="110">
        <v>31.210809331588397</v>
      </c>
      <c r="K4" s="110">
        <v>28.104131394861749</v>
      </c>
      <c r="L4" s="110">
        <v>30.180413132442816</v>
      </c>
      <c r="M4" s="110">
        <v>27.112384333230857</v>
      </c>
      <c r="N4" s="110">
        <v>25.350968225470115</v>
      </c>
      <c r="P4" s="110">
        <v>24.954813232075967</v>
      </c>
      <c r="Q4" s="110">
        <v>23.834384667931623</v>
      </c>
      <c r="R4" s="110">
        <v>23.83820422116667</v>
      </c>
      <c r="S4" s="110">
        <v>24.517337503535572</v>
      </c>
      <c r="T4" s="110">
        <v>28.975911251993264</v>
      </c>
      <c r="U4" s="110">
        <v>30.654921149312372</v>
      </c>
      <c r="V4" s="110">
        <v>27.365243686177173</v>
      </c>
      <c r="W4" s="110">
        <v>29.140477230017396</v>
      </c>
      <c r="X4" s="110">
        <v>39.25881064924689</v>
      </c>
      <c r="Y4" s="110">
        <v>21.855752292581517</v>
      </c>
      <c r="Z4" s="110">
        <v>25.818354067184675</v>
      </c>
      <c r="AA4" s="110">
        <v>26.060556916139795</v>
      </c>
      <c r="AC4" s="110">
        <v>26.963788542898062</v>
      </c>
      <c r="AD4" s="110">
        <v>23.109730345768785</v>
      </c>
      <c r="AE4" s="110">
        <v>22.253719270686176</v>
      </c>
      <c r="AF4" s="110">
        <v>21.794975976995875</v>
      </c>
      <c r="AG4" s="110">
        <v>23.019282215131661</v>
      </c>
      <c r="AH4" s="110">
        <v>23.229456271897671</v>
      </c>
      <c r="AI4" s="110">
        <v>25.638297124690517</v>
      </c>
      <c r="AJ4" s="110">
        <v>31.017944990676675</v>
      </c>
      <c r="AK4" s="110">
        <v>28.55186762256038</v>
      </c>
      <c r="AL4" s="110">
        <v>23.453292828354481</v>
      </c>
      <c r="AM4" s="110">
        <v>22.474145244919217</v>
      </c>
      <c r="AN4" s="110">
        <v>24.15163649216418</v>
      </c>
      <c r="AP4" s="110">
        <v>21.845524942033755</v>
      </c>
      <c r="AQ4" s="110">
        <v>24.313322962933317</v>
      </c>
      <c r="AR4" s="110">
        <v>26.389034268438593</v>
      </c>
      <c r="AS4" s="110">
        <v>30.516342646491346</v>
      </c>
      <c r="AT4" s="110">
        <v>20.125818245520723</v>
      </c>
      <c r="AU4" s="110">
        <v>18.484704153169311</v>
      </c>
      <c r="AV4" s="110">
        <v>31.194081029789139</v>
      </c>
      <c r="AW4" s="110">
        <v>33.438523010412339</v>
      </c>
      <c r="AX4" s="110">
        <v>26.812808826592576</v>
      </c>
      <c r="AY4" s="110">
        <v>29.088768761523827</v>
      </c>
      <c r="AZ4" s="110">
        <v>24.369141419082297</v>
      </c>
      <c r="BA4" s="110">
        <v>22.144162556811843</v>
      </c>
      <c r="BC4" s="110">
        <v>23.915872270703932</v>
      </c>
      <c r="BD4" s="110">
        <v>35.48494234634834</v>
      </c>
      <c r="BE4" s="110">
        <v>28.145171673709509</v>
      </c>
      <c r="BF4" s="110">
        <v>24.234349712614968</v>
      </c>
      <c r="BG4" s="110">
        <v>24.390497775492403</v>
      </c>
      <c r="BH4" s="110">
        <v>24.342724925604692</v>
      </c>
      <c r="BI4" s="110">
        <v>27.890681402651165</v>
      </c>
      <c r="BJ4" s="110">
        <v>30.358208296722164</v>
      </c>
      <c r="BK4" s="110">
        <v>29.582433364967905</v>
      </c>
      <c r="BL4" s="110">
        <v>26.196189131874767</v>
      </c>
      <c r="BM4" s="110">
        <v>26.358467552414243</v>
      </c>
      <c r="BN4" s="110">
        <v>26.364651851955848</v>
      </c>
      <c r="BP4" s="110">
        <v>22.795320830229063</v>
      </c>
      <c r="BQ4" s="110">
        <v>24.537223457462012</v>
      </c>
      <c r="BR4" s="110">
        <v>24.207299566364693</v>
      </c>
      <c r="BS4" s="110">
        <v>22.933502530798474</v>
      </c>
      <c r="BT4" s="110">
        <v>21.601291546695549</v>
      </c>
      <c r="BU4" s="110">
        <v>22.031987637489227</v>
      </c>
      <c r="BV4" s="110">
        <v>24.00575078127202</v>
      </c>
      <c r="BW4" s="110">
        <v>26.428534004818115</v>
      </c>
      <c r="BX4" s="110">
        <v>28.250828882702734</v>
      </c>
      <c r="BY4" s="110">
        <v>24.854408923633564</v>
      </c>
      <c r="BZ4" s="110">
        <v>26.376368976241999</v>
      </c>
      <c r="CA4" s="110">
        <v>25.835159224395529</v>
      </c>
      <c r="CC4" s="110"/>
      <c r="CD4" s="110"/>
      <c r="CE4" s="110"/>
    </row>
    <row r="5" spans="1:159" ht="15.75" thickBot="1" x14ac:dyDescent="0.3">
      <c r="A5" s="108" t="s">
        <v>35</v>
      </c>
      <c r="B5" s="109" t="s">
        <v>41</v>
      </c>
      <c r="C5" s="116">
        <f>AVERAGE($F$5:$N$5)</f>
        <v>11246116.414137106</v>
      </c>
      <c r="D5" s="117">
        <f t="shared" ref="D5:E5" si="1">AVERAGE($F$5:$N$5)</f>
        <v>11246116.414137106</v>
      </c>
      <c r="E5" s="118">
        <f t="shared" si="1"/>
        <v>11246116.414137106</v>
      </c>
      <c r="F5" s="112">
        <f>SUMIFS(Load!$D$3:$D$942,Load!$B$3:$B$942,YEAR(F$15),Load!$C$3:$C$942,MONTH(F$15))*F4</f>
        <v>9957674.1680574827</v>
      </c>
      <c r="G5" s="112">
        <f>SUMIFS(Load!$D$3:$D$942,Load!$B$3:$B$942,YEAR(G$15),Load!$C$3:$C$942,MONTH(G$15))*G4</f>
        <v>10456338.449304644</v>
      </c>
      <c r="H5" s="112">
        <f>SUMIFS(Load!$D$3:$D$942,Load!$B$3:$B$942,YEAR(H$15),Load!$C$3:$C$942,MONTH(H$15))*H4</f>
        <v>12530290.167660592</v>
      </c>
      <c r="I5" s="112">
        <f>SUMIFS(Load!$D$3:$D$942,Load!$B$3:$B$942,YEAR(I$15),Load!$C$3:$C$942,MONTH(I$15))*I4</f>
        <v>13656207.16739364</v>
      </c>
      <c r="J5" s="112">
        <f>SUMIFS(Load!$D$3:$D$942,Load!$B$3:$B$942,YEAR(J$15),Load!$C$3:$C$942,MONTH(J$15))*J4</f>
        <v>12723297.751404094</v>
      </c>
      <c r="K5" s="112">
        <f>SUMIFS(Load!$D$3:$D$942,Load!$B$3:$B$942,YEAR(K$15),Load!$C$3:$C$942,MONTH(K$15))*K4</f>
        <v>9948081.3138702735</v>
      </c>
      <c r="L5" s="112">
        <f>SUMIFS(Load!$D$3:$D$942,Load!$B$3:$B$942,YEAR(L$15),Load!$C$3:$C$942,MONTH(L$15))*L4</f>
        <v>10322123.539407983</v>
      </c>
      <c r="M5" s="112">
        <f>SUMIFS(Load!$D$3:$D$942,Load!$B$3:$B$942,YEAR(M$15),Load!$C$3:$C$942,MONTH(M$15))*M4</f>
        <v>10405162.386419855</v>
      </c>
      <c r="N5" s="112">
        <f>SUMIFS(Load!$D$3:$D$942,Load!$B$3:$B$942,YEAR(N$15),Load!$C$3:$C$942,MONTH(N$15))*N4</f>
        <v>11215872.783715412</v>
      </c>
      <c r="P5" s="112">
        <f>SUMIFS(Load!$D$3:$D$942,Load!$B$3:$B$942,YEAR(P$15),Load!$C$3:$C$942,MONTH(P$15))*P4</f>
        <v>10890722.982161487</v>
      </c>
      <c r="Q5" s="112">
        <f>SUMIFS(Load!$D$3:$D$942,Load!$B$3:$B$942,YEAR(Q$15),Load!$C$3:$C$942,MONTH(Q$15))*Q4</f>
        <v>8447845.2818135023</v>
      </c>
      <c r="R5" s="112">
        <f>SUMIFS(Load!$D$3:$D$942,Load!$B$3:$B$942,YEAR(R$15),Load!$C$3:$C$942,MONTH(R$15))*R4</f>
        <v>8211436.2203834811</v>
      </c>
      <c r="S5" s="112">
        <f>SUMIFS(Load!$D$3:$D$942,Load!$B$3:$B$942,YEAR(S$15),Load!$C$3:$C$942,MONTH(S$15))*S4</f>
        <v>7426248.0787945827</v>
      </c>
      <c r="T5" s="112">
        <f>SUMIFS(Load!$D$3:$D$942,Load!$B$3:$B$942,YEAR(T$15),Load!$C$3:$C$942,MONTH(T$15))*T4</f>
        <v>9465976.1149949469</v>
      </c>
      <c r="U5" s="112">
        <f>SUMIFS(Load!$D$3:$D$942,Load!$B$3:$B$942,YEAR(U$15),Load!$C$3:$C$942,MONTH(U$15))*U4</f>
        <v>10632903.295945603</v>
      </c>
      <c r="V5" s="112">
        <f>SUMIFS(Load!$D$3:$D$942,Load!$B$3:$B$942,YEAR(V$15),Load!$C$3:$C$942,MONTH(V$15))*V4</f>
        <v>10523660.103570651</v>
      </c>
      <c r="W5" s="112">
        <f>SUMIFS(Load!$D$3:$D$942,Load!$B$3:$B$942,YEAR(W$15),Load!$C$3:$C$942,MONTH(W$15))*W4</f>
        <v>11962130.459261369</v>
      </c>
      <c r="X5" s="112">
        <f>SUMIFS(Load!$D$3:$D$942,Load!$B$3:$B$942,YEAR(X$15),Load!$C$3:$C$942,MONTH(X$15))*X4</f>
        <v>13511552.121589744</v>
      </c>
      <c r="Y5" s="112">
        <f>SUMIFS(Load!$D$3:$D$942,Load!$B$3:$B$942,YEAR(Y$15),Load!$C$3:$C$942,MONTH(Y$15))*Y4</f>
        <v>7696516.348769825</v>
      </c>
      <c r="Z5" s="112">
        <f>SUMIFS(Load!$D$3:$D$942,Load!$B$3:$B$942,YEAR(Z$15),Load!$C$3:$C$942,MONTH(Z$15))*Z4</f>
        <v>9146420.4604310058</v>
      </c>
      <c r="AA5" s="112">
        <f>SUMIFS(Load!$D$3:$D$942,Load!$B$3:$B$942,YEAR(AA$15),Load!$C$3:$C$942,MONTH(AA$15))*AA4</f>
        <v>12370183.197597273</v>
      </c>
      <c r="AC5" s="112">
        <f>SUMIFS(Load!$D$3:$D$942,Load!$B$3:$B$942,YEAR(AC$15),Load!$C$3:$C$942,MONTH(AC$15))*AC4</f>
        <v>13651993.658908106</v>
      </c>
      <c r="AD5" s="112">
        <f>SUMIFS(Load!$D$3:$D$942,Load!$B$3:$B$942,YEAR(AD$15),Load!$C$3:$C$942,MONTH(AD$15))*AD4</f>
        <v>9183717.8297862429</v>
      </c>
      <c r="AE5" s="112">
        <f>SUMIFS(Load!$D$3:$D$942,Load!$B$3:$B$942,YEAR(AE$15),Load!$C$3:$C$942,MONTH(AE$15))*AE4</f>
        <v>8039947.4282140518</v>
      </c>
      <c r="AF5" s="112">
        <f>SUMIFS(Load!$D$3:$D$942,Load!$B$3:$B$942,YEAR(AF$15),Load!$C$3:$C$942,MONTH(AF$15))*AF4</f>
        <v>6767261.4418533053</v>
      </c>
      <c r="AG5" s="112">
        <f>SUMIFS(Load!$D$3:$D$942,Load!$B$3:$B$942,YEAR(AG$15),Load!$C$3:$C$942,MONTH(AG$15))*AG4</f>
        <v>7625795.7403836735</v>
      </c>
      <c r="AH5" s="112">
        <f>SUMIFS(Load!$D$3:$D$942,Load!$B$3:$B$942,YEAR(AH$15),Load!$C$3:$C$942,MONTH(AH$15))*AH4</f>
        <v>8122098.7660614233</v>
      </c>
      <c r="AI5" s="112">
        <f>SUMIFS(Load!$D$3:$D$942,Load!$B$3:$B$942,YEAR(AI$15),Load!$C$3:$C$942,MONTH(AI$15))*AI4</f>
        <v>10621774.467708446</v>
      </c>
      <c r="AJ5" s="112">
        <f>SUMIFS(Load!$D$3:$D$942,Load!$B$3:$B$942,YEAR(AJ$15),Load!$C$3:$C$942,MONTH(AJ$15))*AJ4</f>
        <v>12365551.17586609</v>
      </c>
      <c r="AK5" s="112">
        <f>SUMIFS(Load!$D$3:$D$942,Load!$B$3:$B$942,YEAR(AK$15),Load!$C$3:$C$942,MONTH(AK$15))*AK4</f>
        <v>10135872.774685796</v>
      </c>
      <c r="AL5" s="112">
        <f>SUMIFS(Load!$D$3:$D$942,Load!$B$3:$B$942,YEAR(AL$15),Load!$C$3:$C$942,MONTH(AL$15))*AL4</f>
        <v>8278444.310800381</v>
      </c>
      <c r="AM5" s="112">
        <f>SUMIFS(Load!$D$3:$D$942,Load!$B$3:$B$942,YEAR(AM$15),Load!$C$3:$C$942,MONTH(AM$15))*AM4</f>
        <v>8571857.7753840089</v>
      </c>
      <c r="AN5" s="112">
        <f>SUMIFS(Load!$D$3:$D$942,Load!$B$3:$B$942,YEAR(AN$15),Load!$C$3:$C$942,MONTH(AN$15))*AN4</f>
        <v>10894983.99700081</v>
      </c>
      <c r="AP5" s="112">
        <f>SUMIFS(Load!$D$3:$D$942,Load!$B$3:$B$942,YEAR(AP$15),Load!$C$3:$C$942,MONTH(AP$15))*AP4</f>
        <v>9101413.0735075139</v>
      </c>
      <c r="AQ5" s="112">
        <f>SUMIFS(Load!$D$3:$D$942,Load!$B$3:$B$942,YEAR(AQ$15),Load!$C$3:$C$942,MONTH(AQ$15))*AQ4</f>
        <v>8717883.4543152377</v>
      </c>
      <c r="AR5" s="112">
        <f>SUMIFS(Load!$D$3:$D$942,Load!$B$3:$B$942,YEAR(AR$15),Load!$C$3:$C$942,MONTH(AR$15))*AR4</f>
        <v>9289792.2681421954</v>
      </c>
      <c r="AS5" s="112">
        <f>SUMIFS(Load!$D$3:$D$942,Load!$B$3:$B$942,YEAR(AS$15),Load!$C$3:$C$942,MONTH(AS$15))*AS4</f>
        <v>9559173.620232027</v>
      </c>
      <c r="AT5" s="112">
        <f>SUMIFS(Load!$D$3:$D$942,Load!$B$3:$B$942,YEAR(AT$15),Load!$C$3:$C$942,MONTH(AT$15))*AT4</f>
        <v>6326868.8898503715</v>
      </c>
      <c r="AU5" s="112">
        <f>SUMIFS(Load!$D$3:$D$942,Load!$B$3:$B$942,YEAR(AU$15),Load!$C$3:$C$942,MONTH(AU$15))*AU4</f>
        <v>6235078.3521643234</v>
      </c>
      <c r="AV5" s="112">
        <f>SUMIFS(Load!$D$3:$D$942,Load!$B$3:$B$942,YEAR(AV$15),Load!$C$3:$C$942,MONTH(AV$15))*AV4</f>
        <v>12866128.800584717</v>
      </c>
      <c r="AW5" s="112">
        <f>SUMIFS(Load!$D$3:$D$942,Load!$B$3:$B$942,YEAR(AW$15),Load!$C$3:$C$942,MONTH(AW$15))*AW4</f>
        <v>13277901.733646812</v>
      </c>
      <c r="AX5" s="112">
        <f>SUMIFS(Load!$D$3:$D$942,Load!$B$3:$B$942,YEAR(AX$15),Load!$C$3:$C$942,MONTH(AX$15))*AX4</f>
        <v>9084683.5049309395</v>
      </c>
      <c r="AY5" s="112">
        <f>SUMIFS(Load!$D$3:$D$942,Load!$B$3:$B$942,YEAR(AY$15),Load!$C$3:$C$942,MONTH(AY$15))*AY4</f>
        <v>9669043.1457803752</v>
      </c>
      <c r="AZ5" s="112">
        <f>SUMIFS(Load!$D$3:$D$942,Load!$B$3:$B$942,YEAR(AZ$15),Load!$C$3:$C$942,MONTH(AZ$15))*AZ4</f>
        <v>9079506.2035014965</v>
      </c>
      <c r="BA5" s="112">
        <f>SUMIFS(Load!$D$3:$D$942,Load!$B$3:$B$942,YEAR(BA$15),Load!$C$3:$C$942,MONTH(BA$15))*BA4</f>
        <v>9205860.2617739253</v>
      </c>
      <c r="BC5" s="112">
        <f>SUMIFS(Load!$D$3:$D$942,Load!$B$3:$B$942,YEAR(BC$15),Load!$C$3:$C$942,MONTH(BC$15))*BC4</f>
        <v>10246511.639581213</v>
      </c>
      <c r="BD5" s="112">
        <f>SUMIFS(Load!$D$3:$D$942,Load!$B$3:$B$942,YEAR(BD$15),Load!$C$3:$C$942,MONTH(BD$15))*BD4</f>
        <v>15103649.872887461</v>
      </c>
      <c r="BE5" s="112">
        <f>SUMIFS(Load!$D$3:$D$942,Load!$B$3:$B$942,YEAR(BE$15),Load!$C$3:$C$942,MONTH(BE$15))*BE4</f>
        <v>11071875.441635678</v>
      </c>
      <c r="BF5" s="112">
        <f>SUMIFS(Load!$D$3:$D$942,Load!$B$3:$B$942,YEAR(BF$15),Load!$C$3:$C$942,MONTH(BF$15))*BF4</f>
        <v>7352345.3853816614</v>
      </c>
      <c r="BG5" s="112">
        <f>SUMIFS(Load!$D$3:$D$942,Load!$B$3:$B$942,YEAR(BG$15),Load!$C$3:$C$942,MONTH(BG$15))*BG4</f>
        <v>7811360.5881525576</v>
      </c>
      <c r="BH5" s="112">
        <f>SUMIFS(Load!$D$3:$D$942,Load!$B$3:$B$942,YEAR(BH$15),Load!$C$3:$C$942,MONTH(BH$15))*BH4</f>
        <v>8575028.3585319966</v>
      </c>
      <c r="BI5" s="112">
        <f>SUMIFS(Load!$D$3:$D$942,Load!$B$3:$B$942,YEAR(BI$15),Load!$C$3:$C$942,MONTH(BI$15))*BI4</f>
        <v>10725351.548888139</v>
      </c>
      <c r="BJ5" s="112">
        <f>SUMIFS(Load!$D$3:$D$942,Load!$B$3:$B$942,YEAR(BJ$15),Load!$C$3:$C$942,MONTH(BJ$15))*BJ4</f>
        <v>12073474.460635372</v>
      </c>
      <c r="BK5" s="112">
        <f>SUMIFS(Load!$D$3:$D$942,Load!$B$3:$B$942,YEAR(BK$15),Load!$C$3:$C$942,MONTH(BK$15))*BK4</f>
        <v>10414160.826774403</v>
      </c>
      <c r="BL5" s="112">
        <f>SUMIFS(Load!$D$3:$D$942,Load!$B$3:$B$942,YEAR(BL$15),Load!$C$3:$C$942,MONTH(BL$15))*BL4</f>
        <v>9744867.4636892267</v>
      </c>
      <c r="BM5" s="112">
        <f>SUMIFS(Load!$D$3:$D$942,Load!$B$3:$B$942,YEAR(BM$15),Load!$C$3:$C$942,MONTH(BM$15))*BM4</f>
        <v>10371614.191777453</v>
      </c>
      <c r="BN5" s="112">
        <f>SUMIFS(Load!$D$3:$D$942,Load!$B$3:$B$942,YEAR(BN$15),Load!$C$3:$C$942,MONTH(BN$15))*BN4</f>
        <v>11501796.742092798</v>
      </c>
      <c r="BP5" s="112">
        <f>SUMIFS(Load!$D$3:$D$942,Load!$B$3:$B$942,YEAR(BP$15),Load!$C$3:$C$942,MONTH(BP$15))*BP4</f>
        <v>9565959.6739516966</v>
      </c>
      <c r="BQ5" s="112">
        <f>SUMIFS(Load!$D$3:$D$942,Load!$B$3:$B$942,YEAR(BQ$15),Load!$C$3:$C$942,MONTH(BQ$15))*BQ4</f>
        <v>8917024.5773061812</v>
      </c>
      <c r="BR5" s="112">
        <f>SUMIFS(Load!$D$3:$D$942,Load!$B$3:$B$942,YEAR(BR$15),Load!$C$3:$C$942,MONTH(BR$15))*BR4</f>
        <v>8676231.8017468825</v>
      </c>
      <c r="BS5" s="112">
        <f>SUMIFS(Load!$D$3:$D$942,Load!$B$3:$B$942,YEAR(BS$15),Load!$C$3:$C$942,MONTH(BS$15))*BS4</f>
        <v>7220314.9237183658</v>
      </c>
      <c r="BT5" s="112">
        <f>SUMIFS(Load!$D$3:$D$942,Load!$B$3:$B$942,YEAR(BT$15),Load!$C$3:$C$942,MONTH(BT$15))*BT4</f>
        <v>6832550.7295595482</v>
      </c>
      <c r="BU5" s="112">
        <f>SUMIFS(Load!$D$3:$D$942,Load!$B$3:$B$942,YEAR(BU$15),Load!$C$3:$C$942,MONTH(BU$15))*BU4</f>
        <v>7454930.1061237846</v>
      </c>
      <c r="BV5" s="112">
        <f>SUMIFS(Load!$D$3:$D$942,Load!$B$3:$B$942,YEAR(BV$15),Load!$C$3:$C$942,MONTH(BV$15))*BV4</f>
        <v>9534779.1506176144</v>
      </c>
      <c r="BW5" s="112">
        <f>SUMIFS(Load!$D$3:$D$942,Load!$B$3:$B$942,YEAR(BW$15),Load!$C$3:$C$942,MONTH(BW$15))*BW4</f>
        <v>10631504.22108748</v>
      </c>
      <c r="BX5" s="112">
        <f>SUMIFS(Load!$D$3:$D$942,Load!$B$3:$B$942,YEAR(BX$15),Load!$C$3:$C$942,MONTH(BX$15))*BX4</f>
        <v>10049231.425327513</v>
      </c>
      <c r="BY5" s="112">
        <f>SUMIFS(Load!$D$3:$D$942,Load!$B$3:$B$942,YEAR(BY$15),Load!$C$3:$C$942,MONTH(BY$15))*BY4</f>
        <v>8974340.8821249679</v>
      </c>
      <c r="BZ5" s="112">
        <f>SUMIFS(Load!$D$3:$D$942,Load!$B$3:$B$942,YEAR(BZ$15),Load!$C$3:$C$942,MONTH(BZ$15))*BZ4</f>
        <v>10240524.915388297</v>
      </c>
      <c r="CA5" s="112">
        <f>SUMIFS(Load!$D$3:$D$942,Load!$B$3:$B$942,YEAR(CA$15),Load!$C$3:$C$942,MONTH(CA$15))*CA4</f>
        <v>11427095.008808695</v>
      </c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</row>
    <row r="7" spans="1:159" x14ac:dyDescent="0.25">
      <c r="A7" s="108" t="s">
        <v>34</v>
      </c>
      <c r="B7" s="109" t="s">
        <v>24</v>
      </c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C7" s="110">
        <v>23.477646256255305</v>
      </c>
      <c r="CD7" s="110">
        <v>34.325592380436923</v>
      </c>
      <c r="CE7" s="110">
        <v>25.030714333584431</v>
      </c>
      <c r="CF7" s="110">
        <v>28.559920083943691</v>
      </c>
      <c r="CG7" s="110">
        <v>26.045369401452785</v>
      </c>
      <c r="CH7" s="110">
        <v>46.734228798446061</v>
      </c>
      <c r="CI7" s="110">
        <v>47.795950801387988</v>
      </c>
      <c r="CJ7" s="110">
        <v>41.116497274562825</v>
      </c>
      <c r="CK7" s="110">
        <v>34.93221753327061</v>
      </c>
      <c r="CL7" s="110">
        <v>38.033099893673203</v>
      </c>
      <c r="CM7" s="110">
        <v>35.971185892049007</v>
      </c>
      <c r="CN7" s="110">
        <v>42.514166417807054</v>
      </c>
      <c r="CP7" s="110">
        <v>39.584021086182567</v>
      </c>
      <c r="CQ7" s="110">
        <v>32.894949587461447</v>
      </c>
      <c r="CR7" s="110">
        <v>27.353285992664929</v>
      </c>
      <c r="CS7" s="110">
        <v>33.930536607941043</v>
      </c>
      <c r="CT7" s="110">
        <v>35.720804168602221</v>
      </c>
      <c r="CU7" s="110">
        <v>27.083660369732588</v>
      </c>
      <c r="CV7" s="110">
        <v>44.244065731100555</v>
      </c>
      <c r="CW7" s="110">
        <v>49.294326084507937</v>
      </c>
      <c r="CX7" s="110">
        <v>46.189385205037901</v>
      </c>
      <c r="CY7" s="110">
        <v>31.363270547894722</v>
      </c>
      <c r="CZ7" s="110">
        <v>46.707954192983678</v>
      </c>
      <c r="DA7" s="110">
        <v>108.46583265204973</v>
      </c>
      <c r="DC7" s="110">
        <v>64.117399166521338</v>
      </c>
      <c r="DD7" s="110">
        <v>70.037918679618656</v>
      </c>
      <c r="DE7" s="110">
        <v>59.362811850162686</v>
      </c>
      <c r="DF7" s="110">
        <v>47.306532254060883</v>
      </c>
      <c r="DG7" s="110">
        <v>36.024694543525847</v>
      </c>
      <c r="DH7" s="110">
        <v>39.99861034702851</v>
      </c>
      <c r="DI7" s="110">
        <v>55.163857451890685</v>
      </c>
      <c r="DJ7" s="110">
        <v>59.372116331821452</v>
      </c>
      <c r="DK7" s="110">
        <v>57.245510083939742</v>
      </c>
      <c r="DL7" s="110">
        <v>27.641318477619425</v>
      </c>
      <c r="DM7" s="110">
        <v>51.962707870742584</v>
      </c>
      <c r="DN7" s="110">
        <v>42.950081923162124</v>
      </c>
      <c r="DP7" s="119">
        <v>99.262140864220385</v>
      </c>
      <c r="DQ7" s="119">
        <v>44.257519089443768</v>
      </c>
      <c r="DR7" s="119">
        <v>37.026294913655398</v>
      </c>
      <c r="DS7" s="119">
        <v>38.745495268414281</v>
      </c>
      <c r="DT7" s="119">
        <v>43.707048559567056</v>
      </c>
      <c r="DU7" s="119">
        <v>43.375256831280282</v>
      </c>
      <c r="DV7" s="119">
        <v>61.30839982430642</v>
      </c>
      <c r="DW7" s="119">
        <v>53.516501301508896</v>
      </c>
      <c r="DX7" s="119">
        <v>62.710814567885556</v>
      </c>
      <c r="DY7" s="119">
        <v>43.092626270691888</v>
      </c>
      <c r="DZ7" s="119">
        <v>40.388688020740311</v>
      </c>
      <c r="EA7" s="119">
        <v>42.100601127095686</v>
      </c>
    </row>
    <row r="8" spans="1:159" x14ac:dyDescent="0.25">
      <c r="A8" s="108" t="s">
        <v>35</v>
      </c>
      <c r="B8" s="109" t="s">
        <v>25</v>
      </c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C8" s="120">
        <f>SUMIFS(Load!$D$3:$D$942,Load!$B$3:$B$942,YEAR(CC$15),Load!$C$3:$C$942,MONTH(CC$15))*CC7</f>
        <v>9872225.0578736011</v>
      </c>
      <c r="CD8" s="120">
        <f>SUMIFS(Load!$D$3:$D$942,Load!$B$3:$B$942,YEAR(CD$15),Load!$C$3:$C$942,MONTH(CD$15))*CD7</f>
        <v>13139738.414024523</v>
      </c>
      <c r="CE8" s="120">
        <f>SUMIFS(Load!$D$3:$D$942,Load!$B$3:$B$942,YEAR(CE$15),Load!$C$3:$C$942,MONTH(CE$15))*CE7</f>
        <v>8947044.4988928866</v>
      </c>
      <c r="CF8" s="120">
        <f>SUMIFS(Load!$D$3:$D$942,Load!$B$3:$B$942,YEAR(CF$15),Load!$C$3:$C$942,MONTH(CF$15))*CF7</f>
        <v>9239561.9898668285</v>
      </c>
      <c r="CG8" s="120">
        <f>SUMIFS(Load!$D$3:$D$942,Load!$B$3:$B$942,YEAR(CG$15),Load!$C$3:$C$942,MONTH(CG$15))*CG7</f>
        <v>8425596.276794821</v>
      </c>
      <c r="CH8" s="120">
        <f>SUMIFS(Load!$D$3:$D$942,Load!$B$3:$B$942,YEAR(CH$15),Load!$C$3:$C$942,MONTH(CH$15))*CH7</f>
        <v>18961941.183075078</v>
      </c>
      <c r="CI8" s="120">
        <f>SUMIFS(Load!$D$3:$D$942,Load!$B$3:$B$942,YEAR(CI$15),Load!$C$3:$C$942,MONTH(CI$15))*CI7</f>
        <v>21457303.366370812</v>
      </c>
      <c r="CJ8" s="120">
        <f>SUMIFS(Load!$D$3:$D$942,Load!$B$3:$B$942,YEAR(CJ$15),Load!$C$3:$C$942,MONTH(CJ$15))*CJ7</f>
        <v>16755851.984343102</v>
      </c>
      <c r="CK8" s="120">
        <f>SUMIFS(Load!$D$3:$D$942,Load!$B$3:$B$942,YEAR(CK$15),Load!$C$3:$C$942,MONTH(CK$15))*CK7</f>
        <v>12319355.574061126</v>
      </c>
      <c r="CL8" s="120">
        <f>SUMIFS(Load!$D$3:$D$942,Load!$B$3:$B$942,YEAR(CL$15),Load!$C$3:$C$942,MONTH(CL$15))*CL7</f>
        <v>13291391.744794281</v>
      </c>
      <c r="CM8" s="120">
        <f>SUMIFS(Load!$D$3:$D$942,Load!$B$3:$B$942,YEAR(CM$15),Load!$C$3:$C$942,MONTH(CM$15))*CM7</f>
        <v>13530981.423148626</v>
      </c>
      <c r="CN8" s="120">
        <f>SUMIFS(Load!$D$3:$D$942,Load!$B$3:$B$942,YEAR(CN$15),Load!$C$3:$C$942,MONTH(CN$15))*CN7</f>
        <v>18824856.34969198</v>
      </c>
      <c r="CP8" s="120">
        <f>SUMIFS(Load!$D$3:$D$942,Load!$B$3:$B$942,YEAR(CP$15),Load!$C$3:$C$942,MONTH(CP$15))*CP7</f>
        <v>18931287.781357683</v>
      </c>
      <c r="CQ8" s="120">
        <f>SUMIFS(Load!$D$3:$D$942,Load!$B$3:$B$942,YEAR(CQ$15),Load!$C$3:$C$942,MONTH(CQ$15))*CQ7</f>
        <v>12536033.639572872</v>
      </c>
      <c r="CR8" s="120">
        <f>SUMIFS(Load!$D$3:$D$942,Load!$B$3:$B$942,YEAR(CR$15),Load!$C$3:$C$942,MONTH(CR$15))*CR7</f>
        <v>9763843.5252451506</v>
      </c>
      <c r="CS8" s="120">
        <f>SUMIFS(Load!$D$3:$D$942,Load!$B$3:$B$942,YEAR(CS$15),Load!$C$3:$C$942,MONTH(CS$15))*CS7</f>
        <v>11709037.415657381</v>
      </c>
      <c r="CT8" s="120">
        <f>SUMIFS(Load!$D$3:$D$942,Load!$B$3:$B$942,YEAR(CT$15),Load!$C$3:$C$942,MONTH(CT$15))*CT7</f>
        <v>11567819.389110036</v>
      </c>
      <c r="CU8" s="120">
        <f>SUMIFS(Load!$D$3:$D$942,Load!$B$3:$B$942,YEAR(CU$15),Load!$C$3:$C$942,MONTH(CU$15))*CU7</f>
        <v>9031791.7476960272</v>
      </c>
      <c r="CV8" s="120">
        <f>SUMIFS(Load!$D$3:$D$942,Load!$B$3:$B$942,YEAR(CV$15),Load!$C$3:$C$942,MONTH(CV$15))*CV7</f>
        <v>18769502.123916987</v>
      </c>
      <c r="CW8" s="120">
        <f>SUMIFS(Load!$D$3:$D$942,Load!$B$3:$B$942,YEAR(CW$15),Load!$C$3:$C$942,MONTH(CW$15))*CW7</f>
        <v>20832792.704315666</v>
      </c>
      <c r="CX8" s="120">
        <f>SUMIFS(Load!$D$3:$D$942,Load!$B$3:$B$942,YEAR(CX$15),Load!$C$3:$C$942,MONTH(CX$15))*CX7</f>
        <v>14980446.806568744</v>
      </c>
      <c r="CY8" s="120">
        <f>SUMIFS(Load!$D$3:$D$942,Load!$B$3:$B$942,YEAR(CY$15),Load!$C$3:$C$942,MONTH(CY$15))*CY7</f>
        <v>10647665.564246854</v>
      </c>
      <c r="CZ8" s="120">
        <f>SUMIFS(Load!$D$3:$D$942,Load!$B$3:$B$942,YEAR(CZ$15),Load!$C$3:$C$942,MONTH(CZ$15))*CZ7</f>
        <v>19509338.367267311</v>
      </c>
      <c r="DA8" s="120">
        <f>SUMIFS(Load!$D$3:$D$942,Load!$B$3:$B$942,YEAR(DA$15),Load!$C$3:$C$942,MONTH(DA$15))*DA7</f>
        <v>54162682.148049399</v>
      </c>
      <c r="DC8" s="120">
        <f>SUMIFS(Load!$D$3:$D$942,Load!$B$3:$B$942,YEAR(DC$15),Load!$C$3:$C$942,MONTH(DC$15))*DC7</f>
        <v>28718088.774478938</v>
      </c>
      <c r="DD8" s="120">
        <f>SUMIFS(Load!$D$3:$D$942,Load!$B$3:$B$942,YEAR(DD$15),Load!$C$3:$C$942,MONTH(DD$15))*DD7</f>
        <v>26703703.092555422</v>
      </c>
      <c r="DE8" s="120">
        <f>SUMIFS(Load!$D$3:$D$942,Load!$B$3:$B$942,YEAR(DE$15),Load!$C$3:$C$942,MONTH(DE$15))*DE7</f>
        <v>22272790.801711671</v>
      </c>
      <c r="DF8" s="120">
        <f>SUMIFS(Load!$D$3:$D$942,Load!$B$3:$B$942,YEAR(DF$15),Load!$C$3:$C$942,MONTH(DF$15))*DF7</f>
        <v>14630007.80882868</v>
      </c>
      <c r="DG8" s="120">
        <f>SUMIFS(Load!$D$3:$D$942,Load!$B$3:$B$942,YEAR(DG$15),Load!$C$3:$C$942,MONTH(DG$15))*DG7</f>
        <v>10852575.681936659</v>
      </c>
      <c r="DH8" s="120">
        <f>SUMIFS(Load!$D$3:$D$942,Load!$B$3:$B$942,YEAR(DH$15),Load!$C$3:$C$942,MONTH(DH$15))*DH7</f>
        <v>12903267.862012578</v>
      </c>
      <c r="DI8" s="120">
        <f>SUMIFS(Load!$D$3:$D$942,Load!$B$3:$B$942,YEAR(DI$15),Load!$C$3:$C$942,MONTH(DI$15))*DI7</f>
        <v>21065753.234366264</v>
      </c>
      <c r="DJ8" s="120">
        <f>SUMIFS(Load!$D$3:$D$942,Load!$B$3:$B$942,YEAR(DJ$15),Load!$C$3:$C$942,MONTH(DJ$15))*DJ7</f>
        <v>21858063.246616866</v>
      </c>
      <c r="DK8" s="120">
        <f>SUMIFS(Load!$D$3:$D$942,Load!$B$3:$B$942,YEAR(DK$15),Load!$C$3:$C$942,MONTH(DK$15))*DK7</f>
        <v>17952800.909776933</v>
      </c>
      <c r="DL8" s="120">
        <f>SUMIFS(Load!$D$3:$D$942,Load!$B$3:$B$942,YEAR(DL$15),Load!$C$3:$C$942,MONTH(DL$15))*DL7</f>
        <v>8958310.7026881576</v>
      </c>
      <c r="DM8" s="120">
        <f>SUMIFS(Load!$D$3:$D$942,Load!$B$3:$B$942,YEAR(DM$15),Load!$C$3:$C$942,MONTH(DM$15))*DM7</f>
        <v>20412227.578252118</v>
      </c>
      <c r="DN8" s="120">
        <f>SUMIFS(Load!$D$3:$D$942,Load!$B$3:$B$942,YEAR(DN$15),Load!$C$3:$C$942,MONTH(DN$15))*DN7</f>
        <v>18111186.900529157</v>
      </c>
      <c r="DP8" s="112">
        <f>SUMIFS(Load!$D$3:$D$942,Load!$B$3:$B$942,YEAR(DP$15),Load!$C$3:$C$942,MONTH(DP$15))*DP7</f>
        <v>47595308.325614423</v>
      </c>
      <c r="DQ8" s="112">
        <f>SUMIFS(Load!$D$3:$D$942,Load!$B$3:$B$942,YEAR(DQ$15),Load!$C$3:$C$942,MONTH(DQ$15))*DQ7</f>
        <v>16514050.80616736</v>
      </c>
      <c r="DR8" s="112">
        <f>SUMIFS(Load!$D$3:$D$942,Load!$B$3:$B$942,YEAR(DR$15),Load!$C$3:$C$942,MONTH(DR$15))*DR7</f>
        <v>12723037.799217895</v>
      </c>
      <c r="DS8" s="112">
        <f>SUMIFS(Load!$D$3:$D$942,Load!$B$3:$B$942,YEAR(DS$15),Load!$C$3:$C$942,MONTH(DS$15))*DS7</f>
        <v>11901267.860061163</v>
      </c>
      <c r="DT8" s="112">
        <f>SUMIFS(Load!$D$3:$D$942,Load!$B$3:$B$942,YEAR(DT$15),Load!$C$3:$C$942,MONTH(DT$15))*DT7</f>
        <v>13914371.668159133</v>
      </c>
      <c r="DU8" s="112">
        <f>SUMIFS(Load!$D$3:$D$942,Load!$B$3:$B$942,YEAR(DU$15),Load!$C$3:$C$942,MONTH(DU$15))*DU7</f>
        <v>14682035.477183549</v>
      </c>
      <c r="DV8" s="112">
        <f>SUMIFS(Load!$D$3:$D$942,Load!$B$3:$B$942,YEAR(DV$15),Load!$C$3:$C$942,MONTH(DV$15))*DV7</f>
        <v>25973682.654790428</v>
      </c>
      <c r="DW8" s="112">
        <f>SUMIFS(Load!$D$3:$D$942,Load!$B$3:$B$942,YEAR(DW$15),Load!$C$3:$C$942,MONTH(DW$15))*DW7</f>
        <v>20795701.865976643</v>
      </c>
      <c r="DX8" s="112">
        <f>SUMIFS(Load!$D$3:$D$942,Load!$B$3:$B$942,YEAR(DX$15),Load!$C$3:$C$942,MONTH(DX$15))*DX7</f>
        <v>22382776.117819086</v>
      </c>
      <c r="DY8" s="112">
        <f>SUMIFS(Load!$D$3:$D$942,Load!$B$3:$B$942,YEAR(DY$15),Load!$C$3:$C$942,MONTH(DY$15))*DY7</f>
        <v>14834976.987511726</v>
      </c>
      <c r="DZ8" s="112">
        <f>SUMIFS(Load!$D$3:$D$942,Load!$B$3:$B$942,YEAR(DZ$15),Load!$C$3:$C$942,MONTH(DZ$15))*DZ7</f>
        <v>15134721.009580987</v>
      </c>
      <c r="EA8" s="112">
        <f>SUMIFS(Load!$D$3:$D$942,Load!$B$3:$B$942,YEAR(EA$15),Load!$C$3:$C$942,MONTH(EA$15))*EA7</f>
        <v>18027818.01968291</v>
      </c>
    </row>
    <row r="9" spans="1:159" ht="15.75" thickBot="1" x14ac:dyDescent="0.3"/>
    <row r="10" spans="1:159" ht="15.75" thickBot="1" x14ac:dyDescent="0.3">
      <c r="A10" s="108" t="s">
        <v>26</v>
      </c>
      <c r="B10" s="109" t="s">
        <v>26</v>
      </c>
      <c r="C10" s="121">
        <f>AVERAGE($F$10:$N$10)</f>
        <v>39400.729306412977</v>
      </c>
      <c r="D10" s="122">
        <f t="shared" ref="D10:E10" si="2">AVERAGE($F$10:$N$10)</f>
        <v>39400.729306412977</v>
      </c>
      <c r="E10" s="123">
        <f t="shared" si="2"/>
        <v>39400.729306412977</v>
      </c>
      <c r="F10" s="56">
        <v>32901.728451889961</v>
      </c>
      <c r="G10" s="56">
        <v>-458.77509581069609</v>
      </c>
      <c r="H10" s="56">
        <v>68316.51506918318</v>
      </c>
      <c r="I10" s="56">
        <v>81162.011592048962</v>
      </c>
      <c r="J10" s="56">
        <v>56465.796729433088</v>
      </c>
      <c r="K10" s="56">
        <v>59661.860779119284</v>
      </c>
      <c r="L10" s="56">
        <v>68826.078571528502</v>
      </c>
      <c r="M10" s="56">
        <v>18313.024137997108</v>
      </c>
      <c r="N10" s="56">
        <v>-30581.676477672612</v>
      </c>
      <c r="P10" s="124">
        <v>-9954.3367124877968</v>
      </c>
      <c r="Q10" s="124">
        <v>27294.546785913481</v>
      </c>
      <c r="R10" s="124">
        <v>51026.037925631477</v>
      </c>
      <c r="S10" s="124">
        <v>71032.509736717824</v>
      </c>
      <c r="T10" s="124">
        <v>74130.024941180163</v>
      </c>
      <c r="U10" s="124">
        <v>86069.082836189962</v>
      </c>
      <c r="V10" s="124">
        <v>74459.676430692678</v>
      </c>
      <c r="W10" s="124">
        <v>42477.614256147986</v>
      </c>
      <c r="X10" s="124">
        <v>18270.021860893186</v>
      </c>
      <c r="Y10" s="124">
        <v>43174.691303310537</v>
      </c>
      <c r="Z10" s="124">
        <v>-31033.535293928278</v>
      </c>
      <c r="AA10" s="124">
        <v>15834.802260302507</v>
      </c>
      <c r="AC10" s="124">
        <v>10753.955555142269</v>
      </c>
      <c r="AD10" s="124">
        <v>20722.670603146336</v>
      </c>
      <c r="AE10" s="124">
        <v>76971.934249527287</v>
      </c>
      <c r="AF10" s="124">
        <v>75563.613875940762</v>
      </c>
      <c r="AG10" s="124">
        <v>80523.62136755031</v>
      </c>
      <c r="AH10" s="124">
        <v>88803.826787177983</v>
      </c>
      <c r="AI10" s="124">
        <v>133503.38035289882</v>
      </c>
      <c r="AJ10" s="124">
        <v>57898.507895218128</v>
      </c>
      <c r="AK10" s="124">
        <v>44052.793160588481</v>
      </c>
      <c r="AL10" s="124">
        <v>37929.07167085322</v>
      </c>
      <c r="AM10" s="124">
        <v>36304.137320885791</v>
      </c>
      <c r="AN10" s="124">
        <v>6847.7539347182928</v>
      </c>
      <c r="AP10" s="124">
        <v>35718.472580187976</v>
      </c>
      <c r="AQ10" s="124">
        <v>46860.861276219053</v>
      </c>
      <c r="AR10" s="124">
        <v>68791.657265722111</v>
      </c>
      <c r="AS10" s="124">
        <v>33042.956225734408</v>
      </c>
      <c r="AT10" s="124">
        <v>30434.461760390415</v>
      </c>
      <c r="AU10" s="124">
        <v>68346.002584215516</v>
      </c>
      <c r="AV10" s="124">
        <v>91180.510497609343</v>
      </c>
      <c r="AW10" s="124">
        <v>58008.02968446134</v>
      </c>
      <c r="AX10" s="124">
        <v>30826.783200093232</v>
      </c>
      <c r="AY10" s="124">
        <v>37560.157296397723</v>
      </c>
      <c r="AZ10" s="124">
        <v>14767.228251819251</v>
      </c>
      <c r="BA10" s="124">
        <v>-33519.304783353808</v>
      </c>
      <c r="BC10" s="124">
        <v>-25346.683290570134</v>
      </c>
      <c r="BD10" s="124">
        <v>-29444.893058997677</v>
      </c>
      <c r="BE10" s="124">
        <v>17166.142483358399</v>
      </c>
      <c r="BF10" s="124">
        <v>50728.600735465727</v>
      </c>
      <c r="BG10" s="124">
        <v>-7632.7277456338661</v>
      </c>
      <c r="BH10" s="124">
        <v>31941.540324479476</v>
      </c>
      <c r="BI10" s="124">
        <v>90820.987143995648</v>
      </c>
      <c r="BJ10" s="124">
        <v>77171.792107341535</v>
      </c>
      <c r="BK10" s="124">
        <v>50593.746817933185</v>
      </c>
      <c r="BL10" s="124">
        <v>37443.434498279086</v>
      </c>
      <c r="BM10" s="124">
        <v>46687.445859657048</v>
      </c>
      <c r="BN10" s="124">
        <v>-19822.183858498844</v>
      </c>
      <c r="BP10" s="124">
        <v>-25351.122603449865</v>
      </c>
      <c r="BQ10" s="124">
        <v>790.75921291939642</v>
      </c>
      <c r="BR10" s="124">
        <v>105813.752912001</v>
      </c>
      <c r="BS10" s="124">
        <v>5117.1361042827102</v>
      </c>
      <c r="BT10" s="124">
        <v>15908.211049412526</v>
      </c>
      <c r="BU10" s="124">
        <v>39735.17541459432</v>
      </c>
      <c r="BV10" s="124">
        <v>63208.543747594762</v>
      </c>
      <c r="BW10" s="124">
        <v>92321.557636679951</v>
      </c>
      <c r="BX10" s="124">
        <v>13548.525208724655</v>
      </c>
      <c r="BY10" s="124">
        <v>60634.357754859382</v>
      </c>
      <c r="BZ10" s="124">
        <v>261.93218760409229</v>
      </c>
      <c r="CA10" s="124">
        <v>-51589.960533132187</v>
      </c>
      <c r="CC10" s="124">
        <v>-127638.3985989535</v>
      </c>
      <c r="CD10" s="124">
        <v>-118765.02629803773</v>
      </c>
      <c r="CE10" s="124">
        <v>-53500.196418275125</v>
      </c>
      <c r="CF10" s="124">
        <v>-68923.347747158492</v>
      </c>
      <c r="CG10" s="124">
        <v>-56499.143656364584</v>
      </c>
      <c r="CH10" s="124">
        <v>-69390.79102406156</v>
      </c>
      <c r="CI10" s="124">
        <v>-64536.680435146904</v>
      </c>
      <c r="CJ10" s="124">
        <v>-81323.638056870084</v>
      </c>
      <c r="CK10" s="124">
        <v>-66922.370636475214</v>
      </c>
      <c r="CL10" s="124">
        <v>-66759.74036893982</v>
      </c>
      <c r="CM10" s="124">
        <v>-133245.0859999971</v>
      </c>
      <c r="CN10" s="124">
        <v>-186343.05485109845</v>
      </c>
      <c r="CP10" s="124">
        <v>-186379.28487616807</v>
      </c>
      <c r="CQ10" s="124">
        <v>-108969.8839821837</v>
      </c>
      <c r="CR10" s="124">
        <v>-64997.337460468814</v>
      </c>
      <c r="CS10" s="124">
        <v>-51759.631346183189</v>
      </c>
      <c r="CT10" s="124">
        <v>-81520.497535288974</v>
      </c>
      <c r="CU10" s="124">
        <v>-103816.39484862873</v>
      </c>
      <c r="CV10" s="124">
        <v>-47015.479906414985</v>
      </c>
      <c r="CW10" s="124">
        <v>-59698.44203116931</v>
      </c>
      <c r="CX10" s="124">
        <v>-15668.332333990082</v>
      </c>
      <c r="CY10" s="124">
        <v>-17117.805714489659</v>
      </c>
      <c r="CZ10" s="124">
        <v>-76516.161584022455</v>
      </c>
      <c r="DA10" s="124">
        <v>-135154.39567995677</v>
      </c>
      <c r="DC10" s="124">
        <v>-118510.02794063091</v>
      </c>
      <c r="DD10" s="124">
        <v>-124155.11940695287</v>
      </c>
      <c r="DE10" s="124">
        <v>-90673.469516721147</v>
      </c>
      <c r="DF10" s="124">
        <v>-68090.131819826143</v>
      </c>
      <c r="DG10" s="124">
        <v>-25520.474747509346</v>
      </c>
      <c r="DH10" s="124">
        <v>-27551.966794256819</v>
      </c>
      <c r="DI10" s="124">
        <v>-14472.989996054384</v>
      </c>
      <c r="DJ10" s="124">
        <v>-16069.171165307809</v>
      </c>
      <c r="DK10" s="124">
        <v>-13252.18129816663</v>
      </c>
      <c r="DL10" s="124">
        <v>21307.699592713907</v>
      </c>
      <c r="DM10" s="124">
        <v>-86989.968689562753</v>
      </c>
      <c r="DN10" s="124">
        <v>-82339.573522249062</v>
      </c>
      <c r="DP10" s="124">
        <v>-126985.78818424238</v>
      </c>
      <c r="DQ10" s="124">
        <v>-59642.762835254485</v>
      </c>
      <c r="DR10" s="124">
        <v>-44954.495460721257</v>
      </c>
      <c r="DS10" s="124">
        <v>-49737.560825731605</v>
      </c>
      <c r="DT10" s="124">
        <v>-62710.201519487717</v>
      </c>
      <c r="DU10" s="124">
        <v>-30006.291665574827</v>
      </c>
      <c r="DV10" s="124">
        <v>-42290.88229300722</v>
      </c>
      <c r="DW10" s="124">
        <v>-30861.257179945998</v>
      </c>
      <c r="DX10" s="124">
        <v>-43767.202360825846</v>
      </c>
      <c r="DY10" s="124">
        <v>-39025.178543588263</v>
      </c>
      <c r="DZ10" s="124">
        <v>-32572.835127105645</v>
      </c>
      <c r="EA10" s="124">
        <v>-55117.472234910761</v>
      </c>
    </row>
    <row r="12" spans="1:159" x14ac:dyDescent="0.25">
      <c r="A12" s="108" t="str">
        <f>B12</f>
        <v>Counterfactual</v>
      </c>
      <c r="B12" s="109" t="s">
        <v>74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>
        <f t="shared" ref="BC12:BN12" si="3">BC61</f>
        <v>12709423.897780119</v>
      </c>
      <c r="BD12" s="112">
        <f t="shared" si="3"/>
        <v>18343441.173928972</v>
      </c>
      <c r="BE12" s="112">
        <f t="shared" si="3"/>
        <v>12757004.627894437</v>
      </c>
      <c r="BF12" s="112">
        <f t="shared" si="3"/>
        <v>8788285.2094912827</v>
      </c>
      <c r="BG12" s="112">
        <f t="shared" si="3"/>
        <v>9620232.6905629113</v>
      </c>
      <c r="BH12" s="112">
        <f t="shared" si="3"/>
        <v>9518703.9792826734</v>
      </c>
      <c r="BI12" s="112">
        <f t="shared" si="3"/>
        <v>13880911.735245058</v>
      </c>
      <c r="BJ12" s="112">
        <f t="shared" si="3"/>
        <v>14302619.928178212</v>
      </c>
      <c r="BK12" s="112">
        <f t="shared" si="3"/>
        <v>12906177.561027564</v>
      </c>
      <c r="BL12" s="112">
        <f t="shared" si="3"/>
        <v>10860314.250274349</v>
      </c>
      <c r="BM12" s="112">
        <f t="shared" si="3"/>
        <v>11293427.671737285</v>
      </c>
      <c r="BN12" s="112">
        <f t="shared" si="3"/>
        <v>13604377.12100248</v>
      </c>
      <c r="BO12" s="112"/>
      <c r="BP12" s="112">
        <f t="shared" ref="BP12:DZ12" si="4">BP61</f>
        <v>11981292.068380311</v>
      </c>
      <c r="BQ12" s="112">
        <f t="shared" si="4"/>
        <v>10114142.692297436</v>
      </c>
      <c r="BR12" s="112">
        <f t="shared" si="4"/>
        <v>9818408.00664258</v>
      </c>
      <c r="BS12" s="112">
        <f t="shared" si="4"/>
        <v>8723768.1542343516</v>
      </c>
      <c r="BT12" s="112">
        <f t="shared" si="4"/>
        <v>8644309.8886107188</v>
      </c>
      <c r="BU12" s="112">
        <f t="shared" si="4"/>
        <v>8857532.7113828454</v>
      </c>
      <c r="BV12" s="112">
        <f t="shared" si="4"/>
        <v>11420888.551424872</v>
      </c>
      <c r="BW12" s="112">
        <f t="shared" si="4"/>
        <v>9665352.572070621</v>
      </c>
      <c r="BX12" s="112">
        <f t="shared" si="4"/>
        <v>10738197.488495428</v>
      </c>
      <c r="BY12" s="112">
        <f t="shared" si="4"/>
        <v>10261416.264947815</v>
      </c>
      <c r="BZ12" s="112">
        <f t="shared" si="4"/>
        <v>11232475.915634379</v>
      </c>
      <c r="CA12" s="112">
        <f t="shared" si="4"/>
        <v>13885814.182716636</v>
      </c>
      <c r="CB12" s="112"/>
      <c r="CC12" s="112">
        <f t="shared" si="4"/>
        <v>11195926.496189516</v>
      </c>
      <c r="CD12" s="112">
        <f t="shared" si="4"/>
        <v>14438680.298065931</v>
      </c>
      <c r="CE12" s="112">
        <f t="shared" si="4"/>
        <v>10326821.078499172</v>
      </c>
      <c r="CF12" s="112">
        <f t="shared" si="4"/>
        <v>10282106.899570609</v>
      </c>
      <c r="CG12" s="112">
        <f t="shared" si="4"/>
        <v>9569658.8653948065</v>
      </c>
      <c r="CH12" s="112">
        <f t="shared" si="4"/>
        <v>17821243.762535222</v>
      </c>
      <c r="CI12" s="112">
        <f t="shared" si="4"/>
        <v>20434967.517985992</v>
      </c>
      <c r="CJ12" s="112">
        <f t="shared" si="4"/>
        <v>16503189.895190245</v>
      </c>
      <c r="CK12" s="112">
        <f t="shared" si="4"/>
        <v>11947868.459855745</v>
      </c>
      <c r="CL12" s="112">
        <f t="shared" si="4"/>
        <v>13272321.855240449</v>
      </c>
      <c r="CM12" s="112">
        <f t="shared" si="4"/>
        <v>14196036.986340603</v>
      </c>
      <c r="CN12" s="112">
        <f t="shared" si="4"/>
        <v>19467971.607319675</v>
      </c>
      <c r="CO12" s="112"/>
      <c r="CP12" s="112">
        <f t="shared" si="4"/>
        <v>19782915.486911729</v>
      </c>
      <c r="CQ12" s="112">
        <f t="shared" si="4"/>
        <v>13301386.95709371</v>
      </c>
      <c r="CR12" s="112">
        <f t="shared" si="4"/>
        <v>10827273.789401369</v>
      </c>
      <c r="CS12" s="112">
        <f t="shared" si="4"/>
        <v>11661551.18238404</v>
      </c>
      <c r="CT12" s="112">
        <f t="shared" si="4"/>
        <v>11445134.597684871</v>
      </c>
      <c r="CU12" s="112">
        <f t="shared" si="4"/>
        <v>9196304.0927927662</v>
      </c>
      <c r="CV12" s="112">
        <f t="shared" si="4"/>
        <v>17895997.415834665</v>
      </c>
      <c r="CW12" s="112">
        <f t="shared" si="4"/>
        <v>19024196.780565344</v>
      </c>
      <c r="CX12" s="112">
        <f t="shared" si="4"/>
        <v>12439507.557407014</v>
      </c>
      <c r="CY12" s="112">
        <f t="shared" si="4"/>
        <v>10486172.985734057</v>
      </c>
      <c r="CZ12" s="112">
        <f t="shared" si="4"/>
        <v>18742231.7548449</v>
      </c>
      <c r="DA12" s="112">
        <f t="shared" si="4"/>
        <v>51287600.674503297</v>
      </c>
      <c r="DB12" s="112"/>
      <c r="DC12" s="112">
        <f t="shared" si="4"/>
        <v>26860074.203059629</v>
      </c>
      <c r="DD12" s="112">
        <f t="shared" si="4"/>
        <v>25913925.449288275</v>
      </c>
      <c r="DE12" s="112">
        <f t="shared" si="4"/>
        <v>20784063.332453832</v>
      </c>
      <c r="DF12" s="112">
        <f t="shared" si="4"/>
        <v>13562400.208700696</v>
      </c>
      <c r="DG12" s="112">
        <f t="shared" si="4"/>
        <v>11649479.2052368</v>
      </c>
      <c r="DH12" s="112">
        <f t="shared" si="4"/>
        <v>13002249.19681851</v>
      </c>
      <c r="DI12" s="112">
        <f t="shared" si="4"/>
        <v>19994954.602431007</v>
      </c>
      <c r="DJ12" s="112">
        <f t="shared" si="4"/>
        <v>20183771.63313913</v>
      </c>
      <c r="DK12" s="112">
        <f t="shared" si="4"/>
        <v>18607941.312056649</v>
      </c>
      <c r="DL12" s="112">
        <f t="shared" si="4"/>
        <v>9856662.9862833824</v>
      </c>
      <c r="DM12" s="112">
        <f t="shared" si="4"/>
        <v>19618463.364178833</v>
      </c>
      <c r="DN12" s="112">
        <f t="shared" si="4"/>
        <v>18050282.455265775</v>
      </c>
      <c r="DO12" s="112"/>
      <c r="DP12" s="112">
        <f t="shared" si="4"/>
        <v>41444987.156514794</v>
      </c>
      <c r="DQ12" s="112">
        <f t="shared" si="4"/>
        <v>15649159.171969501</v>
      </c>
      <c r="DR12" s="112">
        <f t="shared" si="4"/>
        <v>12692632.327722937</v>
      </c>
      <c r="DS12" s="112">
        <f t="shared" si="4"/>
        <v>11209028.990296016</v>
      </c>
      <c r="DT12" s="112">
        <f t="shared" si="4"/>
        <v>11946512.775561476</v>
      </c>
      <c r="DU12" s="112">
        <f t="shared" si="4"/>
        <v>14755400.746996261</v>
      </c>
      <c r="DV12" s="112">
        <f t="shared" si="4"/>
        <v>22289371.951688047</v>
      </c>
      <c r="DW12" s="112">
        <f t="shared" si="4"/>
        <v>17581319.141121197</v>
      </c>
      <c r="DX12" s="112">
        <f t="shared" si="4"/>
        <v>18612750.964645736</v>
      </c>
      <c r="DY12" s="112">
        <f t="shared" si="4"/>
        <v>12887908.72057882</v>
      </c>
      <c r="DZ12" s="112">
        <f t="shared" si="4"/>
        <v>15049497.988932081</v>
      </c>
      <c r="EA12" s="112">
        <f t="shared" ref="EA12" si="5">EA61</f>
        <v>17070011.06802915</v>
      </c>
    </row>
    <row r="14" spans="1:159" x14ac:dyDescent="0.25">
      <c r="B14" s="125" t="s">
        <v>0</v>
      </c>
      <c r="C14" s="125">
        <f>YEAR(C15)</f>
        <v>2015</v>
      </c>
      <c r="D14" s="125">
        <f t="shared" ref="D14:N14" si="6">YEAR(D15)</f>
        <v>2015</v>
      </c>
      <c r="E14" s="125">
        <f t="shared" si="6"/>
        <v>2015</v>
      </c>
      <c r="F14" s="125">
        <f t="shared" si="6"/>
        <v>2015</v>
      </c>
      <c r="G14" s="125">
        <f t="shared" si="6"/>
        <v>2015</v>
      </c>
      <c r="H14" s="125">
        <f t="shared" si="6"/>
        <v>2015</v>
      </c>
      <c r="I14" s="125">
        <f t="shared" si="6"/>
        <v>2015</v>
      </c>
      <c r="J14" s="125">
        <f t="shared" si="6"/>
        <v>2015</v>
      </c>
      <c r="K14" s="125">
        <f t="shared" si="6"/>
        <v>2015</v>
      </c>
      <c r="L14" s="125">
        <f t="shared" si="6"/>
        <v>2015</v>
      </c>
      <c r="M14" s="125">
        <f t="shared" si="6"/>
        <v>2015</v>
      </c>
      <c r="N14" s="125">
        <f t="shared" si="6"/>
        <v>2015</v>
      </c>
      <c r="P14" s="125">
        <f>YEAR(P15)</f>
        <v>2016</v>
      </c>
      <c r="Q14" s="125">
        <f t="shared" ref="Q14" si="7">YEAR(Q15)</f>
        <v>2016</v>
      </c>
      <c r="R14" s="125">
        <f t="shared" ref="R14" si="8">YEAR(R15)</f>
        <v>2016</v>
      </c>
      <c r="S14" s="125">
        <f t="shared" ref="S14" si="9">YEAR(S15)</f>
        <v>2016</v>
      </c>
      <c r="T14" s="125">
        <f t="shared" ref="T14" si="10">YEAR(T15)</f>
        <v>2016</v>
      </c>
      <c r="U14" s="125">
        <f t="shared" ref="U14" si="11">YEAR(U15)</f>
        <v>2016</v>
      </c>
      <c r="V14" s="125">
        <f t="shared" ref="V14" si="12">YEAR(V15)</f>
        <v>2016</v>
      </c>
      <c r="W14" s="125">
        <f t="shared" ref="W14" si="13">YEAR(W15)</f>
        <v>2016</v>
      </c>
      <c r="X14" s="125">
        <f t="shared" ref="X14" si="14">YEAR(X15)</f>
        <v>2016</v>
      </c>
      <c r="Y14" s="125">
        <f t="shared" ref="Y14" si="15">YEAR(Y15)</f>
        <v>2016</v>
      </c>
      <c r="Z14" s="125">
        <f t="shared" ref="Z14" si="16">YEAR(Z15)</f>
        <v>2016</v>
      </c>
      <c r="AA14" s="125">
        <f t="shared" ref="AA14" si="17">YEAR(AA15)</f>
        <v>2016</v>
      </c>
      <c r="AC14" s="125">
        <f>YEAR(AC15)</f>
        <v>2017</v>
      </c>
      <c r="AD14" s="125">
        <f t="shared" ref="AD14" si="18">YEAR(AD15)</f>
        <v>2017</v>
      </c>
      <c r="AE14" s="125">
        <f t="shared" ref="AE14" si="19">YEAR(AE15)</f>
        <v>2017</v>
      </c>
      <c r="AF14" s="125">
        <f t="shared" ref="AF14" si="20">YEAR(AF15)</f>
        <v>2017</v>
      </c>
      <c r="AG14" s="125">
        <f t="shared" ref="AG14" si="21">YEAR(AG15)</f>
        <v>2017</v>
      </c>
      <c r="AH14" s="125">
        <f t="shared" ref="AH14" si="22">YEAR(AH15)</f>
        <v>2017</v>
      </c>
      <c r="AI14" s="125">
        <f t="shared" ref="AI14" si="23">YEAR(AI15)</f>
        <v>2017</v>
      </c>
      <c r="AJ14" s="125">
        <f t="shared" ref="AJ14" si="24">YEAR(AJ15)</f>
        <v>2017</v>
      </c>
      <c r="AK14" s="125">
        <f t="shared" ref="AK14" si="25">YEAR(AK15)</f>
        <v>2017</v>
      </c>
      <c r="AL14" s="125">
        <f t="shared" ref="AL14" si="26">YEAR(AL15)</f>
        <v>2017</v>
      </c>
      <c r="AM14" s="125">
        <f t="shared" ref="AM14" si="27">YEAR(AM15)</f>
        <v>2017</v>
      </c>
      <c r="AN14" s="125">
        <f t="shared" ref="AN14" si="28">YEAR(AN15)</f>
        <v>2017</v>
      </c>
      <c r="AP14" s="125">
        <f>YEAR(AP15)</f>
        <v>2018</v>
      </c>
      <c r="AQ14" s="125">
        <f t="shared" ref="AQ14" si="29">YEAR(AQ15)</f>
        <v>2018</v>
      </c>
      <c r="AR14" s="125">
        <f t="shared" ref="AR14" si="30">YEAR(AR15)</f>
        <v>2018</v>
      </c>
      <c r="AS14" s="125">
        <f t="shared" ref="AS14" si="31">YEAR(AS15)</f>
        <v>2018</v>
      </c>
      <c r="AT14" s="125">
        <f t="shared" ref="AT14" si="32">YEAR(AT15)</f>
        <v>2018</v>
      </c>
      <c r="AU14" s="125">
        <f t="shared" ref="AU14" si="33">YEAR(AU15)</f>
        <v>2018</v>
      </c>
      <c r="AV14" s="125">
        <f t="shared" ref="AV14" si="34">YEAR(AV15)</f>
        <v>2018</v>
      </c>
      <c r="AW14" s="125">
        <f t="shared" ref="AW14" si="35">YEAR(AW15)</f>
        <v>2018</v>
      </c>
      <c r="AX14" s="125">
        <f t="shared" ref="AX14" si="36">YEAR(AX15)</f>
        <v>2018</v>
      </c>
      <c r="AY14" s="125">
        <f t="shared" ref="AY14" si="37">YEAR(AY15)</f>
        <v>2018</v>
      </c>
      <c r="AZ14" s="125">
        <f t="shared" ref="AZ14" si="38">YEAR(AZ15)</f>
        <v>2018</v>
      </c>
      <c r="BA14" s="125">
        <f t="shared" ref="BA14" si="39">YEAR(BA15)</f>
        <v>2018</v>
      </c>
      <c r="BC14" s="125">
        <f>YEAR(BC15)</f>
        <v>2019</v>
      </c>
      <c r="BD14" s="125">
        <f t="shared" ref="BD14" si="40">YEAR(BD15)</f>
        <v>2019</v>
      </c>
      <c r="BE14" s="125">
        <f t="shared" ref="BE14" si="41">YEAR(BE15)</f>
        <v>2019</v>
      </c>
      <c r="BF14" s="125">
        <f t="shared" ref="BF14" si="42">YEAR(BF15)</f>
        <v>2019</v>
      </c>
      <c r="BG14" s="125">
        <f t="shared" ref="BG14" si="43">YEAR(BG15)</f>
        <v>2019</v>
      </c>
      <c r="BH14" s="125">
        <f t="shared" ref="BH14" si="44">YEAR(BH15)</f>
        <v>2019</v>
      </c>
      <c r="BI14" s="125">
        <f t="shared" ref="BI14" si="45">YEAR(BI15)</f>
        <v>2019</v>
      </c>
      <c r="BJ14" s="125">
        <f t="shared" ref="BJ14" si="46">YEAR(BJ15)</f>
        <v>2019</v>
      </c>
      <c r="BK14" s="125">
        <f t="shared" ref="BK14" si="47">YEAR(BK15)</f>
        <v>2019</v>
      </c>
      <c r="BL14" s="125">
        <f t="shared" ref="BL14" si="48">YEAR(BL15)</f>
        <v>2019</v>
      </c>
      <c r="BM14" s="125">
        <f t="shared" ref="BM14" si="49">YEAR(BM15)</f>
        <v>2019</v>
      </c>
      <c r="BN14" s="125">
        <f t="shared" ref="BN14" si="50">YEAR(BN15)</f>
        <v>2019</v>
      </c>
      <c r="BP14" s="125">
        <f>YEAR(BP15)</f>
        <v>2020</v>
      </c>
      <c r="BQ14" s="125">
        <f t="shared" ref="BQ14" si="51">YEAR(BQ15)</f>
        <v>2020</v>
      </c>
      <c r="BR14" s="125">
        <f t="shared" ref="BR14" si="52">YEAR(BR15)</f>
        <v>2020</v>
      </c>
      <c r="BS14" s="125">
        <f t="shared" ref="BS14" si="53">YEAR(BS15)</f>
        <v>2020</v>
      </c>
      <c r="BT14" s="125">
        <f t="shared" ref="BT14" si="54">YEAR(BT15)</f>
        <v>2020</v>
      </c>
      <c r="BU14" s="125">
        <f t="shared" ref="BU14" si="55">YEAR(BU15)</f>
        <v>2020</v>
      </c>
      <c r="BV14" s="125">
        <f t="shared" ref="BV14" si="56">YEAR(BV15)</f>
        <v>2020</v>
      </c>
      <c r="BW14" s="125">
        <f t="shared" ref="BW14" si="57">YEAR(BW15)</f>
        <v>2020</v>
      </c>
      <c r="BX14" s="125">
        <f t="shared" ref="BX14" si="58">YEAR(BX15)</f>
        <v>2020</v>
      </c>
      <c r="BY14" s="125">
        <f t="shared" ref="BY14" si="59">YEAR(BY15)</f>
        <v>2020</v>
      </c>
      <c r="BZ14" s="125">
        <f t="shared" ref="BZ14" si="60">YEAR(BZ15)</f>
        <v>2020</v>
      </c>
      <c r="CA14" s="125">
        <f t="shared" ref="CA14" si="61">YEAR(CA15)</f>
        <v>2020</v>
      </c>
      <c r="CC14" s="125">
        <f>YEAR(CC15)</f>
        <v>2021</v>
      </c>
      <c r="CD14" s="125">
        <f t="shared" ref="CD14" si="62">YEAR(CD15)</f>
        <v>2021</v>
      </c>
      <c r="CE14" s="125">
        <f t="shared" ref="CE14" si="63">YEAR(CE15)</f>
        <v>2021</v>
      </c>
      <c r="CF14" s="125">
        <f t="shared" ref="CF14" si="64">YEAR(CF15)</f>
        <v>2021</v>
      </c>
      <c r="CG14" s="125">
        <f t="shared" ref="CG14" si="65">YEAR(CG15)</f>
        <v>2021</v>
      </c>
      <c r="CH14" s="125">
        <f t="shared" ref="CH14" si="66">YEAR(CH15)</f>
        <v>2021</v>
      </c>
      <c r="CI14" s="125">
        <f t="shared" ref="CI14" si="67">YEAR(CI15)</f>
        <v>2021</v>
      </c>
      <c r="CJ14" s="125">
        <f t="shared" ref="CJ14" si="68">YEAR(CJ15)</f>
        <v>2021</v>
      </c>
      <c r="CK14" s="125">
        <f t="shared" ref="CK14" si="69">YEAR(CK15)</f>
        <v>2021</v>
      </c>
      <c r="CL14" s="125">
        <f t="shared" ref="CL14" si="70">YEAR(CL15)</f>
        <v>2021</v>
      </c>
      <c r="CM14" s="125">
        <f t="shared" ref="CM14" si="71">YEAR(CM15)</f>
        <v>2021</v>
      </c>
      <c r="CN14" s="125">
        <f t="shared" ref="CN14" si="72">YEAR(CN15)</f>
        <v>2021</v>
      </c>
      <c r="CP14" s="125">
        <f>YEAR(CP15)</f>
        <v>2022</v>
      </c>
      <c r="CQ14" s="125">
        <f t="shared" ref="CQ14" si="73">YEAR(CQ15)</f>
        <v>2022</v>
      </c>
      <c r="CR14" s="125">
        <f t="shared" ref="CR14" si="74">YEAR(CR15)</f>
        <v>2022</v>
      </c>
      <c r="CS14" s="125">
        <f t="shared" ref="CS14" si="75">YEAR(CS15)</f>
        <v>2022</v>
      </c>
      <c r="CT14" s="125">
        <f t="shared" ref="CT14" si="76">YEAR(CT15)</f>
        <v>2022</v>
      </c>
      <c r="CU14" s="125">
        <f t="shared" ref="CU14" si="77">YEAR(CU15)</f>
        <v>2022</v>
      </c>
      <c r="CV14" s="125">
        <f t="shared" ref="CV14" si="78">YEAR(CV15)</f>
        <v>2022</v>
      </c>
      <c r="CW14" s="125">
        <f t="shared" ref="CW14" si="79">YEAR(CW15)</f>
        <v>2022</v>
      </c>
      <c r="CX14" s="125">
        <f t="shared" ref="CX14" si="80">YEAR(CX15)</f>
        <v>2022</v>
      </c>
      <c r="CY14" s="125">
        <f t="shared" ref="CY14" si="81">YEAR(CY15)</f>
        <v>2022</v>
      </c>
      <c r="CZ14" s="125">
        <f t="shared" ref="CZ14" si="82">YEAR(CZ15)</f>
        <v>2022</v>
      </c>
      <c r="DA14" s="125">
        <f t="shared" ref="DA14" si="83">YEAR(DA15)</f>
        <v>2022</v>
      </c>
      <c r="DC14" s="125">
        <f>YEAR(DC15)</f>
        <v>2023</v>
      </c>
      <c r="DD14" s="125">
        <f t="shared" ref="DD14" si="84">YEAR(DD15)</f>
        <v>2023</v>
      </c>
      <c r="DE14" s="125">
        <f t="shared" ref="DE14" si="85">YEAR(DE15)</f>
        <v>2023</v>
      </c>
      <c r="DF14" s="125">
        <f t="shared" ref="DF14" si="86">YEAR(DF15)</f>
        <v>2023</v>
      </c>
      <c r="DG14" s="125">
        <f t="shared" ref="DG14" si="87">YEAR(DG15)</f>
        <v>2023</v>
      </c>
      <c r="DH14" s="125">
        <f t="shared" ref="DH14" si="88">YEAR(DH15)</f>
        <v>2023</v>
      </c>
      <c r="DI14" s="125">
        <f t="shared" ref="DI14" si="89">YEAR(DI15)</f>
        <v>2023</v>
      </c>
      <c r="DJ14" s="125">
        <f t="shared" ref="DJ14" si="90">YEAR(DJ15)</f>
        <v>2023</v>
      </c>
      <c r="DK14" s="125">
        <f t="shared" ref="DK14" si="91">YEAR(DK15)</f>
        <v>2023</v>
      </c>
      <c r="DL14" s="125">
        <f t="shared" ref="DL14" si="92">YEAR(DL15)</f>
        <v>2023</v>
      </c>
      <c r="DM14" s="125">
        <f t="shared" ref="DM14" si="93">YEAR(DM15)</f>
        <v>2023</v>
      </c>
      <c r="DN14" s="125">
        <f t="shared" ref="DN14" si="94">YEAR(DN15)</f>
        <v>2023</v>
      </c>
      <c r="DP14" s="125">
        <f>YEAR(DP15)</f>
        <v>2024</v>
      </c>
      <c r="DQ14" s="125">
        <f t="shared" ref="DQ14" si="95">YEAR(DQ15)</f>
        <v>2024</v>
      </c>
      <c r="DR14" s="125">
        <f t="shared" ref="DR14" si="96">YEAR(DR15)</f>
        <v>2024</v>
      </c>
      <c r="DS14" s="125">
        <f t="shared" ref="DS14" si="97">YEAR(DS15)</f>
        <v>2024</v>
      </c>
      <c r="DT14" s="125">
        <f t="shared" ref="DT14" si="98">YEAR(DT15)</f>
        <v>2024</v>
      </c>
      <c r="DU14" s="125">
        <f t="shared" ref="DU14" si="99">YEAR(DU15)</f>
        <v>2024</v>
      </c>
      <c r="DV14" s="125">
        <f t="shared" ref="DV14" si="100">YEAR(DV15)</f>
        <v>2024</v>
      </c>
      <c r="DW14" s="125">
        <f t="shared" ref="DW14" si="101">YEAR(DW15)</f>
        <v>2024</v>
      </c>
      <c r="DX14" s="125">
        <f t="shared" ref="DX14" si="102">YEAR(DX15)</f>
        <v>2024</v>
      </c>
      <c r="DY14" s="125">
        <f t="shared" ref="DY14" si="103">YEAR(DY15)</f>
        <v>2024</v>
      </c>
      <c r="DZ14" s="125">
        <f t="shared" ref="DZ14:EA14" si="104">YEAR(DZ15)</f>
        <v>2024</v>
      </c>
      <c r="EA14" s="125">
        <f t="shared" si="104"/>
        <v>2024</v>
      </c>
    </row>
    <row r="15" spans="1:159" s="125" customFormat="1" x14ac:dyDescent="0.25">
      <c r="B15" s="125" t="s">
        <v>1</v>
      </c>
      <c r="C15" s="126">
        <v>42005</v>
      </c>
      <c r="D15" s="126">
        <f>EDATE(C15,1)</f>
        <v>42036</v>
      </c>
      <c r="E15" s="126">
        <f t="shared" ref="E15:BT15" si="105">EDATE(D15,1)</f>
        <v>42064</v>
      </c>
      <c r="F15" s="126">
        <f t="shared" si="105"/>
        <v>42095</v>
      </c>
      <c r="G15" s="126">
        <f t="shared" si="105"/>
        <v>42125</v>
      </c>
      <c r="H15" s="126">
        <f t="shared" si="105"/>
        <v>42156</v>
      </c>
      <c r="I15" s="126">
        <f t="shared" si="105"/>
        <v>42186</v>
      </c>
      <c r="J15" s="126">
        <f t="shared" si="105"/>
        <v>42217</v>
      </c>
      <c r="K15" s="126">
        <f t="shared" si="105"/>
        <v>42248</v>
      </c>
      <c r="L15" s="126">
        <f t="shared" si="105"/>
        <v>42278</v>
      </c>
      <c r="M15" s="126">
        <f t="shared" si="105"/>
        <v>42309</v>
      </c>
      <c r="N15" s="126">
        <f t="shared" si="105"/>
        <v>42339</v>
      </c>
      <c r="O15" s="126"/>
      <c r="P15" s="126">
        <f>EDATE(N15,1)</f>
        <v>42370</v>
      </c>
      <c r="Q15" s="126">
        <f t="shared" si="105"/>
        <v>42401</v>
      </c>
      <c r="R15" s="126">
        <f t="shared" si="105"/>
        <v>42430</v>
      </c>
      <c r="S15" s="126">
        <f t="shared" si="105"/>
        <v>42461</v>
      </c>
      <c r="T15" s="126">
        <f t="shared" si="105"/>
        <v>42491</v>
      </c>
      <c r="U15" s="126">
        <f t="shared" si="105"/>
        <v>42522</v>
      </c>
      <c r="V15" s="126">
        <f t="shared" si="105"/>
        <v>42552</v>
      </c>
      <c r="W15" s="126">
        <f t="shared" si="105"/>
        <v>42583</v>
      </c>
      <c r="X15" s="126">
        <f t="shared" si="105"/>
        <v>42614</v>
      </c>
      <c r="Y15" s="126">
        <f t="shared" si="105"/>
        <v>42644</v>
      </c>
      <c r="Z15" s="126">
        <f t="shared" si="105"/>
        <v>42675</v>
      </c>
      <c r="AA15" s="126">
        <f t="shared" si="105"/>
        <v>42705</v>
      </c>
      <c r="AB15" s="126"/>
      <c r="AC15" s="126">
        <f>EDATE(AA15,1)</f>
        <v>42736</v>
      </c>
      <c r="AD15" s="126">
        <f t="shared" si="105"/>
        <v>42767</v>
      </c>
      <c r="AE15" s="126">
        <f t="shared" si="105"/>
        <v>42795</v>
      </c>
      <c r="AF15" s="126">
        <f t="shared" si="105"/>
        <v>42826</v>
      </c>
      <c r="AG15" s="126">
        <f t="shared" si="105"/>
        <v>42856</v>
      </c>
      <c r="AH15" s="126">
        <f t="shared" si="105"/>
        <v>42887</v>
      </c>
      <c r="AI15" s="126">
        <f t="shared" si="105"/>
        <v>42917</v>
      </c>
      <c r="AJ15" s="126">
        <f t="shared" si="105"/>
        <v>42948</v>
      </c>
      <c r="AK15" s="126">
        <f t="shared" si="105"/>
        <v>42979</v>
      </c>
      <c r="AL15" s="126">
        <f t="shared" si="105"/>
        <v>43009</v>
      </c>
      <c r="AM15" s="126">
        <f t="shared" si="105"/>
        <v>43040</v>
      </c>
      <c r="AN15" s="126">
        <f t="shared" si="105"/>
        <v>43070</v>
      </c>
      <c r="AO15" s="126"/>
      <c r="AP15" s="126">
        <f>EDATE(AN15,1)</f>
        <v>43101</v>
      </c>
      <c r="AQ15" s="126">
        <f t="shared" si="105"/>
        <v>43132</v>
      </c>
      <c r="AR15" s="126">
        <f t="shared" si="105"/>
        <v>43160</v>
      </c>
      <c r="AS15" s="126">
        <f t="shared" si="105"/>
        <v>43191</v>
      </c>
      <c r="AT15" s="126">
        <f t="shared" si="105"/>
        <v>43221</v>
      </c>
      <c r="AU15" s="126">
        <f t="shared" si="105"/>
        <v>43252</v>
      </c>
      <c r="AV15" s="126">
        <f t="shared" si="105"/>
        <v>43282</v>
      </c>
      <c r="AW15" s="126">
        <f t="shared" si="105"/>
        <v>43313</v>
      </c>
      <c r="AX15" s="126">
        <f t="shared" si="105"/>
        <v>43344</v>
      </c>
      <c r="AY15" s="126">
        <f t="shared" si="105"/>
        <v>43374</v>
      </c>
      <c r="AZ15" s="126">
        <f t="shared" si="105"/>
        <v>43405</v>
      </c>
      <c r="BA15" s="126">
        <f t="shared" si="105"/>
        <v>43435</v>
      </c>
      <c r="BB15" s="126"/>
      <c r="BC15" s="126">
        <f>EDATE(BA15,1)</f>
        <v>43466</v>
      </c>
      <c r="BD15" s="126">
        <f t="shared" si="105"/>
        <v>43497</v>
      </c>
      <c r="BE15" s="126">
        <f t="shared" si="105"/>
        <v>43525</v>
      </c>
      <c r="BF15" s="126">
        <f t="shared" si="105"/>
        <v>43556</v>
      </c>
      <c r="BG15" s="126">
        <f t="shared" si="105"/>
        <v>43586</v>
      </c>
      <c r="BH15" s="126">
        <f t="shared" si="105"/>
        <v>43617</v>
      </c>
      <c r="BI15" s="126">
        <f t="shared" si="105"/>
        <v>43647</v>
      </c>
      <c r="BJ15" s="126">
        <f t="shared" si="105"/>
        <v>43678</v>
      </c>
      <c r="BK15" s="126">
        <f t="shared" si="105"/>
        <v>43709</v>
      </c>
      <c r="BL15" s="126">
        <f t="shared" si="105"/>
        <v>43739</v>
      </c>
      <c r="BM15" s="126">
        <f t="shared" si="105"/>
        <v>43770</v>
      </c>
      <c r="BN15" s="126">
        <f t="shared" si="105"/>
        <v>43800</v>
      </c>
      <c r="BO15" s="126"/>
      <c r="BP15" s="126">
        <f>EDATE(BN15,1)</f>
        <v>43831</v>
      </c>
      <c r="BQ15" s="126">
        <f t="shared" si="105"/>
        <v>43862</v>
      </c>
      <c r="BR15" s="126">
        <f t="shared" si="105"/>
        <v>43891</v>
      </c>
      <c r="BS15" s="126">
        <f t="shared" si="105"/>
        <v>43922</v>
      </c>
      <c r="BT15" s="126">
        <f t="shared" si="105"/>
        <v>43952</v>
      </c>
      <c r="BU15" s="126">
        <f t="shared" ref="BU15:EA15" si="106">EDATE(BT15,1)</f>
        <v>43983</v>
      </c>
      <c r="BV15" s="126">
        <f t="shared" si="106"/>
        <v>44013</v>
      </c>
      <c r="BW15" s="126">
        <f t="shared" si="106"/>
        <v>44044</v>
      </c>
      <c r="BX15" s="126">
        <f t="shared" si="106"/>
        <v>44075</v>
      </c>
      <c r="BY15" s="126">
        <f t="shared" si="106"/>
        <v>44105</v>
      </c>
      <c r="BZ15" s="126">
        <f t="shared" si="106"/>
        <v>44136</v>
      </c>
      <c r="CA15" s="126">
        <f t="shared" si="106"/>
        <v>44166</v>
      </c>
      <c r="CB15" s="126"/>
      <c r="CC15" s="126">
        <f>EDATE(CA15,1)</f>
        <v>44197</v>
      </c>
      <c r="CD15" s="126">
        <f t="shared" si="106"/>
        <v>44228</v>
      </c>
      <c r="CE15" s="126">
        <f t="shared" si="106"/>
        <v>44256</v>
      </c>
      <c r="CF15" s="126">
        <f t="shared" si="106"/>
        <v>44287</v>
      </c>
      <c r="CG15" s="126">
        <f t="shared" si="106"/>
        <v>44317</v>
      </c>
      <c r="CH15" s="126">
        <f t="shared" si="106"/>
        <v>44348</v>
      </c>
      <c r="CI15" s="126">
        <f t="shared" si="106"/>
        <v>44378</v>
      </c>
      <c r="CJ15" s="126">
        <f t="shared" si="106"/>
        <v>44409</v>
      </c>
      <c r="CK15" s="126">
        <f t="shared" si="106"/>
        <v>44440</v>
      </c>
      <c r="CL15" s="126">
        <f t="shared" si="106"/>
        <v>44470</v>
      </c>
      <c r="CM15" s="126">
        <f t="shared" si="106"/>
        <v>44501</v>
      </c>
      <c r="CN15" s="126">
        <f t="shared" si="106"/>
        <v>44531</v>
      </c>
      <c r="CO15" s="126"/>
      <c r="CP15" s="126">
        <f>EDATE(CN15,1)</f>
        <v>44562</v>
      </c>
      <c r="CQ15" s="126">
        <f t="shared" si="106"/>
        <v>44593</v>
      </c>
      <c r="CR15" s="126">
        <f t="shared" si="106"/>
        <v>44621</v>
      </c>
      <c r="CS15" s="126">
        <f t="shared" si="106"/>
        <v>44652</v>
      </c>
      <c r="CT15" s="126">
        <f t="shared" si="106"/>
        <v>44682</v>
      </c>
      <c r="CU15" s="126">
        <f t="shared" si="106"/>
        <v>44713</v>
      </c>
      <c r="CV15" s="126">
        <f t="shared" si="106"/>
        <v>44743</v>
      </c>
      <c r="CW15" s="126">
        <f t="shared" si="106"/>
        <v>44774</v>
      </c>
      <c r="CX15" s="126">
        <f t="shared" si="106"/>
        <v>44805</v>
      </c>
      <c r="CY15" s="126">
        <f t="shared" si="106"/>
        <v>44835</v>
      </c>
      <c r="CZ15" s="126">
        <f t="shared" si="106"/>
        <v>44866</v>
      </c>
      <c r="DA15" s="126">
        <f t="shared" si="106"/>
        <v>44896</v>
      </c>
      <c r="DB15" s="126"/>
      <c r="DC15" s="126">
        <f>EDATE(DA15,1)</f>
        <v>44927</v>
      </c>
      <c r="DD15" s="126">
        <f t="shared" si="106"/>
        <v>44958</v>
      </c>
      <c r="DE15" s="126">
        <f t="shared" si="106"/>
        <v>44986</v>
      </c>
      <c r="DF15" s="126">
        <f t="shared" si="106"/>
        <v>45017</v>
      </c>
      <c r="DG15" s="126">
        <f t="shared" si="106"/>
        <v>45047</v>
      </c>
      <c r="DH15" s="126">
        <f t="shared" si="106"/>
        <v>45078</v>
      </c>
      <c r="DI15" s="126">
        <f t="shared" si="106"/>
        <v>45108</v>
      </c>
      <c r="DJ15" s="126">
        <f t="shared" si="106"/>
        <v>45139</v>
      </c>
      <c r="DK15" s="126">
        <f t="shared" si="106"/>
        <v>45170</v>
      </c>
      <c r="DL15" s="126">
        <f t="shared" si="106"/>
        <v>45200</v>
      </c>
      <c r="DM15" s="126">
        <f t="shared" si="106"/>
        <v>45231</v>
      </c>
      <c r="DN15" s="126">
        <f t="shared" si="106"/>
        <v>45261</v>
      </c>
      <c r="DO15" s="126"/>
      <c r="DP15" s="126">
        <f>EDATE(DN15,1)</f>
        <v>45292</v>
      </c>
      <c r="DQ15" s="126">
        <f t="shared" si="106"/>
        <v>45323</v>
      </c>
      <c r="DR15" s="126">
        <f t="shared" si="106"/>
        <v>45352</v>
      </c>
      <c r="DS15" s="126">
        <f t="shared" si="106"/>
        <v>45383</v>
      </c>
      <c r="DT15" s="126">
        <f t="shared" si="106"/>
        <v>45413</v>
      </c>
      <c r="DU15" s="126">
        <f t="shared" si="106"/>
        <v>45444</v>
      </c>
      <c r="DV15" s="126">
        <f t="shared" si="106"/>
        <v>45474</v>
      </c>
      <c r="DW15" s="126">
        <f t="shared" si="106"/>
        <v>45505</v>
      </c>
      <c r="DX15" s="126">
        <f t="shared" si="106"/>
        <v>45536</v>
      </c>
      <c r="DY15" s="126">
        <f t="shared" si="106"/>
        <v>45566</v>
      </c>
      <c r="DZ15" s="126">
        <f t="shared" si="106"/>
        <v>45597</v>
      </c>
      <c r="EA15" s="126">
        <f t="shared" si="106"/>
        <v>45627</v>
      </c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</row>
    <row r="16" spans="1:159" x14ac:dyDescent="0.25">
      <c r="C16" s="127"/>
    </row>
    <row r="17" spans="2:131" ht="15.75" thickBot="1" x14ac:dyDescent="0.3">
      <c r="B17" s="109" t="s">
        <v>30</v>
      </c>
      <c r="C17" s="127"/>
    </row>
    <row r="18" spans="2:131" ht="15.75" thickBot="1" x14ac:dyDescent="0.3">
      <c r="B18" s="128" t="s">
        <v>5</v>
      </c>
      <c r="C18" s="129">
        <f>AVERAGE($F18:$N18)</f>
        <v>7685824.4355555559</v>
      </c>
      <c r="D18" s="130">
        <f t="shared" ref="D18:E19" si="107">AVERAGE($F18:$N18)</f>
        <v>7685824.4355555559</v>
      </c>
      <c r="E18" s="131">
        <f t="shared" si="107"/>
        <v>7685824.4355555559</v>
      </c>
      <c r="F18" s="120">
        <v>5524464.2300000004</v>
      </c>
      <c r="G18" s="120">
        <v>4396579.62</v>
      </c>
      <c r="H18" s="120">
        <v>5421873.3499999996</v>
      </c>
      <c r="I18" s="120">
        <v>8638261.6400000006</v>
      </c>
      <c r="J18" s="120">
        <v>7916724.8000000007</v>
      </c>
      <c r="K18" s="120">
        <v>7132105.0300000003</v>
      </c>
      <c r="L18" s="120">
        <v>9554886.8200000003</v>
      </c>
      <c r="M18" s="120">
        <v>10331026.209999999</v>
      </c>
      <c r="N18" s="120">
        <v>10256498.220000001</v>
      </c>
      <c r="P18" s="120">
        <v>8679910.9400000013</v>
      </c>
      <c r="Q18" s="120">
        <v>7486429.6900000004</v>
      </c>
      <c r="R18" s="120">
        <v>3285051.97</v>
      </c>
      <c r="S18" s="120">
        <v>711527.84</v>
      </c>
      <c r="T18" s="120">
        <v>1683397.5399999998</v>
      </c>
      <c r="U18" s="120">
        <v>7287329.6299999999</v>
      </c>
      <c r="V18" s="120">
        <v>4384741.96</v>
      </c>
      <c r="W18" s="120">
        <v>4110708.64</v>
      </c>
      <c r="X18" s="120">
        <v>6425455.1299999999</v>
      </c>
      <c r="Y18" s="120">
        <v>7022866.0399999991</v>
      </c>
      <c r="Z18" s="120">
        <v>4987283.2200000007</v>
      </c>
      <c r="AA18" s="120">
        <v>2714964.7</v>
      </c>
      <c r="AC18" s="120">
        <v>1708772.08</v>
      </c>
      <c r="AD18" s="120">
        <v>1727581.31</v>
      </c>
      <c r="AE18" s="120">
        <v>831023.17</v>
      </c>
      <c r="AF18" s="120">
        <v>1038120.22</v>
      </c>
      <c r="AG18" s="120">
        <v>1110219.55</v>
      </c>
      <c r="AH18" s="120">
        <v>1622755.99</v>
      </c>
      <c r="AI18" s="120">
        <v>2693193.27</v>
      </c>
      <c r="AJ18" s="120">
        <v>3860818.36</v>
      </c>
      <c r="AK18" s="120">
        <v>2333175.0699999998</v>
      </c>
      <c r="AL18" s="120">
        <v>6940765.0599999996</v>
      </c>
      <c r="AM18" s="120">
        <v>7417442.3300000001</v>
      </c>
      <c r="AN18" s="120">
        <v>4602922.4800000004</v>
      </c>
      <c r="AP18" s="120">
        <v>5467955.8799999999</v>
      </c>
      <c r="AQ18" s="120">
        <v>3534878.65</v>
      </c>
      <c r="AR18" s="120">
        <v>4171346.4699999997</v>
      </c>
      <c r="AS18" s="120">
        <v>2868175.33</v>
      </c>
      <c r="AT18" s="120">
        <v>3152950.98</v>
      </c>
      <c r="AU18" s="120">
        <v>3271891.31</v>
      </c>
      <c r="AV18" s="120">
        <v>8920134.3100000005</v>
      </c>
      <c r="AW18" s="120">
        <v>7413953.6899999995</v>
      </c>
      <c r="AX18" s="120">
        <v>6082790.8600000003</v>
      </c>
      <c r="AY18" s="120">
        <v>10144680.970000001</v>
      </c>
      <c r="AZ18" s="120">
        <v>6972336.7999999998</v>
      </c>
      <c r="BA18" s="120">
        <v>12368129.84</v>
      </c>
      <c r="BC18" s="120">
        <v>13444937.039999999</v>
      </c>
      <c r="BD18" s="120">
        <v>8836966.879999999</v>
      </c>
      <c r="BE18" s="120">
        <v>9839418.3300000001</v>
      </c>
      <c r="BF18" s="120">
        <v>2662849.0499999998</v>
      </c>
      <c r="BG18" s="120">
        <v>1269790.9099999999</v>
      </c>
      <c r="BH18" s="120">
        <v>2071239.78</v>
      </c>
      <c r="BI18" s="120">
        <v>1922472.85</v>
      </c>
      <c r="BJ18" s="120">
        <v>4152382.85</v>
      </c>
      <c r="BK18" s="120">
        <v>7126898.5099999998</v>
      </c>
      <c r="BL18" s="120">
        <v>8024334.0700000003</v>
      </c>
      <c r="BM18" s="120">
        <v>7035806.8900000006</v>
      </c>
      <c r="BN18" s="120">
        <v>8557884.1899999995</v>
      </c>
      <c r="BP18" s="120">
        <v>9108146.0500000007</v>
      </c>
      <c r="BQ18" s="120">
        <v>2956525.63</v>
      </c>
      <c r="BR18" s="120">
        <v>1704067.61</v>
      </c>
      <c r="BS18" s="120">
        <v>5188762.6000000006</v>
      </c>
      <c r="BT18" s="120">
        <v>1330760.94</v>
      </c>
      <c r="BU18" s="120">
        <v>1511134.57</v>
      </c>
      <c r="BV18" s="120">
        <v>2217534.9300000002</v>
      </c>
      <c r="BW18" s="120">
        <v>5396918.29</v>
      </c>
      <c r="BX18" s="120">
        <v>4974408.79</v>
      </c>
      <c r="BY18" s="120">
        <v>2575910.31</v>
      </c>
      <c r="BZ18" s="120">
        <v>1560559.32</v>
      </c>
      <c r="CA18" s="120">
        <v>3498196.31</v>
      </c>
      <c r="CC18" s="112">
        <v>1033075.8764748528</v>
      </c>
      <c r="CD18" s="112">
        <v>1470926.3108631461</v>
      </c>
      <c r="CE18" s="112">
        <v>1040147.4420762799</v>
      </c>
      <c r="CF18" s="112">
        <v>936022.40189824358</v>
      </c>
      <c r="CG18" s="112">
        <v>949621.25990651664</v>
      </c>
      <c r="CH18" s="112">
        <v>729047.41770506056</v>
      </c>
      <c r="CI18" s="112">
        <v>677985.29262329964</v>
      </c>
      <c r="CJ18" s="112">
        <v>948526.51095783897</v>
      </c>
      <c r="CK18" s="112">
        <v>2277313.8560334621</v>
      </c>
      <c r="CL18" s="112">
        <v>864642.25831565098</v>
      </c>
      <c r="CM18" s="112">
        <v>1396439.2870210614</v>
      </c>
      <c r="CN18" s="112">
        <v>1040131.7340562266</v>
      </c>
      <c r="CP18" s="112">
        <v>1415665.0396772451</v>
      </c>
      <c r="CQ18" s="112">
        <v>1336276.9584259565</v>
      </c>
      <c r="CR18" s="112">
        <v>1402301.2518520129</v>
      </c>
      <c r="CS18" s="112">
        <v>1616731.5868112238</v>
      </c>
      <c r="CT18" s="112">
        <v>948354.47315311246</v>
      </c>
      <c r="CU18" s="112">
        <v>1547929.5146141381</v>
      </c>
      <c r="CV18" s="112">
        <v>1031125.6457365536</v>
      </c>
      <c r="CW18" s="112">
        <v>1705334.2557633435</v>
      </c>
      <c r="CX18" s="112">
        <v>2653998.5196231338</v>
      </c>
      <c r="CY18" s="112">
        <v>1393482.0074290032</v>
      </c>
      <c r="CZ18" s="112">
        <v>1210477.6492931901</v>
      </c>
      <c r="DA18" s="112">
        <v>3191033.8126645377</v>
      </c>
      <c r="DC18" s="112">
        <v>2676917.6551039414</v>
      </c>
      <c r="DD18" s="112">
        <v>832319.66029427596</v>
      </c>
      <c r="DE18" s="112">
        <v>1337607.2652132071</v>
      </c>
      <c r="DF18" s="112">
        <v>729525.67847496131</v>
      </c>
      <c r="DG18" s="112">
        <v>245421.17133428287</v>
      </c>
      <c r="DH18" s="112">
        <v>312918.93837179814</v>
      </c>
      <c r="DI18" s="112">
        <v>386135.07579719508</v>
      </c>
      <c r="DJ18" s="112">
        <v>1407009.5486571202</v>
      </c>
      <c r="DK18" s="112">
        <v>1135241.5385699589</v>
      </c>
      <c r="DL18" s="112">
        <v>609581.25730506703</v>
      </c>
      <c r="DM18" s="112">
        <v>517483.17830038682</v>
      </c>
      <c r="DN18" s="112">
        <v>550396.63686189393</v>
      </c>
      <c r="DP18" s="112">
        <v>511824.21527205262</v>
      </c>
      <c r="DQ18" s="112">
        <v>495789.26553382736</v>
      </c>
      <c r="DR18" s="112">
        <v>514449.88103391515</v>
      </c>
      <c r="DS18" s="112">
        <v>422859.96189035365</v>
      </c>
      <c r="DT18" s="112">
        <v>133107.95974519654</v>
      </c>
      <c r="DU18" s="112">
        <v>319926.9906032891</v>
      </c>
      <c r="DV18" s="112">
        <v>928816.42222137388</v>
      </c>
      <c r="DW18" s="112">
        <v>821637.85699499608</v>
      </c>
      <c r="DX18" s="112">
        <v>1000721.8507003821</v>
      </c>
      <c r="DY18" s="112">
        <v>208509.17449686697</v>
      </c>
      <c r="DZ18" s="112">
        <v>311294.66984742857</v>
      </c>
      <c r="EA18" s="112">
        <v>522582.81436508283</v>
      </c>
    </row>
    <row r="19" spans="2:131" ht="15.75" thickBot="1" x14ac:dyDescent="0.3">
      <c r="B19" s="128" t="s">
        <v>6</v>
      </c>
      <c r="C19" s="129">
        <f t="shared" ref="C19" si="108">AVERAGE($F19:$N19)</f>
        <v>19562089.625555556</v>
      </c>
      <c r="D19" s="130">
        <f t="shared" si="107"/>
        <v>19562089.625555556</v>
      </c>
      <c r="E19" s="131">
        <f t="shared" si="107"/>
        <v>19562089.625555556</v>
      </c>
      <c r="F19" s="120">
        <v>12236763.629999999</v>
      </c>
      <c r="G19" s="120">
        <v>7474798.1000000006</v>
      </c>
      <c r="H19" s="120">
        <v>25393287.850000001</v>
      </c>
      <c r="I19" s="120">
        <v>33075774.779999997</v>
      </c>
      <c r="J19" s="120">
        <v>26030099.43</v>
      </c>
      <c r="K19" s="120">
        <v>17999180.780000001</v>
      </c>
      <c r="L19" s="120">
        <v>23899202.68</v>
      </c>
      <c r="M19" s="120">
        <v>18558036.629999999</v>
      </c>
      <c r="N19" s="120">
        <v>11391662.749999998</v>
      </c>
      <c r="P19" s="120">
        <v>14312138.969999999</v>
      </c>
      <c r="Q19" s="120">
        <v>10722476.540000001</v>
      </c>
      <c r="R19" s="120">
        <v>10988773.08</v>
      </c>
      <c r="S19" s="120">
        <v>9416679.8000000007</v>
      </c>
      <c r="T19" s="120">
        <v>10688184.52</v>
      </c>
      <c r="U19" s="120">
        <v>17186719.530000001</v>
      </c>
      <c r="V19" s="120">
        <v>23845488.190000001</v>
      </c>
      <c r="W19" s="120">
        <v>22204499.400000002</v>
      </c>
      <c r="X19" s="120">
        <v>14283371.26</v>
      </c>
      <c r="Y19" s="120">
        <v>12112560.350000001</v>
      </c>
      <c r="Z19" s="120">
        <v>9605921.5700000003</v>
      </c>
      <c r="AA19" s="120">
        <v>15191412.650000002</v>
      </c>
      <c r="AC19" s="120">
        <v>23553716.599999998</v>
      </c>
      <c r="AD19" s="120">
        <v>12116500.33</v>
      </c>
      <c r="AE19" s="120">
        <v>12726355.530000001</v>
      </c>
      <c r="AF19" s="120">
        <v>10843628.289999999</v>
      </c>
      <c r="AG19" s="120">
        <v>8914056.9500000011</v>
      </c>
      <c r="AH19" s="120">
        <v>10706909.83</v>
      </c>
      <c r="AI19" s="120">
        <v>24110745.760000002</v>
      </c>
      <c r="AJ19" s="120">
        <v>28247212.719999999</v>
      </c>
      <c r="AK19" s="120">
        <v>17435232.450000003</v>
      </c>
      <c r="AL19" s="120">
        <v>11330513.470000001</v>
      </c>
      <c r="AM19" s="120">
        <v>13202363.629999999</v>
      </c>
      <c r="AN19" s="120">
        <v>17394669.719999999</v>
      </c>
      <c r="AP19" s="120">
        <v>10959284.639999999</v>
      </c>
      <c r="AQ19" s="120">
        <v>14865366.960000001</v>
      </c>
      <c r="AR19" s="120">
        <v>15957533.550000003</v>
      </c>
      <c r="AS19" s="120">
        <v>7900114.5100000007</v>
      </c>
      <c r="AT19" s="120">
        <v>7806765.3199999994</v>
      </c>
      <c r="AU19" s="120">
        <v>9845365.5800000001</v>
      </c>
      <c r="AV19" s="120">
        <v>45420049.710000001</v>
      </c>
      <c r="AW19" s="120">
        <v>43685571.439999998</v>
      </c>
      <c r="AX19" s="120">
        <v>13290204.479999999</v>
      </c>
      <c r="AY19" s="120">
        <v>22263935.710000005</v>
      </c>
      <c r="AZ19" s="120">
        <v>22887910.419999998</v>
      </c>
      <c r="BA19" s="120">
        <v>21870197.379999999</v>
      </c>
      <c r="BC19" s="120">
        <v>14423123.48</v>
      </c>
      <c r="BD19" s="120">
        <v>22378647.419999998</v>
      </c>
      <c r="BE19" s="120">
        <v>34405678.009999998</v>
      </c>
      <c r="BF19" s="120">
        <v>5811928.25</v>
      </c>
      <c r="BG19" s="120">
        <v>6217139.9300000006</v>
      </c>
      <c r="BH19" s="120">
        <v>9159503.6700000018</v>
      </c>
      <c r="BI19" s="120">
        <v>28427653.830000002</v>
      </c>
      <c r="BJ19" s="120">
        <v>26410620.149999999</v>
      </c>
      <c r="BK19" s="120">
        <v>25411722.670000002</v>
      </c>
      <c r="BL19" s="120">
        <v>12936552.84</v>
      </c>
      <c r="BM19" s="120">
        <v>17568551.439999998</v>
      </c>
      <c r="BN19" s="120">
        <v>13398058.77</v>
      </c>
      <c r="BP19" s="120">
        <v>12673546.74</v>
      </c>
      <c r="BQ19" s="120">
        <v>11093433.870000001</v>
      </c>
      <c r="BR19" s="120">
        <v>13818314.49</v>
      </c>
      <c r="BS19" s="120">
        <v>5613283.6699999999</v>
      </c>
      <c r="BT19" s="120">
        <v>6644811.46</v>
      </c>
      <c r="BU19" s="120">
        <v>9245178.7699999996</v>
      </c>
      <c r="BV19" s="120">
        <v>20964941.109999999</v>
      </c>
      <c r="BW19" s="120">
        <v>38885014.75</v>
      </c>
      <c r="BX19" s="120">
        <v>21587737.619999994</v>
      </c>
      <c r="BY19" s="120">
        <v>14755107.160000004</v>
      </c>
      <c r="BZ19" s="120">
        <v>11480453.369999999</v>
      </c>
      <c r="CA19" s="120">
        <v>11754758.17</v>
      </c>
      <c r="CC19" s="112">
        <v>365094.34312547231</v>
      </c>
      <c r="CD19" s="112">
        <v>1123741.3408583573</v>
      </c>
      <c r="CE19" s="112">
        <v>509241.5064045575</v>
      </c>
      <c r="CF19" s="112">
        <v>640355.20660131413</v>
      </c>
      <c r="CG19" s="112">
        <v>656361.73274790344</v>
      </c>
      <c r="CH19" s="112">
        <v>6134773.6588644525</v>
      </c>
      <c r="CI19" s="112">
        <v>8729518.112654807</v>
      </c>
      <c r="CJ19" s="112">
        <v>3606589.1822881489</v>
      </c>
      <c r="CK19" s="112">
        <v>2737357.7281897254</v>
      </c>
      <c r="CL19" s="112">
        <v>2326040.3362610564</v>
      </c>
      <c r="CM19" s="112">
        <v>1205538.3917388874</v>
      </c>
      <c r="CN19" s="112">
        <v>1614183.5202887249</v>
      </c>
      <c r="CP19" s="112">
        <v>1853712.5020311961</v>
      </c>
      <c r="CQ19" s="112">
        <v>1749376.925072443</v>
      </c>
      <c r="CR19" s="112">
        <v>1708329.2728706342</v>
      </c>
      <c r="CS19" s="112">
        <v>2260881.3070209026</v>
      </c>
      <c r="CT19" s="112">
        <v>2056598.5006888302</v>
      </c>
      <c r="CU19" s="112">
        <v>2348496.4912597365</v>
      </c>
      <c r="CV19" s="112">
        <v>8780815.1450228058</v>
      </c>
      <c r="CW19" s="112">
        <v>9055623.0902215</v>
      </c>
      <c r="CX19" s="112">
        <v>10610208.908893708</v>
      </c>
      <c r="CY19" s="112">
        <v>2545302.9312414466</v>
      </c>
      <c r="CZ19" s="112">
        <v>3498744.4525538967</v>
      </c>
      <c r="DA19" s="112">
        <v>9081172.6825813986</v>
      </c>
      <c r="DC19" s="112">
        <v>4265983.5359422332</v>
      </c>
      <c r="DD19" s="112">
        <v>4304272.4799691793</v>
      </c>
      <c r="DE19" s="112">
        <v>4034985.820162876</v>
      </c>
      <c r="DF19" s="112">
        <v>3868939.3308912674</v>
      </c>
      <c r="DG19" s="112">
        <v>3236442.6029829704</v>
      </c>
      <c r="DH19" s="112">
        <v>3410449.285190383</v>
      </c>
      <c r="DI19" s="112">
        <v>10672301.509181792</v>
      </c>
      <c r="DJ19" s="112">
        <v>13373069.204879496</v>
      </c>
      <c r="DK19" s="112">
        <v>7656116.6259773849</v>
      </c>
      <c r="DL19" s="112">
        <v>3694812.1117278938</v>
      </c>
      <c r="DM19" s="112">
        <v>6346032.1119680787</v>
      </c>
      <c r="DN19" s="112">
        <v>5416088.1448133094</v>
      </c>
      <c r="DP19" s="112">
        <v>15224022.990487305</v>
      </c>
      <c r="DQ19" s="112">
        <v>4512764.1686619241</v>
      </c>
      <c r="DR19" s="112">
        <v>3947059.5981964753</v>
      </c>
      <c r="DS19" s="112">
        <v>3051604.8098665942</v>
      </c>
      <c r="DT19" s="112">
        <v>2584031.8526178612</v>
      </c>
      <c r="DU19" s="112">
        <v>3778527.0097476337</v>
      </c>
      <c r="DV19" s="112">
        <v>13005144.642007818</v>
      </c>
      <c r="DW19" s="112">
        <v>10645723.403531674</v>
      </c>
      <c r="DX19" s="112">
        <v>9170240.8822553586</v>
      </c>
      <c r="DY19" s="112">
        <v>2747543.9008467859</v>
      </c>
      <c r="DZ19" s="112">
        <v>2457269.1834336766</v>
      </c>
      <c r="EA19" s="112">
        <v>2488319.0682720141</v>
      </c>
    </row>
    <row r="20" spans="2:131" x14ac:dyDescent="0.25">
      <c r="C20" s="127"/>
    </row>
    <row r="21" spans="2:131" ht="15.75" thickBot="1" x14ac:dyDescent="0.3">
      <c r="B21" s="109" t="s">
        <v>31</v>
      </c>
      <c r="C21" s="127"/>
    </row>
    <row r="22" spans="2:131" ht="15.75" thickBot="1" x14ac:dyDescent="0.3">
      <c r="B22" s="128" t="s">
        <v>5</v>
      </c>
      <c r="C22" s="132">
        <f t="shared" ref="C22:E23" si="109">AVERAGE($F22:$N22)</f>
        <v>289936</v>
      </c>
      <c r="D22" s="133">
        <f t="shared" si="109"/>
        <v>289936</v>
      </c>
      <c r="E22" s="134">
        <f t="shared" si="109"/>
        <v>289936</v>
      </c>
      <c r="F22" s="56">
        <v>265203</v>
      </c>
      <c r="G22" s="56">
        <v>178711</v>
      </c>
      <c r="H22" s="56">
        <v>171413</v>
      </c>
      <c r="I22" s="56">
        <v>291661</v>
      </c>
      <c r="J22" s="56">
        <v>258895</v>
      </c>
      <c r="K22" s="56">
        <v>256063</v>
      </c>
      <c r="L22" s="56">
        <v>363080</v>
      </c>
      <c r="M22" s="56">
        <v>412439</v>
      </c>
      <c r="N22" s="56">
        <v>411959</v>
      </c>
      <c r="O22" s="56"/>
      <c r="P22" s="56">
        <v>394159</v>
      </c>
      <c r="Q22" s="56">
        <v>352663</v>
      </c>
      <c r="R22" s="56">
        <v>210716</v>
      </c>
      <c r="S22" s="56">
        <v>70346</v>
      </c>
      <c r="T22" s="56">
        <v>105063</v>
      </c>
      <c r="U22" s="56">
        <v>392858</v>
      </c>
      <c r="V22" s="56">
        <v>168261</v>
      </c>
      <c r="W22" s="56">
        <v>149233</v>
      </c>
      <c r="X22" s="56">
        <v>241672</v>
      </c>
      <c r="Y22" s="56">
        <v>318129</v>
      </c>
      <c r="Z22" s="56">
        <v>229086</v>
      </c>
      <c r="AA22" s="56">
        <v>100957</v>
      </c>
      <c r="AC22" s="56">
        <v>63175</v>
      </c>
      <c r="AD22" s="56">
        <v>89177</v>
      </c>
      <c r="AE22" s="56">
        <v>86970</v>
      </c>
      <c r="AF22" s="56">
        <v>115982</v>
      </c>
      <c r="AG22" s="56">
        <v>118021</v>
      </c>
      <c r="AH22" s="56">
        <v>167513</v>
      </c>
      <c r="AI22" s="56">
        <v>105653</v>
      </c>
      <c r="AJ22" s="56">
        <v>108779</v>
      </c>
      <c r="AK22" s="56">
        <v>87404</v>
      </c>
      <c r="AL22" s="56">
        <v>250868</v>
      </c>
      <c r="AM22" s="56">
        <v>284067</v>
      </c>
      <c r="AN22" s="56">
        <v>175081</v>
      </c>
      <c r="AP22" s="56">
        <v>233464</v>
      </c>
      <c r="AQ22" s="56">
        <v>187103</v>
      </c>
      <c r="AR22" s="56">
        <v>206605.00020000001</v>
      </c>
      <c r="AS22" s="56">
        <v>175633</v>
      </c>
      <c r="AT22" s="56">
        <v>220071</v>
      </c>
      <c r="AU22" s="56">
        <v>199393</v>
      </c>
      <c r="AV22" s="56">
        <v>235244</v>
      </c>
      <c r="AW22" s="56">
        <v>229235</v>
      </c>
      <c r="AX22" s="56">
        <v>212954</v>
      </c>
      <c r="AY22" s="56">
        <v>297845</v>
      </c>
      <c r="AZ22" s="56">
        <v>212073</v>
      </c>
      <c r="BA22" s="56">
        <v>350982</v>
      </c>
      <c r="BC22" s="56">
        <v>420414</v>
      </c>
      <c r="BD22" s="56">
        <v>168723</v>
      </c>
      <c r="BE22" s="56">
        <v>230144</v>
      </c>
      <c r="BF22" s="56">
        <v>133866</v>
      </c>
      <c r="BG22" s="56">
        <v>58025</v>
      </c>
      <c r="BH22" s="56">
        <v>75569</v>
      </c>
      <c r="BI22" s="56">
        <v>71191</v>
      </c>
      <c r="BJ22" s="56">
        <v>142170</v>
      </c>
      <c r="BK22" s="56">
        <v>265697</v>
      </c>
      <c r="BL22" s="56">
        <v>255729</v>
      </c>
      <c r="BM22" s="56">
        <v>204378</v>
      </c>
      <c r="BN22" s="56">
        <v>226180</v>
      </c>
      <c r="BP22" s="56">
        <v>290599</v>
      </c>
      <c r="BQ22" s="56">
        <v>140302</v>
      </c>
      <c r="BR22" s="56">
        <v>66518</v>
      </c>
      <c r="BS22" s="56">
        <v>277186</v>
      </c>
      <c r="BT22" s="56">
        <v>84502</v>
      </c>
      <c r="BU22" s="56">
        <v>89774</v>
      </c>
      <c r="BV22" s="56">
        <v>98055</v>
      </c>
      <c r="BW22" s="56">
        <v>90174</v>
      </c>
      <c r="BX22" s="56">
        <v>118868</v>
      </c>
      <c r="BY22" s="56">
        <v>80530</v>
      </c>
      <c r="BZ22" s="56">
        <v>50810</v>
      </c>
      <c r="CA22" s="56">
        <v>121021</v>
      </c>
      <c r="CC22" s="56">
        <v>39682.592091089886</v>
      </c>
      <c r="CD22" s="56">
        <v>41266.701901512468</v>
      </c>
      <c r="CE22" s="56">
        <v>39693.735373663207</v>
      </c>
      <c r="CF22" s="56">
        <v>32823.300410959477</v>
      </c>
      <c r="CG22" s="56">
        <v>34387.448513750722</v>
      </c>
      <c r="CH22" s="56">
        <v>20039.790776850932</v>
      </c>
      <c r="CI22" s="56">
        <v>12979.519172898181</v>
      </c>
      <c r="CJ22" s="56">
        <v>20574.267502867497</v>
      </c>
      <c r="CK22" s="56">
        <v>33590.984396010419</v>
      </c>
      <c r="CL22" s="56">
        <v>20552.622277725084</v>
      </c>
      <c r="CM22" s="56">
        <v>34161.135659761705</v>
      </c>
      <c r="CN22" s="56">
        <v>27316.434464727292</v>
      </c>
      <c r="CP22" s="56">
        <v>35657.6323049251</v>
      </c>
      <c r="CQ22" s="56">
        <v>33358.779369932476</v>
      </c>
      <c r="CR22" s="56">
        <v>39273.040179851989</v>
      </c>
      <c r="CS22" s="56">
        <v>29638.776793236739</v>
      </c>
      <c r="CT22" s="56">
        <v>19856.105234957085</v>
      </c>
      <c r="CU22" s="56">
        <v>30299.404258407361</v>
      </c>
      <c r="CV22" s="56">
        <v>13959.847778121924</v>
      </c>
      <c r="CW22" s="56">
        <v>15282.217960424148</v>
      </c>
      <c r="CX22" s="56">
        <v>20133.882634094909</v>
      </c>
      <c r="CY22" s="56">
        <v>21266.182017904775</v>
      </c>
      <c r="CZ22" s="56">
        <v>16751.881062429795</v>
      </c>
      <c r="DA22" s="56">
        <v>21939.953524044064</v>
      </c>
      <c r="DC22" s="56">
        <v>21144.345796959016</v>
      </c>
      <c r="DD22" s="56">
        <v>8604.1996970874043</v>
      </c>
      <c r="DE22" s="56">
        <v>14601.331142205769</v>
      </c>
      <c r="DF22" s="56">
        <v>9052.5761241677155</v>
      </c>
      <c r="DG22" s="56">
        <v>7165.2007910538532</v>
      </c>
      <c r="DH22" s="56">
        <v>6197.0203493552381</v>
      </c>
      <c r="DI22" s="56">
        <v>5250.3533088869181</v>
      </c>
      <c r="DJ22" s="56">
        <v>12922.744141895269</v>
      </c>
      <c r="DK22" s="56">
        <v>21912.792107091482</v>
      </c>
      <c r="DL22" s="56">
        <v>7838.8488403693709</v>
      </c>
      <c r="DM22" s="56">
        <v>8235.76335443477</v>
      </c>
      <c r="DN22" s="56">
        <v>8103.9744253153749</v>
      </c>
      <c r="DP22" s="56">
        <v>8322.6513921182213</v>
      </c>
      <c r="DQ22" s="56">
        <v>7984.9319341337077</v>
      </c>
      <c r="DR22" s="56">
        <v>9915.0419142411592</v>
      </c>
      <c r="DS22" s="56">
        <v>6876.8689540466221</v>
      </c>
      <c r="DT22" s="56">
        <v>3523.2664796810222</v>
      </c>
      <c r="DU22" s="56">
        <v>8288.4887978199458</v>
      </c>
      <c r="DV22" s="56">
        <v>9966.5921966688238</v>
      </c>
      <c r="DW22" s="56">
        <v>8718.7383318410411</v>
      </c>
      <c r="DX22" s="56">
        <v>13112.691379657685</v>
      </c>
      <c r="DY22" s="56">
        <v>4522.1010753077053</v>
      </c>
      <c r="DZ22" s="56">
        <v>7840.0090004737631</v>
      </c>
      <c r="EA22" s="56">
        <v>10885.228953214131</v>
      </c>
    </row>
    <row r="23" spans="2:131" ht="15.75" thickBot="1" x14ac:dyDescent="0.3">
      <c r="B23" s="128" t="s">
        <v>6</v>
      </c>
      <c r="C23" s="132">
        <f t="shared" si="109"/>
        <v>642258</v>
      </c>
      <c r="D23" s="133">
        <f t="shared" si="109"/>
        <v>642258</v>
      </c>
      <c r="E23" s="134">
        <f t="shared" si="109"/>
        <v>642258</v>
      </c>
      <c r="F23" s="56">
        <v>513348</v>
      </c>
      <c r="G23" s="56">
        <v>334073</v>
      </c>
      <c r="H23" s="56">
        <v>660333</v>
      </c>
      <c r="I23" s="56">
        <v>763771</v>
      </c>
      <c r="J23" s="56">
        <v>803091</v>
      </c>
      <c r="K23" s="56">
        <v>643490</v>
      </c>
      <c r="L23" s="56">
        <v>862324</v>
      </c>
      <c r="M23" s="56">
        <v>732864</v>
      </c>
      <c r="N23" s="56">
        <v>467028</v>
      </c>
      <c r="P23" s="56">
        <v>586958</v>
      </c>
      <c r="Q23" s="56">
        <v>497159</v>
      </c>
      <c r="R23" s="56">
        <v>535919</v>
      </c>
      <c r="S23" s="56">
        <v>724501</v>
      </c>
      <c r="T23" s="56">
        <v>949008</v>
      </c>
      <c r="U23" s="56">
        <v>986553</v>
      </c>
      <c r="V23" s="56">
        <v>848507</v>
      </c>
      <c r="W23" s="56">
        <v>719950</v>
      </c>
      <c r="X23" s="56">
        <v>525200</v>
      </c>
      <c r="Y23" s="56">
        <v>473833</v>
      </c>
      <c r="Z23" s="56">
        <v>384653</v>
      </c>
      <c r="AA23" s="56">
        <v>505372</v>
      </c>
      <c r="AC23" s="56">
        <v>801847</v>
      </c>
      <c r="AD23" s="56">
        <v>481301</v>
      </c>
      <c r="AE23" s="56">
        <v>608064</v>
      </c>
      <c r="AF23" s="56">
        <v>654728</v>
      </c>
      <c r="AG23" s="56">
        <v>595377</v>
      </c>
      <c r="AH23" s="56">
        <v>830366</v>
      </c>
      <c r="AI23" s="56">
        <v>924780</v>
      </c>
      <c r="AJ23" s="56">
        <v>635277</v>
      </c>
      <c r="AK23" s="56">
        <v>401228</v>
      </c>
      <c r="AL23" s="56">
        <v>410140</v>
      </c>
      <c r="AM23" s="56">
        <v>487400</v>
      </c>
      <c r="AN23" s="56">
        <v>602887</v>
      </c>
      <c r="AP23" s="56">
        <v>434031</v>
      </c>
      <c r="AQ23" s="56">
        <v>582388</v>
      </c>
      <c r="AR23" s="56">
        <v>762683.9</v>
      </c>
      <c r="AS23" s="56">
        <v>498354</v>
      </c>
      <c r="AT23" s="56">
        <v>640868</v>
      </c>
      <c r="AU23" s="56">
        <v>696244</v>
      </c>
      <c r="AV23" s="56">
        <v>982710.75</v>
      </c>
      <c r="AW23" s="56">
        <v>668638</v>
      </c>
      <c r="AX23" s="56">
        <v>452918</v>
      </c>
      <c r="AY23" s="56">
        <v>653310</v>
      </c>
      <c r="AZ23" s="56">
        <v>628857</v>
      </c>
      <c r="BA23" s="56">
        <v>621115</v>
      </c>
      <c r="BC23" s="56">
        <v>559403</v>
      </c>
      <c r="BD23" s="56">
        <v>551429</v>
      </c>
      <c r="BE23" s="56">
        <v>615253</v>
      </c>
      <c r="BF23" s="56">
        <v>299150</v>
      </c>
      <c r="BG23" s="56">
        <v>378656</v>
      </c>
      <c r="BH23" s="56">
        <v>382772</v>
      </c>
      <c r="BI23" s="56">
        <v>598548</v>
      </c>
      <c r="BJ23" s="56">
        <v>666120</v>
      </c>
      <c r="BK23" s="56">
        <v>515190</v>
      </c>
      <c r="BL23" s="56">
        <v>424060</v>
      </c>
      <c r="BM23" s="56">
        <v>526187</v>
      </c>
      <c r="BN23" s="56">
        <v>414783</v>
      </c>
      <c r="BP23" s="56">
        <v>352491</v>
      </c>
      <c r="BQ23" s="56">
        <v>319394</v>
      </c>
      <c r="BR23" s="56">
        <v>612140.66999999993</v>
      </c>
      <c r="BS23" s="56">
        <v>220946.01</v>
      </c>
      <c r="BT23" s="56">
        <v>327870.56446000002</v>
      </c>
      <c r="BU23" s="56">
        <v>577954</v>
      </c>
      <c r="BV23" s="56">
        <v>741674</v>
      </c>
      <c r="BW23" s="56">
        <v>793880</v>
      </c>
      <c r="BX23" s="56">
        <v>471368.272</v>
      </c>
      <c r="BY23" s="56">
        <v>413405.72768000001</v>
      </c>
      <c r="BZ23" s="56">
        <v>374733.43770000001</v>
      </c>
      <c r="CA23" s="56">
        <v>367982.63328000001</v>
      </c>
      <c r="CC23" s="56">
        <v>13380.320281550539</v>
      </c>
      <c r="CD23" s="56">
        <v>16082.351601460943</v>
      </c>
      <c r="CE23" s="56">
        <v>7885.3299743119442</v>
      </c>
      <c r="CF23" s="56">
        <v>11080.563312907001</v>
      </c>
      <c r="CG23" s="56">
        <v>15177.393948640269</v>
      </c>
      <c r="CH23" s="56">
        <v>58756.774689230937</v>
      </c>
      <c r="CI23" s="56">
        <v>86087.129850810787</v>
      </c>
      <c r="CJ23" s="56">
        <v>38481.162968062818</v>
      </c>
      <c r="CK23" s="56">
        <v>32644.272222728949</v>
      </c>
      <c r="CL23" s="56">
        <v>29775.655505201958</v>
      </c>
      <c r="CM23" s="56">
        <v>17965.479284965899</v>
      </c>
      <c r="CN23" s="56">
        <v>26396.948824191521</v>
      </c>
      <c r="CP23" s="56">
        <v>33907.617938356263</v>
      </c>
      <c r="CQ23" s="56">
        <v>31614.462787673881</v>
      </c>
      <c r="CR23" s="56">
        <v>29515.581603040322</v>
      </c>
      <c r="CS23" s="56">
        <v>26679.79078657796</v>
      </c>
      <c r="CT23" s="56">
        <v>27675.819336152439</v>
      </c>
      <c r="CU23" s="56">
        <v>65674.426111455221</v>
      </c>
      <c r="CV23" s="56">
        <v>100376.80830373625</v>
      </c>
      <c r="CW23" s="56">
        <v>79260.256304825045</v>
      </c>
      <c r="CX23" s="56">
        <v>53096.750856636267</v>
      </c>
      <c r="CY23" s="56">
        <v>30009.016304827921</v>
      </c>
      <c r="CZ23" s="56">
        <v>35954.476873193911</v>
      </c>
      <c r="DA23" s="56">
        <v>36564.509660238058</v>
      </c>
      <c r="DC23" s="56">
        <v>29018.630537223686</v>
      </c>
      <c r="DD23" s="56">
        <v>37633.024404259799</v>
      </c>
      <c r="DE23" s="56">
        <v>37872.002968107554</v>
      </c>
      <c r="DF23" s="56">
        <v>42372.997348066157</v>
      </c>
      <c r="DG23" s="56">
        <v>51329.136908314598</v>
      </c>
      <c r="DH23" s="56">
        <v>43311.838222927552</v>
      </c>
      <c r="DI23" s="56">
        <v>70468.836035659522</v>
      </c>
      <c r="DJ23" s="56">
        <v>75302.208275804442</v>
      </c>
      <c r="DK23" s="56">
        <v>43883.073159020481</v>
      </c>
      <c r="DL23" s="56">
        <v>29582.61812732524</v>
      </c>
      <c r="DM23" s="56">
        <v>68318.552047068384</v>
      </c>
      <c r="DN23" s="56">
        <v>74664.705149321599</v>
      </c>
      <c r="DP23" s="56">
        <v>73325.868463965948</v>
      </c>
      <c r="DQ23" s="56">
        <v>59077.913832853286</v>
      </c>
      <c r="DR23" s="56">
        <v>65533.490002694511</v>
      </c>
      <c r="DS23" s="56">
        <v>45865.814883473766</v>
      </c>
      <c r="DT23" s="56">
        <v>29211.843448477368</v>
      </c>
      <c r="DU23" s="56">
        <v>53986.503675976586</v>
      </c>
      <c r="DV23" s="56">
        <v>100349.19201275353</v>
      </c>
      <c r="DW23" s="56">
        <v>76038.17114649892</v>
      </c>
      <c r="DX23" s="56">
        <v>57650.77257008048</v>
      </c>
      <c r="DY23" s="56">
        <v>22923.871553352325</v>
      </c>
      <c r="DZ23" s="56">
        <v>29747.988799067873</v>
      </c>
      <c r="EA23" s="56">
        <v>27151.487325387807</v>
      </c>
    </row>
    <row r="24" spans="2:131" x14ac:dyDescent="0.25">
      <c r="B24" s="128"/>
      <c r="C24" s="127"/>
    </row>
    <row r="25" spans="2:131" ht="15.75" thickBot="1" x14ac:dyDescent="0.3">
      <c r="B25" s="109" t="s">
        <v>32</v>
      </c>
      <c r="C25" s="127"/>
    </row>
    <row r="26" spans="2:131" ht="15.75" thickBot="1" x14ac:dyDescent="0.3">
      <c r="B26" s="128" t="s">
        <v>5</v>
      </c>
      <c r="C26" s="113">
        <f>C18/C22</f>
        <v>26.508693075559972</v>
      </c>
      <c r="D26" s="114">
        <f t="shared" ref="D26:BN26" si="110">D18/D22</f>
        <v>26.508693075559972</v>
      </c>
      <c r="E26" s="115">
        <f t="shared" si="110"/>
        <v>26.508693075559972</v>
      </c>
      <c r="F26" s="110">
        <f t="shared" si="110"/>
        <v>20.831077438792171</v>
      </c>
      <c r="G26" s="110">
        <f t="shared" si="110"/>
        <v>24.601617247958995</v>
      </c>
      <c r="H26" s="110">
        <f t="shared" si="110"/>
        <v>31.630467642477523</v>
      </c>
      <c r="I26" s="110">
        <f t="shared" si="110"/>
        <v>29.617472476608118</v>
      </c>
      <c r="J26" s="110">
        <f t="shared" si="110"/>
        <v>30.578901871415056</v>
      </c>
      <c r="K26" s="110">
        <f t="shared" si="110"/>
        <v>27.85293084123829</v>
      </c>
      <c r="L26" s="110">
        <f t="shared" si="110"/>
        <v>26.316202544893688</v>
      </c>
      <c r="M26" s="110">
        <f t="shared" si="110"/>
        <v>25.048616183241641</v>
      </c>
      <c r="N26" s="110">
        <f t="shared" si="110"/>
        <v>24.896890758546363</v>
      </c>
      <c r="O26" s="127"/>
      <c r="P26" s="110">
        <f t="shared" si="110"/>
        <v>22.021344026141737</v>
      </c>
      <c r="Q26" s="110">
        <f t="shared" si="110"/>
        <v>21.228282212764029</v>
      </c>
      <c r="R26" s="110">
        <f t="shared" si="110"/>
        <v>15.589950312268646</v>
      </c>
      <c r="S26" s="110">
        <f t="shared" si="110"/>
        <v>10.114687970886759</v>
      </c>
      <c r="T26" s="110">
        <f t="shared" si="110"/>
        <v>16.02274387748303</v>
      </c>
      <c r="U26" s="110">
        <f t="shared" si="110"/>
        <v>18.549525859216306</v>
      </c>
      <c r="V26" s="110">
        <f t="shared" si="110"/>
        <v>26.059169742245679</v>
      </c>
      <c r="W26" s="110">
        <f t="shared" si="110"/>
        <v>27.545573968224186</v>
      </c>
      <c r="X26" s="110">
        <f t="shared" si="110"/>
        <v>26.587503434406965</v>
      </c>
      <c r="Y26" s="110">
        <f t="shared" si="110"/>
        <v>22.075529234995862</v>
      </c>
      <c r="Z26" s="110">
        <f t="shared" si="110"/>
        <v>21.770353579005267</v>
      </c>
      <c r="AA26" s="110">
        <f t="shared" si="110"/>
        <v>26.892287805699457</v>
      </c>
      <c r="AB26" s="127"/>
      <c r="AC26" s="110">
        <f t="shared" si="110"/>
        <v>27.048232370399685</v>
      </c>
      <c r="AD26" s="110">
        <f t="shared" si="110"/>
        <v>19.372498626327417</v>
      </c>
      <c r="AE26" s="110">
        <f t="shared" si="110"/>
        <v>9.555285385765206</v>
      </c>
      <c r="AF26" s="110">
        <f t="shared" si="110"/>
        <v>8.9507011432808543</v>
      </c>
      <c r="AG26" s="110">
        <f t="shared" si="110"/>
        <v>9.4069661331457972</v>
      </c>
      <c r="AH26" s="110">
        <f t="shared" si="110"/>
        <v>9.6873436091527232</v>
      </c>
      <c r="AI26" s="110">
        <f t="shared" si="110"/>
        <v>25.490930404247869</v>
      </c>
      <c r="AJ26" s="110">
        <f t="shared" si="110"/>
        <v>35.492313406080214</v>
      </c>
      <c r="AK26" s="110">
        <f t="shared" si="110"/>
        <v>26.694145233627751</v>
      </c>
      <c r="AL26" s="110">
        <f t="shared" si="110"/>
        <v>27.667000414560643</v>
      </c>
      <c r="AM26" s="110">
        <f t="shared" si="110"/>
        <v>26.111594553397616</v>
      </c>
      <c r="AN26" s="110">
        <f t="shared" si="110"/>
        <v>26.290245543491302</v>
      </c>
      <c r="AO26" s="127"/>
      <c r="AP26" s="110">
        <f t="shared" si="110"/>
        <v>23.420980879279032</v>
      </c>
      <c r="AQ26" s="110">
        <f t="shared" si="110"/>
        <v>18.89268825192541</v>
      </c>
      <c r="AR26" s="110">
        <f t="shared" si="110"/>
        <v>20.18995893595028</v>
      </c>
      <c r="AS26" s="110">
        <f t="shared" si="110"/>
        <v>16.330503550016228</v>
      </c>
      <c r="AT26" s="110">
        <f t="shared" si="110"/>
        <v>14.326971659146366</v>
      </c>
      <c r="AU26" s="110">
        <f t="shared" si="110"/>
        <v>16.409258650002759</v>
      </c>
      <c r="AV26" s="110">
        <f t="shared" si="110"/>
        <v>37.91864748941525</v>
      </c>
      <c r="AW26" s="110">
        <f t="shared" si="110"/>
        <v>32.342154077693195</v>
      </c>
      <c r="AX26" s="110">
        <f t="shared" si="110"/>
        <v>28.563872291668623</v>
      </c>
      <c r="AY26" s="110">
        <f t="shared" si="110"/>
        <v>34.060269502593634</v>
      </c>
      <c r="AZ26" s="110">
        <f t="shared" si="110"/>
        <v>32.87706025755282</v>
      </c>
      <c r="BA26" s="110">
        <f t="shared" si="110"/>
        <v>35.238644260959248</v>
      </c>
      <c r="BB26" s="127"/>
      <c r="BC26" s="110">
        <f t="shared" si="110"/>
        <v>31.98023148610655</v>
      </c>
      <c r="BD26" s="110">
        <f t="shared" si="110"/>
        <v>52.375591235338391</v>
      </c>
      <c r="BE26" s="110">
        <f t="shared" si="110"/>
        <v>42.753312404407673</v>
      </c>
      <c r="BF26" s="110">
        <f t="shared" si="110"/>
        <v>19.89189973555645</v>
      </c>
      <c r="BG26" s="110">
        <f t="shared" si="110"/>
        <v>21.883514174924599</v>
      </c>
      <c r="BH26" s="110">
        <f t="shared" si="110"/>
        <v>27.408590559621008</v>
      </c>
      <c r="BI26" s="110">
        <f t="shared" si="110"/>
        <v>27.004436656318919</v>
      </c>
      <c r="BJ26" s="110">
        <f t="shared" si="110"/>
        <v>29.207166420482523</v>
      </c>
      <c r="BK26" s="110">
        <f t="shared" si="110"/>
        <v>26.823406022649859</v>
      </c>
      <c r="BL26" s="110">
        <f t="shared" si="110"/>
        <v>31.378271803354334</v>
      </c>
      <c r="BM26" s="110">
        <f t="shared" si="110"/>
        <v>34.425461106381313</v>
      </c>
      <c r="BN26" s="110">
        <f t="shared" si="110"/>
        <v>37.836608851357326</v>
      </c>
      <c r="BO26" s="127"/>
      <c r="BP26" s="110">
        <f t="shared" ref="BP26:DP26" si="111">BP18/BP22</f>
        <v>31.342661364973729</v>
      </c>
      <c r="BQ26" s="110">
        <f t="shared" si="111"/>
        <v>21.072583641002979</v>
      </c>
      <c r="BR26" s="110">
        <f t="shared" si="111"/>
        <v>25.618142608015877</v>
      </c>
      <c r="BS26" s="110">
        <f t="shared" si="111"/>
        <v>18.719425223496138</v>
      </c>
      <c r="BT26" s="110">
        <f t="shared" si="111"/>
        <v>15.74827743722042</v>
      </c>
      <c r="BU26" s="110">
        <f t="shared" si="111"/>
        <v>16.832652772517655</v>
      </c>
      <c r="BV26" s="110">
        <f t="shared" si="111"/>
        <v>22.615215236346948</v>
      </c>
      <c r="BW26" s="110">
        <f t="shared" si="111"/>
        <v>59.850048683656041</v>
      </c>
      <c r="BX26" s="110">
        <f t="shared" si="111"/>
        <v>41.848174361476595</v>
      </c>
      <c r="BY26" s="110">
        <f t="shared" si="111"/>
        <v>31.98696523034894</v>
      </c>
      <c r="BZ26" s="110">
        <f t="shared" si="111"/>
        <v>30.713625664239323</v>
      </c>
      <c r="CA26" s="110">
        <f t="shared" si="111"/>
        <v>28.905696614637129</v>
      </c>
      <c r="CB26" s="127"/>
      <c r="CC26" s="119">
        <f t="shared" si="111"/>
        <v>26.033477704870343</v>
      </c>
      <c r="CD26" s="119">
        <f t="shared" si="111"/>
        <v>35.644387437931769</v>
      </c>
      <c r="CE26" s="119">
        <f t="shared" si="111"/>
        <v>26.2043224777081</v>
      </c>
      <c r="CF26" s="119">
        <f t="shared" si="111"/>
        <v>28.517010482764007</v>
      </c>
      <c r="CG26" s="119">
        <f t="shared" si="111"/>
        <v>27.615345160801496</v>
      </c>
      <c r="CH26" s="119">
        <f t="shared" si="111"/>
        <v>36.379991479113819</v>
      </c>
      <c r="CI26" s="119">
        <f t="shared" si="111"/>
        <v>52.235008369105337</v>
      </c>
      <c r="CJ26" s="119">
        <f t="shared" si="111"/>
        <v>46.102565295490592</v>
      </c>
      <c r="CK26" s="119">
        <f t="shared" si="111"/>
        <v>67.795389059926961</v>
      </c>
      <c r="CL26" s="119">
        <f t="shared" si="111"/>
        <v>42.069680775126663</v>
      </c>
      <c r="CM26" s="119">
        <f t="shared" si="111"/>
        <v>40.878011226831752</v>
      </c>
      <c r="CN26" s="119">
        <f t="shared" si="111"/>
        <v>38.077141268173577</v>
      </c>
      <c r="CO26" s="127"/>
      <c r="CP26" s="119">
        <f t="shared" si="111"/>
        <v>39.701599578211777</v>
      </c>
      <c r="CQ26" s="119">
        <f t="shared" si="111"/>
        <v>40.05772943929697</v>
      </c>
      <c r="CR26" s="119">
        <f t="shared" si="111"/>
        <v>35.706460346083091</v>
      </c>
      <c r="CS26" s="119">
        <f t="shared" si="111"/>
        <v>54.547851218345322</v>
      </c>
      <c r="CT26" s="119">
        <f t="shared" si="111"/>
        <v>47.761354098965725</v>
      </c>
      <c r="CU26" s="119">
        <f t="shared" si="111"/>
        <v>51.087787119927434</v>
      </c>
      <c r="CV26" s="119">
        <f t="shared" si="111"/>
        <v>73.863674026055548</v>
      </c>
      <c r="CW26" s="119">
        <f t="shared" si="111"/>
        <v>111.58944730271423</v>
      </c>
      <c r="CX26" s="119">
        <f t="shared" si="111"/>
        <v>131.81752212704507</v>
      </c>
      <c r="CY26" s="119">
        <f t="shared" si="111"/>
        <v>65.525725598312846</v>
      </c>
      <c r="CZ26" s="119">
        <f t="shared" si="111"/>
        <v>72.259207475391122</v>
      </c>
      <c r="DA26" s="119">
        <f t="shared" si="111"/>
        <v>145.44396409807678</v>
      </c>
      <c r="DB26" s="127"/>
      <c r="DC26" s="119">
        <f t="shared" si="111"/>
        <v>126.60205620970009</v>
      </c>
      <c r="DD26" s="119">
        <f t="shared" si="111"/>
        <v>96.734117012186886</v>
      </c>
      <c r="DE26" s="119">
        <f t="shared" si="111"/>
        <v>91.608583641172032</v>
      </c>
      <c r="DF26" s="119">
        <f t="shared" si="111"/>
        <v>80.587632566529024</v>
      </c>
      <c r="DG26" s="119">
        <f t="shared" si="111"/>
        <v>34.25182049897397</v>
      </c>
      <c r="DH26" s="119">
        <f t="shared" si="111"/>
        <v>50.495063874424012</v>
      </c>
      <c r="DI26" s="119">
        <f t="shared" si="111"/>
        <v>73.54458892197033</v>
      </c>
      <c r="DJ26" s="119">
        <f t="shared" si="111"/>
        <v>108.87854260734176</v>
      </c>
      <c r="DK26" s="119">
        <f t="shared" si="111"/>
        <v>51.807251810807294</v>
      </c>
      <c r="DL26" s="119">
        <f t="shared" si="111"/>
        <v>77.76412962140283</v>
      </c>
      <c r="DM26" s="119">
        <f t="shared" si="111"/>
        <v>62.833662895587445</v>
      </c>
      <c r="DN26" s="119">
        <f t="shared" si="111"/>
        <v>67.916877321645131</v>
      </c>
      <c r="DO26" s="127"/>
      <c r="DP26" s="119">
        <f t="shared" si="111"/>
        <v>61.49773565630349</v>
      </c>
      <c r="DQ26" s="119">
        <f t="shared" ref="DQ26:DZ26" si="112">DQ18/DQ22</f>
        <v>62.090606360017269</v>
      </c>
      <c r="DR26" s="119">
        <f t="shared" si="112"/>
        <v>51.885799927381164</v>
      </c>
      <c r="DS26" s="119">
        <f t="shared" si="112"/>
        <v>61.490187571703849</v>
      </c>
      <c r="DT26" s="119">
        <f t="shared" si="112"/>
        <v>37.779702589299298</v>
      </c>
      <c r="DU26" s="119">
        <f t="shared" si="112"/>
        <v>38.598953127310359</v>
      </c>
      <c r="DV26" s="119">
        <f t="shared" si="112"/>
        <v>93.192979495219646</v>
      </c>
      <c r="DW26" s="119">
        <f t="shared" si="112"/>
        <v>94.238159894574991</v>
      </c>
      <c r="DX26" s="119">
        <f t="shared" si="112"/>
        <v>76.317044436266343</v>
      </c>
      <c r="DY26" s="119">
        <f t="shared" si="112"/>
        <v>46.108915087148738</v>
      </c>
      <c r="DZ26" s="119">
        <f t="shared" si="112"/>
        <v>39.705907203501603</v>
      </c>
      <c r="EA26" s="119">
        <f t="shared" ref="EA26" si="113">EA18/EA22</f>
        <v>48.008435707801759</v>
      </c>
    </row>
    <row r="27" spans="2:131" ht="15.75" thickBot="1" x14ac:dyDescent="0.3">
      <c r="B27" s="128" t="s">
        <v>6</v>
      </c>
      <c r="C27" s="113">
        <f>C19/C23</f>
        <v>30.458304334948814</v>
      </c>
      <c r="D27" s="114">
        <f t="shared" ref="D27:BN27" si="114">D19/D23</f>
        <v>30.458304334948814</v>
      </c>
      <c r="E27" s="115">
        <f t="shared" si="114"/>
        <v>30.458304334948814</v>
      </c>
      <c r="F27" s="110">
        <f t="shared" si="114"/>
        <v>23.837170165268002</v>
      </c>
      <c r="G27" s="110">
        <f t="shared" si="114"/>
        <v>22.374744741418795</v>
      </c>
      <c r="H27" s="110">
        <f t="shared" si="114"/>
        <v>38.455276125833485</v>
      </c>
      <c r="I27" s="110">
        <f t="shared" si="114"/>
        <v>43.305879353890106</v>
      </c>
      <c r="J27" s="110">
        <f t="shared" si="114"/>
        <v>32.412390912113324</v>
      </c>
      <c r="K27" s="110">
        <f t="shared" si="114"/>
        <v>27.971189575595581</v>
      </c>
      <c r="L27" s="110">
        <f t="shared" si="114"/>
        <v>27.71487593990194</v>
      </c>
      <c r="M27" s="110">
        <f t="shared" si="114"/>
        <v>25.322620063204084</v>
      </c>
      <c r="N27" s="110">
        <f t="shared" si="114"/>
        <v>24.391819655352567</v>
      </c>
      <c r="O27" s="127"/>
      <c r="P27" s="110">
        <f t="shared" si="114"/>
        <v>24.38358276060638</v>
      </c>
      <c r="Q27" s="110">
        <f t="shared" si="114"/>
        <v>21.567499612799931</v>
      </c>
      <c r="R27" s="110">
        <f t="shared" si="114"/>
        <v>20.504540947419294</v>
      </c>
      <c r="S27" s="110">
        <f t="shared" si="114"/>
        <v>12.997469706736085</v>
      </c>
      <c r="T27" s="110">
        <f t="shared" si="114"/>
        <v>11.262480948527303</v>
      </c>
      <c r="U27" s="110">
        <f t="shared" si="114"/>
        <v>17.4209794405369</v>
      </c>
      <c r="V27" s="110">
        <f t="shared" si="114"/>
        <v>28.102877395236575</v>
      </c>
      <c r="W27" s="110">
        <f t="shared" si="114"/>
        <v>30.84172428640878</v>
      </c>
      <c r="X27" s="110">
        <f t="shared" si="114"/>
        <v>27.196061043412033</v>
      </c>
      <c r="Y27" s="110">
        <f t="shared" si="114"/>
        <v>25.562931138185821</v>
      </c>
      <c r="Z27" s="110">
        <f t="shared" si="114"/>
        <v>24.972953727125489</v>
      </c>
      <c r="AA27" s="110">
        <f t="shared" si="114"/>
        <v>30.059862141155431</v>
      </c>
      <c r="AB27" s="127"/>
      <c r="AC27" s="110">
        <f t="shared" si="114"/>
        <v>29.374327770759258</v>
      </c>
      <c r="AD27" s="110">
        <f t="shared" si="114"/>
        <v>25.174475702315185</v>
      </c>
      <c r="AE27" s="110">
        <f t="shared" si="114"/>
        <v>20.929302721424062</v>
      </c>
      <c r="AF27" s="110">
        <f t="shared" si="114"/>
        <v>16.562035364303952</v>
      </c>
      <c r="AG27" s="110">
        <f t="shared" si="114"/>
        <v>14.972121781661034</v>
      </c>
      <c r="AH27" s="110">
        <f t="shared" si="114"/>
        <v>12.894205482883452</v>
      </c>
      <c r="AI27" s="110">
        <f t="shared" si="114"/>
        <v>26.071871969549516</v>
      </c>
      <c r="AJ27" s="110">
        <f t="shared" si="114"/>
        <v>44.464403276051236</v>
      </c>
      <c r="AK27" s="110">
        <f t="shared" si="114"/>
        <v>43.454675271915228</v>
      </c>
      <c r="AL27" s="110">
        <f t="shared" si="114"/>
        <v>27.625965450821671</v>
      </c>
      <c r="AM27" s="110">
        <f t="shared" si="114"/>
        <v>27.08732792367665</v>
      </c>
      <c r="AN27" s="110">
        <f t="shared" si="114"/>
        <v>28.85228860466389</v>
      </c>
      <c r="AO27" s="127"/>
      <c r="AP27" s="110">
        <f t="shared" si="114"/>
        <v>25.250004354527668</v>
      </c>
      <c r="AQ27" s="110">
        <f t="shared" si="114"/>
        <v>25.524851061491653</v>
      </c>
      <c r="AR27" s="110">
        <f t="shared" si="114"/>
        <v>20.922866668615924</v>
      </c>
      <c r="AS27" s="110">
        <f t="shared" si="114"/>
        <v>15.852415170742084</v>
      </c>
      <c r="AT27" s="110">
        <f t="shared" si="114"/>
        <v>12.181549585874157</v>
      </c>
      <c r="AU27" s="110">
        <f t="shared" si="114"/>
        <v>14.140682835327844</v>
      </c>
      <c r="AV27" s="110">
        <f t="shared" si="114"/>
        <v>46.219144046200775</v>
      </c>
      <c r="AW27" s="110">
        <f t="shared" si="114"/>
        <v>65.335161088660826</v>
      </c>
      <c r="AX27" s="110">
        <f t="shared" si="114"/>
        <v>29.343511364087977</v>
      </c>
      <c r="AY27" s="110">
        <f t="shared" si="114"/>
        <v>34.078669712693831</v>
      </c>
      <c r="AZ27" s="110">
        <f t="shared" si="114"/>
        <v>36.396049372114803</v>
      </c>
      <c r="BA27" s="110">
        <f t="shared" si="114"/>
        <v>35.211188556064492</v>
      </c>
      <c r="BB27" s="127"/>
      <c r="BC27" s="110">
        <f t="shared" si="114"/>
        <v>25.783064230974809</v>
      </c>
      <c r="BD27" s="110">
        <f t="shared" si="114"/>
        <v>40.583007821496508</v>
      </c>
      <c r="BE27" s="110">
        <f t="shared" si="114"/>
        <v>55.921186910100396</v>
      </c>
      <c r="BF27" s="110">
        <f t="shared" si="114"/>
        <v>19.42814056493398</v>
      </c>
      <c r="BG27" s="110">
        <f t="shared" si="114"/>
        <v>16.418965842347674</v>
      </c>
      <c r="BH27" s="110">
        <f t="shared" si="114"/>
        <v>23.929398362471659</v>
      </c>
      <c r="BI27" s="110">
        <f t="shared" si="114"/>
        <v>47.494359399747395</v>
      </c>
      <c r="BJ27" s="110">
        <f t="shared" si="114"/>
        <v>39.648441947396861</v>
      </c>
      <c r="BK27" s="110">
        <f t="shared" si="114"/>
        <v>49.324953259962349</v>
      </c>
      <c r="BL27" s="110">
        <f t="shared" si="114"/>
        <v>30.506420883837194</v>
      </c>
      <c r="BM27" s="110">
        <f t="shared" si="114"/>
        <v>33.388417881855688</v>
      </c>
      <c r="BN27" s="110">
        <f t="shared" si="114"/>
        <v>32.301369077324772</v>
      </c>
      <c r="BO27" s="127"/>
      <c r="BP27" s="110">
        <f t="shared" ref="BP27:DN27" si="115">BP19/BP23</f>
        <v>35.954242065754869</v>
      </c>
      <c r="BQ27" s="110">
        <f t="shared" si="115"/>
        <v>34.732756000425809</v>
      </c>
      <c r="BR27" s="110">
        <f t="shared" si="115"/>
        <v>22.573756600749959</v>
      </c>
      <c r="BS27" s="110">
        <f t="shared" si="115"/>
        <v>25.405680193093325</v>
      </c>
      <c r="BT27" s="110">
        <f t="shared" si="115"/>
        <v>20.266569129021835</v>
      </c>
      <c r="BU27" s="110">
        <f t="shared" si="115"/>
        <v>15.996392048502129</v>
      </c>
      <c r="BV27" s="110">
        <f t="shared" si="115"/>
        <v>28.267056833595351</v>
      </c>
      <c r="BW27" s="110">
        <f t="shared" si="115"/>
        <v>48.980972880032247</v>
      </c>
      <c r="BX27" s="110">
        <f t="shared" si="115"/>
        <v>45.798028637786622</v>
      </c>
      <c r="BY27" s="110">
        <f t="shared" si="115"/>
        <v>35.691588606680632</v>
      </c>
      <c r="BZ27" s="110">
        <f t="shared" si="115"/>
        <v>30.636319620857787</v>
      </c>
      <c r="CA27" s="110">
        <f t="shared" si="115"/>
        <v>31.94378513253298</v>
      </c>
      <c r="CB27" s="127"/>
      <c r="CC27" s="119">
        <f t="shared" si="115"/>
        <v>27.285919577641412</v>
      </c>
      <c r="CD27" s="119">
        <f t="shared" si="115"/>
        <v>69.874193072378489</v>
      </c>
      <c r="CE27" s="119">
        <f t="shared" si="115"/>
        <v>64.58087461951682</v>
      </c>
      <c r="CF27" s="119">
        <f t="shared" si="115"/>
        <v>57.790853092767179</v>
      </c>
      <c r="CG27" s="119">
        <f t="shared" si="115"/>
        <v>43.246010149634841</v>
      </c>
      <c r="CH27" s="119">
        <f t="shared" si="115"/>
        <v>104.40963942135589</v>
      </c>
      <c r="CI27" s="119">
        <f t="shared" si="115"/>
        <v>101.40328906054928</v>
      </c>
      <c r="CJ27" s="119">
        <f t="shared" si="115"/>
        <v>93.723497527385362</v>
      </c>
      <c r="CK27" s="119">
        <f t="shared" si="115"/>
        <v>83.854150875626161</v>
      </c>
      <c r="CL27" s="119">
        <f t="shared" si="115"/>
        <v>78.118862432925624</v>
      </c>
      <c r="CM27" s="119">
        <f t="shared" si="115"/>
        <v>67.103046493600729</v>
      </c>
      <c r="CN27" s="119">
        <f t="shared" si="115"/>
        <v>61.150382608212816</v>
      </c>
      <c r="CO27" s="127"/>
      <c r="CP27" s="119">
        <f t="shared" si="115"/>
        <v>54.669499503068259</v>
      </c>
      <c r="CQ27" s="119">
        <f t="shared" si="115"/>
        <v>55.334703512801902</v>
      </c>
      <c r="CR27" s="119">
        <f t="shared" si="115"/>
        <v>57.87889582682876</v>
      </c>
      <c r="CS27" s="119">
        <f t="shared" si="115"/>
        <v>84.741343180183563</v>
      </c>
      <c r="CT27" s="119">
        <f t="shared" si="115"/>
        <v>74.310302279012618</v>
      </c>
      <c r="CU27" s="119">
        <f t="shared" si="115"/>
        <v>35.75968044660388</v>
      </c>
      <c r="CV27" s="119">
        <f t="shared" si="115"/>
        <v>87.478525103651492</v>
      </c>
      <c r="CW27" s="119">
        <f t="shared" si="115"/>
        <v>114.2517512862273</v>
      </c>
      <c r="CX27" s="119">
        <f t="shared" si="115"/>
        <v>199.82783763062588</v>
      </c>
      <c r="CY27" s="119">
        <f t="shared" si="115"/>
        <v>84.817939561449478</v>
      </c>
      <c r="CZ27" s="119">
        <f t="shared" si="115"/>
        <v>97.31039794831247</v>
      </c>
      <c r="DA27" s="119">
        <f t="shared" si="115"/>
        <v>248.36030257112094</v>
      </c>
      <c r="DB27" s="127"/>
      <c r="DC27" s="119">
        <f t="shared" si="115"/>
        <v>147.00843757840457</v>
      </c>
      <c r="DD27" s="119">
        <f t="shared" si="115"/>
        <v>114.37487547458358</v>
      </c>
      <c r="DE27" s="119">
        <f t="shared" si="115"/>
        <v>106.54270975741061</v>
      </c>
      <c r="DF27" s="119">
        <f t="shared" si="115"/>
        <v>91.306718264712046</v>
      </c>
      <c r="DG27" s="119">
        <f t="shared" si="115"/>
        <v>63.052737644195851</v>
      </c>
      <c r="DH27" s="119">
        <f t="shared" si="115"/>
        <v>78.741734941765358</v>
      </c>
      <c r="DI27" s="119">
        <f t="shared" si="115"/>
        <v>151.44710924104464</v>
      </c>
      <c r="DJ27" s="119">
        <f t="shared" si="115"/>
        <v>177.59199246719081</v>
      </c>
      <c r="DK27" s="119">
        <f t="shared" si="115"/>
        <v>174.46628220939934</v>
      </c>
      <c r="DL27" s="119">
        <f t="shared" si="115"/>
        <v>124.89807683096933</v>
      </c>
      <c r="DM27" s="119">
        <f t="shared" si="115"/>
        <v>92.888855542429383</v>
      </c>
      <c r="DN27" s="119">
        <f t="shared" si="115"/>
        <v>72.538800414221143</v>
      </c>
      <c r="DO27" s="127"/>
      <c r="DP27" s="119">
        <f t="shared" ref="DP27:DZ27" si="116">DP19/DP23</f>
        <v>207.62144805647611</v>
      </c>
      <c r="DQ27" s="119">
        <f t="shared" si="116"/>
        <v>76.386654095974038</v>
      </c>
      <c r="DR27" s="119">
        <f t="shared" si="116"/>
        <v>60.229656592899076</v>
      </c>
      <c r="DS27" s="119">
        <f t="shared" si="116"/>
        <v>66.533317191016252</v>
      </c>
      <c r="DT27" s="119">
        <f t="shared" si="116"/>
        <v>88.458363032633287</v>
      </c>
      <c r="DU27" s="119">
        <f t="shared" si="116"/>
        <v>69.990215192043223</v>
      </c>
      <c r="DV27" s="119">
        <f t="shared" si="116"/>
        <v>129.5988974216651</v>
      </c>
      <c r="DW27" s="119">
        <f t="shared" si="116"/>
        <v>140.00499016501982</v>
      </c>
      <c r="DX27" s="119">
        <f t="shared" si="116"/>
        <v>159.06535981123204</v>
      </c>
      <c r="DY27" s="119">
        <f t="shared" si="116"/>
        <v>119.85514289993448</v>
      </c>
      <c r="DZ27" s="119">
        <f t="shared" si="116"/>
        <v>82.602867710864302</v>
      </c>
      <c r="EA27" s="119">
        <f t="shared" ref="EA27" si="117">EA19/EA23</f>
        <v>91.645773892663655</v>
      </c>
    </row>
    <row r="28" spans="2:131" x14ac:dyDescent="0.25">
      <c r="C28" s="127"/>
    </row>
    <row r="36" spans="1:131" ht="15.75" thickBot="1" x14ac:dyDescent="0.3"/>
    <row r="37" spans="1:131" x14ac:dyDescent="0.25">
      <c r="A37" s="135" t="str">
        <f>A12</f>
        <v>Counterfactual</v>
      </c>
      <c r="B37" s="109" t="s">
        <v>46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</row>
    <row r="38" spans="1:131" x14ac:dyDescent="0.25">
      <c r="A38" s="136"/>
      <c r="B38" s="128" t="s">
        <v>16</v>
      </c>
      <c r="C38" s="57"/>
      <c r="D38" s="57"/>
      <c r="E38" s="57"/>
      <c r="F38" s="57"/>
      <c r="G38" s="57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>
        <f>SUMIFS(INDEX('Counterfactual Resources'!$X$16:$EM$20,0,MATCH(BC$15,'Counterfactual Resources'!$X$15:$EM$15,0)),'Counterfactual Resources'!$T$16:$T$20,$B38)</f>
        <v>1311690.2946863193</v>
      </c>
      <c r="BD38" s="120">
        <f>SUMIFS(INDEX('Counterfactual Resources'!$X$16:$EM$20,0,MATCH(BD$15,'Counterfactual Resources'!$X$15:$EM$15,0)),'Counterfactual Resources'!$T$16:$T$20,$B38)</f>
        <v>1164678.2096859519</v>
      </c>
      <c r="BE38" s="120">
        <f>SUMIFS(INDEX('Counterfactual Resources'!$X$16:$EM$20,0,MATCH(BE$15,'Counterfactual Resources'!$X$15:$EM$15,0)),'Counterfactual Resources'!$T$16:$T$20,$B38)</f>
        <v>1758184.2344528558</v>
      </c>
      <c r="BF38" s="120">
        <f>SUMIFS(INDEX('Counterfactual Resources'!$X$16:$EM$20,0,MATCH(BF$15,'Counterfactual Resources'!$X$15:$EM$15,0)),'Counterfactual Resources'!$T$16:$T$20,$B38)</f>
        <v>1217614.8693555605</v>
      </c>
      <c r="BG38" s="120">
        <f>SUMIFS(INDEX('Counterfactual Resources'!$X$16:$EM$20,0,MATCH(BG$15,'Counterfactual Resources'!$X$15:$EM$15,0)),'Counterfactual Resources'!$T$16:$T$20,$B38)</f>
        <v>1270854.1481740263</v>
      </c>
      <c r="BH38" s="120">
        <f>SUMIFS(INDEX('Counterfactual Resources'!$X$16:$EM$20,0,MATCH(BH$15,'Counterfactual Resources'!$X$15:$EM$15,0)),'Counterfactual Resources'!$T$16:$T$20,$B38)</f>
        <v>860147.06979410083</v>
      </c>
      <c r="BI38" s="120">
        <f>SUMIFS(INDEX('Counterfactual Resources'!$X$16:$EM$20,0,MATCH(BI$15,'Counterfactual Resources'!$X$15:$EM$15,0)),'Counterfactual Resources'!$T$16:$T$20,$B38)</f>
        <v>979193.97825421777</v>
      </c>
      <c r="BJ38" s="120">
        <f>SUMIFS(INDEX('Counterfactual Resources'!$X$16:$EM$20,0,MATCH(BJ$15,'Counterfactual Resources'!$X$15:$EM$15,0)),'Counterfactual Resources'!$T$16:$T$20,$B38)</f>
        <v>786398.87077985518</v>
      </c>
      <c r="BK38" s="120">
        <f>SUMIFS(INDEX('Counterfactual Resources'!$X$16:$EM$20,0,MATCH(BK$15,'Counterfactual Resources'!$X$15:$EM$15,0)),'Counterfactual Resources'!$T$16:$T$20,$B38)</f>
        <v>930000.59213336022</v>
      </c>
      <c r="BL38" s="120">
        <f>SUMIFS(INDEX('Counterfactual Resources'!$X$16:$EM$20,0,MATCH(BL$15,'Counterfactual Resources'!$X$15:$EM$15,0)),'Counterfactual Resources'!$T$16:$T$20,$B38)</f>
        <v>1493599.7049086369</v>
      </c>
      <c r="BM38" s="120">
        <f>SUMIFS(INDEX('Counterfactual Resources'!$X$16:$EM$20,0,MATCH(BM$15,'Counterfactual Resources'!$X$15:$EM$15,0)),'Counterfactual Resources'!$T$16:$T$20,$B38)</f>
        <v>1463236.3825434681</v>
      </c>
      <c r="BN38" s="120">
        <f>SUMIFS(INDEX('Counterfactual Resources'!$X$16:$EM$20,0,MATCH(BN$15,'Counterfactual Resources'!$X$15:$EM$15,0)),'Counterfactual Resources'!$T$16:$T$20,$B38)</f>
        <v>1192150.6411253188</v>
      </c>
      <c r="BO38" s="120"/>
      <c r="BP38" s="120">
        <f>SUMIFS(INDEX('Counterfactual Resources'!$X$16:$EM$20,0,MATCH(BP$15,'Counterfactual Resources'!$X$15:$EM$15,0)),'Counterfactual Resources'!$T$16:$T$20,$B38)</f>
        <v>1297601.8360667781</v>
      </c>
      <c r="BQ38" s="120">
        <f>SUMIFS(INDEX('Counterfactual Resources'!$X$16:$EM$20,0,MATCH(BQ$15,'Counterfactual Resources'!$X$15:$EM$15,0)),'Counterfactual Resources'!$T$16:$T$20,$B38)</f>
        <v>1190483.9828685394</v>
      </c>
      <c r="BR38" s="120">
        <f>SUMIFS(INDEX('Counterfactual Resources'!$X$16:$EM$20,0,MATCH(BR$15,'Counterfactual Resources'!$X$15:$EM$15,0)),'Counterfactual Resources'!$T$16:$T$20,$B38)</f>
        <v>1738978.6156426175</v>
      </c>
      <c r="BS38" s="120">
        <f>SUMIFS(INDEX('Counterfactual Resources'!$X$16:$EM$20,0,MATCH(BS$15,'Counterfactual Resources'!$X$15:$EM$15,0)),'Counterfactual Resources'!$T$16:$T$20,$B38)</f>
        <v>1204604.586672018</v>
      </c>
      <c r="BT38" s="120">
        <f>SUMIFS(INDEX('Counterfactual Resources'!$X$16:$EM$20,0,MATCH(BT$15,'Counterfactual Resources'!$X$15:$EM$15,0)),'Counterfactual Resources'!$T$16:$T$20,$B38)</f>
        <v>1257233.7028569356</v>
      </c>
      <c r="BU38" s="120">
        <f>SUMIFS(INDEX('Counterfactual Resources'!$X$16:$EM$20,0,MATCH(BU$15,'Counterfactual Resources'!$X$15:$EM$15,0)),'Counterfactual Resources'!$T$16:$T$20,$B38)</f>
        <v>851233.64001370943</v>
      </c>
      <c r="BV38" s="120">
        <f>SUMIFS(INDEX('Counterfactual Resources'!$X$16:$EM$20,0,MATCH(BV$15,'Counterfactual Resources'!$X$15:$EM$15,0)),'Counterfactual Resources'!$T$16:$T$20,$B38)</f>
        <v>968916.18034574785</v>
      </c>
      <c r="BW38" s="120">
        <f>SUMIFS(INDEX('Counterfactual Resources'!$X$16:$EM$20,0,MATCH(BW$15,'Counterfactual Resources'!$X$15:$EM$15,0)),'Counterfactual Resources'!$T$16:$T$20,$B38)</f>
        <v>778330.65145927132</v>
      </c>
      <c r="BX38" s="120">
        <f>SUMIFS(INDEX('Counterfactual Resources'!$X$16:$EM$20,0,MATCH(BX$15,'Counterfactual Resources'!$X$15:$EM$15,0)),'Counterfactual Resources'!$T$16:$T$20,$B38)</f>
        <v>920286.5878504765</v>
      </c>
      <c r="BY38" s="120">
        <f>SUMIFS(INDEX('Counterfactual Resources'!$X$16:$EM$20,0,MATCH(BY$15,'Counterfactual Resources'!$X$15:$EM$15,0)),'Counterfactual Resources'!$T$16:$T$20,$B38)</f>
        <v>1477426.4260722981</v>
      </c>
      <c r="BZ38" s="120">
        <f>SUMIFS(INDEX('Counterfactual Resources'!$X$16:$EM$20,0,MATCH(BZ$15,'Counterfactual Resources'!$X$15:$EM$15,0)),'Counterfactual Resources'!$T$16:$T$20,$B38)</f>
        <v>1447411.0904783397</v>
      </c>
      <c r="CA38" s="120">
        <f>SUMIFS(INDEX('Counterfactual Resources'!$X$16:$EM$20,0,MATCH(CA$15,'Counterfactual Resources'!$X$15:$EM$15,0)),'Counterfactual Resources'!$T$16:$T$20,$B38)</f>
        <v>1179432.1978675358</v>
      </c>
      <c r="CB38" s="120"/>
      <c r="CC38" s="120">
        <f>SUMIFS(INDEX('Counterfactual Resources'!$X$16:$EM$20,0,MATCH(CC$15,'Counterfactual Resources'!$X$15:$EM$15,0)),'Counterfactual Resources'!$T$16:$T$20,$B38)</f>
        <v>1354724.4804288619</v>
      </c>
      <c r="CD38" s="120">
        <f>SUMIFS(INDEX('Counterfactual Resources'!$X$16:$EM$20,0,MATCH(CD$15,'Counterfactual Resources'!$X$15:$EM$15,0)),'Counterfactual Resources'!$T$16:$T$20,$B38)</f>
        <v>1202714.1351382143</v>
      </c>
      <c r="CE38" s="120">
        <f>SUMIFS(INDEX('Counterfactual Resources'!$X$16:$EM$20,0,MATCH(CE$15,'Counterfactual Resources'!$X$15:$EM$15,0)),'Counterfactual Resources'!$T$16:$T$20,$B38)</f>
        <v>1816398.7567573909</v>
      </c>
      <c r="CF38" s="120">
        <f>SUMIFS(INDEX('Counterfactual Resources'!$X$16:$EM$20,0,MATCH(CF$15,'Counterfactual Resources'!$X$15:$EM$15,0)),'Counterfactual Resources'!$T$16:$T$20,$B38)</f>
        <v>1257450.5870080767</v>
      </c>
      <c r="CG38" s="120">
        <f>SUMIFS(INDEX('Counterfactual Resources'!$X$16:$EM$20,0,MATCH(CG$15,'Counterfactual Resources'!$X$15:$EM$15,0)),'Counterfactual Resources'!$T$16:$T$20,$B38)</f>
        <v>1312499.9467678531</v>
      </c>
      <c r="CH38" s="120">
        <f>SUMIFS(INDEX('Counterfactual Resources'!$X$16:$EM$20,0,MATCH(CH$15,'Counterfactual Resources'!$X$15:$EM$15,0)),'Counterfactual Resources'!$T$16:$T$20,$B38)</f>
        <v>887829.24845288449</v>
      </c>
      <c r="CI38" s="120">
        <f>SUMIFS(INDEX('Counterfactual Resources'!$X$16:$EM$20,0,MATCH(CI$15,'Counterfactual Resources'!$X$15:$EM$15,0)),'Counterfactual Resources'!$T$16:$T$20,$B38)</f>
        <v>1010923.629848545</v>
      </c>
      <c r="CJ38" s="120">
        <f>SUMIFS(INDEX('Counterfactual Resources'!$X$16:$EM$20,0,MATCH(CJ$15,'Counterfactual Resources'!$X$15:$EM$15,0)),'Counterfactual Resources'!$T$16:$T$20,$B38)</f>
        <v>811573.68622008676</v>
      </c>
      <c r="CK38" s="120">
        <f>SUMIFS(INDEX('Counterfactual Resources'!$X$16:$EM$20,0,MATCH(CK$15,'Counterfactual Resources'!$X$15:$EM$15,0)),'Counterfactual Resources'!$T$16:$T$20,$B38)</f>
        <v>960057.71899346786</v>
      </c>
      <c r="CL38" s="120">
        <f>SUMIFS(INDEX('Counterfactual Resources'!$X$16:$EM$20,0,MATCH(CL$15,'Counterfactual Resources'!$X$15:$EM$15,0)),'Counterfactual Resources'!$T$16:$T$20,$B38)</f>
        <v>1542818.6242500551</v>
      </c>
      <c r="CM38" s="120">
        <f>SUMIFS(INDEX('Counterfactual Resources'!$X$16:$EM$20,0,MATCH(CM$15,'Counterfactual Resources'!$X$15:$EM$15,0)),'Counterfactual Resources'!$T$16:$T$20,$B38)</f>
        <v>1511422.980028772</v>
      </c>
      <c r="CN38" s="120">
        <f>SUMIFS(INDEX('Counterfactual Resources'!$X$16:$EM$20,0,MATCH(CN$15,'Counterfactual Resources'!$X$15:$EM$15,0)),'Counterfactual Resources'!$T$16:$T$20,$B38)</f>
        <v>1231120.6011036579</v>
      </c>
      <c r="CO38" s="120"/>
      <c r="CP38" s="120">
        <f>SUMIFS(INDEX('Counterfactual Resources'!$X$16:$EM$20,0,MATCH(CP$15,'Counterfactual Resources'!$X$15:$EM$15,0)),'Counterfactual Resources'!$T$16:$T$20,$B38)</f>
        <v>1441880.8344235036</v>
      </c>
      <c r="CQ38" s="120">
        <f>SUMIFS(INDEX('Counterfactual Resources'!$X$16:$EM$20,0,MATCH(CQ$15,'Counterfactual Resources'!$X$15:$EM$15,0)),'Counterfactual Resources'!$T$16:$T$20,$B38)</f>
        <v>1279447.2655318377</v>
      </c>
      <c r="CR38" s="120">
        <f>SUMIFS(INDEX('Counterfactual Resources'!$X$16:$EM$20,0,MATCH(CR$15,'Counterfactual Resources'!$X$15:$EM$15,0)),'Counterfactual Resources'!$T$16:$T$20,$B38)</f>
        <v>1935211.7338838973</v>
      </c>
      <c r="CS38" s="120">
        <f>SUMIFS(INDEX('Counterfactual Resources'!$X$16:$EM$20,0,MATCH(CS$15,'Counterfactual Resources'!$X$15:$EM$15,0)),'Counterfactual Resources'!$T$16:$T$20,$B38)</f>
        <v>1337936.9506166833</v>
      </c>
      <c r="CT38" s="120">
        <f>SUMIFS(INDEX('Counterfactual Resources'!$X$16:$EM$20,0,MATCH(CT$15,'Counterfactual Resources'!$X$15:$EM$15,0)),'Counterfactual Resources'!$T$16:$T$20,$B38)</f>
        <v>1396760.99942655</v>
      </c>
      <c r="CU38" s="120">
        <f>SUMIFS(INDEX('Counterfactual Resources'!$X$16:$EM$20,0,MATCH(CU$15,'Counterfactual Resources'!$X$15:$EM$15,0)),'Counterfactual Resources'!$T$16:$T$20,$B38)</f>
        <v>942970.98270681023</v>
      </c>
      <c r="CV38" s="120">
        <f>SUMIFS(INDEX('Counterfactual Resources'!$X$16:$EM$20,0,MATCH(CV$15,'Counterfactual Resources'!$X$15:$EM$15,0)),'Counterfactual Resources'!$T$16:$T$20,$B38)</f>
        <v>1074505.8439846975</v>
      </c>
      <c r="CW38" s="120">
        <f>SUMIFS(INDEX('Counterfactual Resources'!$X$16:$EM$20,0,MATCH(CW$15,'Counterfactual Resources'!$X$15:$EM$15,0)),'Counterfactual Resources'!$T$16:$T$20,$B38)</f>
        <v>861486.63966666616</v>
      </c>
      <c r="CX38" s="120">
        <f>SUMIFS(INDEX('Counterfactual Resources'!$X$16:$EM$20,0,MATCH(CX$15,'Counterfactual Resources'!$X$15:$EM$15,0)),'Counterfactual Resources'!$T$16:$T$20,$B38)</f>
        <v>1020152.0997094789</v>
      </c>
      <c r="CY38" s="120">
        <f>SUMIFS(INDEX('Counterfactual Resources'!$X$16:$EM$20,0,MATCH(CY$15,'Counterfactual Resources'!$X$15:$EM$15,0)),'Counterfactual Resources'!$T$16:$T$20,$B38)</f>
        <v>1642872.4380546971</v>
      </c>
      <c r="CZ38" s="120">
        <f>SUMIFS(INDEX('Counterfactual Resources'!$X$16:$EM$20,0,MATCH(CZ$15,'Counterfactual Resources'!$X$15:$EM$15,0)),'Counterfactual Resources'!$T$16:$T$20,$B38)</f>
        <v>1609324.0204863716</v>
      </c>
      <c r="DA38" s="120">
        <f>SUMIFS(INDEX('Counterfactual Resources'!$X$16:$EM$20,0,MATCH(DA$15,'Counterfactual Resources'!$X$15:$EM$15,0)),'Counterfactual Resources'!$T$16:$T$20,$B38)</f>
        <v>1309801.5393646101</v>
      </c>
      <c r="DB38" s="120"/>
      <c r="DC38" s="120">
        <f>SUMIFS(INDEX('Counterfactual Resources'!$X$16:$EM$20,0,MATCH(DC$15,'Counterfactual Resources'!$X$15:$EM$15,0)),'Counterfactual Resources'!$T$16:$T$20,$B38)</f>
        <v>1489423.8228835722</v>
      </c>
      <c r="DD38" s="120">
        <f>SUMIFS(INDEX('Counterfactual Resources'!$X$16:$EM$20,0,MATCH(DD$15,'Counterfactual Resources'!$X$15:$EM$15,0)),'Counterfactual Resources'!$T$16:$T$20,$B38)</f>
        <v>1321304.4815075456</v>
      </c>
      <c r="DE38" s="120">
        <f>SUMIFS(INDEX('Counterfactual Resources'!$X$16:$EM$20,0,MATCH(DE$15,'Counterfactual Resources'!$X$15:$EM$15,0)),'Counterfactual Resources'!$T$16:$T$20,$B38)</f>
        <v>2000023.1187288756</v>
      </c>
      <c r="DF38" s="120">
        <f>SUMIFS(INDEX('Counterfactual Resources'!$X$16:$EM$20,0,MATCH(DF$15,'Counterfactual Resources'!$X$15:$EM$15,0)),'Counterfactual Resources'!$T$16:$T$20,$B38)</f>
        <v>1381841.5207467296</v>
      </c>
      <c r="DG38" s="120">
        <f>SUMIFS(INDEX('Counterfactual Resources'!$X$16:$EM$20,0,MATCH(DG$15,'Counterfactual Resources'!$X$15:$EM$15,0)),'Counterfactual Resources'!$T$16:$T$20,$B38)</f>
        <v>1442724.6276713933</v>
      </c>
      <c r="DH38" s="120">
        <f>SUMIFS(INDEX('Counterfactual Resources'!$X$16:$EM$20,0,MATCH(DH$15,'Counterfactual Resources'!$X$15:$EM$15,0)),'Counterfactual Resources'!$T$16:$T$20,$B38)</f>
        <v>973050.29092871852</v>
      </c>
      <c r="DI38" s="120">
        <f>SUMIFS(INDEX('Counterfactual Resources'!$X$16:$EM$20,0,MATCH(DI$15,'Counterfactual Resources'!$X$15:$EM$15,0)),'Counterfactual Resources'!$T$16:$T$20,$B38)</f>
        <v>1109189.3562519331</v>
      </c>
      <c r="DJ38" s="120">
        <f>SUMIFS(INDEX('Counterfactual Resources'!$X$16:$EM$20,0,MATCH(DJ$15,'Counterfactual Resources'!$X$15:$EM$15,0)),'Counterfactual Resources'!$T$16:$T$20,$B38)</f>
        <v>888713.69611127791</v>
      </c>
      <c r="DK38" s="120">
        <f>SUMIFS(INDEX('Counterfactual Resources'!$X$16:$EM$20,0,MATCH(DK$15,'Counterfactual Resources'!$X$15:$EM$15,0)),'Counterfactual Resources'!$T$16:$T$20,$B38)</f>
        <v>1052933.0309663317</v>
      </c>
      <c r="DL38" s="120">
        <f>SUMIFS(INDEX('Counterfactual Resources'!$X$16:$EM$20,0,MATCH(DL$15,'Counterfactual Resources'!$X$15:$EM$15,0)),'Counterfactual Resources'!$T$16:$T$20,$B38)</f>
        <v>1697450.8720652848</v>
      </c>
      <c r="DM38" s="120">
        <f>SUMIFS(INDEX('Counterfactual Resources'!$X$16:$EM$20,0,MATCH(DM$15,'Counterfactual Resources'!$X$15:$EM$15,0)),'Counterfactual Resources'!$T$16:$T$20,$B38)</f>
        <v>1662728.1364615595</v>
      </c>
      <c r="DN38" s="120">
        <f>SUMIFS(INDEX('Counterfactual Resources'!$X$16:$EM$20,0,MATCH(DN$15,'Counterfactual Resources'!$X$15:$EM$15,0)),'Counterfactual Resources'!$T$16:$T$20,$B38)</f>
        <v>1352721.266594111</v>
      </c>
      <c r="DO38" s="120"/>
      <c r="DP38" s="120">
        <f>SUMIFS(INDEX('Counterfactual Resources'!$X$16:$EM$20,0,MATCH(DP$15,'Counterfactual Resources'!$X$15:$EM$15,0)),'Counterfactual Resources'!$T$16:$T$20,$B38)</f>
        <v>2091707.4934155731</v>
      </c>
      <c r="DQ38" s="120">
        <f>SUMIFS(INDEX('Counterfactual Resources'!$X$16:$EM$20,0,MATCH(DQ$15,'Counterfactual Resources'!$X$15:$EM$15,0)),'Counterfactual Resources'!$T$16:$T$20,$B38)</f>
        <v>1919123.5774402313</v>
      </c>
      <c r="DR38" s="120">
        <f>SUMIFS(INDEX('Counterfactual Resources'!$X$16:$EM$20,0,MATCH(DR$15,'Counterfactual Resources'!$X$15:$EM$15,0)),'Counterfactual Resources'!$T$16:$T$20,$B38)</f>
        <v>2802835.7578964755</v>
      </c>
      <c r="DS38" s="120">
        <f>SUMIFS(INDEX('Counterfactual Resources'!$X$16:$EM$20,0,MATCH(DS$15,'Counterfactual Resources'!$X$15:$EM$15,0)),'Counterfactual Resources'!$T$16:$T$20,$B38)</f>
        <v>1941874.1183405479</v>
      </c>
      <c r="DT38" s="120">
        <f>SUMIFS(INDEX('Counterfactual Resources'!$X$16:$EM$20,0,MATCH(DT$15,'Counterfactual Resources'!$X$15:$EM$15,0)),'Counterfactual Resources'!$T$16:$T$20,$B38)</f>
        <v>2026668.0037137442</v>
      </c>
      <c r="DU38" s="120">
        <f>SUMIFS(INDEX('Counterfactual Resources'!$X$16:$EM$20,0,MATCH(DU$15,'Counterfactual Resources'!$X$15:$EM$15,0)),'Counterfactual Resources'!$T$16:$T$20,$B38)</f>
        <v>1372537.2622952731</v>
      </c>
      <c r="DV38" s="120">
        <f>SUMIFS(INDEX('Counterfactual Resources'!$X$16:$EM$20,0,MATCH(DV$15,'Counterfactual Resources'!$X$15:$EM$15,0)),'Counterfactual Resources'!$T$16:$T$20,$B38)</f>
        <v>1562142.571270633</v>
      </c>
      <c r="DW38" s="120">
        <f>SUMIFS(INDEX('Counterfactual Resources'!$X$16:$EM$20,0,MATCH(DW$15,'Counterfactual Resources'!$X$15:$EM$15,0)),'Counterfactual Resources'!$T$16:$T$20,$B38)</f>
        <v>1255078.9406862166</v>
      </c>
      <c r="DX38" s="120">
        <f>SUMIFS(INDEX('Counterfactual Resources'!$X$16:$EM$20,0,MATCH(DX$15,'Counterfactual Resources'!$X$15:$EM$15,0)),'Counterfactual Resources'!$T$16:$T$20,$B38)</f>
        <v>1483792.5553345685</v>
      </c>
      <c r="DY38" s="120">
        <f>SUMIFS(INDEX('Counterfactual Resources'!$X$16:$EM$20,0,MATCH(DY$15,'Counterfactual Resources'!$X$15:$EM$15,0)),'Counterfactual Resources'!$T$16:$T$20,$B38)</f>
        <v>2381433.5381896226</v>
      </c>
      <c r="DZ38" s="120">
        <f>SUMIFS(INDEX('Counterfactual Resources'!$X$16:$EM$20,0,MATCH(DZ$15,'Counterfactual Resources'!$X$15:$EM$15,0)),'Counterfactual Resources'!$T$16:$T$20,$B38)</f>
        <v>2333074.0537390457</v>
      </c>
      <c r="EA38" s="120">
        <f>SUMIFS(INDEX('Counterfactual Resources'!$X$16:$EM$20,0,MATCH(EA$15,'Counterfactual Resources'!$X$15:$EM$15,0)),'Counterfactual Resources'!$T$16:$T$20,$B38)</f>
        <v>1901317.3922242068</v>
      </c>
    </row>
    <row r="39" spans="1:131" x14ac:dyDescent="0.25">
      <c r="A39" s="136"/>
      <c r="B39" s="128" t="s">
        <v>17</v>
      </c>
      <c r="C39" s="57"/>
      <c r="D39" s="57"/>
      <c r="E39" s="57"/>
      <c r="F39" s="57"/>
      <c r="G39" s="57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>
        <f>SUMIFS(INDEX('Counterfactual Resources'!$X$16:$EM$20,0,MATCH(BC$15,'Counterfactual Resources'!$X$15:$EM$15,0)),'Counterfactual Resources'!$T$16:$T$20,$B39)</f>
        <v>564336.89447274862</v>
      </c>
      <c r="BD39" s="120">
        <f>SUMIFS(INDEX('Counterfactual Resources'!$X$16:$EM$20,0,MATCH(BD$15,'Counterfactual Resources'!$X$15:$EM$15,0)),'Counterfactual Resources'!$T$16:$T$20,$B39)</f>
        <v>637382.20151215815</v>
      </c>
      <c r="BE39" s="120">
        <f>SUMIFS(INDEX('Counterfactual Resources'!$X$16:$EM$20,0,MATCH(BE$15,'Counterfactual Resources'!$X$15:$EM$15,0)),'Counterfactual Resources'!$T$16:$T$20,$B39)</f>
        <v>901026.66287921218</v>
      </c>
      <c r="BF39" s="120">
        <f>SUMIFS(INDEX('Counterfactual Resources'!$X$16:$EM$20,0,MATCH(BF$15,'Counterfactual Resources'!$X$15:$EM$15,0)),'Counterfactual Resources'!$T$16:$T$20,$B39)</f>
        <v>992966.81257091474</v>
      </c>
      <c r="BG39" s="120">
        <f>SUMIFS(INDEX('Counterfactual Resources'!$X$16:$EM$20,0,MATCH(BG$15,'Counterfactual Resources'!$X$15:$EM$15,0)),'Counterfactual Resources'!$T$16:$T$20,$B39)</f>
        <v>1152906.6850244927</v>
      </c>
      <c r="BH39" s="120">
        <f>SUMIFS(INDEX('Counterfactual Resources'!$X$16:$EM$20,0,MATCH(BH$15,'Counterfactual Resources'!$X$15:$EM$15,0)),'Counterfactual Resources'!$T$16:$T$20,$B39)</f>
        <v>1211082.7575000462</v>
      </c>
      <c r="BI39" s="120">
        <f>SUMIFS(INDEX('Counterfactual Resources'!$X$16:$EM$20,0,MATCH(BI$15,'Counterfactual Resources'!$X$15:$EM$15,0)),'Counterfactual Resources'!$T$16:$T$20,$B39)</f>
        <v>1087540.2436869489</v>
      </c>
      <c r="BJ39" s="120">
        <f>SUMIFS(INDEX('Counterfactual Resources'!$X$16:$EM$20,0,MATCH(BJ$15,'Counterfactual Resources'!$X$15:$EM$15,0)),'Counterfactual Resources'!$T$16:$T$20,$B39)</f>
        <v>1050034.3007205715</v>
      </c>
      <c r="BK39" s="120">
        <f>SUMIFS(INDEX('Counterfactual Resources'!$X$16:$EM$20,0,MATCH(BK$15,'Counterfactual Resources'!$X$15:$EM$15,0)),'Counterfactual Resources'!$T$16:$T$20,$B39)</f>
        <v>985026.05645210447</v>
      </c>
      <c r="BL39" s="120">
        <f>SUMIFS(INDEX('Counterfactual Resources'!$X$16:$EM$20,0,MATCH(BL$15,'Counterfactual Resources'!$X$15:$EM$15,0)),'Counterfactual Resources'!$T$16:$T$20,$B39)</f>
        <v>810357.12833866559</v>
      </c>
      <c r="BM39" s="120">
        <f>SUMIFS(INDEX('Counterfactual Resources'!$X$16:$EM$20,0,MATCH(BM$15,'Counterfactual Resources'!$X$15:$EM$15,0)),'Counterfactual Resources'!$T$16:$T$20,$B39)</f>
        <v>612018.11734553799</v>
      </c>
      <c r="BN39" s="120">
        <f>SUMIFS(INDEX('Counterfactual Resources'!$X$16:$EM$20,0,MATCH(BN$15,'Counterfactual Resources'!$X$15:$EM$15,0)),'Counterfactual Resources'!$T$16:$T$20,$B39)</f>
        <v>502883.93735701364</v>
      </c>
      <c r="BO39" s="120"/>
      <c r="BP39" s="120">
        <f>SUMIFS(INDEX('Counterfactual Resources'!$X$16:$EM$20,0,MATCH(BP$15,'Counterfactual Resources'!$X$15:$EM$15,0)),'Counterfactual Resources'!$T$16:$T$20,$B39)</f>
        <v>564336.89447274862</v>
      </c>
      <c r="BQ39" s="120">
        <f>SUMIFS(INDEX('Counterfactual Resources'!$X$16:$EM$20,0,MATCH(BQ$15,'Counterfactual Resources'!$X$15:$EM$15,0)),'Counterfactual Resources'!$T$16:$T$20,$B39)</f>
        <v>657202.54799473519</v>
      </c>
      <c r="BR39" s="120">
        <f>SUMIFS(INDEX('Counterfactual Resources'!$X$16:$EM$20,0,MATCH(BR$15,'Counterfactual Resources'!$X$15:$EM$15,0)),'Counterfactual Resources'!$T$16:$T$20,$B39)</f>
        <v>901026.66287921218</v>
      </c>
      <c r="BS39" s="120">
        <f>SUMIFS(INDEX('Counterfactual Resources'!$X$16:$EM$20,0,MATCH(BS$15,'Counterfactual Resources'!$X$15:$EM$15,0)),'Counterfactual Resources'!$T$16:$T$20,$B39)</f>
        <v>992966.81257091474</v>
      </c>
      <c r="BT39" s="120">
        <f>SUMIFS(INDEX('Counterfactual Resources'!$X$16:$EM$20,0,MATCH(BT$15,'Counterfactual Resources'!$X$15:$EM$15,0)),'Counterfactual Resources'!$T$16:$T$20,$B39)</f>
        <v>1152906.6850244927</v>
      </c>
      <c r="BU39" s="120">
        <f>SUMIFS(INDEX('Counterfactual Resources'!$X$16:$EM$20,0,MATCH(BU$15,'Counterfactual Resources'!$X$15:$EM$15,0)),'Counterfactual Resources'!$T$16:$T$20,$B39)</f>
        <v>1211082.7575000462</v>
      </c>
      <c r="BV39" s="120">
        <f>SUMIFS(INDEX('Counterfactual Resources'!$X$16:$EM$20,0,MATCH(BV$15,'Counterfactual Resources'!$X$15:$EM$15,0)),'Counterfactual Resources'!$T$16:$T$20,$B39)</f>
        <v>1087540.2436869489</v>
      </c>
      <c r="BW39" s="120">
        <f>SUMIFS(INDEX('Counterfactual Resources'!$X$16:$EM$20,0,MATCH(BW$15,'Counterfactual Resources'!$X$15:$EM$15,0)),'Counterfactual Resources'!$T$16:$T$20,$B39)</f>
        <v>1050034.3007205715</v>
      </c>
      <c r="BX39" s="120">
        <f>SUMIFS(INDEX('Counterfactual Resources'!$X$16:$EM$20,0,MATCH(BX$15,'Counterfactual Resources'!$X$15:$EM$15,0)),'Counterfactual Resources'!$T$16:$T$20,$B39)</f>
        <v>985026.05645210447</v>
      </c>
      <c r="BY39" s="120">
        <f>SUMIFS(INDEX('Counterfactual Resources'!$X$16:$EM$20,0,MATCH(BY$15,'Counterfactual Resources'!$X$15:$EM$15,0)),'Counterfactual Resources'!$T$16:$T$20,$B39)</f>
        <v>810357.12833866559</v>
      </c>
      <c r="BZ39" s="120">
        <f>SUMIFS(INDEX('Counterfactual Resources'!$X$16:$EM$20,0,MATCH(BZ$15,'Counterfactual Resources'!$X$15:$EM$15,0)),'Counterfactual Resources'!$T$16:$T$20,$B39)</f>
        <v>612018.11734553799</v>
      </c>
      <c r="CA39" s="120">
        <f>SUMIFS(INDEX('Counterfactual Resources'!$X$16:$EM$20,0,MATCH(CA$15,'Counterfactual Resources'!$X$15:$EM$15,0)),'Counterfactual Resources'!$T$16:$T$20,$B39)</f>
        <v>502883.93735701364</v>
      </c>
      <c r="CB39" s="120"/>
      <c r="CC39" s="120">
        <f>SUMIFS(INDEX('Counterfactual Resources'!$X$16:$EM$20,0,MATCH(CC$15,'Counterfactual Resources'!$X$15:$EM$15,0)),'Counterfactual Resources'!$T$16:$T$20,$B39)</f>
        <v>551719.39447274862</v>
      </c>
      <c r="CD39" s="120">
        <f>SUMIFS(INDEX('Counterfactual Resources'!$X$16:$EM$20,0,MATCH(CD$15,'Counterfactual Resources'!$X$15:$EM$15,0)),'Counterfactual Resources'!$T$16:$T$20,$B39)</f>
        <v>624764.70151215815</v>
      </c>
      <c r="CE39" s="120">
        <f>SUMIFS(INDEX('Counterfactual Resources'!$X$16:$EM$20,0,MATCH(CE$15,'Counterfactual Resources'!$X$15:$EM$15,0)),'Counterfactual Resources'!$T$16:$T$20,$B39)</f>
        <v>888409.16287921218</v>
      </c>
      <c r="CF39" s="120">
        <f>SUMIFS(INDEX('Counterfactual Resources'!$X$16:$EM$20,0,MATCH(CF$15,'Counterfactual Resources'!$X$15:$EM$15,0)),'Counterfactual Resources'!$T$16:$T$20,$B39)</f>
        <v>980349.31257091474</v>
      </c>
      <c r="CG39" s="120">
        <f>SUMIFS(INDEX('Counterfactual Resources'!$X$16:$EM$20,0,MATCH(CG$15,'Counterfactual Resources'!$X$15:$EM$15,0)),'Counterfactual Resources'!$T$16:$T$20,$B39)</f>
        <v>1140289.1850244927</v>
      </c>
      <c r="CH39" s="120">
        <f>SUMIFS(INDEX('Counterfactual Resources'!$X$16:$EM$20,0,MATCH(CH$15,'Counterfactual Resources'!$X$15:$EM$15,0)),'Counterfactual Resources'!$T$16:$T$20,$B39)</f>
        <v>1198465.2575000462</v>
      </c>
      <c r="CI39" s="120">
        <f>SUMIFS(INDEX('Counterfactual Resources'!$X$16:$EM$20,0,MATCH(CI$15,'Counterfactual Resources'!$X$15:$EM$15,0)),'Counterfactual Resources'!$T$16:$T$20,$B39)</f>
        <v>1074922.7436869489</v>
      </c>
      <c r="CJ39" s="120">
        <f>SUMIFS(INDEX('Counterfactual Resources'!$X$16:$EM$20,0,MATCH(CJ$15,'Counterfactual Resources'!$X$15:$EM$15,0)),'Counterfactual Resources'!$T$16:$T$20,$B39)</f>
        <v>1037416.8007205715</v>
      </c>
      <c r="CK39" s="120">
        <f>SUMIFS(INDEX('Counterfactual Resources'!$X$16:$EM$20,0,MATCH(CK$15,'Counterfactual Resources'!$X$15:$EM$15,0)),'Counterfactual Resources'!$T$16:$T$20,$B39)</f>
        <v>972408.55645210447</v>
      </c>
      <c r="CL39" s="120">
        <f>SUMIFS(INDEX('Counterfactual Resources'!$X$16:$EM$20,0,MATCH(CL$15,'Counterfactual Resources'!$X$15:$EM$15,0)),'Counterfactual Resources'!$T$16:$T$20,$B39)</f>
        <v>797739.62833866559</v>
      </c>
      <c r="CM39" s="120">
        <f>SUMIFS(INDEX('Counterfactual Resources'!$X$16:$EM$20,0,MATCH(CM$15,'Counterfactual Resources'!$X$15:$EM$15,0)),'Counterfactual Resources'!$T$16:$T$20,$B39)</f>
        <v>599400.61734553799</v>
      </c>
      <c r="CN39" s="120">
        <f>SUMIFS(INDEX('Counterfactual Resources'!$X$16:$EM$20,0,MATCH(CN$15,'Counterfactual Resources'!$X$15:$EM$15,0)),'Counterfactual Resources'!$T$16:$T$20,$B39)</f>
        <v>490266.43735701364</v>
      </c>
      <c r="CO39" s="120"/>
      <c r="CP39" s="120">
        <f>SUMIFS(INDEX('Counterfactual Resources'!$X$16:$EM$20,0,MATCH(CP$15,'Counterfactual Resources'!$X$15:$EM$15,0)),'Counterfactual Resources'!$T$16:$T$20,$B39)</f>
        <v>551719.39447274862</v>
      </c>
      <c r="CQ39" s="120">
        <f>SUMIFS(INDEX('Counterfactual Resources'!$X$16:$EM$20,0,MATCH(CQ$15,'Counterfactual Resources'!$X$15:$EM$15,0)),'Counterfactual Resources'!$T$16:$T$20,$B39)</f>
        <v>624764.70151215815</v>
      </c>
      <c r="CR39" s="120">
        <f>SUMIFS(INDEX('Counterfactual Resources'!$X$16:$EM$20,0,MATCH(CR$15,'Counterfactual Resources'!$X$15:$EM$15,0)),'Counterfactual Resources'!$T$16:$T$20,$B39)</f>
        <v>888409.16287921218</v>
      </c>
      <c r="CS39" s="120">
        <f>SUMIFS(INDEX('Counterfactual Resources'!$X$16:$EM$20,0,MATCH(CS$15,'Counterfactual Resources'!$X$15:$EM$15,0)),'Counterfactual Resources'!$T$16:$T$20,$B39)</f>
        <v>980349.31257091474</v>
      </c>
      <c r="CT39" s="120">
        <f>SUMIFS(INDEX('Counterfactual Resources'!$X$16:$EM$20,0,MATCH(CT$15,'Counterfactual Resources'!$X$15:$EM$15,0)),'Counterfactual Resources'!$T$16:$T$20,$B39)</f>
        <v>1140289.1850244927</v>
      </c>
      <c r="CU39" s="120">
        <f>SUMIFS(INDEX('Counterfactual Resources'!$X$16:$EM$20,0,MATCH(CU$15,'Counterfactual Resources'!$X$15:$EM$15,0)),'Counterfactual Resources'!$T$16:$T$20,$B39)</f>
        <v>1198465.2575000462</v>
      </c>
      <c r="CV39" s="120">
        <f>SUMIFS(INDEX('Counterfactual Resources'!$X$16:$EM$20,0,MATCH(CV$15,'Counterfactual Resources'!$X$15:$EM$15,0)),'Counterfactual Resources'!$T$16:$T$20,$B39)</f>
        <v>1074922.7436869489</v>
      </c>
      <c r="CW39" s="120">
        <f>SUMIFS(INDEX('Counterfactual Resources'!$X$16:$EM$20,0,MATCH(CW$15,'Counterfactual Resources'!$X$15:$EM$15,0)),'Counterfactual Resources'!$T$16:$T$20,$B39)</f>
        <v>1037416.8007205715</v>
      </c>
      <c r="CX39" s="120">
        <f>SUMIFS(INDEX('Counterfactual Resources'!$X$16:$EM$20,0,MATCH(CX$15,'Counterfactual Resources'!$X$15:$EM$15,0)),'Counterfactual Resources'!$T$16:$T$20,$B39)</f>
        <v>972408.55645210447</v>
      </c>
      <c r="CY39" s="120">
        <f>SUMIFS(INDEX('Counterfactual Resources'!$X$16:$EM$20,0,MATCH(CY$15,'Counterfactual Resources'!$X$15:$EM$15,0)),'Counterfactual Resources'!$T$16:$T$20,$B39)</f>
        <v>797739.62833866559</v>
      </c>
      <c r="CZ39" s="120">
        <f>SUMIFS(INDEX('Counterfactual Resources'!$X$16:$EM$20,0,MATCH(CZ$15,'Counterfactual Resources'!$X$15:$EM$15,0)),'Counterfactual Resources'!$T$16:$T$20,$B39)</f>
        <v>599400.61734553799</v>
      </c>
      <c r="DA39" s="120">
        <f>SUMIFS(INDEX('Counterfactual Resources'!$X$16:$EM$20,0,MATCH(DA$15,'Counterfactual Resources'!$X$15:$EM$15,0)),'Counterfactual Resources'!$T$16:$T$20,$B39)</f>
        <v>490266.43735701364</v>
      </c>
      <c r="DB39" s="120"/>
      <c r="DC39" s="120">
        <f>SUMIFS(INDEX('Counterfactual Resources'!$X$16:$EM$20,0,MATCH(DC$15,'Counterfactual Resources'!$X$15:$EM$15,0)),'Counterfactual Resources'!$T$16:$T$20,$B39)</f>
        <v>551719.39447274862</v>
      </c>
      <c r="DD39" s="120">
        <f>SUMIFS(INDEX('Counterfactual Resources'!$X$16:$EM$20,0,MATCH(DD$15,'Counterfactual Resources'!$X$15:$EM$15,0)),'Counterfactual Resources'!$T$16:$T$20,$B39)</f>
        <v>624764.70151215815</v>
      </c>
      <c r="DE39" s="120">
        <f>SUMIFS(INDEX('Counterfactual Resources'!$X$16:$EM$20,0,MATCH(DE$15,'Counterfactual Resources'!$X$15:$EM$15,0)),'Counterfactual Resources'!$T$16:$T$20,$B39)</f>
        <v>888409.16287921218</v>
      </c>
      <c r="DF39" s="120">
        <f>SUMIFS(INDEX('Counterfactual Resources'!$X$16:$EM$20,0,MATCH(DF$15,'Counterfactual Resources'!$X$15:$EM$15,0)),'Counterfactual Resources'!$T$16:$T$20,$B39)</f>
        <v>980349.31257091474</v>
      </c>
      <c r="DG39" s="120">
        <f>SUMIFS(INDEX('Counterfactual Resources'!$X$16:$EM$20,0,MATCH(DG$15,'Counterfactual Resources'!$X$15:$EM$15,0)),'Counterfactual Resources'!$T$16:$T$20,$B39)</f>
        <v>1140289.1850244927</v>
      </c>
      <c r="DH39" s="120">
        <f>SUMIFS(INDEX('Counterfactual Resources'!$X$16:$EM$20,0,MATCH(DH$15,'Counterfactual Resources'!$X$15:$EM$15,0)),'Counterfactual Resources'!$T$16:$T$20,$B39)</f>
        <v>1198465.2575000462</v>
      </c>
      <c r="DI39" s="120">
        <f>SUMIFS(INDEX('Counterfactual Resources'!$X$16:$EM$20,0,MATCH(DI$15,'Counterfactual Resources'!$X$15:$EM$15,0)),'Counterfactual Resources'!$T$16:$T$20,$B39)</f>
        <v>1074922.7436869489</v>
      </c>
      <c r="DJ39" s="120">
        <f>SUMIFS(INDEX('Counterfactual Resources'!$X$16:$EM$20,0,MATCH(DJ$15,'Counterfactual Resources'!$X$15:$EM$15,0)),'Counterfactual Resources'!$T$16:$T$20,$B39)</f>
        <v>1037416.8007205715</v>
      </c>
      <c r="DK39" s="120">
        <f>SUMIFS(INDEX('Counterfactual Resources'!$X$16:$EM$20,0,MATCH(DK$15,'Counterfactual Resources'!$X$15:$EM$15,0)),'Counterfactual Resources'!$T$16:$T$20,$B39)</f>
        <v>972408.55645210447</v>
      </c>
      <c r="DL39" s="120">
        <f>SUMIFS(INDEX('Counterfactual Resources'!$X$16:$EM$20,0,MATCH(DL$15,'Counterfactual Resources'!$X$15:$EM$15,0)),'Counterfactual Resources'!$T$16:$T$20,$B39)</f>
        <v>797739.62833866559</v>
      </c>
      <c r="DM39" s="120">
        <f>SUMIFS(INDEX('Counterfactual Resources'!$X$16:$EM$20,0,MATCH(DM$15,'Counterfactual Resources'!$X$15:$EM$15,0)),'Counterfactual Resources'!$T$16:$T$20,$B39)</f>
        <v>599400.61734553799</v>
      </c>
      <c r="DN39" s="120">
        <f>SUMIFS(INDEX('Counterfactual Resources'!$X$16:$EM$20,0,MATCH(DN$15,'Counterfactual Resources'!$X$15:$EM$15,0)),'Counterfactual Resources'!$T$16:$T$20,$B39)</f>
        <v>490266.43735701364</v>
      </c>
      <c r="DO39" s="120"/>
      <c r="DP39" s="120">
        <f>SUMIFS(INDEX('Counterfactual Resources'!$X$16:$EM$20,0,MATCH(DP$15,'Counterfactual Resources'!$X$15:$EM$15,0)),'Counterfactual Resources'!$T$16:$T$20,$B39)</f>
        <v>756562.98496104043</v>
      </c>
      <c r="DQ39" s="120">
        <f>SUMIFS(INDEX('Counterfactual Resources'!$X$16:$EM$20,0,MATCH(DQ$15,'Counterfactual Resources'!$X$15:$EM$15,0)),'Counterfactual Resources'!$T$16:$T$20,$B39)</f>
        <v>895196.7125276149</v>
      </c>
      <c r="DR39" s="120">
        <f>SUMIFS(INDEX('Counterfactual Resources'!$X$16:$EM$20,0,MATCH(DR$15,'Counterfactual Resources'!$X$15:$EM$15,0)),'Counterfactual Resources'!$T$16:$T$20,$B39)</f>
        <v>1211123.1262413335</v>
      </c>
      <c r="DS39" s="120">
        <f>SUMIFS(INDEX('Counterfactual Resources'!$X$16:$EM$20,0,MATCH(DS$15,'Counterfactual Resources'!$X$15:$EM$15,0)),'Counterfactual Resources'!$T$16:$T$20,$B39)</f>
        <v>1369171.345108446</v>
      </c>
      <c r="DT39" s="120">
        <f>SUMIFS(INDEX('Counterfactual Resources'!$X$16:$EM$20,0,MATCH(DT$15,'Counterfactual Resources'!$X$15:$EM$15,0)),'Counterfactual Resources'!$T$16:$T$20,$B39)</f>
        <v>1611971.7608149864</v>
      </c>
      <c r="DU39" s="120">
        <f>SUMIFS(INDEX('Counterfactual Resources'!$X$16:$EM$20,0,MATCH(DU$15,'Counterfactual Resources'!$X$15:$EM$15,0)),'Counterfactual Resources'!$T$16:$T$20,$B39)</f>
        <v>1707953.41685367</v>
      </c>
      <c r="DV39" s="120">
        <f>SUMIFS(INDEX('Counterfactual Resources'!$X$16:$EM$20,0,MATCH(DV$15,'Counterfactual Resources'!$X$15:$EM$15,0)),'Counterfactual Resources'!$T$16:$T$20,$B39)</f>
        <v>1586093.4437782804</v>
      </c>
      <c r="DW39" s="120">
        <f>SUMIFS(INDEX('Counterfactual Resources'!$X$16:$EM$20,0,MATCH(DW$15,'Counterfactual Resources'!$X$15:$EM$15,0)),'Counterfactual Resources'!$T$16:$T$20,$B39)</f>
        <v>1461859.1417814184</v>
      </c>
      <c r="DX39" s="120">
        <f>SUMIFS(INDEX('Counterfactual Resources'!$X$16:$EM$20,0,MATCH(DX$15,'Counterfactual Resources'!$X$15:$EM$15,0)),'Counterfactual Resources'!$T$16:$T$20,$B39)</f>
        <v>1350240.3774267053</v>
      </c>
      <c r="DY39" s="120">
        <f>SUMIFS(INDEX('Counterfactual Resources'!$X$16:$EM$20,0,MATCH(DY$15,'Counterfactual Resources'!$X$15:$EM$15,0)),'Counterfactual Resources'!$T$16:$T$20,$B39)</f>
        <v>1110376.135991801</v>
      </c>
      <c r="DZ39" s="120">
        <f>SUMIFS(INDEX('Counterfactual Resources'!$X$16:$EM$20,0,MATCH(DZ$15,'Counterfactual Resources'!$X$15:$EM$15,0)),'Counterfactual Resources'!$T$16:$T$20,$B39)</f>
        <v>817640.4987704003</v>
      </c>
      <c r="EA39" s="120">
        <f>SUMIFS(INDEX('Counterfactual Resources'!$X$16:$EM$20,0,MATCH(EA$15,'Counterfactual Resources'!$X$15:$EM$15,0)),'Counterfactual Resources'!$T$16:$T$20,$B39)</f>
        <v>660739.3502920029</v>
      </c>
    </row>
    <row r="40" spans="1:131" x14ac:dyDescent="0.25">
      <c r="A40" s="136"/>
      <c r="C40" s="58"/>
      <c r="D40" s="58"/>
      <c r="E40" s="58"/>
      <c r="F40" s="58"/>
      <c r="G40" s="58"/>
      <c r="H40" s="110"/>
      <c r="I40" s="110"/>
      <c r="J40" s="110"/>
      <c r="K40" s="110"/>
      <c r="L40" s="110"/>
      <c r="M40" s="110"/>
      <c r="N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</row>
    <row r="41" spans="1:131" x14ac:dyDescent="0.25">
      <c r="A41" s="136"/>
      <c r="B41" s="109" t="s">
        <v>39</v>
      </c>
      <c r="C41" s="58"/>
      <c r="D41" s="58"/>
      <c r="E41" s="58"/>
      <c r="F41" s="58"/>
      <c r="G41" s="58"/>
      <c r="H41" s="110"/>
      <c r="I41" s="110"/>
      <c r="J41" s="110"/>
      <c r="K41" s="110"/>
      <c r="L41" s="110"/>
      <c r="M41" s="110"/>
      <c r="N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</row>
    <row r="42" spans="1:131" x14ac:dyDescent="0.25">
      <c r="A42" s="136"/>
      <c r="B42" s="128" t="s">
        <v>16</v>
      </c>
      <c r="C42" s="59"/>
      <c r="D42" s="59"/>
      <c r="E42" s="59"/>
      <c r="F42" s="59"/>
      <c r="G42" s="59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>
        <f>SUMIFS(INDEX('Counterfactual Resources'!$X$8:$EM$12,0,MATCH(BC$15,'Counterfactual Resources'!$X$7:$EM$7,0)),'Counterfactual Resources'!$T$8:$T$12,$B42)</f>
        <v>20849.139755038494</v>
      </c>
      <c r="BD42" s="56">
        <f>SUMIFS(INDEX('Counterfactual Resources'!$X$8:$EM$12,0,MATCH(BD$15,'Counterfactual Resources'!$X$7:$EM$7,0)),'Counterfactual Resources'!$T$8:$T$12,$B42)</f>
        <v>18355.74443048178</v>
      </c>
      <c r="BE42" s="56">
        <f>SUMIFS(INDEX('Counterfactual Resources'!$X$8:$EM$12,0,MATCH(BE$15,'Counterfactual Resources'!$X$7:$EM$7,0)),'Counterfactual Resources'!$T$8:$T$12,$B42)</f>
        <v>28421.890674488466</v>
      </c>
      <c r="BF42" s="56">
        <f>SUMIFS(INDEX('Counterfactual Resources'!$X$8:$EM$12,0,MATCH(BF$15,'Counterfactual Resources'!$X$7:$EM$7,0)),'Counterfactual Resources'!$T$8:$T$12,$B42)</f>
        <v>19253.575515031887</v>
      </c>
      <c r="BG42" s="56">
        <f>SUMIFS(INDEX('Counterfactual Resources'!$X$8:$EM$12,0,MATCH(BG$15,'Counterfactual Resources'!$X$7:$EM$7,0)),'Counterfactual Resources'!$T$8:$T$12,$B42)</f>
        <v>20156.539165186241</v>
      </c>
      <c r="BH42" s="56">
        <f>SUMIFS(INDEX('Counterfactual Resources'!$X$8:$EM$12,0,MATCH(BH$15,'Counterfactual Resources'!$X$7:$EM$7,0)),'Counterfactual Resources'!$T$8:$T$12,$B42)</f>
        <v>13190.750543167203</v>
      </c>
      <c r="BI42" s="56">
        <f>SUMIFS(INDEX('Counterfactual Resources'!$X$8:$EM$12,0,MATCH(BI$15,'Counterfactual Resources'!$X$7:$EM$7,0)),'Counterfactual Resources'!$T$8:$T$12,$B42)</f>
        <v>15209.843088903461</v>
      </c>
      <c r="BJ42" s="56">
        <f>SUMIFS(INDEX('Counterfactual Resources'!$X$8:$EM$12,0,MATCH(BJ$15,'Counterfactual Resources'!$X$7:$EM$7,0)),'Counterfactual Resources'!$T$8:$T$12,$B42)</f>
        <v>11939.945790509362</v>
      </c>
      <c r="BK42" s="56">
        <f>SUMIFS(INDEX('Counterfactual Resources'!$X$8:$EM$12,0,MATCH(BK$15,'Counterfactual Resources'!$X$7:$EM$7,0)),'Counterfactual Resources'!$T$8:$T$12,$B42)</f>
        <v>14375.49971534643</v>
      </c>
      <c r="BL42" s="56">
        <f>SUMIFS(INDEX('Counterfactual Resources'!$X$8:$EM$12,0,MATCH(BL$15,'Counterfactual Resources'!$X$7:$EM$7,0)),'Counterfactual Resources'!$T$8:$T$12,$B42)</f>
        <v>23934.41041792354</v>
      </c>
      <c r="BM42" s="56">
        <f>SUMIFS(INDEX('Counterfactual Resources'!$X$8:$EM$12,0,MATCH(BM$15,'Counterfactual Resources'!$X$7:$EM$7,0)),'Counterfactual Resources'!$T$8:$T$12,$B42)</f>
        <v>23419.433938111484</v>
      </c>
      <c r="BN42" s="56">
        <f>SUMIFS(INDEX('Counterfactual Resources'!$X$8:$EM$12,0,MATCH(BN$15,'Counterfactual Resources'!$X$7:$EM$7,0)),'Counterfactual Resources'!$T$8:$T$12,$B42)</f>
        <v>18821.690016553504</v>
      </c>
      <c r="BO42" s="56"/>
      <c r="BP42" s="56">
        <f>SUMIFS(INDEX('Counterfactual Resources'!$X$8:$EM$12,0,MATCH(BP$15,'Counterfactual Resources'!$X$7:$EM$7,0)),'Counterfactual Resources'!$T$8:$T$12,$B42)</f>
        <v>20849.139755038494</v>
      </c>
      <c r="BQ42" s="56">
        <f>SUMIFS(INDEX('Counterfactual Resources'!$X$8:$EM$12,0,MATCH(BQ$15,'Counterfactual Resources'!$X$7:$EM$7,0)),'Counterfactual Resources'!$T$8:$T$12,$B42)</f>
        <v>19011.306731570414</v>
      </c>
      <c r="BR42" s="56">
        <f>SUMIFS(INDEX('Counterfactual Resources'!$X$8:$EM$12,0,MATCH(BR$15,'Counterfactual Resources'!$X$7:$EM$7,0)),'Counterfactual Resources'!$T$8:$T$12,$B42)</f>
        <v>28421.890674488466</v>
      </c>
      <c r="BS42" s="56">
        <f>SUMIFS(INDEX('Counterfactual Resources'!$X$8:$EM$12,0,MATCH(BS$15,'Counterfactual Resources'!$X$7:$EM$7,0)),'Counterfactual Resources'!$T$8:$T$12,$B42)</f>
        <v>19253.575515031887</v>
      </c>
      <c r="BT42" s="56">
        <f>SUMIFS(INDEX('Counterfactual Resources'!$X$8:$EM$12,0,MATCH(BT$15,'Counterfactual Resources'!$X$7:$EM$7,0)),'Counterfactual Resources'!$T$8:$T$12,$B42)</f>
        <v>20156.539165186241</v>
      </c>
      <c r="BU42" s="56">
        <f>SUMIFS(INDEX('Counterfactual Resources'!$X$8:$EM$12,0,MATCH(BU$15,'Counterfactual Resources'!$X$7:$EM$7,0)),'Counterfactual Resources'!$T$8:$T$12,$B42)</f>
        <v>13190.750543167203</v>
      </c>
      <c r="BV42" s="56">
        <f>SUMIFS(INDEX('Counterfactual Resources'!$X$8:$EM$12,0,MATCH(BV$15,'Counterfactual Resources'!$X$7:$EM$7,0)),'Counterfactual Resources'!$T$8:$T$12,$B42)</f>
        <v>15209.843088903461</v>
      </c>
      <c r="BW42" s="56">
        <f>SUMIFS(INDEX('Counterfactual Resources'!$X$8:$EM$12,0,MATCH(BW$15,'Counterfactual Resources'!$X$7:$EM$7,0)),'Counterfactual Resources'!$T$8:$T$12,$B42)</f>
        <v>11939.945790509362</v>
      </c>
      <c r="BX42" s="56">
        <f>SUMIFS(INDEX('Counterfactual Resources'!$X$8:$EM$12,0,MATCH(BX$15,'Counterfactual Resources'!$X$7:$EM$7,0)),'Counterfactual Resources'!$T$8:$T$12,$B42)</f>
        <v>14375.49971534643</v>
      </c>
      <c r="BY42" s="56">
        <f>SUMIFS(INDEX('Counterfactual Resources'!$X$8:$EM$12,0,MATCH(BY$15,'Counterfactual Resources'!$X$7:$EM$7,0)),'Counterfactual Resources'!$T$8:$T$12,$B42)</f>
        <v>23934.41041792354</v>
      </c>
      <c r="BZ42" s="56">
        <f>SUMIFS(INDEX('Counterfactual Resources'!$X$8:$EM$12,0,MATCH(BZ$15,'Counterfactual Resources'!$X$7:$EM$7,0)),'Counterfactual Resources'!$T$8:$T$12,$B42)</f>
        <v>23419.433938111484</v>
      </c>
      <c r="CA42" s="56">
        <f>SUMIFS(INDEX('Counterfactual Resources'!$X$8:$EM$12,0,MATCH(CA$15,'Counterfactual Resources'!$X$7:$EM$7,0)),'Counterfactual Resources'!$T$8:$T$12,$B42)</f>
        <v>18821.690016553504</v>
      </c>
      <c r="CB42" s="56"/>
      <c r="CC42" s="56">
        <f>SUMIFS(INDEX('Counterfactual Resources'!$X$8:$EM$12,0,MATCH(CC$15,'Counterfactual Resources'!$X$7:$EM$7,0)),'Counterfactual Resources'!$T$8:$T$12,$B42)</f>
        <v>20849.139755038494</v>
      </c>
      <c r="CD42" s="56">
        <f>SUMIFS(INDEX('Counterfactual Resources'!$X$8:$EM$12,0,MATCH(CD$15,'Counterfactual Resources'!$X$7:$EM$7,0)),'Counterfactual Resources'!$T$8:$T$12,$B42)</f>
        <v>18355.74443048178</v>
      </c>
      <c r="CE42" s="56">
        <f>SUMIFS(INDEX('Counterfactual Resources'!$X$8:$EM$12,0,MATCH(CE$15,'Counterfactual Resources'!$X$7:$EM$7,0)),'Counterfactual Resources'!$T$8:$T$12,$B42)</f>
        <v>28421.890674488466</v>
      </c>
      <c r="CF42" s="56">
        <f>SUMIFS(INDEX('Counterfactual Resources'!$X$8:$EM$12,0,MATCH(CF$15,'Counterfactual Resources'!$X$7:$EM$7,0)),'Counterfactual Resources'!$T$8:$T$12,$B42)</f>
        <v>19253.575515031887</v>
      </c>
      <c r="CG42" s="56">
        <f>SUMIFS(INDEX('Counterfactual Resources'!$X$8:$EM$12,0,MATCH(CG$15,'Counterfactual Resources'!$X$7:$EM$7,0)),'Counterfactual Resources'!$T$8:$T$12,$B42)</f>
        <v>20156.539165186241</v>
      </c>
      <c r="CH42" s="56">
        <f>SUMIFS(INDEX('Counterfactual Resources'!$X$8:$EM$12,0,MATCH(CH$15,'Counterfactual Resources'!$X$7:$EM$7,0)),'Counterfactual Resources'!$T$8:$T$12,$B42)</f>
        <v>13190.750543167203</v>
      </c>
      <c r="CI42" s="56">
        <f>SUMIFS(INDEX('Counterfactual Resources'!$X$8:$EM$12,0,MATCH(CI$15,'Counterfactual Resources'!$X$7:$EM$7,0)),'Counterfactual Resources'!$T$8:$T$12,$B42)</f>
        <v>15209.843088903461</v>
      </c>
      <c r="CJ42" s="56">
        <f>SUMIFS(INDEX('Counterfactual Resources'!$X$8:$EM$12,0,MATCH(CJ$15,'Counterfactual Resources'!$X$7:$EM$7,0)),'Counterfactual Resources'!$T$8:$T$12,$B42)</f>
        <v>11939.945790509362</v>
      </c>
      <c r="CK42" s="56">
        <f>SUMIFS(INDEX('Counterfactual Resources'!$X$8:$EM$12,0,MATCH(CK$15,'Counterfactual Resources'!$X$7:$EM$7,0)),'Counterfactual Resources'!$T$8:$T$12,$B42)</f>
        <v>14375.49971534643</v>
      </c>
      <c r="CL42" s="56">
        <f>SUMIFS(INDEX('Counterfactual Resources'!$X$8:$EM$12,0,MATCH(CL$15,'Counterfactual Resources'!$X$7:$EM$7,0)),'Counterfactual Resources'!$T$8:$T$12,$B42)</f>
        <v>23934.41041792354</v>
      </c>
      <c r="CM42" s="56">
        <f>SUMIFS(INDEX('Counterfactual Resources'!$X$8:$EM$12,0,MATCH(CM$15,'Counterfactual Resources'!$X$7:$EM$7,0)),'Counterfactual Resources'!$T$8:$T$12,$B42)</f>
        <v>23419.433938111484</v>
      </c>
      <c r="CN42" s="56">
        <f>SUMIFS(INDEX('Counterfactual Resources'!$X$8:$EM$12,0,MATCH(CN$15,'Counterfactual Resources'!$X$7:$EM$7,0)),'Counterfactual Resources'!$T$8:$T$12,$B42)</f>
        <v>18821.690016553504</v>
      </c>
      <c r="CO42" s="56"/>
      <c r="CP42" s="56">
        <f>SUMIFS(INDEX('Counterfactual Resources'!$X$8:$EM$12,0,MATCH(CP$15,'Counterfactual Resources'!$X$7:$EM$7,0)),'Counterfactual Resources'!$T$8:$T$12,$B42)</f>
        <v>20849.139755038494</v>
      </c>
      <c r="CQ42" s="56">
        <f>SUMIFS(INDEX('Counterfactual Resources'!$X$8:$EM$12,0,MATCH(CQ$15,'Counterfactual Resources'!$X$7:$EM$7,0)),'Counterfactual Resources'!$T$8:$T$12,$B42)</f>
        <v>18355.74443048178</v>
      </c>
      <c r="CR42" s="56">
        <f>SUMIFS(INDEX('Counterfactual Resources'!$X$8:$EM$12,0,MATCH(CR$15,'Counterfactual Resources'!$X$7:$EM$7,0)),'Counterfactual Resources'!$T$8:$T$12,$B42)</f>
        <v>28421.890674488466</v>
      </c>
      <c r="CS42" s="56">
        <f>SUMIFS(INDEX('Counterfactual Resources'!$X$8:$EM$12,0,MATCH(CS$15,'Counterfactual Resources'!$X$7:$EM$7,0)),'Counterfactual Resources'!$T$8:$T$12,$B42)</f>
        <v>19253.575515031887</v>
      </c>
      <c r="CT42" s="56">
        <f>SUMIFS(INDEX('Counterfactual Resources'!$X$8:$EM$12,0,MATCH(CT$15,'Counterfactual Resources'!$X$7:$EM$7,0)),'Counterfactual Resources'!$T$8:$T$12,$B42)</f>
        <v>20156.539165186241</v>
      </c>
      <c r="CU42" s="56">
        <f>SUMIFS(INDEX('Counterfactual Resources'!$X$8:$EM$12,0,MATCH(CU$15,'Counterfactual Resources'!$X$7:$EM$7,0)),'Counterfactual Resources'!$T$8:$T$12,$B42)</f>
        <v>13190.750543167203</v>
      </c>
      <c r="CV42" s="56">
        <f>SUMIFS(INDEX('Counterfactual Resources'!$X$8:$EM$12,0,MATCH(CV$15,'Counterfactual Resources'!$X$7:$EM$7,0)),'Counterfactual Resources'!$T$8:$T$12,$B42)</f>
        <v>15209.843088903461</v>
      </c>
      <c r="CW42" s="56">
        <f>SUMIFS(INDEX('Counterfactual Resources'!$X$8:$EM$12,0,MATCH(CW$15,'Counterfactual Resources'!$X$7:$EM$7,0)),'Counterfactual Resources'!$T$8:$T$12,$B42)</f>
        <v>11939.945790509362</v>
      </c>
      <c r="CX42" s="56">
        <f>SUMIFS(INDEX('Counterfactual Resources'!$X$8:$EM$12,0,MATCH(CX$15,'Counterfactual Resources'!$X$7:$EM$7,0)),'Counterfactual Resources'!$T$8:$T$12,$B42)</f>
        <v>14375.49971534643</v>
      </c>
      <c r="CY42" s="56">
        <f>SUMIFS(INDEX('Counterfactual Resources'!$X$8:$EM$12,0,MATCH(CY$15,'Counterfactual Resources'!$X$7:$EM$7,0)),'Counterfactual Resources'!$T$8:$T$12,$B42)</f>
        <v>23934.41041792354</v>
      </c>
      <c r="CZ42" s="56">
        <f>SUMIFS(INDEX('Counterfactual Resources'!$X$8:$EM$12,0,MATCH(CZ$15,'Counterfactual Resources'!$X$7:$EM$7,0)),'Counterfactual Resources'!$T$8:$T$12,$B42)</f>
        <v>23419.433938111484</v>
      </c>
      <c r="DA42" s="56">
        <f>SUMIFS(INDEX('Counterfactual Resources'!$X$8:$EM$12,0,MATCH(DA$15,'Counterfactual Resources'!$X$7:$EM$7,0)),'Counterfactual Resources'!$T$8:$T$12,$B42)</f>
        <v>18821.690016553504</v>
      </c>
      <c r="DB42" s="56"/>
      <c r="DC42" s="56">
        <f>SUMIFS(INDEX('Counterfactual Resources'!$X$8:$EM$12,0,MATCH(DC$15,'Counterfactual Resources'!$X$7:$EM$7,0)),'Counterfactual Resources'!$T$8:$T$12,$B42)</f>
        <v>20849.139755038494</v>
      </c>
      <c r="DD42" s="56">
        <f>SUMIFS(INDEX('Counterfactual Resources'!$X$8:$EM$12,0,MATCH(DD$15,'Counterfactual Resources'!$X$7:$EM$7,0)),'Counterfactual Resources'!$T$8:$T$12,$B42)</f>
        <v>18355.74443048178</v>
      </c>
      <c r="DE42" s="56">
        <f>SUMIFS(INDEX('Counterfactual Resources'!$X$8:$EM$12,0,MATCH(DE$15,'Counterfactual Resources'!$X$7:$EM$7,0)),'Counterfactual Resources'!$T$8:$T$12,$B42)</f>
        <v>28421.890674488466</v>
      </c>
      <c r="DF42" s="56">
        <f>SUMIFS(INDEX('Counterfactual Resources'!$X$8:$EM$12,0,MATCH(DF$15,'Counterfactual Resources'!$X$7:$EM$7,0)),'Counterfactual Resources'!$T$8:$T$12,$B42)</f>
        <v>19253.575515031887</v>
      </c>
      <c r="DG42" s="56">
        <f>SUMIFS(INDEX('Counterfactual Resources'!$X$8:$EM$12,0,MATCH(DG$15,'Counterfactual Resources'!$X$7:$EM$7,0)),'Counterfactual Resources'!$T$8:$T$12,$B42)</f>
        <v>20156.539165186241</v>
      </c>
      <c r="DH42" s="56">
        <f>SUMIFS(INDEX('Counterfactual Resources'!$X$8:$EM$12,0,MATCH(DH$15,'Counterfactual Resources'!$X$7:$EM$7,0)),'Counterfactual Resources'!$T$8:$T$12,$B42)</f>
        <v>13190.750543167203</v>
      </c>
      <c r="DI42" s="56">
        <f>SUMIFS(INDEX('Counterfactual Resources'!$X$8:$EM$12,0,MATCH(DI$15,'Counterfactual Resources'!$X$7:$EM$7,0)),'Counterfactual Resources'!$T$8:$T$12,$B42)</f>
        <v>15209.843088903461</v>
      </c>
      <c r="DJ42" s="56">
        <f>SUMIFS(INDEX('Counterfactual Resources'!$X$8:$EM$12,0,MATCH(DJ$15,'Counterfactual Resources'!$X$7:$EM$7,0)),'Counterfactual Resources'!$T$8:$T$12,$B42)</f>
        <v>11939.945790509362</v>
      </c>
      <c r="DK42" s="56">
        <f>SUMIFS(INDEX('Counterfactual Resources'!$X$8:$EM$12,0,MATCH(DK$15,'Counterfactual Resources'!$X$7:$EM$7,0)),'Counterfactual Resources'!$T$8:$T$12,$B42)</f>
        <v>14375.49971534643</v>
      </c>
      <c r="DL42" s="56">
        <f>SUMIFS(INDEX('Counterfactual Resources'!$X$8:$EM$12,0,MATCH(DL$15,'Counterfactual Resources'!$X$7:$EM$7,0)),'Counterfactual Resources'!$T$8:$T$12,$B42)</f>
        <v>23934.41041792354</v>
      </c>
      <c r="DM42" s="56">
        <f>SUMIFS(INDEX('Counterfactual Resources'!$X$8:$EM$12,0,MATCH(DM$15,'Counterfactual Resources'!$X$7:$EM$7,0)),'Counterfactual Resources'!$T$8:$T$12,$B42)</f>
        <v>23419.433938111484</v>
      </c>
      <c r="DN42" s="56">
        <f>SUMIFS(INDEX('Counterfactual Resources'!$X$8:$EM$12,0,MATCH(DN$15,'Counterfactual Resources'!$X$7:$EM$7,0)),'Counterfactual Resources'!$T$8:$T$12,$B42)</f>
        <v>18821.690016553504</v>
      </c>
      <c r="DO42" s="56"/>
      <c r="DP42" s="56">
        <f>SUMIFS(INDEX('Counterfactual Resources'!$X$8:$EM$12,0,MATCH(DP$15,'Counterfactual Resources'!$X$7:$EM$7,0)),'Counterfactual Resources'!$T$8:$T$12,$B42)</f>
        <v>33358.623608061593</v>
      </c>
      <c r="DQ42" s="56">
        <f>SUMIFS(INDEX('Counterfactual Resources'!$X$8:$EM$12,0,MATCH(DQ$15,'Counterfactual Resources'!$X$7:$EM$7,0)),'Counterfactual Resources'!$T$8:$T$12,$B42)</f>
        <v>30418.090770512663</v>
      </c>
      <c r="DR42" s="56">
        <f>SUMIFS(INDEX('Counterfactual Resources'!$X$8:$EM$12,0,MATCH(DR$15,'Counterfactual Resources'!$X$7:$EM$7,0)),'Counterfactual Resources'!$T$8:$T$12,$B42)</f>
        <v>45475.025079181549</v>
      </c>
      <c r="DS42" s="56">
        <f>SUMIFS(INDEX('Counterfactual Resources'!$X$8:$EM$12,0,MATCH(DS$15,'Counterfactual Resources'!$X$7:$EM$7,0)),'Counterfactual Resources'!$T$8:$T$12,$B42)</f>
        <v>30805.720824051023</v>
      </c>
      <c r="DT42" s="56">
        <f>SUMIFS(INDEX('Counterfactual Resources'!$X$8:$EM$12,0,MATCH(DT$15,'Counterfactual Resources'!$X$7:$EM$7,0)),'Counterfactual Resources'!$T$8:$T$12,$B42)</f>
        <v>32250.462664297986</v>
      </c>
      <c r="DU42" s="56">
        <f>SUMIFS(INDEX('Counterfactual Resources'!$X$8:$EM$12,0,MATCH(DU$15,'Counterfactual Resources'!$X$7:$EM$7,0)),'Counterfactual Resources'!$T$8:$T$12,$B42)</f>
        <v>21105.200869067525</v>
      </c>
      <c r="DV42" s="56">
        <f>SUMIFS(INDEX('Counterfactual Resources'!$X$8:$EM$12,0,MATCH(DV$15,'Counterfactual Resources'!$X$7:$EM$7,0)),'Counterfactual Resources'!$T$8:$T$12,$B42)</f>
        <v>24335.74894224554</v>
      </c>
      <c r="DW42" s="56">
        <f>SUMIFS(INDEX('Counterfactual Resources'!$X$8:$EM$12,0,MATCH(DW$15,'Counterfactual Resources'!$X$7:$EM$7,0)),'Counterfactual Resources'!$T$8:$T$12,$B42)</f>
        <v>19103.913264814979</v>
      </c>
      <c r="DX42" s="56">
        <f>SUMIFS(INDEX('Counterfactual Resources'!$X$8:$EM$12,0,MATCH(DX$15,'Counterfactual Resources'!$X$7:$EM$7,0)),'Counterfactual Resources'!$T$8:$T$12,$B42)</f>
        <v>23000.799544554291</v>
      </c>
      <c r="DY42" s="56">
        <f>SUMIFS(INDEX('Counterfactual Resources'!$X$8:$EM$12,0,MATCH(DY$15,'Counterfactual Resources'!$X$7:$EM$7,0)),'Counterfactual Resources'!$T$8:$T$12,$B42)</f>
        <v>38295.056668677666</v>
      </c>
      <c r="DZ42" s="56">
        <f>SUMIFS(INDEX('Counterfactual Resources'!$X$8:$EM$12,0,MATCH(DZ$15,'Counterfactual Resources'!$X$7:$EM$7,0)),'Counterfactual Resources'!$T$8:$T$12,$B42)</f>
        <v>37471.09430097838</v>
      </c>
      <c r="EA42" s="56">
        <f>SUMIFS(INDEX('Counterfactual Resources'!$X$8:$EM$12,0,MATCH(EA$15,'Counterfactual Resources'!$X$7:$EM$7,0)),'Counterfactual Resources'!$T$8:$T$12,$B42)</f>
        <v>30114.704026485608</v>
      </c>
    </row>
    <row r="43" spans="1:131" x14ac:dyDescent="0.25">
      <c r="A43" s="136"/>
      <c r="B43" s="128" t="s">
        <v>17</v>
      </c>
      <c r="C43" s="59"/>
      <c r="D43" s="59"/>
      <c r="E43" s="59"/>
      <c r="F43" s="59"/>
      <c r="G43" s="59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>
        <f>SUMIFS(INDEX('Counterfactual Resources'!$X$8:$EM$12,0,MATCH(BC$15,'Counterfactual Resources'!$X$7:$EM$7,0)),'Counterfactual Resources'!$T$8:$T$12,$B43)</f>
        <v>10421.700419371331</v>
      </c>
      <c r="BD43" s="56">
        <f>SUMIFS(INDEX('Counterfactual Resources'!$X$8:$EM$12,0,MATCH(BD$15,'Counterfactual Resources'!$X$7:$EM$7,0)),'Counterfactual Resources'!$T$8:$T$12,$B43)</f>
        <v>12001.318126498561</v>
      </c>
      <c r="BE43" s="56">
        <f>SUMIFS(INDEX('Counterfactual Resources'!$X$8:$EM$12,0,MATCH(BE$15,'Counterfactual Resources'!$X$7:$EM$7,0)),'Counterfactual Resources'!$T$8:$T$12,$B43)</f>
        <v>17702.676316925932</v>
      </c>
      <c r="BF43" s="56">
        <f>SUMIFS(INDEX('Counterfactual Resources'!$X$8:$EM$12,0,MATCH(BF$15,'Counterfactual Resources'!$X$7:$EM$7,0)),'Counterfactual Resources'!$T$8:$T$12,$B43)</f>
        <v>19690.898344257359</v>
      </c>
      <c r="BG43" s="56">
        <f>SUMIFS(INDEX('Counterfactual Resources'!$X$8:$EM$12,0,MATCH(BG$15,'Counterfactual Resources'!$X$7:$EM$7,0)),'Counterfactual Resources'!$T$8:$T$12,$B43)</f>
        <v>23149.62642472166</v>
      </c>
      <c r="BH43" s="56">
        <f>SUMIFS(INDEX('Counterfactual Resources'!$X$8:$EM$12,0,MATCH(BH$15,'Counterfactual Resources'!$X$7:$EM$7,0)),'Counterfactual Resources'!$T$8:$T$12,$B43)</f>
        <v>24407.694299827199</v>
      </c>
      <c r="BI43" s="56">
        <f>SUMIFS(INDEX('Counterfactual Resources'!$X$8:$EM$12,0,MATCH(BI$15,'Counterfactual Resources'!$X$7:$EM$7,0)),'Counterfactual Resources'!$T$8:$T$12,$B43)</f>
        <v>21736.065548963143</v>
      </c>
      <c r="BJ43" s="56">
        <f>SUMIFS(INDEX('Counterfactual Resources'!$X$8:$EM$12,0,MATCH(BJ$15,'Counterfactual Resources'!$X$7:$EM$7,0)),'Counterfactual Resources'!$T$8:$T$12,$B43)</f>
        <v>20924.99288689288</v>
      </c>
      <c r="BK43" s="56">
        <f>SUMIFS(INDEX('Counterfactual Resources'!$X$8:$EM$12,0,MATCH(BK$15,'Counterfactual Resources'!$X$7:$EM$7,0)),'Counterfactual Resources'!$T$8:$T$12,$B43)</f>
        <v>19519.178086219643</v>
      </c>
      <c r="BL43" s="56">
        <f>SUMIFS(INDEX('Counterfactual Resources'!$X$8:$EM$12,0,MATCH(BL$15,'Counterfactual Resources'!$X$7:$EM$7,0)),'Counterfactual Resources'!$T$8:$T$12,$B43)</f>
        <v>15741.931567369887</v>
      </c>
      <c r="BM43" s="56">
        <f>SUMIFS(INDEX('Counterfactual Resources'!$X$8:$EM$12,0,MATCH(BM$15,'Counterfactual Resources'!$X$7:$EM$7,0)),'Counterfactual Resources'!$T$8:$T$12,$B43)</f>
        <v>11452.815312306237</v>
      </c>
      <c r="BN43" s="56">
        <f>SUMIFS(INDEX('Counterfactual Resources'!$X$8:$EM$12,0,MATCH(BN$15,'Counterfactual Resources'!$X$7:$EM$7,0)),'Counterfactual Resources'!$T$8:$T$12,$B43)</f>
        <v>9092.769333313021</v>
      </c>
      <c r="BO43" s="56"/>
      <c r="BP43" s="56">
        <f>SUMIFS(INDEX('Counterfactual Resources'!$X$8:$EM$12,0,MATCH(BP$15,'Counterfactual Resources'!$X$7:$EM$7,0)),'Counterfactual Resources'!$T$8:$T$12,$B43)</f>
        <v>10421.700419371331</v>
      </c>
      <c r="BQ43" s="56">
        <f>SUMIFS(INDEX('Counterfactual Resources'!$X$8:$EM$12,0,MATCH(BQ$15,'Counterfactual Resources'!$X$7:$EM$7,0)),'Counterfactual Resources'!$T$8:$T$12,$B43)</f>
        <v>12429.936631016368</v>
      </c>
      <c r="BR43" s="56">
        <f>SUMIFS(INDEX('Counterfactual Resources'!$X$8:$EM$12,0,MATCH(BR$15,'Counterfactual Resources'!$X$7:$EM$7,0)),'Counterfactual Resources'!$T$8:$T$12,$B43)</f>
        <v>17702.676316925932</v>
      </c>
      <c r="BS43" s="56">
        <f>SUMIFS(INDEX('Counterfactual Resources'!$X$8:$EM$12,0,MATCH(BS$15,'Counterfactual Resources'!$X$7:$EM$7,0)),'Counterfactual Resources'!$T$8:$T$12,$B43)</f>
        <v>19690.898344257359</v>
      </c>
      <c r="BT43" s="56">
        <f>SUMIFS(INDEX('Counterfactual Resources'!$X$8:$EM$12,0,MATCH(BT$15,'Counterfactual Resources'!$X$7:$EM$7,0)),'Counterfactual Resources'!$T$8:$T$12,$B43)</f>
        <v>23149.62642472166</v>
      </c>
      <c r="BU43" s="56">
        <f>SUMIFS(INDEX('Counterfactual Resources'!$X$8:$EM$12,0,MATCH(BU$15,'Counterfactual Resources'!$X$7:$EM$7,0)),'Counterfactual Resources'!$T$8:$T$12,$B43)</f>
        <v>24407.694299827199</v>
      </c>
      <c r="BV43" s="56">
        <f>SUMIFS(INDEX('Counterfactual Resources'!$X$8:$EM$12,0,MATCH(BV$15,'Counterfactual Resources'!$X$7:$EM$7,0)),'Counterfactual Resources'!$T$8:$T$12,$B43)</f>
        <v>21736.065548963143</v>
      </c>
      <c r="BW43" s="56">
        <f>SUMIFS(INDEX('Counterfactual Resources'!$X$8:$EM$12,0,MATCH(BW$15,'Counterfactual Resources'!$X$7:$EM$7,0)),'Counterfactual Resources'!$T$8:$T$12,$B43)</f>
        <v>20924.99288689288</v>
      </c>
      <c r="BX43" s="56">
        <f>SUMIFS(INDEX('Counterfactual Resources'!$X$8:$EM$12,0,MATCH(BX$15,'Counterfactual Resources'!$X$7:$EM$7,0)),'Counterfactual Resources'!$T$8:$T$12,$B43)</f>
        <v>19519.178086219643</v>
      </c>
      <c r="BY43" s="56">
        <f>SUMIFS(INDEX('Counterfactual Resources'!$X$8:$EM$12,0,MATCH(BY$15,'Counterfactual Resources'!$X$7:$EM$7,0)),'Counterfactual Resources'!$T$8:$T$12,$B43)</f>
        <v>15741.931567369887</v>
      </c>
      <c r="BZ43" s="56">
        <f>SUMIFS(INDEX('Counterfactual Resources'!$X$8:$EM$12,0,MATCH(BZ$15,'Counterfactual Resources'!$X$7:$EM$7,0)),'Counterfactual Resources'!$T$8:$T$12,$B43)</f>
        <v>11452.815312306237</v>
      </c>
      <c r="CA43" s="56">
        <f>SUMIFS(INDEX('Counterfactual Resources'!$X$8:$EM$12,0,MATCH(CA$15,'Counterfactual Resources'!$X$7:$EM$7,0)),'Counterfactual Resources'!$T$8:$T$12,$B43)</f>
        <v>9092.769333313021</v>
      </c>
      <c r="CB43" s="56"/>
      <c r="CC43" s="56">
        <f>SUMIFS(INDEX('Counterfactual Resources'!$X$8:$EM$12,0,MATCH(CC$15,'Counterfactual Resources'!$X$7:$EM$7,0)),'Counterfactual Resources'!$T$8:$T$12,$B43)</f>
        <v>10421.700419371331</v>
      </c>
      <c r="CD43" s="56">
        <f>SUMIFS(INDEX('Counterfactual Resources'!$X$8:$EM$12,0,MATCH(CD$15,'Counterfactual Resources'!$X$7:$EM$7,0)),'Counterfactual Resources'!$T$8:$T$12,$B43)</f>
        <v>12001.318126498561</v>
      </c>
      <c r="CE43" s="56">
        <f>SUMIFS(INDEX('Counterfactual Resources'!$X$8:$EM$12,0,MATCH(CE$15,'Counterfactual Resources'!$X$7:$EM$7,0)),'Counterfactual Resources'!$T$8:$T$12,$B43)</f>
        <v>17702.676316925932</v>
      </c>
      <c r="CF43" s="56">
        <f>SUMIFS(INDEX('Counterfactual Resources'!$X$8:$EM$12,0,MATCH(CF$15,'Counterfactual Resources'!$X$7:$EM$7,0)),'Counterfactual Resources'!$T$8:$T$12,$B43)</f>
        <v>19690.898344257359</v>
      </c>
      <c r="CG43" s="56">
        <f>SUMIFS(INDEX('Counterfactual Resources'!$X$8:$EM$12,0,MATCH(CG$15,'Counterfactual Resources'!$X$7:$EM$7,0)),'Counterfactual Resources'!$T$8:$T$12,$B43)</f>
        <v>23149.62642472166</v>
      </c>
      <c r="CH43" s="56">
        <f>SUMIFS(INDEX('Counterfactual Resources'!$X$8:$EM$12,0,MATCH(CH$15,'Counterfactual Resources'!$X$7:$EM$7,0)),'Counterfactual Resources'!$T$8:$T$12,$B43)</f>
        <v>24407.694299827199</v>
      </c>
      <c r="CI43" s="56">
        <f>SUMIFS(INDEX('Counterfactual Resources'!$X$8:$EM$12,0,MATCH(CI$15,'Counterfactual Resources'!$X$7:$EM$7,0)),'Counterfactual Resources'!$T$8:$T$12,$B43)</f>
        <v>21736.065548963143</v>
      </c>
      <c r="CJ43" s="56">
        <f>SUMIFS(INDEX('Counterfactual Resources'!$X$8:$EM$12,0,MATCH(CJ$15,'Counterfactual Resources'!$X$7:$EM$7,0)),'Counterfactual Resources'!$T$8:$T$12,$B43)</f>
        <v>20924.99288689288</v>
      </c>
      <c r="CK43" s="56">
        <f>SUMIFS(INDEX('Counterfactual Resources'!$X$8:$EM$12,0,MATCH(CK$15,'Counterfactual Resources'!$X$7:$EM$7,0)),'Counterfactual Resources'!$T$8:$T$12,$B43)</f>
        <v>19519.178086219643</v>
      </c>
      <c r="CL43" s="56">
        <f>SUMIFS(INDEX('Counterfactual Resources'!$X$8:$EM$12,0,MATCH(CL$15,'Counterfactual Resources'!$X$7:$EM$7,0)),'Counterfactual Resources'!$T$8:$T$12,$B43)</f>
        <v>15741.931567369887</v>
      </c>
      <c r="CM43" s="56">
        <f>SUMIFS(INDEX('Counterfactual Resources'!$X$8:$EM$12,0,MATCH(CM$15,'Counterfactual Resources'!$X$7:$EM$7,0)),'Counterfactual Resources'!$T$8:$T$12,$B43)</f>
        <v>11452.815312306237</v>
      </c>
      <c r="CN43" s="56">
        <f>SUMIFS(INDEX('Counterfactual Resources'!$X$8:$EM$12,0,MATCH(CN$15,'Counterfactual Resources'!$X$7:$EM$7,0)),'Counterfactual Resources'!$T$8:$T$12,$B43)</f>
        <v>9092.769333313021</v>
      </c>
      <c r="CO43" s="56"/>
      <c r="CP43" s="56">
        <f>SUMIFS(INDEX('Counterfactual Resources'!$X$8:$EM$12,0,MATCH(CP$15,'Counterfactual Resources'!$X$7:$EM$7,0)),'Counterfactual Resources'!$T$8:$T$12,$B43)</f>
        <v>10421.700419371331</v>
      </c>
      <c r="CQ43" s="56">
        <f>SUMIFS(INDEX('Counterfactual Resources'!$X$8:$EM$12,0,MATCH(CQ$15,'Counterfactual Resources'!$X$7:$EM$7,0)),'Counterfactual Resources'!$T$8:$T$12,$B43)</f>
        <v>12001.318126498561</v>
      </c>
      <c r="CR43" s="56">
        <f>SUMIFS(INDEX('Counterfactual Resources'!$X$8:$EM$12,0,MATCH(CR$15,'Counterfactual Resources'!$X$7:$EM$7,0)),'Counterfactual Resources'!$T$8:$T$12,$B43)</f>
        <v>17702.676316925932</v>
      </c>
      <c r="CS43" s="56">
        <f>SUMIFS(INDEX('Counterfactual Resources'!$X$8:$EM$12,0,MATCH(CS$15,'Counterfactual Resources'!$X$7:$EM$7,0)),'Counterfactual Resources'!$T$8:$T$12,$B43)</f>
        <v>19690.898344257359</v>
      </c>
      <c r="CT43" s="56">
        <f>SUMIFS(INDEX('Counterfactual Resources'!$X$8:$EM$12,0,MATCH(CT$15,'Counterfactual Resources'!$X$7:$EM$7,0)),'Counterfactual Resources'!$T$8:$T$12,$B43)</f>
        <v>23149.62642472166</v>
      </c>
      <c r="CU43" s="56">
        <f>SUMIFS(INDEX('Counterfactual Resources'!$X$8:$EM$12,0,MATCH(CU$15,'Counterfactual Resources'!$X$7:$EM$7,0)),'Counterfactual Resources'!$T$8:$T$12,$B43)</f>
        <v>24407.694299827199</v>
      </c>
      <c r="CV43" s="56">
        <f>SUMIFS(INDEX('Counterfactual Resources'!$X$8:$EM$12,0,MATCH(CV$15,'Counterfactual Resources'!$X$7:$EM$7,0)),'Counterfactual Resources'!$T$8:$T$12,$B43)</f>
        <v>21736.065548963143</v>
      </c>
      <c r="CW43" s="56">
        <f>SUMIFS(INDEX('Counterfactual Resources'!$X$8:$EM$12,0,MATCH(CW$15,'Counterfactual Resources'!$X$7:$EM$7,0)),'Counterfactual Resources'!$T$8:$T$12,$B43)</f>
        <v>20924.99288689288</v>
      </c>
      <c r="CX43" s="56">
        <f>SUMIFS(INDEX('Counterfactual Resources'!$X$8:$EM$12,0,MATCH(CX$15,'Counterfactual Resources'!$X$7:$EM$7,0)),'Counterfactual Resources'!$T$8:$T$12,$B43)</f>
        <v>19519.178086219643</v>
      </c>
      <c r="CY43" s="56">
        <f>SUMIFS(INDEX('Counterfactual Resources'!$X$8:$EM$12,0,MATCH(CY$15,'Counterfactual Resources'!$X$7:$EM$7,0)),'Counterfactual Resources'!$T$8:$T$12,$B43)</f>
        <v>15741.931567369887</v>
      </c>
      <c r="CZ43" s="56">
        <f>SUMIFS(INDEX('Counterfactual Resources'!$X$8:$EM$12,0,MATCH(CZ$15,'Counterfactual Resources'!$X$7:$EM$7,0)),'Counterfactual Resources'!$T$8:$T$12,$B43)</f>
        <v>11452.815312306237</v>
      </c>
      <c r="DA43" s="56">
        <f>SUMIFS(INDEX('Counterfactual Resources'!$X$8:$EM$12,0,MATCH(DA$15,'Counterfactual Resources'!$X$7:$EM$7,0)),'Counterfactual Resources'!$T$8:$T$12,$B43)</f>
        <v>9092.769333313021</v>
      </c>
      <c r="DB43" s="56"/>
      <c r="DC43" s="56">
        <f>SUMIFS(INDEX('Counterfactual Resources'!$X$8:$EM$12,0,MATCH(DC$15,'Counterfactual Resources'!$X$7:$EM$7,0)),'Counterfactual Resources'!$T$8:$T$12,$B43)</f>
        <v>10421.700419371331</v>
      </c>
      <c r="DD43" s="56">
        <f>SUMIFS(INDEX('Counterfactual Resources'!$X$8:$EM$12,0,MATCH(DD$15,'Counterfactual Resources'!$X$7:$EM$7,0)),'Counterfactual Resources'!$T$8:$T$12,$B43)</f>
        <v>12001.318126498561</v>
      </c>
      <c r="DE43" s="56">
        <f>SUMIFS(INDEX('Counterfactual Resources'!$X$8:$EM$12,0,MATCH(DE$15,'Counterfactual Resources'!$X$7:$EM$7,0)),'Counterfactual Resources'!$T$8:$T$12,$B43)</f>
        <v>17702.676316925932</v>
      </c>
      <c r="DF43" s="56">
        <f>SUMIFS(INDEX('Counterfactual Resources'!$X$8:$EM$12,0,MATCH(DF$15,'Counterfactual Resources'!$X$7:$EM$7,0)),'Counterfactual Resources'!$T$8:$T$12,$B43)</f>
        <v>19690.898344257359</v>
      </c>
      <c r="DG43" s="56">
        <f>SUMIFS(INDEX('Counterfactual Resources'!$X$8:$EM$12,0,MATCH(DG$15,'Counterfactual Resources'!$X$7:$EM$7,0)),'Counterfactual Resources'!$T$8:$T$12,$B43)</f>
        <v>23149.62642472166</v>
      </c>
      <c r="DH43" s="56">
        <f>SUMIFS(INDEX('Counterfactual Resources'!$X$8:$EM$12,0,MATCH(DH$15,'Counterfactual Resources'!$X$7:$EM$7,0)),'Counterfactual Resources'!$T$8:$T$12,$B43)</f>
        <v>24407.694299827199</v>
      </c>
      <c r="DI43" s="56">
        <f>SUMIFS(INDEX('Counterfactual Resources'!$X$8:$EM$12,0,MATCH(DI$15,'Counterfactual Resources'!$X$7:$EM$7,0)),'Counterfactual Resources'!$T$8:$T$12,$B43)</f>
        <v>21736.065548963143</v>
      </c>
      <c r="DJ43" s="56">
        <f>SUMIFS(INDEX('Counterfactual Resources'!$X$8:$EM$12,0,MATCH(DJ$15,'Counterfactual Resources'!$X$7:$EM$7,0)),'Counterfactual Resources'!$T$8:$T$12,$B43)</f>
        <v>20924.99288689288</v>
      </c>
      <c r="DK43" s="56">
        <f>SUMIFS(INDEX('Counterfactual Resources'!$X$8:$EM$12,0,MATCH(DK$15,'Counterfactual Resources'!$X$7:$EM$7,0)),'Counterfactual Resources'!$T$8:$T$12,$B43)</f>
        <v>19519.178086219643</v>
      </c>
      <c r="DL43" s="56">
        <f>SUMIFS(INDEX('Counterfactual Resources'!$X$8:$EM$12,0,MATCH(DL$15,'Counterfactual Resources'!$X$7:$EM$7,0)),'Counterfactual Resources'!$T$8:$T$12,$B43)</f>
        <v>15741.931567369887</v>
      </c>
      <c r="DM43" s="56">
        <f>SUMIFS(INDEX('Counterfactual Resources'!$X$8:$EM$12,0,MATCH(DM$15,'Counterfactual Resources'!$X$7:$EM$7,0)),'Counterfactual Resources'!$T$8:$T$12,$B43)</f>
        <v>11452.815312306237</v>
      </c>
      <c r="DN43" s="56">
        <f>SUMIFS(INDEX('Counterfactual Resources'!$X$8:$EM$12,0,MATCH(DN$15,'Counterfactual Resources'!$X$7:$EM$7,0)),'Counterfactual Resources'!$T$8:$T$12,$B43)</f>
        <v>9092.769333313021</v>
      </c>
      <c r="DO43" s="56"/>
      <c r="DP43" s="56">
        <f>SUMIFS(INDEX('Counterfactual Resources'!$X$8:$EM$12,0,MATCH(DP$15,'Counterfactual Resources'!$X$7:$EM$7,0)),'Counterfactual Resources'!$T$8:$T$12,$B43)</f>
        <v>15840.187312120732</v>
      </c>
      <c r="DQ43" s="56">
        <f>SUMIFS(INDEX('Counterfactual Resources'!$X$8:$EM$12,0,MATCH(DQ$15,'Counterfactual Resources'!$X$7:$EM$7,0)),'Counterfactual Resources'!$T$8:$T$12,$B43)</f>
        <v>19241.957010849386</v>
      </c>
      <c r="DR43" s="56">
        <f>SUMIFS(INDEX('Counterfactual Resources'!$X$8:$EM$12,0,MATCH(DR$15,'Counterfactual Resources'!$X$7:$EM$7,0)),'Counterfactual Resources'!$T$8:$T$12,$B43)</f>
        <v>26837.634316146708</v>
      </c>
      <c r="DS43" s="56">
        <f>SUMIFS(INDEX('Counterfactual Resources'!$X$8:$EM$12,0,MATCH(DS$15,'Counterfactual Resources'!$X$7:$EM$7,0)),'Counterfactual Resources'!$T$8:$T$12,$B43)</f>
        <v>30783.492969054409</v>
      </c>
      <c r="DT43" s="56">
        <f>SUMIFS(INDEX('Counterfactual Resources'!$X$8:$EM$12,0,MATCH(DT$15,'Counterfactual Resources'!$X$7:$EM$7,0)),'Counterfactual Resources'!$T$8:$T$12,$B43)</f>
        <v>36754.423422358435</v>
      </c>
      <c r="DU43" s="56">
        <f>SUMIFS(INDEX('Counterfactual Resources'!$X$8:$EM$12,0,MATCH(DU$15,'Counterfactual Resources'!$X$7:$EM$7,0)),'Counterfactual Resources'!$T$8:$T$12,$B43)</f>
        <v>39139.338934242092</v>
      </c>
      <c r="DV43" s="56">
        <f>SUMIFS(INDEX('Counterfactual Resources'!$X$8:$EM$12,0,MATCH(DV$15,'Counterfactual Resources'!$X$7:$EM$7,0)),'Counterfactual Resources'!$T$8:$T$12,$B43)</f>
        <v>36352.849024122712</v>
      </c>
      <c r="DW43" s="56">
        <f>SUMIFS(INDEX('Counterfactual Resources'!$X$8:$EM$12,0,MATCH(DW$15,'Counterfactual Resources'!$X$7:$EM$7,0)),'Counterfactual Resources'!$T$8:$T$12,$B43)</f>
        <v>33082.249017464965</v>
      </c>
      <c r="DX43" s="56">
        <f>SUMIFS(INDEX('Counterfactual Resources'!$X$8:$EM$12,0,MATCH(DX$15,'Counterfactual Resources'!$X$7:$EM$7,0)),'Counterfactual Resources'!$T$8:$T$12,$B43)</f>
        <v>30295.930873201454</v>
      </c>
      <c r="DY43" s="56">
        <f>SUMIFS(INDEX('Counterfactual Resources'!$X$8:$EM$12,0,MATCH(DY$15,'Counterfactual Resources'!$X$7:$EM$7,0)),'Counterfactual Resources'!$T$8:$T$12,$B43)</f>
        <v>24478.186302355352</v>
      </c>
      <c r="DZ43" s="56">
        <f>SUMIFS(INDEX('Counterfactual Resources'!$X$8:$EM$12,0,MATCH(DZ$15,'Counterfactual Resources'!$X$7:$EM$7,0)),'Counterfactual Resources'!$T$8:$T$12,$B43)</f>
        <v>17306.007162074133</v>
      </c>
      <c r="EA43" s="56">
        <f>SUMIFS(INDEX('Counterfactual Resources'!$X$8:$EM$12,0,MATCH(EA$15,'Counterfactual Resources'!$X$7:$EM$7,0)),'Counterfactual Resources'!$T$8:$T$12,$B43)</f>
        <v>13475.588701031214</v>
      </c>
    </row>
    <row r="44" spans="1:131" x14ac:dyDescent="0.25">
      <c r="A44" s="136"/>
    </row>
    <row r="45" spans="1:131" x14ac:dyDescent="0.25">
      <c r="A45" s="136"/>
      <c r="B45" s="109" t="s">
        <v>33</v>
      </c>
      <c r="C45" s="59"/>
      <c r="D45" s="59"/>
      <c r="E45" s="59"/>
      <c r="F45" s="59"/>
      <c r="G45" s="59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>
        <f t="shared" ref="BC45:BN45" si="118">SUM(BC42:BC43)+BC10</f>
        <v>5924.1568838396888</v>
      </c>
      <c r="BD45" s="56">
        <f t="shared" si="118"/>
        <v>912.16949798266432</v>
      </c>
      <c r="BE45" s="56">
        <f t="shared" si="118"/>
        <v>63290.709474772797</v>
      </c>
      <c r="BF45" s="56">
        <f t="shared" si="118"/>
        <v>89673.074594754973</v>
      </c>
      <c r="BG45" s="56">
        <f t="shared" si="118"/>
        <v>35673.437844274042</v>
      </c>
      <c r="BH45" s="56">
        <f t="shared" si="118"/>
        <v>69539.985167473875</v>
      </c>
      <c r="BI45" s="56">
        <f t="shared" si="118"/>
        <v>127766.89578186226</v>
      </c>
      <c r="BJ45" s="56">
        <f t="shared" si="118"/>
        <v>110036.73078474378</v>
      </c>
      <c r="BK45" s="56">
        <f t="shared" si="118"/>
        <v>84488.424619499259</v>
      </c>
      <c r="BL45" s="56">
        <f t="shared" si="118"/>
        <v>77119.776483572525</v>
      </c>
      <c r="BM45" s="56">
        <f t="shared" si="118"/>
        <v>81559.695110074768</v>
      </c>
      <c r="BN45" s="56">
        <f t="shared" si="118"/>
        <v>8092.2754913676836</v>
      </c>
      <c r="BO45" s="56"/>
      <c r="BP45" s="56">
        <f t="shared" ref="BP45:CA45" si="119">SUM(BP42:BP43)+BP10</f>
        <v>5919.7175709599578</v>
      </c>
      <c r="BQ45" s="56">
        <f t="shared" si="119"/>
        <v>32232.00257550618</v>
      </c>
      <c r="BR45" s="56">
        <f t="shared" si="119"/>
        <v>151938.31990341539</v>
      </c>
      <c r="BS45" s="56">
        <f t="shared" si="119"/>
        <v>44061.609963571958</v>
      </c>
      <c r="BT45" s="56">
        <f t="shared" si="119"/>
        <v>59214.376639320428</v>
      </c>
      <c r="BU45" s="56">
        <f t="shared" si="119"/>
        <v>77333.620257588715</v>
      </c>
      <c r="BV45" s="56">
        <f t="shared" si="119"/>
        <v>100154.45238546137</v>
      </c>
      <c r="BW45" s="56">
        <f t="shared" si="119"/>
        <v>125186.49631408219</v>
      </c>
      <c r="BX45" s="56">
        <f t="shared" si="119"/>
        <v>47443.20301029073</v>
      </c>
      <c r="BY45" s="56">
        <f t="shared" si="119"/>
        <v>100310.69974015281</v>
      </c>
      <c r="BZ45" s="56">
        <f t="shared" si="119"/>
        <v>35134.181438021813</v>
      </c>
      <c r="CA45" s="56">
        <f t="shared" si="119"/>
        <v>-23675.50118326566</v>
      </c>
      <c r="CB45" s="56"/>
      <c r="CC45" s="56">
        <f t="shared" ref="CC45:CN45" si="120">SUM(CC42:CC43)+CC10</f>
        <v>-96367.558424543677</v>
      </c>
      <c r="CD45" s="56">
        <f t="shared" si="120"/>
        <v>-88407.963741057392</v>
      </c>
      <c r="CE45" s="56">
        <f t="shared" si="120"/>
        <v>-7375.6294268607307</v>
      </c>
      <c r="CF45" s="56">
        <f t="shared" si="120"/>
        <v>-29978.873887869246</v>
      </c>
      <c r="CG45" s="56">
        <f t="shared" si="120"/>
        <v>-13192.978066456679</v>
      </c>
      <c r="CH45" s="56">
        <f t="shared" si="120"/>
        <v>-31792.346181067158</v>
      </c>
      <c r="CI45" s="56">
        <f t="shared" si="120"/>
        <v>-27590.7717972803</v>
      </c>
      <c r="CJ45" s="56">
        <f t="shared" si="120"/>
        <v>-48458.699379467842</v>
      </c>
      <c r="CK45" s="56">
        <f t="shared" si="120"/>
        <v>-33027.692834909139</v>
      </c>
      <c r="CL45" s="56">
        <f t="shared" si="120"/>
        <v>-27083.398383646389</v>
      </c>
      <c r="CM45" s="56">
        <f t="shared" si="120"/>
        <v>-98372.836749579379</v>
      </c>
      <c r="CN45" s="56">
        <f t="shared" si="120"/>
        <v>-158428.59550123193</v>
      </c>
      <c r="CO45" s="56"/>
      <c r="CP45" s="56">
        <f t="shared" ref="CP45:DA45" si="121">SUM(CP42:CP43)+CP10</f>
        <v>-155108.44470175824</v>
      </c>
      <c r="CQ45" s="56">
        <f t="shared" si="121"/>
        <v>-78612.821425203365</v>
      </c>
      <c r="CR45" s="56">
        <f t="shared" si="121"/>
        <v>-18872.77046905442</v>
      </c>
      <c r="CS45" s="56">
        <f t="shared" si="121"/>
        <v>-12815.157486893942</v>
      </c>
      <c r="CT45" s="56">
        <f t="shared" si="121"/>
        <v>-38214.331945381069</v>
      </c>
      <c r="CU45" s="56">
        <f t="shared" si="121"/>
        <v>-66217.950005634324</v>
      </c>
      <c r="CV45" s="56">
        <f t="shared" si="121"/>
        <v>-10069.571268548381</v>
      </c>
      <c r="CW45" s="56">
        <f t="shared" si="121"/>
        <v>-26833.503353767068</v>
      </c>
      <c r="CX45" s="56">
        <f t="shared" si="121"/>
        <v>18226.345467575993</v>
      </c>
      <c r="CY45" s="56">
        <f t="shared" si="121"/>
        <v>22558.536270803772</v>
      </c>
      <c r="CZ45" s="56">
        <f t="shared" si="121"/>
        <v>-41643.912333604734</v>
      </c>
      <c r="DA45" s="56">
        <f t="shared" si="121"/>
        <v>-107239.93633009025</v>
      </c>
      <c r="DB45" s="56"/>
      <c r="DC45" s="56">
        <f t="shared" ref="DC45:DN45" si="122">SUM(DC42:DC43)+DC10</f>
        <v>-87239.18776622109</v>
      </c>
      <c r="DD45" s="56">
        <f t="shared" si="122"/>
        <v>-93798.056849972534</v>
      </c>
      <c r="DE45" s="56">
        <f t="shared" si="122"/>
        <v>-44548.902525306752</v>
      </c>
      <c r="DF45" s="56">
        <f t="shared" si="122"/>
        <v>-29145.657960536897</v>
      </c>
      <c r="DG45" s="56">
        <f t="shared" si="122"/>
        <v>17785.690842398559</v>
      </c>
      <c r="DH45" s="56">
        <f t="shared" si="122"/>
        <v>10046.478048737583</v>
      </c>
      <c r="DI45" s="56">
        <f t="shared" si="122"/>
        <v>22472.918641812219</v>
      </c>
      <c r="DJ45" s="56">
        <f t="shared" si="122"/>
        <v>16795.767512094433</v>
      </c>
      <c r="DK45" s="56">
        <f t="shared" si="122"/>
        <v>20642.496503399445</v>
      </c>
      <c r="DL45" s="56">
        <f t="shared" si="122"/>
        <v>60984.041578007338</v>
      </c>
      <c r="DM45" s="56">
        <f t="shared" si="122"/>
        <v>-52117.719439145032</v>
      </c>
      <c r="DN45" s="56">
        <f t="shared" si="122"/>
        <v>-54425.114172382535</v>
      </c>
      <c r="DO45" s="56"/>
      <c r="DP45" s="56">
        <f t="shared" ref="DP45:EA45" si="123">SUM(DP42:DP43)+DP10</f>
        <v>-77786.977264060057</v>
      </c>
      <c r="DQ45" s="56">
        <f t="shared" si="123"/>
        <v>-9982.7150538924325</v>
      </c>
      <c r="DR45" s="56">
        <f t="shared" si="123"/>
        <v>27358.163934607001</v>
      </c>
      <c r="DS45" s="56">
        <f t="shared" si="123"/>
        <v>11851.652967373826</v>
      </c>
      <c r="DT45" s="56">
        <f t="shared" si="123"/>
        <v>6294.6845671687042</v>
      </c>
      <c r="DU45" s="56">
        <f t="shared" si="123"/>
        <v>30238.248137734787</v>
      </c>
      <c r="DV45" s="56">
        <f t="shared" si="123"/>
        <v>18397.715673361032</v>
      </c>
      <c r="DW45" s="56">
        <f t="shared" si="123"/>
        <v>21324.905102333942</v>
      </c>
      <c r="DX45" s="56">
        <f t="shared" si="123"/>
        <v>9529.5280569298993</v>
      </c>
      <c r="DY45" s="56">
        <f t="shared" si="123"/>
        <v>23748.064427444755</v>
      </c>
      <c r="DZ45" s="56">
        <f t="shared" si="123"/>
        <v>22204.266335946872</v>
      </c>
      <c r="EA45" s="56">
        <f t="shared" si="123"/>
        <v>-11527.179507393943</v>
      </c>
    </row>
    <row r="46" spans="1:131" x14ac:dyDescent="0.25">
      <c r="A46" s="136"/>
      <c r="B46" s="109" t="s">
        <v>62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>
        <f>BC45</f>
        <v>5924.1568838396888</v>
      </c>
      <c r="BD46" s="137">
        <f t="shared" ref="BD46:BN46" si="124">BD45</f>
        <v>912.16949798266432</v>
      </c>
      <c r="BE46" s="137">
        <f t="shared" si="124"/>
        <v>63290.709474772797</v>
      </c>
      <c r="BF46" s="137">
        <f t="shared" si="124"/>
        <v>89673.074594754973</v>
      </c>
      <c r="BG46" s="137">
        <f t="shared" si="124"/>
        <v>35673.437844274042</v>
      </c>
      <c r="BH46" s="137">
        <f t="shared" si="124"/>
        <v>69539.985167473875</v>
      </c>
      <c r="BI46" s="137">
        <f t="shared" si="124"/>
        <v>127766.89578186226</v>
      </c>
      <c r="BJ46" s="137">
        <f t="shared" si="124"/>
        <v>110036.73078474378</v>
      </c>
      <c r="BK46" s="137">
        <f t="shared" si="124"/>
        <v>84488.424619499259</v>
      </c>
      <c r="BL46" s="137">
        <f t="shared" si="124"/>
        <v>77119.776483572525</v>
      </c>
      <c r="BM46" s="137">
        <f t="shared" si="124"/>
        <v>81559.695110074768</v>
      </c>
      <c r="BN46" s="137">
        <f t="shared" si="124"/>
        <v>8092.2754913676836</v>
      </c>
      <c r="BO46" s="137"/>
      <c r="BP46" s="137">
        <f>BP45</f>
        <v>5919.7175709599578</v>
      </c>
      <c r="BQ46" s="137">
        <f t="shared" ref="BQ46:CA46" si="125">BQ45</f>
        <v>32232.00257550618</v>
      </c>
      <c r="BR46" s="137">
        <f t="shared" si="125"/>
        <v>151938.31990341539</v>
      </c>
      <c r="BS46" s="137">
        <f t="shared" si="125"/>
        <v>44061.609963571958</v>
      </c>
      <c r="BT46" s="137">
        <f t="shared" si="125"/>
        <v>59214.376639320428</v>
      </c>
      <c r="BU46" s="137">
        <f t="shared" si="125"/>
        <v>77333.620257588715</v>
      </c>
      <c r="BV46" s="137">
        <f t="shared" si="125"/>
        <v>100154.45238546137</v>
      </c>
      <c r="BW46" s="137">
        <f t="shared" si="125"/>
        <v>125186.49631408219</v>
      </c>
      <c r="BX46" s="137">
        <f t="shared" si="125"/>
        <v>47443.20301029073</v>
      </c>
      <c r="BY46" s="137">
        <f t="shared" si="125"/>
        <v>100310.69974015281</v>
      </c>
      <c r="BZ46" s="137">
        <f t="shared" si="125"/>
        <v>35134.181438021813</v>
      </c>
      <c r="CA46" s="137">
        <f t="shared" si="125"/>
        <v>-23675.50118326566</v>
      </c>
      <c r="CB46" s="137"/>
      <c r="CC46" s="137">
        <f>CC45</f>
        <v>-96367.558424543677</v>
      </c>
      <c r="CD46" s="137">
        <f t="shared" ref="CD46:CN46" si="126">CD45</f>
        <v>-88407.963741057392</v>
      </c>
      <c r="CE46" s="137">
        <f t="shared" si="126"/>
        <v>-7375.6294268607307</v>
      </c>
      <c r="CF46" s="137">
        <f t="shared" si="126"/>
        <v>-29978.873887869246</v>
      </c>
      <c r="CG46" s="137">
        <f t="shared" si="126"/>
        <v>-13192.978066456679</v>
      </c>
      <c r="CH46" s="137">
        <f t="shared" si="126"/>
        <v>-31792.346181067158</v>
      </c>
      <c r="CI46" s="137">
        <f t="shared" si="126"/>
        <v>-27590.7717972803</v>
      </c>
      <c r="CJ46" s="137">
        <f t="shared" si="126"/>
        <v>-48458.699379467842</v>
      </c>
      <c r="CK46" s="137">
        <f t="shared" si="126"/>
        <v>-33027.692834909139</v>
      </c>
      <c r="CL46" s="137">
        <f t="shared" si="126"/>
        <v>-27083.398383646389</v>
      </c>
      <c r="CM46" s="137">
        <f t="shared" si="126"/>
        <v>-98372.836749579379</v>
      </c>
      <c r="CN46" s="137">
        <f t="shared" si="126"/>
        <v>-158428.59550123193</v>
      </c>
      <c r="CO46" s="137"/>
      <c r="CP46" s="137">
        <f>CP45</f>
        <v>-155108.44470175824</v>
      </c>
      <c r="CQ46" s="137">
        <f t="shared" ref="CQ46:DA46" si="127">CQ45</f>
        <v>-78612.821425203365</v>
      </c>
      <c r="CR46" s="137">
        <f t="shared" si="127"/>
        <v>-18872.77046905442</v>
      </c>
      <c r="CS46" s="137">
        <f t="shared" si="127"/>
        <v>-12815.157486893942</v>
      </c>
      <c r="CT46" s="137">
        <f t="shared" si="127"/>
        <v>-38214.331945381069</v>
      </c>
      <c r="CU46" s="137">
        <f t="shared" si="127"/>
        <v>-66217.950005634324</v>
      </c>
      <c r="CV46" s="137">
        <f t="shared" si="127"/>
        <v>-10069.571268548381</v>
      </c>
      <c r="CW46" s="137">
        <f t="shared" si="127"/>
        <v>-26833.503353767068</v>
      </c>
      <c r="CX46" s="137">
        <f t="shared" si="127"/>
        <v>18226.345467575993</v>
      </c>
      <c r="CY46" s="137">
        <f t="shared" si="127"/>
        <v>22558.536270803772</v>
      </c>
      <c r="CZ46" s="137">
        <f t="shared" si="127"/>
        <v>-41643.912333604734</v>
      </c>
      <c r="DA46" s="137">
        <f t="shared" si="127"/>
        <v>-107239.93633009025</v>
      </c>
      <c r="DB46" s="137"/>
      <c r="DC46" s="137">
        <f>DC45</f>
        <v>-87239.18776622109</v>
      </c>
      <c r="DD46" s="137">
        <f t="shared" ref="DD46:DN46" si="128">DD45</f>
        <v>-93798.056849972534</v>
      </c>
      <c r="DE46" s="137">
        <f t="shared" si="128"/>
        <v>-44548.902525306752</v>
      </c>
      <c r="DF46" s="137">
        <f t="shared" si="128"/>
        <v>-29145.657960536897</v>
      </c>
      <c r="DG46" s="137">
        <f t="shared" si="128"/>
        <v>17785.690842398559</v>
      </c>
      <c r="DH46" s="137">
        <f t="shared" si="128"/>
        <v>10046.478048737583</v>
      </c>
      <c r="DI46" s="137">
        <f t="shared" si="128"/>
        <v>22472.918641812219</v>
      </c>
      <c r="DJ46" s="137">
        <f t="shared" si="128"/>
        <v>16795.767512094433</v>
      </c>
      <c r="DK46" s="137">
        <f t="shared" si="128"/>
        <v>20642.496503399445</v>
      </c>
      <c r="DL46" s="137">
        <f t="shared" si="128"/>
        <v>60984.041578007338</v>
      </c>
      <c r="DM46" s="137">
        <f t="shared" si="128"/>
        <v>-52117.719439145032</v>
      </c>
      <c r="DN46" s="137">
        <f t="shared" si="128"/>
        <v>-54425.114172382535</v>
      </c>
      <c r="DO46" s="137"/>
      <c r="DP46" s="137">
        <f>DP45</f>
        <v>-77786.977264060057</v>
      </c>
      <c r="DQ46" s="137">
        <f t="shared" ref="DQ46:EA46" si="129">DQ45</f>
        <v>-9982.7150538924325</v>
      </c>
      <c r="DR46" s="137">
        <f t="shared" si="129"/>
        <v>27358.163934607001</v>
      </c>
      <c r="DS46" s="137">
        <f t="shared" si="129"/>
        <v>11851.652967373826</v>
      </c>
      <c r="DT46" s="137">
        <f t="shared" si="129"/>
        <v>6294.6845671687042</v>
      </c>
      <c r="DU46" s="137">
        <f t="shared" si="129"/>
        <v>30238.248137734787</v>
      </c>
      <c r="DV46" s="137">
        <f t="shared" si="129"/>
        <v>18397.715673361032</v>
      </c>
      <c r="DW46" s="137">
        <f t="shared" si="129"/>
        <v>21324.905102333942</v>
      </c>
      <c r="DX46" s="137">
        <f t="shared" si="129"/>
        <v>9529.5280569298993</v>
      </c>
      <c r="DY46" s="137">
        <f t="shared" si="129"/>
        <v>23748.064427444755</v>
      </c>
      <c r="DZ46" s="137">
        <f t="shared" si="129"/>
        <v>22204.266335946872</v>
      </c>
      <c r="EA46" s="137">
        <f t="shared" si="129"/>
        <v>-11527.179507393943</v>
      </c>
    </row>
    <row r="47" spans="1:131" x14ac:dyDescent="0.25">
      <c r="A47" s="136"/>
    </row>
    <row r="48" spans="1:131" x14ac:dyDescent="0.25">
      <c r="A48" s="136"/>
      <c r="B48" s="109" t="s">
        <v>50</v>
      </c>
    </row>
    <row r="49" spans="1:131" x14ac:dyDescent="0.25">
      <c r="A49" s="136"/>
      <c r="B49" s="128" t="s">
        <v>11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C49" s="137">
        <f>-BC45</f>
        <v>-5924.1568838396888</v>
      </c>
      <c r="BD49" s="137">
        <f t="shared" ref="BD49:BN49" si="130">-BD45</f>
        <v>-912.16949798266432</v>
      </c>
      <c r="BE49" s="137">
        <f t="shared" si="130"/>
        <v>-63290.709474772797</v>
      </c>
      <c r="BF49" s="137">
        <f t="shared" si="130"/>
        <v>-89673.074594754973</v>
      </c>
      <c r="BG49" s="137">
        <f t="shared" si="130"/>
        <v>-35673.437844274042</v>
      </c>
      <c r="BH49" s="137">
        <f t="shared" si="130"/>
        <v>-69539.985167473875</v>
      </c>
      <c r="BI49" s="137">
        <f t="shared" si="130"/>
        <v>-127766.89578186226</v>
      </c>
      <c r="BJ49" s="137">
        <f t="shared" si="130"/>
        <v>-110036.73078474378</v>
      </c>
      <c r="BK49" s="137">
        <f t="shared" si="130"/>
        <v>-84488.424619499259</v>
      </c>
      <c r="BL49" s="137">
        <f t="shared" si="130"/>
        <v>-77119.776483572525</v>
      </c>
      <c r="BM49" s="137">
        <f t="shared" si="130"/>
        <v>-81559.695110074768</v>
      </c>
      <c r="BN49" s="137">
        <f t="shared" si="130"/>
        <v>-8092.2754913676836</v>
      </c>
      <c r="BP49" s="137">
        <f>-BP45</f>
        <v>-5919.7175709599578</v>
      </c>
      <c r="BQ49" s="137">
        <f t="shared" ref="BQ49:CA49" si="131">-BQ45</f>
        <v>-32232.00257550618</v>
      </c>
      <c r="BR49" s="137">
        <f t="shared" si="131"/>
        <v>-151938.31990341539</v>
      </c>
      <c r="BS49" s="137">
        <f t="shared" si="131"/>
        <v>-44061.609963571958</v>
      </c>
      <c r="BT49" s="137">
        <f t="shared" si="131"/>
        <v>-59214.376639320428</v>
      </c>
      <c r="BU49" s="137">
        <f t="shared" si="131"/>
        <v>-77333.620257588715</v>
      </c>
      <c r="BV49" s="137">
        <f t="shared" si="131"/>
        <v>-100154.45238546137</v>
      </c>
      <c r="BW49" s="137">
        <f t="shared" si="131"/>
        <v>-125186.49631408219</v>
      </c>
      <c r="BX49" s="137">
        <f t="shared" si="131"/>
        <v>-47443.20301029073</v>
      </c>
      <c r="BY49" s="137">
        <f t="shared" si="131"/>
        <v>-100310.69974015281</v>
      </c>
      <c r="BZ49" s="137">
        <f t="shared" si="131"/>
        <v>-35134.181438021813</v>
      </c>
      <c r="CA49" s="137">
        <f t="shared" si="131"/>
        <v>23675.50118326566</v>
      </c>
      <c r="CC49" s="137">
        <f>-CC45</f>
        <v>96367.558424543677</v>
      </c>
      <c r="CD49" s="137">
        <f t="shared" ref="CD49:CN49" si="132">-CD45</f>
        <v>88407.963741057392</v>
      </c>
      <c r="CE49" s="137">
        <f t="shared" si="132"/>
        <v>7375.6294268607307</v>
      </c>
      <c r="CF49" s="137">
        <f t="shared" si="132"/>
        <v>29978.873887869246</v>
      </c>
      <c r="CG49" s="137">
        <f t="shared" si="132"/>
        <v>13192.978066456679</v>
      </c>
      <c r="CH49" s="137">
        <f t="shared" si="132"/>
        <v>31792.346181067158</v>
      </c>
      <c r="CI49" s="137">
        <f t="shared" si="132"/>
        <v>27590.7717972803</v>
      </c>
      <c r="CJ49" s="137">
        <f t="shared" si="132"/>
        <v>48458.699379467842</v>
      </c>
      <c r="CK49" s="137">
        <f t="shared" si="132"/>
        <v>33027.692834909139</v>
      </c>
      <c r="CL49" s="137">
        <f t="shared" si="132"/>
        <v>27083.398383646389</v>
      </c>
      <c r="CM49" s="137">
        <f t="shared" si="132"/>
        <v>98372.836749579379</v>
      </c>
      <c r="CN49" s="137">
        <f t="shared" si="132"/>
        <v>158428.59550123193</v>
      </c>
      <c r="CP49" s="137">
        <f>-CP45</f>
        <v>155108.44470175824</v>
      </c>
      <c r="CQ49" s="137">
        <f t="shared" ref="CQ49:DA49" si="133">-CQ45</f>
        <v>78612.821425203365</v>
      </c>
      <c r="CR49" s="137">
        <f t="shared" si="133"/>
        <v>18872.77046905442</v>
      </c>
      <c r="CS49" s="137">
        <f t="shared" si="133"/>
        <v>12815.157486893942</v>
      </c>
      <c r="CT49" s="137">
        <f t="shared" si="133"/>
        <v>38214.331945381069</v>
      </c>
      <c r="CU49" s="137">
        <f t="shared" si="133"/>
        <v>66217.950005634324</v>
      </c>
      <c r="CV49" s="137">
        <f t="shared" si="133"/>
        <v>10069.571268548381</v>
      </c>
      <c r="CW49" s="137">
        <f t="shared" si="133"/>
        <v>26833.503353767068</v>
      </c>
      <c r="CX49" s="137">
        <f t="shared" si="133"/>
        <v>-18226.345467575993</v>
      </c>
      <c r="CY49" s="137">
        <f t="shared" si="133"/>
        <v>-22558.536270803772</v>
      </c>
      <c r="CZ49" s="137">
        <f t="shared" si="133"/>
        <v>41643.912333604734</v>
      </c>
      <c r="DA49" s="137">
        <f t="shared" si="133"/>
        <v>107239.93633009025</v>
      </c>
      <c r="DC49" s="137">
        <f>-DC45</f>
        <v>87239.18776622109</v>
      </c>
      <c r="DD49" s="137">
        <f t="shared" ref="DD49:DN49" si="134">-DD45</f>
        <v>93798.056849972534</v>
      </c>
      <c r="DE49" s="137">
        <f t="shared" si="134"/>
        <v>44548.902525306752</v>
      </c>
      <c r="DF49" s="137">
        <f t="shared" si="134"/>
        <v>29145.657960536897</v>
      </c>
      <c r="DG49" s="137">
        <f t="shared" si="134"/>
        <v>-17785.690842398559</v>
      </c>
      <c r="DH49" s="137">
        <f t="shared" si="134"/>
        <v>-10046.478048737583</v>
      </c>
      <c r="DI49" s="137">
        <f t="shared" si="134"/>
        <v>-22472.918641812219</v>
      </c>
      <c r="DJ49" s="137">
        <f t="shared" si="134"/>
        <v>-16795.767512094433</v>
      </c>
      <c r="DK49" s="137">
        <f t="shared" si="134"/>
        <v>-20642.496503399445</v>
      </c>
      <c r="DL49" s="137">
        <f t="shared" si="134"/>
        <v>-60984.041578007338</v>
      </c>
      <c r="DM49" s="137">
        <f t="shared" si="134"/>
        <v>52117.719439145032</v>
      </c>
      <c r="DN49" s="137">
        <f t="shared" si="134"/>
        <v>54425.114172382535</v>
      </c>
      <c r="DP49" s="137">
        <f>-DP45</f>
        <v>77786.977264060057</v>
      </c>
      <c r="DQ49" s="137">
        <f t="shared" ref="DQ49:DY49" si="135">-DQ45</f>
        <v>9982.7150538924325</v>
      </c>
      <c r="DR49" s="137">
        <f t="shared" si="135"/>
        <v>-27358.163934607001</v>
      </c>
      <c r="DS49" s="137">
        <f t="shared" si="135"/>
        <v>-11851.652967373826</v>
      </c>
      <c r="DT49" s="137">
        <f t="shared" si="135"/>
        <v>-6294.6845671687042</v>
      </c>
      <c r="DU49" s="137">
        <f t="shared" si="135"/>
        <v>-30238.248137734787</v>
      </c>
      <c r="DV49" s="137">
        <f t="shared" si="135"/>
        <v>-18397.715673361032</v>
      </c>
      <c r="DW49" s="137">
        <f t="shared" si="135"/>
        <v>-21324.905102333942</v>
      </c>
      <c r="DX49" s="137">
        <f t="shared" si="135"/>
        <v>-9529.5280569298993</v>
      </c>
      <c r="DY49" s="137">
        <f t="shared" si="135"/>
        <v>-23748.064427444755</v>
      </c>
      <c r="DZ49" s="137">
        <f t="shared" ref="DZ49" si="136">-DZ45</f>
        <v>-22204.266335946872</v>
      </c>
      <c r="EA49" s="137">
        <f t="shared" ref="EA49" si="137">-EA45</f>
        <v>11527.179507393943</v>
      </c>
    </row>
    <row r="50" spans="1:131" x14ac:dyDescent="0.25">
      <c r="A50" s="136"/>
      <c r="B50" s="128" t="s">
        <v>12</v>
      </c>
      <c r="C50" s="57"/>
      <c r="D50" s="57"/>
      <c r="E50" s="57"/>
      <c r="F50" s="57"/>
      <c r="G50" s="57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>
        <f t="shared" ref="BC50:BN50" si="138">IF(BC49&lt;0,BC49*BC26,BC49*BC27)</f>
        <v>-189455.90850520489</v>
      </c>
      <c r="BD50" s="120">
        <f t="shared" si="138"/>
        <v>-47775.416763683854</v>
      </c>
      <c r="BE50" s="120">
        <f t="shared" si="138"/>
        <v>-2705887.4744715663</v>
      </c>
      <c r="BF50" s="120">
        <f t="shared" si="138"/>
        <v>-1783767.8088179403</v>
      </c>
      <c r="BG50" s="120">
        <f t="shared" si="138"/>
        <v>-780660.18273346266</v>
      </c>
      <c r="BH50" s="120">
        <f t="shared" si="138"/>
        <v>-1905992.9809774093</v>
      </c>
      <c r="BI50" s="120">
        <f t="shared" si="138"/>
        <v>-3450273.0439158003</v>
      </c>
      <c r="BJ50" s="120">
        <f t="shared" si="138"/>
        <v>-3213861.1083958438</v>
      </c>
      <c r="BK50" s="120">
        <f t="shared" si="138"/>
        <v>-2266267.3177828752</v>
      </c>
      <c r="BL50" s="120">
        <f t="shared" si="138"/>
        <v>-2419885.3079154724</v>
      </c>
      <c r="BM50" s="120">
        <f t="shared" si="138"/>
        <v>-2807730.111860197</v>
      </c>
      <c r="BN50" s="120">
        <f t="shared" si="138"/>
        <v>-306184.26248430443</v>
      </c>
      <c r="BO50" s="120"/>
      <c r="BP50" s="120">
        <f t="shared" ref="BP50:CA50" si="139">IF(BP49&lt;0,BP49*BP26,BP49*BP27)</f>
        <v>-185539.70320288281</v>
      </c>
      <c r="BQ50" s="120">
        <f t="shared" si="139"/>
        <v>-679211.57018937741</v>
      </c>
      <c r="BR50" s="120">
        <f t="shared" si="139"/>
        <v>-3892377.5469080326</v>
      </c>
      <c r="BS50" s="120">
        <f t="shared" si="139"/>
        <v>-824808.01293993765</v>
      </c>
      <c r="BT50" s="120">
        <f t="shared" si="139"/>
        <v>-932524.43158808176</v>
      </c>
      <c r="BU50" s="120">
        <f t="shared" si="139"/>
        <v>-1301729.9774377281</v>
      </c>
      <c r="BV50" s="120">
        <f t="shared" si="139"/>
        <v>-2265014.4975756709</v>
      </c>
      <c r="BW50" s="120">
        <f t="shared" si="139"/>
        <v>-7492417.8989341464</v>
      </c>
      <c r="BX50" s="120">
        <f t="shared" si="139"/>
        <v>-1985411.4318415776</v>
      </c>
      <c r="BY50" s="120">
        <f t="shared" si="139"/>
        <v>-3208634.8648202401</v>
      </c>
      <c r="BZ50" s="120">
        <f t="shared" si="139"/>
        <v>-1079098.0967068677</v>
      </c>
      <c r="CA50" s="120">
        <f t="shared" si="139"/>
        <v>756285.12270326854</v>
      </c>
      <c r="CB50" s="120"/>
      <c r="CC50" s="120">
        <f t="shared" ref="CC50:CN50" si="140">IF(CC49&lt;0,CC49*CC26,CC49*CC27)</f>
        <v>2629477.4490657588</v>
      </c>
      <c r="CD50" s="120">
        <f t="shared" si="140"/>
        <v>6177435.1275784811</v>
      </c>
      <c r="CE50" s="120">
        <f t="shared" si="140"/>
        <v>476324.59925611154</v>
      </c>
      <c r="CF50" s="120">
        <f t="shared" si="140"/>
        <v>1732504.6967404457</v>
      </c>
      <c r="CG50" s="120">
        <f t="shared" si="140"/>
        <v>570543.66336589539</v>
      </c>
      <c r="CH50" s="120">
        <f t="shared" si="140"/>
        <v>3319427.401124143</v>
      </c>
      <c r="CI50" s="120">
        <f t="shared" si="140"/>
        <v>2797795.0079632653</v>
      </c>
      <c r="CJ50" s="120">
        <f t="shared" si="140"/>
        <v>4541718.791471865</v>
      </c>
      <c r="CK50" s="120">
        <f t="shared" si="140"/>
        <v>2769509.138052308</v>
      </c>
      <c r="CL50" s="120">
        <f t="shared" si="140"/>
        <v>2115724.2725481926</v>
      </c>
      <c r="CM50" s="120">
        <f t="shared" si="140"/>
        <v>6601117.0381144192</v>
      </c>
      <c r="CN50" s="120">
        <f t="shared" si="140"/>
        <v>9687969.2309821155</v>
      </c>
      <c r="CO50" s="120"/>
      <c r="CP50" s="120">
        <f t="shared" ref="CP50:DA50" si="141">IF(CP49&lt;0,CP49*CP26,CP49*CP27)</f>
        <v>8479701.0405444633</v>
      </c>
      <c r="CQ50" s="120">
        <f t="shared" si="141"/>
        <v>4350017.1658684695</v>
      </c>
      <c r="CR50" s="120">
        <f t="shared" si="141"/>
        <v>1092335.1159420509</v>
      </c>
      <c r="CS50" s="120">
        <f t="shared" si="141"/>
        <v>1085973.6585049783</v>
      </c>
      <c r="CT50" s="120">
        <f t="shared" si="141"/>
        <v>2839718.5582517954</v>
      </c>
      <c r="CU50" s="120">
        <f t="shared" si="141"/>
        <v>2367932.7320306753</v>
      </c>
      <c r="CV50" s="120">
        <f t="shared" si="141"/>
        <v>880871.24299871735</v>
      </c>
      <c r="CW50" s="120">
        <f t="shared" si="141"/>
        <v>3065774.7513127411</v>
      </c>
      <c r="CX50" s="120">
        <f t="shared" si="141"/>
        <v>-2402551.6969673662</v>
      </c>
      <c r="CY50" s="120">
        <f t="shared" si="141"/>
        <v>-1478164.4575802756</v>
      </c>
      <c r="CZ50" s="120">
        <f t="shared" si="141"/>
        <v>4052385.6813077144</v>
      </c>
      <c r="DA50" s="120">
        <f t="shared" si="141"/>
        <v>26634143.034648959</v>
      </c>
      <c r="DB50" s="120"/>
      <c r="DC50" s="120">
        <f t="shared" ref="DC50:DN50" si="142">IF(DC49&lt;0,DC49*DC26,DC49*DC27)</f>
        <v>12824896.689121228</v>
      </c>
      <c r="DD50" s="120">
        <f t="shared" si="142"/>
        <v>10728141.071973519</v>
      </c>
      <c r="DE50" s="120">
        <f t="shared" si="142"/>
        <v>4746360.7917649336</v>
      </c>
      <c r="DF50" s="120">
        <f t="shared" si="142"/>
        <v>2661194.3800424044</v>
      </c>
      <c r="DG50" s="120">
        <f t="shared" si="142"/>
        <v>-609192.2901840806</v>
      </c>
      <c r="DH50" s="120">
        <f t="shared" si="142"/>
        <v>-507297.55078400299</v>
      </c>
      <c r="DI50" s="120">
        <f t="shared" si="142"/>
        <v>-1652761.5633889635</v>
      </c>
      <c r="DJ50" s="120">
        <f t="shared" si="142"/>
        <v>-1828698.6886885802</v>
      </c>
      <c r="DK50" s="120">
        <f t="shared" si="142"/>
        <v>-1069431.0143553242</v>
      </c>
      <c r="DL50" s="120">
        <f t="shared" si="142"/>
        <v>-4742370.9141091825</v>
      </c>
      <c r="DM50" s="120">
        <f t="shared" si="142"/>
        <v>4841155.3121836064</v>
      </c>
      <c r="DN50" s="120">
        <f t="shared" si="142"/>
        <v>3947932.4944716552</v>
      </c>
      <c r="DO50" s="120"/>
      <c r="DP50" s="120">
        <f t="shared" ref="DP50:EA50" si="143">IF(DP49&lt;0,DP49*DP26,DP49*DP27)</f>
        <v>16150244.859500334</v>
      </c>
      <c r="DQ50" s="120">
        <f t="shared" si="143"/>
        <v>762546.2017603541</v>
      </c>
      <c r="DR50" s="120">
        <f t="shared" si="143"/>
        <v>-1419500.2202915139</v>
      </c>
      <c r="DS50" s="120">
        <f t="shared" si="143"/>
        <v>-728760.36399855709</v>
      </c>
      <c r="DT50" s="120">
        <f t="shared" si="143"/>
        <v>-237811.31084108583</v>
      </c>
      <c r="DU50" s="120">
        <f t="shared" si="143"/>
        <v>-1167164.7225204047</v>
      </c>
      <c r="DV50" s="120">
        <f t="shared" si="143"/>
        <v>-1714537.9395064157</v>
      </c>
      <c r="DW50" s="120">
        <f t="shared" si="143"/>
        <v>-2009619.8167703841</v>
      </c>
      <c r="DX50" s="120">
        <f t="shared" si="143"/>
        <v>-727265.41617736605</v>
      </c>
      <c r="DY50" s="120">
        <f t="shared" si="143"/>
        <v>-1094997.4861691878</v>
      </c>
      <c r="DZ50" s="120">
        <f t="shared" si="143"/>
        <v>-881640.53865694103</v>
      </c>
      <c r="EA50" s="120">
        <f t="shared" si="143"/>
        <v>1056417.2867547714</v>
      </c>
    </row>
    <row r="51" spans="1:131" x14ac:dyDescent="0.25">
      <c r="A51" s="136"/>
    </row>
    <row r="52" spans="1:131" x14ac:dyDescent="0.25">
      <c r="A52" s="136"/>
      <c r="B52" s="109" t="s">
        <v>18</v>
      </c>
    </row>
    <row r="53" spans="1:131" x14ac:dyDescent="0.25">
      <c r="A53" s="136"/>
      <c r="B53" s="128" t="s">
        <v>19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>
        <f t="shared" ref="BC53:BN53" si="144">SUM(BC42:BC43)</f>
        <v>31270.840174409823</v>
      </c>
      <c r="BD53" s="137">
        <f t="shared" si="144"/>
        <v>30357.062556980341</v>
      </c>
      <c r="BE53" s="137">
        <f t="shared" si="144"/>
        <v>46124.566991414395</v>
      </c>
      <c r="BF53" s="137">
        <f t="shared" si="144"/>
        <v>38944.473859289246</v>
      </c>
      <c r="BG53" s="137">
        <f t="shared" si="144"/>
        <v>43306.165589907905</v>
      </c>
      <c r="BH53" s="137">
        <f t="shared" si="144"/>
        <v>37598.444842994402</v>
      </c>
      <c r="BI53" s="137">
        <f t="shared" si="144"/>
        <v>36945.908637866603</v>
      </c>
      <c r="BJ53" s="137">
        <f t="shared" si="144"/>
        <v>32864.938677402242</v>
      </c>
      <c r="BK53" s="137">
        <f t="shared" si="144"/>
        <v>33894.677801566075</v>
      </c>
      <c r="BL53" s="137">
        <f t="shared" si="144"/>
        <v>39676.341985293431</v>
      </c>
      <c r="BM53" s="137">
        <f t="shared" si="144"/>
        <v>34872.249250417721</v>
      </c>
      <c r="BN53" s="137">
        <f t="shared" si="144"/>
        <v>27914.459349866527</v>
      </c>
      <c r="BO53" s="137"/>
      <c r="BP53" s="137">
        <f t="shared" ref="BP53:DZ53" si="145">SUM(BP42:BP43)</f>
        <v>31270.840174409823</v>
      </c>
      <c r="BQ53" s="137">
        <f t="shared" si="145"/>
        <v>31441.243362586782</v>
      </c>
      <c r="BR53" s="137">
        <f t="shared" si="145"/>
        <v>46124.566991414395</v>
      </c>
      <c r="BS53" s="137">
        <f t="shared" si="145"/>
        <v>38944.473859289246</v>
      </c>
      <c r="BT53" s="137">
        <f t="shared" si="145"/>
        <v>43306.165589907905</v>
      </c>
      <c r="BU53" s="137">
        <f t="shared" si="145"/>
        <v>37598.444842994402</v>
      </c>
      <c r="BV53" s="137">
        <f t="shared" si="145"/>
        <v>36945.908637866603</v>
      </c>
      <c r="BW53" s="137">
        <f t="shared" si="145"/>
        <v>32864.938677402242</v>
      </c>
      <c r="BX53" s="137">
        <f t="shared" si="145"/>
        <v>33894.677801566075</v>
      </c>
      <c r="BY53" s="137">
        <f t="shared" si="145"/>
        <v>39676.341985293431</v>
      </c>
      <c r="BZ53" s="137">
        <f t="shared" si="145"/>
        <v>34872.249250417721</v>
      </c>
      <c r="CA53" s="137">
        <f t="shared" si="145"/>
        <v>27914.459349866527</v>
      </c>
      <c r="CB53" s="137"/>
      <c r="CC53" s="137">
        <f t="shared" si="145"/>
        <v>31270.840174409823</v>
      </c>
      <c r="CD53" s="137">
        <f t="shared" si="145"/>
        <v>30357.062556980341</v>
      </c>
      <c r="CE53" s="137">
        <f t="shared" si="145"/>
        <v>46124.566991414395</v>
      </c>
      <c r="CF53" s="137">
        <f t="shared" si="145"/>
        <v>38944.473859289246</v>
      </c>
      <c r="CG53" s="137">
        <f t="shared" si="145"/>
        <v>43306.165589907905</v>
      </c>
      <c r="CH53" s="137">
        <f t="shared" si="145"/>
        <v>37598.444842994402</v>
      </c>
      <c r="CI53" s="137">
        <f t="shared" si="145"/>
        <v>36945.908637866603</v>
      </c>
      <c r="CJ53" s="137">
        <f t="shared" si="145"/>
        <v>32864.938677402242</v>
      </c>
      <c r="CK53" s="137">
        <f t="shared" si="145"/>
        <v>33894.677801566075</v>
      </c>
      <c r="CL53" s="137">
        <f t="shared" si="145"/>
        <v>39676.341985293431</v>
      </c>
      <c r="CM53" s="137">
        <f t="shared" si="145"/>
        <v>34872.249250417721</v>
      </c>
      <c r="CN53" s="137">
        <f t="shared" si="145"/>
        <v>27914.459349866527</v>
      </c>
      <c r="CO53" s="137"/>
      <c r="CP53" s="137">
        <f t="shared" si="145"/>
        <v>31270.840174409823</v>
      </c>
      <c r="CQ53" s="137">
        <f t="shared" si="145"/>
        <v>30357.062556980341</v>
      </c>
      <c r="CR53" s="137">
        <f t="shared" si="145"/>
        <v>46124.566991414395</v>
      </c>
      <c r="CS53" s="137">
        <f t="shared" si="145"/>
        <v>38944.473859289246</v>
      </c>
      <c r="CT53" s="137">
        <f t="shared" si="145"/>
        <v>43306.165589907905</v>
      </c>
      <c r="CU53" s="137">
        <f t="shared" si="145"/>
        <v>37598.444842994402</v>
      </c>
      <c r="CV53" s="137">
        <f t="shared" si="145"/>
        <v>36945.908637866603</v>
      </c>
      <c r="CW53" s="137">
        <f t="shared" si="145"/>
        <v>32864.938677402242</v>
      </c>
      <c r="CX53" s="137">
        <f t="shared" si="145"/>
        <v>33894.677801566075</v>
      </c>
      <c r="CY53" s="137">
        <f t="shared" si="145"/>
        <v>39676.341985293431</v>
      </c>
      <c r="CZ53" s="137">
        <f t="shared" si="145"/>
        <v>34872.249250417721</v>
      </c>
      <c r="DA53" s="137">
        <f t="shared" si="145"/>
        <v>27914.459349866527</v>
      </c>
      <c r="DB53" s="137"/>
      <c r="DC53" s="137">
        <f t="shared" si="145"/>
        <v>31270.840174409823</v>
      </c>
      <c r="DD53" s="137">
        <f t="shared" si="145"/>
        <v>30357.062556980341</v>
      </c>
      <c r="DE53" s="137">
        <f t="shared" si="145"/>
        <v>46124.566991414395</v>
      </c>
      <c r="DF53" s="137">
        <f t="shared" si="145"/>
        <v>38944.473859289246</v>
      </c>
      <c r="DG53" s="137">
        <f t="shared" si="145"/>
        <v>43306.165589907905</v>
      </c>
      <c r="DH53" s="137">
        <f t="shared" si="145"/>
        <v>37598.444842994402</v>
      </c>
      <c r="DI53" s="137">
        <f t="shared" si="145"/>
        <v>36945.908637866603</v>
      </c>
      <c r="DJ53" s="137">
        <f t="shared" si="145"/>
        <v>32864.938677402242</v>
      </c>
      <c r="DK53" s="137">
        <f t="shared" si="145"/>
        <v>33894.677801566075</v>
      </c>
      <c r="DL53" s="137">
        <f t="shared" si="145"/>
        <v>39676.341985293431</v>
      </c>
      <c r="DM53" s="137">
        <f t="shared" si="145"/>
        <v>34872.249250417721</v>
      </c>
      <c r="DN53" s="137">
        <f t="shared" si="145"/>
        <v>27914.459349866527</v>
      </c>
      <c r="DO53" s="137"/>
      <c r="DP53" s="137">
        <f t="shared" si="145"/>
        <v>49198.810920182324</v>
      </c>
      <c r="DQ53" s="137">
        <f t="shared" si="145"/>
        <v>49660.047781362053</v>
      </c>
      <c r="DR53" s="137">
        <f t="shared" si="145"/>
        <v>72312.659395328257</v>
      </c>
      <c r="DS53" s="137">
        <f t="shared" si="145"/>
        <v>61589.213793105431</v>
      </c>
      <c r="DT53" s="137">
        <f t="shared" si="145"/>
        <v>69004.886086656421</v>
      </c>
      <c r="DU53" s="137">
        <f t="shared" si="145"/>
        <v>60244.539803309613</v>
      </c>
      <c r="DV53" s="137">
        <f t="shared" si="145"/>
        <v>60688.597966368252</v>
      </c>
      <c r="DW53" s="137">
        <f t="shared" si="145"/>
        <v>52186.16228227994</v>
      </c>
      <c r="DX53" s="137">
        <f t="shared" si="145"/>
        <v>53296.730417755745</v>
      </c>
      <c r="DY53" s="137">
        <f t="shared" si="145"/>
        <v>62773.242971033018</v>
      </c>
      <c r="DZ53" s="137">
        <f t="shared" si="145"/>
        <v>54777.101463052517</v>
      </c>
      <c r="EA53" s="137">
        <f t="shared" ref="EA53" si="146">SUM(EA42:EA43)</f>
        <v>43590.292727516819</v>
      </c>
    </row>
    <row r="54" spans="1:131" x14ac:dyDescent="0.25">
      <c r="A54" s="136"/>
      <c r="B54" s="128" t="s">
        <v>20</v>
      </c>
      <c r="C54" s="57"/>
      <c r="D54" s="57"/>
      <c r="E54" s="57"/>
      <c r="F54" s="57"/>
      <c r="G54" s="57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>
        <f t="shared" ref="BC54:BN54" si="147">SUM(BC38:BC39)</f>
        <v>1876027.1891590678</v>
      </c>
      <c r="BD54" s="120">
        <f t="shared" si="147"/>
        <v>1802060.4111981101</v>
      </c>
      <c r="BE54" s="120">
        <f t="shared" si="147"/>
        <v>2659210.8973320681</v>
      </c>
      <c r="BF54" s="120">
        <f t="shared" si="147"/>
        <v>2210581.6819264754</v>
      </c>
      <c r="BG54" s="120">
        <f t="shared" si="147"/>
        <v>2423760.833198519</v>
      </c>
      <c r="BH54" s="120">
        <f t="shared" si="147"/>
        <v>2071229.8272941471</v>
      </c>
      <c r="BI54" s="120">
        <f t="shared" si="147"/>
        <v>2066734.2219411666</v>
      </c>
      <c r="BJ54" s="120">
        <f t="shared" si="147"/>
        <v>1836433.1715004267</v>
      </c>
      <c r="BK54" s="120">
        <f t="shared" si="147"/>
        <v>1915026.6485854648</v>
      </c>
      <c r="BL54" s="120">
        <f t="shared" si="147"/>
        <v>2303956.8332473026</v>
      </c>
      <c r="BM54" s="120">
        <f t="shared" si="147"/>
        <v>2075254.4998890061</v>
      </c>
      <c r="BN54" s="120">
        <f t="shared" si="147"/>
        <v>1695034.5784823324</v>
      </c>
      <c r="BO54" s="120"/>
      <c r="BP54" s="120">
        <f t="shared" ref="BP54:DZ54" si="148">SUM(BP38:BP39)</f>
        <v>1861938.7305395268</v>
      </c>
      <c r="BQ54" s="120">
        <f t="shared" si="148"/>
        <v>1847686.5308632746</v>
      </c>
      <c r="BR54" s="120">
        <f t="shared" si="148"/>
        <v>2640005.2785218298</v>
      </c>
      <c r="BS54" s="120">
        <f t="shared" si="148"/>
        <v>2197571.3992429329</v>
      </c>
      <c r="BT54" s="120">
        <f t="shared" si="148"/>
        <v>2410140.387881428</v>
      </c>
      <c r="BU54" s="120">
        <f t="shared" si="148"/>
        <v>2062316.3975137556</v>
      </c>
      <c r="BV54" s="120">
        <f t="shared" si="148"/>
        <v>2056456.4240326968</v>
      </c>
      <c r="BW54" s="120">
        <f t="shared" si="148"/>
        <v>1828364.9521798429</v>
      </c>
      <c r="BX54" s="120">
        <f t="shared" si="148"/>
        <v>1905312.644302581</v>
      </c>
      <c r="BY54" s="120">
        <f t="shared" si="148"/>
        <v>2287783.5544109638</v>
      </c>
      <c r="BZ54" s="120">
        <f t="shared" si="148"/>
        <v>2059429.2078238777</v>
      </c>
      <c r="CA54" s="120">
        <f t="shared" si="148"/>
        <v>1682316.1352245493</v>
      </c>
      <c r="CB54" s="120"/>
      <c r="CC54" s="120">
        <f t="shared" si="148"/>
        <v>1906443.8749016104</v>
      </c>
      <c r="CD54" s="120">
        <f t="shared" si="148"/>
        <v>1827478.8366503725</v>
      </c>
      <c r="CE54" s="120">
        <f t="shared" si="148"/>
        <v>2704807.919636603</v>
      </c>
      <c r="CF54" s="120">
        <f t="shared" si="148"/>
        <v>2237799.8995789913</v>
      </c>
      <c r="CG54" s="120">
        <f t="shared" si="148"/>
        <v>2452789.131792346</v>
      </c>
      <c r="CH54" s="120">
        <f t="shared" si="148"/>
        <v>2086294.5059529305</v>
      </c>
      <c r="CI54" s="120">
        <f t="shared" si="148"/>
        <v>2085846.3735354939</v>
      </c>
      <c r="CJ54" s="120">
        <f t="shared" si="148"/>
        <v>1848990.4869406582</v>
      </c>
      <c r="CK54" s="120">
        <f t="shared" si="148"/>
        <v>1932466.2754455723</v>
      </c>
      <c r="CL54" s="120">
        <f t="shared" si="148"/>
        <v>2340558.2525887205</v>
      </c>
      <c r="CM54" s="120">
        <f t="shared" si="148"/>
        <v>2110823.5973743098</v>
      </c>
      <c r="CN54" s="120">
        <f t="shared" si="148"/>
        <v>1721387.0384606714</v>
      </c>
      <c r="CO54" s="120"/>
      <c r="CP54" s="120">
        <f t="shared" si="148"/>
        <v>1993600.2288962523</v>
      </c>
      <c r="CQ54" s="120">
        <f t="shared" si="148"/>
        <v>1904211.9670439959</v>
      </c>
      <c r="CR54" s="120">
        <f t="shared" si="148"/>
        <v>2823620.8967631096</v>
      </c>
      <c r="CS54" s="120">
        <f t="shared" si="148"/>
        <v>2318286.263187598</v>
      </c>
      <c r="CT54" s="120">
        <f t="shared" si="148"/>
        <v>2537050.1844510427</v>
      </c>
      <c r="CU54" s="120">
        <f t="shared" si="148"/>
        <v>2141436.2402068563</v>
      </c>
      <c r="CV54" s="120">
        <f t="shared" si="148"/>
        <v>2149428.5876716464</v>
      </c>
      <c r="CW54" s="120">
        <f t="shared" si="148"/>
        <v>1898903.4403872378</v>
      </c>
      <c r="CX54" s="120">
        <f t="shared" si="148"/>
        <v>1992560.6561615835</v>
      </c>
      <c r="CY54" s="120">
        <f t="shared" si="148"/>
        <v>2440612.0663933628</v>
      </c>
      <c r="CZ54" s="120">
        <f t="shared" si="148"/>
        <v>2208724.6378319096</v>
      </c>
      <c r="DA54" s="120">
        <f t="shared" si="148"/>
        <v>1800067.9767216237</v>
      </c>
      <c r="DB54" s="120"/>
      <c r="DC54" s="120">
        <f t="shared" si="148"/>
        <v>2041143.2173563209</v>
      </c>
      <c r="DD54" s="120">
        <f t="shared" si="148"/>
        <v>1946069.1830197037</v>
      </c>
      <c r="DE54" s="120">
        <f t="shared" si="148"/>
        <v>2888432.2816080879</v>
      </c>
      <c r="DF54" s="120">
        <f t="shared" si="148"/>
        <v>2362190.8333176444</v>
      </c>
      <c r="DG54" s="120">
        <f t="shared" si="148"/>
        <v>2583013.812695886</v>
      </c>
      <c r="DH54" s="120">
        <f t="shared" si="148"/>
        <v>2171515.5484287646</v>
      </c>
      <c r="DI54" s="120">
        <f t="shared" si="148"/>
        <v>2184112.099938882</v>
      </c>
      <c r="DJ54" s="120">
        <f t="shared" si="148"/>
        <v>1926130.4968318495</v>
      </c>
      <c r="DK54" s="120">
        <f t="shared" si="148"/>
        <v>2025341.5874184361</v>
      </c>
      <c r="DL54" s="120">
        <f t="shared" si="148"/>
        <v>2495190.5004039505</v>
      </c>
      <c r="DM54" s="120">
        <f t="shared" si="148"/>
        <v>2262128.7538070977</v>
      </c>
      <c r="DN54" s="120">
        <f t="shared" si="148"/>
        <v>1842987.7039511246</v>
      </c>
      <c r="DO54" s="120"/>
      <c r="DP54" s="120">
        <f t="shared" si="148"/>
        <v>2848270.4783766135</v>
      </c>
      <c r="DQ54" s="120">
        <f t="shared" si="148"/>
        <v>2814320.2899678461</v>
      </c>
      <c r="DR54" s="120">
        <f t="shared" si="148"/>
        <v>4013958.8841378093</v>
      </c>
      <c r="DS54" s="120">
        <f t="shared" si="148"/>
        <v>3311045.4634489939</v>
      </c>
      <c r="DT54" s="120">
        <f t="shared" si="148"/>
        <v>3638639.7645287309</v>
      </c>
      <c r="DU54" s="120">
        <f t="shared" si="148"/>
        <v>3080490.6791489432</v>
      </c>
      <c r="DV54" s="120">
        <f t="shared" si="148"/>
        <v>3148236.0150489137</v>
      </c>
      <c r="DW54" s="120">
        <f t="shared" si="148"/>
        <v>2716938.0824676352</v>
      </c>
      <c r="DX54" s="120">
        <f t="shared" si="148"/>
        <v>2834032.9327612738</v>
      </c>
      <c r="DY54" s="120">
        <f t="shared" si="148"/>
        <v>3491809.6741814236</v>
      </c>
      <c r="DZ54" s="120">
        <f t="shared" si="148"/>
        <v>3150714.5525094462</v>
      </c>
      <c r="EA54" s="120">
        <f t="shared" ref="EA54" si="149">SUM(EA38:EA39)</f>
        <v>2562056.7425162098</v>
      </c>
    </row>
    <row r="55" spans="1:131" x14ac:dyDescent="0.25">
      <c r="A55" s="136"/>
      <c r="B55" s="128"/>
      <c r="C55" s="57"/>
      <c r="D55" s="57"/>
      <c r="E55" s="57"/>
      <c r="F55" s="57"/>
      <c r="G55" s="57"/>
      <c r="H55" s="120"/>
      <c r="I55" s="120"/>
      <c r="J55" s="120"/>
      <c r="K55" s="120"/>
      <c r="L55" s="120"/>
      <c r="M55" s="120"/>
      <c r="N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20"/>
      <c r="DN55" s="120"/>
      <c r="DP55" s="120"/>
      <c r="DQ55" s="120"/>
      <c r="DR55" s="120"/>
      <c r="DS55" s="120"/>
      <c r="DT55" s="120"/>
      <c r="DU55" s="120"/>
      <c r="DV55" s="120"/>
      <c r="DW55" s="120"/>
      <c r="DX55" s="120"/>
      <c r="DY55" s="120"/>
      <c r="DZ55" s="120"/>
      <c r="EA55" s="120"/>
    </row>
    <row r="56" spans="1:131" x14ac:dyDescent="0.25">
      <c r="A56" s="136"/>
      <c r="B56" s="109" t="s">
        <v>42</v>
      </c>
      <c r="C56" s="57"/>
      <c r="D56" s="57"/>
      <c r="E56" s="57"/>
      <c r="F56" s="57"/>
      <c r="G56" s="57"/>
      <c r="H56" s="120"/>
      <c r="I56" s="120"/>
      <c r="J56" s="120"/>
      <c r="K56" s="120"/>
      <c r="L56" s="120"/>
      <c r="M56" s="120"/>
      <c r="N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C56" s="120">
        <v>776340.97754504415</v>
      </c>
      <c r="BD56" s="120">
        <v>1485506.3066070837</v>
      </c>
      <c r="BE56" s="120">
        <v>0</v>
      </c>
      <c r="BF56" s="120">
        <v>0</v>
      </c>
      <c r="BG56" s="120">
        <v>165771.45194529803</v>
      </c>
      <c r="BH56" s="120">
        <v>0</v>
      </c>
      <c r="BI56" s="120">
        <v>0</v>
      </c>
      <c r="BJ56" s="120">
        <v>0</v>
      </c>
      <c r="BK56" s="120">
        <v>0</v>
      </c>
      <c r="BL56" s="120">
        <v>0</v>
      </c>
      <c r="BM56" s="120">
        <v>0</v>
      </c>
      <c r="BN56" s="120">
        <v>713730.06291165459</v>
      </c>
      <c r="BP56" s="120">
        <v>738933.36709197098</v>
      </c>
      <c r="BQ56" s="120">
        <v>0</v>
      </c>
      <c r="BR56" s="120">
        <v>0</v>
      </c>
      <c r="BS56" s="120">
        <v>0</v>
      </c>
      <c r="BT56" s="120">
        <v>0</v>
      </c>
      <c r="BU56" s="120">
        <v>0</v>
      </c>
      <c r="BV56" s="120">
        <v>0</v>
      </c>
      <c r="BW56" s="120">
        <v>0</v>
      </c>
      <c r="BX56" s="120">
        <v>0</v>
      </c>
      <c r="BY56" s="120">
        <v>0</v>
      </c>
      <c r="BZ56" s="120">
        <v>0</v>
      </c>
      <c r="CA56" s="120">
        <v>782821.72444128024</v>
      </c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</row>
    <row r="57" spans="1:131" x14ac:dyDescent="0.25">
      <c r="A57" s="136"/>
      <c r="B57" s="109" t="s">
        <v>43</v>
      </c>
      <c r="C57" s="57"/>
      <c r="D57" s="57"/>
      <c r="E57" s="57"/>
      <c r="F57" s="57"/>
      <c r="G57" s="57"/>
      <c r="H57" s="120"/>
      <c r="I57" s="120"/>
      <c r="J57" s="120"/>
      <c r="K57" s="120"/>
      <c r="L57" s="120"/>
      <c r="M57" s="120"/>
      <c r="N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C57" s="120">
        <v>0</v>
      </c>
      <c r="BD57" s="120">
        <v>0</v>
      </c>
      <c r="BE57" s="120">
        <v>1731805.7633982589</v>
      </c>
      <c r="BF57" s="120">
        <v>1009125.9510010858</v>
      </c>
      <c r="BG57" s="120">
        <v>0</v>
      </c>
      <c r="BH57" s="120">
        <v>778438.77443393867</v>
      </c>
      <c r="BI57" s="120">
        <v>4539099.0083315512</v>
      </c>
      <c r="BJ57" s="120">
        <v>3606573.4044382568</v>
      </c>
      <c r="BK57" s="120">
        <v>2843257.4034505701</v>
      </c>
      <c r="BL57" s="120">
        <v>1231375.2612532922</v>
      </c>
      <c r="BM57" s="120">
        <v>1654289.091931022</v>
      </c>
      <c r="BN57" s="120">
        <v>0</v>
      </c>
      <c r="BP57" s="120">
        <v>0</v>
      </c>
      <c r="BQ57" s="120">
        <v>28643.154317358396</v>
      </c>
      <c r="BR57" s="120">
        <v>2394548.4732819018</v>
      </c>
      <c r="BS57" s="120">
        <v>130689.84421298993</v>
      </c>
      <c r="BT57" s="120">
        <v>334143.2027578238</v>
      </c>
      <c r="BU57" s="120">
        <v>642016.18518303311</v>
      </c>
      <c r="BV57" s="120">
        <v>2094667.4743502324</v>
      </c>
      <c r="BW57" s="120">
        <v>4697901.2977374457</v>
      </c>
      <c r="BX57" s="120">
        <v>769064.85070691083</v>
      </c>
      <c r="BY57" s="120">
        <v>2207926.6932321223</v>
      </c>
      <c r="BZ57" s="120">
        <v>11619.889129073228</v>
      </c>
      <c r="CA57" s="120">
        <v>-762703.80846115679</v>
      </c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</row>
    <row r="58" spans="1:131" x14ac:dyDescent="0.25">
      <c r="A58" s="136"/>
    </row>
    <row r="59" spans="1:131" x14ac:dyDescent="0.25">
      <c r="A59" s="136"/>
      <c r="B59" s="109" t="s">
        <v>13</v>
      </c>
      <c r="C59" s="57"/>
      <c r="D59" s="57"/>
      <c r="E59" s="57"/>
      <c r="F59" s="57"/>
      <c r="G59" s="57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>
        <f t="shared" ref="BC59:BN59" si="150">BC5+SUM(BC56:BC57)</f>
        <v>11022852.617126256</v>
      </c>
      <c r="BD59" s="120">
        <f t="shared" si="150"/>
        <v>16589156.179494545</v>
      </c>
      <c r="BE59" s="120">
        <f t="shared" si="150"/>
        <v>12803681.205033936</v>
      </c>
      <c r="BF59" s="120">
        <f t="shared" si="150"/>
        <v>8361471.3363827467</v>
      </c>
      <c r="BG59" s="120">
        <f t="shared" si="150"/>
        <v>7977132.040097856</v>
      </c>
      <c r="BH59" s="120">
        <f t="shared" si="150"/>
        <v>9353467.1329659354</v>
      </c>
      <c r="BI59" s="120">
        <f t="shared" si="150"/>
        <v>15264450.557219692</v>
      </c>
      <c r="BJ59" s="120">
        <f t="shared" si="150"/>
        <v>15680047.865073629</v>
      </c>
      <c r="BK59" s="120">
        <f t="shared" si="150"/>
        <v>13257418.230224974</v>
      </c>
      <c r="BL59" s="120">
        <f t="shared" si="150"/>
        <v>10976242.724942518</v>
      </c>
      <c r="BM59" s="120">
        <f t="shared" si="150"/>
        <v>12025903.283708476</v>
      </c>
      <c r="BN59" s="120">
        <f t="shared" si="150"/>
        <v>12215526.805004451</v>
      </c>
      <c r="BO59" s="120"/>
      <c r="BP59" s="120">
        <f t="shared" ref="BP59:CA59" si="151">BP5+SUM(BP56:BP57)</f>
        <v>10304893.041043667</v>
      </c>
      <c r="BQ59" s="120">
        <f t="shared" si="151"/>
        <v>8945667.7316235397</v>
      </c>
      <c r="BR59" s="120">
        <f t="shared" si="151"/>
        <v>11070780.275028784</v>
      </c>
      <c r="BS59" s="120">
        <f t="shared" si="151"/>
        <v>7351004.7679313561</v>
      </c>
      <c r="BT59" s="120">
        <f t="shared" si="151"/>
        <v>7166693.9323173724</v>
      </c>
      <c r="BU59" s="120">
        <f t="shared" si="151"/>
        <v>8096946.2913068179</v>
      </c>
      <c r="BV59" s="120">
        <f t="shared" si="151"/>
        <v>11629446.624967847</v>
      </c>
      <c r="BW59" s="120">
        <f t="shared" si="151"/>
        <v>15329405.518824926</v>
      </c>
      <c r="BX59" s="120">
        <f t="shared" si="151"/>
        <v>10818296.276034424</v>
      </c>
      <c r="BY59" s="120">
        <f t="shared" si="151"/>
        <v>11182267.575357091</v>
      </c>
      <c r="BZ59" s="120">
        <f t="shared" si="151"/>
        <v>10252144.80451737</v>
      </c>
      <c r="CA59" s="120">
        <f t="shared" si="151"/>
        <v>11447212.924788818</v>
      </c>
      <c r="CB59" s="120"/>
      <c r="CC59" s="120">
        <v>6660005.1722221468</v>
      </c>
      <c r="CD59" s="120">
        <v>6433766.3338370761</v>
      </c>
      <c r="CE59" s="120">
        <v>7145688.5596064562</v>
      </c>
      <c r="CF59" s="120">
        <v>6311802.3032511715</v>
      </c>
      <c r="CG59" s="120">
        <v>6546326.0702365655</v>
      </c>
      <c r="CH59" s="120">
        <v>12415521.855458146</v>
      </c>
      <c r="CI59" s="120">
        <v>15551326.136487234</v>
      </c>
      <c r="CJ59" s="120">
        <v>10112480.616777722</v>
      </c>
      <c r="CK59" s="120">
        <v>7245893.0463578645</v>
      </c>
      <c r="CL59" s="120">
        <v>8816039.3301035371</v>
      </c>
      <c r="CM59" s="120">
        <v>5484096.3508518729</v>
      </c>
      <c r="CN59" s="120">
        <v>8058615.337876888</v>
      </c>
      <c r="CO59" s="120"/>
      <c r="CP59" s="120">
        <v>9309614.217471011</v>
      </c>
      <c r="CQ59" s="120">
        <v>7047157.8241812447</v>
      </c>
      <c r="CR59" s="120">
        <v>6911317.7766962089</v>
      </c>
      <c r="CS59" s="120">
        <v>8257291.260691463</v>
      </c>
      <c r="CT59" s="120">
        <v>6068365.8549820324</v>
      </c>
      <c r="CU59" s="120">
        <v>4686935.1205552351</v>
      </c>
      <c r="CV59" s="120">
        <v>14865697.585164301</v>
      </c>
      <c r="CW59" s="120">
        <v>14059518.588865366</v>
      </c>
      <c r="CX59" s="120">
        <v>12849498.598212797</v>
      </c>
      <c r="CY59" s="120">
        <v>9523725.3769209702</v>
      </c>
      <c r="CZ59" s="120">
        <v>12481121.435705276</v>
      </c>
      <c r="DA59" s="120">
        <v>22853389.663132716</v>
      </c>
      <c r="DB59" s="120"/>
      <c r="DC59" s="120">
        <v>11994034.29658208</v>
      </c>
      <c r="DD59" s="120">
        <v>13239715.194295052</v>
      </c>
      <c r="DE59" s="120">
        <v>13149270.259080809</v>
      </c>
      <c r="DF59" s="120">
        <v>8539014.9953406472</v>
      </c>
      <c r="DG59" s="120">
        <v>9675657.6827249937</v>
      </c>
      <c r="DH59" s="120">
        <v>11338031.199173748</v>
      </c>
      <c r="DI59" s="120">
        <v>19463604.065881088</v>
      </c>
      <c r="DJ59" s="120">
        <v>20086339.82499586</v>
      </c>
      <c r="DK59" s="120">
        <v>17652030.738993537</v>
      </c>
      <c r="DL59" s="120">
        <v>12103843.399988614</v>
      </c>
      <c r="DM59" s="120">
        <v>12515179.298188128</v>
      </c>
      <c r="DN59" s="120">
        <v>12259362.256842993</v>
      </c>
      <c r="DO59" s="120"/>
      <c r="DP59" s="120">
        <v>22446471.818637852</v>
      </c>
      <c r="DQ59" s="120">
        <v>12072292.680241302</v>
      </c>
      <c r="DR59" s="120">
        <v>10098173.663876642</v>
      </c>
      <c r="DS59" s="120">
        <v>8626743.8908455782</v>
      </c>
      <c r="DT59" s="120">
        <v>8545684.3218738306</v>
      </c>
      <c r="DU59" s="120">
        <v>12842074.790367723</v>
      </c>
      <c r="DV59" s="120">
        <v>20855673.876145549</v>
      </c>
      <c r="DW59" s="120">
        <v>16874000.875423945</v>
      </c>
      <c r="DX59" s="120">
        <v>16505983.448061828</v>
      </c>
      <c r="DY59" s="120">
        <v>10491096.532566583</v>
      </c>
      <c r="DZ59" s="120">
        <v>12780423.975079576</v>
      </c>
      <c r="EA59" s="120">
        <v>13451537.038758168</v>
      </c>
    </row>
    <row r="60" spans="1:131" x14ac:dyDescent="0.25">
      <c r="A60" s="136"/>
    </row>
    <row r="61" spans="1:131" ht="15.75" thickBot="1" x14ac:dyDescent="0.3">
      <c r="A61" s="138"/>
      <c r="B61" s="109" t="s">
        <v>15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>
        <f t="shared" ref="BC61:BR61" si="152">BC50+BC54+BC59</f>
        <v>12709423.897780119</v>
      </c>
      <c r="BD61" s="112">
        <f t="shared" si="152"/>
        <v>18343441.173928972</v>
      </c>
      <c r="BE61" s="112">
        <f t="shared" si="152"/>
        <v>12757004.627894437</v>
      </c>
      <c r="BF61" s="112">
        <f t="shared" si="152"/>
        <v>8788285.2094912827</v>
      </c>
      <c r="BG61" s="112">
        <f t="shared" si="152"/>
        <v>9620232.6905629113</v>
      </c>
      <c r="BH61" s="112">
        <f t="shared" si="152"/>
        <v>9518703.9792826734</v>
      </c>
      <c r="BI61" s="112">
        <f t="shared" si="152"/>
        <v>13880911.735245058</v>
      </c>
      <c r="BJ61" s="112">
        <f t="shared" si="152"/>
        <v>14302619.928178212</v>
      </c>
      <c r="BK61" s="112">
        <f t="shared" si="152"/>
        <v>12906177.561027564</v>
      </c>
      <c r="BL61" s="112">
        <f t="shared" si="152"/>
        <v>10860314.250274349</v>
      </c>
      <c r="BM61" s="112">
        <f t="shared" si="152"/>
        <v>11293427.671737285</v>
      </c>
      <c r="BN61" s="112">
        <f t="shared" si="152"/>
        <v>13604377.12100248</v>
      </c>
      <c r="BO61" s="112"/>
      <c r="BP61" s="112">
        <f t="shared" si="152"/>
        <v>11981292.068380311</v>
      </c>
      <c r="BQ61" s="112">
        <f t="shared" si="152"/>
        <v>10114142.692297436</v>
      </c>
      <c r="BR61" s="112">
        <f t="shared" si="152"/>
        <v>9818408.00664258</v>
      </c>
      <c r="BS61" s="112">
        <f t="shared" ref="BS61:DZ61" si="153">BS50+BS54+BS59</f>
        <v>8723768.1542343516</v>
      </c>
      <c r="BT61" s="112">
        <f t="shared" si="153"/>
        <v>8644309.8886107188</v>
      </c>
      <c r="BU61" s="112">
        <f t="shared" si="153"/>
        <v>8857532.7113828454</v>
      </c>
      <c r="BV61" s="112">
        <f t="shared" si="153"/>
        <v>11420888.551424872</v>
      </c>
      <c r="BW61" s="112">
        <f t="shared" si="153"/>
        <v>9665352.572070621</v>
      </c>
      <c r="BX61" s="112">
        <f t="shared" si="153"/>
        <v>10738197.488495428</v>
      </c>
      <c r="BY61" s="112">
        <f t="shared" si="153"/>
        <v>10261416.264947815</v>
      </c>
      <c r="BZ61" s="112">
        <f t="shared" si="153"/>
        <v>11232475.915634379</v>
      </c>
      <c r="CA61" s="112">
        <f t="shared" si="153"/>
        <v>13885814.182716636</v>
      </c>
      <c r="CB61" s="112"/>
      <c r="CC61" s="112">
        <f t="shared" si="153"/>
        <v>11195926.496189516</v>
      </c>
      <c r="CD61" s="112">
        <f t="shared" si="153"/>
        <v>14438680.298065931</v>
      </c>
      <c r="CE61" s="112">
        <f t="shared" si="153"/>
        <v>10326821.078499172</v>
      </c>
      <c r="CF61" s="112">
        <f t="shared" si="153"/>
        <v>10282106.899570609</v>
      </c>
      <c r="CG61" s="112">
        <f t="shared" si="153"/>
        <v>9569658.8653948065</v>
      </c>
      <c r="CH61" s="112">
        <f t="shared" si="153"/>
        <v>17821243.762535222</v>
      </c>
      <c r="CI61" s="112">
        <f t="shared" si="153"/>
        <v>20434967.517985992</v>
      </c>
      <c r="CJ61" s="112">
        <f t="shared" si="153"/>
        <v>16503189.895190245</v>
      </c>
      <c r="CK61" s="112">
        <f t="shared" si="153"/>
        <v>11947868.459855745</v>
      </c>
      <c r="CL61" s="112">
        <f t="shared" si="153"/>
        <v>13272321.855240449</v>
      </c>
      <c r="CM61" s="112">
        <f t="shared" si="153"/>
        <v>14196036.986340603</v>
      </c>
      <c r="CN61" s="112">
        <f t="shared" si="153"/>
        <v>19467971.607319675</v>
      </c>
      <c r="CO61" s="112"/>
      <c r="CP61" s="112">
        <f t="shared" si="153"/>
        <v>19782915.486911729</v>
      </c>
      <c r="CQ61" s="112">
        <f t="shared" si="153"/>
        <v>13301386.95709371</v>
      </c>
      <c r="CR61" s="112">
        <f t="shared" si="153"/>
        <v>10827273.789401369</v>
      </c>
      <c r="CS61" s="112">
        <f t="shared" si="153"/>
        <v>11661551.18238404</v>
      </c>
      <c r="CT61" s="112">
        <f t="shared" si="153"/>
        <v>11445134.597684871</v>
      </c>
      <c r="CU61" s="112">
        <f t="shared" si="153"/>
        <v>9196304.0927927662</v>
      </c>
      <c r="CV61" s="112">
        <f t="shared" si="153"/>
        <v>17895997.415834665</v>
      </c>
      <c r="CW61" s="112">
        <f t="shared" si="153"/>
        <v>19024196.780565344</v>
      </c>
      <c r="CX61" s="112">
        <f t="shared" si="153"/>
        <v>12439507.557407014</v>
      </c>
      <c r="CY61" s="112">
        <f t="shared" si="153"/>
        <v>10486172.985734057</v>
      </c>
      <c r="CZ61" s="112">
        <f t="shared" si="153"/>
        <v>18742231.7548449</v>
      </c>
      <c r="DA61" s="112">
        <f t="shared" si="153"/>
        <v>51287600.674503297</v>
      </c>
      <c r="DB61" s="112"/>
      <c r="DC61" s="112">
        <f t="shared" si="153"/>
        <v>26860074.203059629</v>
      </c>
      <c r="DD61" s="112">
        <f t="shared" si="153"/>
        <v>25913925.449288275</v>
      </c>
      <c r="DE61" s="112">
        <f t="shared" si="153"/>
        <v>20784063.332453832</v>
      </c>
      <c r="DF61" s="112">
        <f t="shared" si="153"/>
        <v>13562400.208700696</v>
      </c>
      <c r="DG61" s="112">
        <f t="shared" si="153"/>
        <v>11649479.2052368</v>
      </c>
      <c r="DH61" s="112">
        <f t="shared" si="153"/>
        <v>13002249.19681851</v>
      </c>
      <c r="DI61" s="112">
        <f t="shared" si="153"/>
        <v>19994954.602431007</v>
      </c>
      <c r="DJ61" s="112">
        <f t="shared" si="153"/>
        <v>20183771.63313913</v>
      </c>
      <c r="DK61" s="112">
        <f t="shared" si="153"/>
        <v>18607941.312056649</v>
      </c>
      <c r="DL61" s="112">
        <f t="shared" si="153"/>
        <v>9856662.9862833824</v>
      </c>
      <c r="DM61" s="112">
        <f t="shared" si="153"/>
        <v>19618463.364178833</v>
      </c>
      <c r="DN61" s="112">
        <f t="shared" si="153"/>
        <v>18050282.455265775</v>
      </c>
      <c r="DO61" s="112"/>
      <c r="DP61" s="112">
        <f t="shared" si="153"/>
        <v>41444987.156514794</v>
      </c>
      <c r="DQ61" s="112">
        <f t="shared" si="153"/>
        <v>15649159.171969501</v>
      </c>
      <c r="DR61" s="112">
        <f t="shared" si="153"/>
        <v>12692632.327722937</v>
      </c>
      <c r="DS61" s="112">
        <f t="shared" si="153"/>
        <v>11209028.990296016</v>
      </c>
      <c r="DT61" s="112">
        <f t="shared" si="153"/>
        <v>11946512.775561476</v>
      </c>
      <c r="DU61" s="112">
        <f t="shared" si="153"/>
        <v>14755400.746996261</v>
      </c>
      <c r="DV61" s="112">
        <f t="shared" si="153"/>
        <v>22289371.951688047</v>
      </c>
      <c r="DW61" s="112">
        <f t="shared" si="153"/>
        <v>17581319.141121197</v>
      </c>
      <c r="DX61" s="112">
        <f t="shared" si="153"/>
        <v>18612750.964645736</v>
      </c>
      <c r="DY61" s="112">
        <f t="shared" si="153"/>
        <v>12887908.72057882</v>
      </c>
      <c r="DZ61" s="112">
        <f t="shared" si="153"/>
        <v>15049497.988932081</v>
      </c>
      <c r="EA61" s="112">
        <f t="shared" ref="EA61" si="154">EA50+EA54+EA59</f>
        <v>17070011.06802915</v>
      </c>
    </row>
  </sheetData>
  <mergeCells count="1">
    <mergeCell ref="A37:A6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19F9-643F-475D-89BC-8985A2D82001}">
  <sheetPr codeName="Sheet20"/>
  <dimension ref="B1:D131"/>
  <sheetViews>
    <sheetView workbookViewId="0">
      <selection activeCell="D1" sqref="D1"/>
    </sheetView>
  </sheetViews>
  <sheetFormatPr defaultRowHeight="15" x14ac:dyDescent="0.25"/>
  <cols>
    <col min="2" max="2" width="5" bestFit="1" customWidth="1"/>
    <col min="3" max="3" width="7" bestFit="1" customWidth="1"/>
    <col min="4" max="4" width="9" bestFit="1" customWidth="1"/>
  </cols>
  <sheetData>
    <row r="1" spans="2:4" ht="15.75" thickBot="1" x14ac:dyDescent="0.3">
      <c r="D1" s="139" t="s">
        <v>80</v>
      </c>
    </row>
    <row r="2" spans="2:4" x14ac:dyDescent="0.25">
      <c r="B2" s="3" t="s">
        <v>0</v>
      </c>
      <c r="C2" s="3" t="s">
        <v>1</v>
      </c>
      <c r="D2" s="3" t="s">
        <v>2</v>
      </c>
    </row>
    <row r="3" spans="2:4" x14ac:dyDescent="0.25">
      <c r="B3">
        <v>2015</v>
      </c>
      <c r="C3">
        <v>1</v>
      </c>
      <c r="D3" s="1">
        <v>435798.31960483897</v>
      </c>
    </row>
    <row r="4" spans="2:4" x14ac:dyDescent="0.25">
      <c r="B4">
        <v>2015</v>
      </c>
      <c r="C4">
        <f>C3+1</f>
        <v>2</v>
      </c>
      <c r="D4" s="1">
        <v>336788.00555889483</v>
      </c>
    </row>
    <row r="5" spans="2:4" x14ac:dyDescent="0.25">
      <c r="B5">
        <v>2015</v>
      </c>
      <c r="C5">
        <f t="shared" ref="C5:C13" si="0">C4+1</f>
        <v>3</v>
      </c>
      <c r="D5" s="1">
        <v>345175.11430472904</v>
      </c>
    </row>
    <row r="6" spans="2:4" x14ac:dyDescent="0.25">
      <c r="B6">
        <v>2015</v>
      </c>
      <c r="C6">
        <f t="shared" si="0"/>
        <v>4</v>
      </c>
      <c r="D6" s="1">
        <v>336789.05396084028</v>
      </c>
    </row>
    <row r="7" spans="2:4" x14ac:dyDescent="0.25">
      <c r="B7">
        <v>2015</v>
      </c>
      <c r="C7">
        <f t="shared" si="0"/>
        <v>5</v>
      </c>
      <c r="D7" s="1">
        <v>335676.92662669782</v>
      </c>
    </row>
    <row r="8" spans="2:4" x14ac:dyDescent="0.25">
      <c r="B8">
        <v>2015</v>
      </c>
      <c r="C8">
        <f t="shared" si="0"/>
        <v>6</v>
      </c>
      <c r="D8" s="1">
        <v>404709.06247546588</v>
      </c>
    </row>
    <row r="9" spans="2:4" x14ac:dyDescent="0.25">
      <c r="B9">
        <v>2015</v>
      </c>
      <c r="C9">
        <f t="shared" si="0"/>
        <v>7</v>
      </c>
      <c r="D9" s="1">
        <v>431029.18078126595</v>
      </c>
    </row>
    <row r="10" spans="2:4" x14ac:dyDescent="0.25">
      <c r="B10">
        <v>2015</v>
      </c>
      <c r="C10">
        <f t="shared" si="0"/>
        <v>8</v>
      </c>
      <c r="D10" s="1">
        <v>407656.77096770669</v>
      </c>
    </row>
    <row r="11" spans="2:4" x14ac:dyDescent="0.25">
      <c r="B11">
        <v>2015</v>
      </c>
      <c r="C11">
        <f t="shared" si="0"/>
        <v>9</v>
      </c>
      <c r="D11" s="1">
        <v>353972.20337822189</v>
      </c>
    </row>
    <row r="12" spans="2:4" x14ac:dyDescent="0.25">
      <c r="B12">
        <v>2015</v>
      </c>
      <c r="C12">
        <f t="shared" si="0"/>
        <v>10</v>
      </c>
      <c r="D12" s="1">
        <v>342013.99079961854</v>
      </c>
    </row>
    <row r="13" spans="2:4" x14ac:dyDescent="0.25">
      <c r="B13">
        <v>2015</v>
      </c>
      <c r="C13">
        <f t="shared" si="0"/>
        <v>11</v>
      </c>
      <c r="D13" s="1">
        <v>383778.94981617504</v>
      </c>
    </row>
    <row r="14" spans="2:4" x14ac:dyDescent="0.25">
      <c r="B14">
        <v>2015</v>
      </c>
      <c r="C14">
        <f>C13+1</f>
        <v>12</v>
      </c>
      <c r="D14" s="1">
        <v>442423.84290659265</v>
      </c>
    </row>
    <row r="16" spans="2:4" x14ac:dyDescent="0.25">
      <c r="B16">
        <f>B3+1</f>
        <v>2016</v>
      </c>
      <c r="C16">
        <f>C3</f>
        <v>1</v>
      </c>
      <c r="D16" s="1">
        <v>436417.73155661073</v>
      </c>
    </row>
    <row r="17" spans="2:4" x14ac:dyDescent="0.25">
      <c r="B17">
        <f t="shared" ref="B17:B79" si="1">B4+1</f>
        <v>2016</v>
      </c>
      <c r="C17">
        <f t="shared" ref="C17:C79" si="2">C4</f>
        <v>2</v>
      </c>
      <c r="D17" s="1">
        <v>354439.41177889099</v>
      </c>
    </row>
    <row r="18" spans="2:4" x14ac:dyDescent="0.25">
      <c r="B18">
        <f t="shared" si="1"/>
        <v>2016</v>
      </c>
      <c r="C18">
        <f t="shared" si="2"/>
        <v>3</v>
      </c>
      <c r="D18" s="1">
        <v>344465.38607519335</v>
      </c>
    </row>
    <row r="19" spans="2:4" x14ac:dyDescent="0.25">
      <c r="B19">
        <f t="shared" si="1"/>
        <v>2016</v>
      </c>
      <c r="C19">
        <f t="shared" si="2"/>
        <v>4</v>
      </c>
      <c r="D19" s="1">
        <v>302897.81986823265</v>
      </c>
    </row>
    <row r="20" spans="2:4" x14ac:dyDescent="0.25">
      <c r="B20">
        <f t="shared" si="1"/>
        <v>2016</v>
      </c>
      <c r="C20">
        <f t="shared" si="2"/>
        <v>5</v>
      </c>
      <c r="D20" s="1">
        <v>326684.32867124339</v>
      </c>
    </row>
    <row r="21" spans="2:4" x14ac:dyDescent="0.25">
      <c r="B21">
        <f t="shared" si="1"/>
        <v>2016</v>
      </c>
      <c r="C21">
        <f t="shared" si="2"/>
        <v>6</v>
      </c>
      <c r="D21" s="1">
        <v>346857.9561550793</v>
      </c>
    </row>
    <row r="22" spans="2:4" x14ac:dyDescent="0.25">
      <c r="B22">
        <f t="shared" si="1"/>
        <v>2016</v>
      </c>
      <c r="C22">
        <f t="shared" si="2"/>
        <v>7</v>
      </c>
      <c r="D22" s="1">
        <v>384562.9961952942</v>
      </c>
    </row>
    <row r="23" spans="2:4" x14ac:dyDescent="0.25">
      <c r="B23">
        <f t="shared" si="1"/>
        <v>2016</v>
      </c>
      <c r="C23">
        <f t="shared" si="2"/>
        <v>8</v>
      </c>
      <c r="D23" s="1">
        <v>410498.78369662608</v>
      </c>
    </row>
    <row r="24" spans="2:4" x14ac:dyDescent="0.25">
      <c r="B24">
        <f t="shared" si="1"/>
        <v>2016</v>
      </c>
      <c r="C24">
        <f t="shared" si="2"/>
        <v>9</v>
      </c>
      <c r="D24" s="1">
        <v>344166.10941954097</v>
      </c>
    </row>
    <row r="25" spans="2:4" x14ac:dyDescent="0.25">
      <c r="B25">
        <f t="shared" si="1"/>
        <v>2016</v>
      </c>
      <c r="C25">
        <f t="shared" si="2"/>
        <v>10</v>
      </c>
      <c r="D25" s="1">
        <v>352150.60299627611</v>
      </c>
    </row>
    <row r="26" spans="2:4" x14ac:dyDescent="0.25">
      <c r="B26">
        <f t="shared" si="1"/>
        <v>2016</v>
      </c>
      <c r="C26">
        <f t="shared" si="2"/>
        <v>11</v>
      </c>
      <c r="D26" s="1">
        <v>354260.40082300117</v>
      </c>
    </row>
    <row r="27" spans="2:4" x14ac:dyDescent="0.25">
      <c r="B27">
        <f t="shared" si="1"/>
        <v>2016</v>
      </c>
      <c r="C27">
        <f t="shared" si="2"/>
        <v>12</v>
      </c>
      <c r="D27" s="1">
        <v>474670.71549557656</v>
      </c>
    </row>
    <row r="29" spans="2:4" x14ac:dyDescent="0.25">
      <c r="B29">
        <f t="shared" si="1"/>
        <v>2017</v>
      </c>
      <c r="C29">
        <f t="shared" si="2"/>
        <v>1</v>
      </c>
      <c r="D29" s="1">
        <v>506308.43797000026</v>
      </c>
    </row>
    <row r="30" spans="2:4" x14ac:dyDescent="0.25">
      <c r="B30">
        <f t="shared" si="1"/>
        <v>2017</v>
      </c>
      <c r="C30">
        <f t="shared" si="2"/>
        <v>2</v>
      </c>
      <c r="D30" s="1">
        <v>397396.14839200024</v>
      </c>
    </row>
    <row r="31" spans="2:4" x14ac:dyDescent="0.25">
      <c r="B31">
        <f t="shared" si="1"/>
        <v>2017</v>
      </c>
      <c r="C31">
        <f t="shared" si="2"/>
        <v>3</v>
      </c>
      <c r="D31" s="1">
        <v>361285.55997400009</v>
      </c>
    </row>
    <row r="32" spans="2:4" x14ac:dyDescent="0.25">
      <c r="B32">
        <f t="shared" si="1"/>
        <v>2017</v>
      </c>
      <c r="C32">
        <f t="shared" si="2"/>
        <v>4</v>
      </c>
      <c r="D32" s="1">
        <v>310496.39371000009</v>
      </c>
    </row>
    <row r="33" spans="2:4" x14ac:dyDescent="0.25">
      <c r="B33">
        <f t="shared" si="1"/>
        <v>2017</v>
      </c>
      <c r="C33">
        <f t="shared" si="2"/>
        <v>5</v>
      </c>
      <c r="D33" s="1">
        <v>331278.60673999984</v>
      </c>
    </row>
    <row r="34" spans="2:4" x14ac:dyDescent="0.25">
      <c r="B34">
        <f t="shared" si="1"/>
        <v>2017</v>
      </c>
      <c r="C34">
        <f t="shared" si="2"/>
        <v>6</v>
      </c>
      <c r="D34" s="1">
        <v>349646.52943199989</v>
      </c>
    </row>
    <row r="35" spans="2:4" x14ac:dyDescent="0.25">
      <c r="B35">
        <f t="shared" si="1"/>
        <v>2017</v>
      </c>
      <c r="C35">
        <f t="shared" si="2"/>
        <v>7</v>
      </c>
      <c r="D35" s="1">
        <v>414293.29007499997</v>
      </c>
    </row>
    <row r="36" spans="2:4" x14ac:dyDescent="0.25">
      <c r="B36">
        <f t="shared" si="1"/>
        <v>2017</v>
      </c>
      <c r="C36">
        <f t="shared" si="2"/>
        <v>8</v>
      </c>
      <c r="D36" s="1">
        <v>398657.97619999998</v>
      </c>
    </row>
    <row r="37" spans="2:4" x14ac:dyDescent="0.25">
      <c r="B37">
        <f t="shared" si="1"/>
        <v>2017</v>
      </c>
      <c r="C37">
        <f t="shared" si="2"/>
        <v>9</v>
      </c>
      <c r="D37" s="1">
        <v>354998.59093900019</v>
      </c>
    </row>
    <row r="38" spans="2:4" x14ac:dyDescent="0.25">
      <c r="B38">
        <f t="shared" si="1"/>
        <v>2017</v>
      </c>
      <c r="C38">
        <f t="shared" si="2"/>
        <v>10</v>
      </c>
      <c r="D38" s="1">
        <v>352975.77919599996</v>
      </c>
    </row>
    <row r="39" spans="2:4" x14ac:dyDescent="0.25">
      <c r="B39">
        <f t="shared" si="1"/>
        <v>2017</v>
      </c>
      <c r="C39">
        <f t="shared" si="2"/>
        <v>11</v>
      </c>
      <c r="D39" s="1">
        <v>381409.734696</v>
      </c>
    </row>
    <row r="40" spans="2:4" x14ac:dyDescent="0.25">
      <c r="B40">
        <f t="shared" si="1"/>
        <v>2017</v>
      </c>
      <c r="C40">
        <f t="shared" si="2"/>
        <v>12</v>
      </c>
      <c r="D40" s="1">
        <v>451107.48501599912</v>
      </c>
    </row>
    <row r="42" spans="2:4" x14ac:dyDescent="0.25">
      <c r="B42">
        <f t="shared" si="1"/>
        <v>2018</v>
      </c>
      <c r="C42">
        <f t="shared" si="2"/>
        <v>1</v>
      </c>
      <c r="D42" s="1">
        <v>416625.97248899977</v>
      </c>
    </row>
    <row r="43" spans="2:4" x14ac:dyDescent="0.25">
      <c r="B43">
        <f t="shared" si="1"/>
        <v>2018</v>
      </c>
      <c r="C43">
        <f t="shared" si="2"/>
        <v>2</v>
      </c>
      <c r="D43" s="1">
        <v>358564.046042</v>
      </c>
    </row>
    <row r="44" spans="2:4" x14ac:dyDescent="0.25">
      <c r="B44">
        <f t="shared" si="1"/>
        <v>2018</v>
      </c>
      <c r="C44">
        <f t="shared" si="2"/>
        <v>3</v>
      </c>
      <c r="D44" s="1">
        <v>352032.29393099959</v>
      </c>
    </row>
    <row r="45" spans="2:4" x14ac:dyDescent="0.25">
      <c r="B45">
        <f t="shared" si="1"/>
        <v>2018</v>
      </c>
      <c r="C45">
        <f t="shared" si="2"/>
        <v>4</v>
      </c>
      <c r="D45" s="1">
        <v>313247.68275699986</v>
      </c>
    </row>
    <row r="46" spans="2:4" x14ac:dyDescent="0.25">
      <c r="B46">
        <f t="shared" si="1"/>
        <v>2018</v>
      </c>
      <c r="C46">
        <f t="shared" si="2"/>
        <v>5</v>
      </c>
      <c r="D46" s="1">
        <v>314365.79684199934</v>
      </c>
    </row>
    <row r="47" spans="2:4" x14ac:dyDescent="0.25">
      <c r="B47">
        <f t="shared" si="1"/>
        <v>2018</v>
      </c>
      <c r="C47">
        <f t="shared" si="2"/>
        <v>6</v>
      </c>
      <c r="D47" s="1">
        <v>337310.15116599976</v>
      </c>
    </row>
    <row r="48" spans="2:4" x14ac:dyDescent="0.25">
      <c r="B48">
        <f t="shared" si="1"/>
        <v>2018</v>
      </c>
      <c r="C48">
        <f t="shared" si="2"/>
        <v>7</v>
      </c>
      <c r="D48" s="1">
        <v>412454.17001699976</v>
      </c>
    </row>
    <row r="49" spans="2:4" x14ac:dyDescent="0.25">
      <c r="B49">
        <f t="shared" si="1"/>
        <v>2018</v>
      </c>
      <c r="C49">
        <f t="shared" si="2"/>
        <v>8</v>
      </c>
      <c r="D49" s="1">
        <v>397083.9779469996</v>
      </c>
    </row>
    <row r="50" spans="2:4" x14ac:dyDescent="0.25">
      <c r="B50">
        <f t="shared" si="1"/>
        <v>2018</v>
      </c>
      <c r="C50">
        <f t="shared" si="2"/>
        <v>9</v>
      </c>
      <c r="D50" s="1">
        <v>338818.79230499995</v>
      </c>
    </row>
    <row r="51" spans="2:4" x14ac:dyDescent="0.25">
      <c r="B51">
        <f t="shared" si="1"/>
        <v>2018</v>
      </c>
      <c r="C51">
        <f t="shared" si="2"/>
        <v>10</v>
      </c>
      <c r="D51" s="1">
        <v>332397.81391400006</v>
      </c>
    </row>
    <row r="52" spans="2:4" x14ac:dyDescent="0.25">
      <c r="B52">
        <f t="shared" si="1"/>
        <v>2018</v>
      </c>
      <c r="C52">
        <f t="shared" si="2"/>
        <v>11</v>
      </c>
      <c r="D52" s="1">
        <v>372582.11306500004</v>
      </c>
    </row>
    <row r="53" spans="2:4" x14ac:dyDescent="0.25">
      <c r="B53">
        <f t="shared" si="1"/>
        <v>2018</v>
      </c>
      <c r="C53">
        <f t="shared" si="2"/>
        <v>12</v>
      </c>
      <c r="D53" s="1">
        <v>415724.01928299962</v>
      </c>
    </row>
    <row r="55" spans="2:4" x14ac:dyDescent="0.25">
      <c r="B55">
        <f t="shared" si="1"/>
        <v>2019</v>
      </c>
      <c r="C55">
        <f t="shared" si="2"/>
        <v>1</v>
      </c>
      <c r="D55" s="1">
        <v>428439.80447799992</v>
      </c>
    </row>
    <row r="56" spans="2:4" x14ac:dyDescent="0.25">
      <c r="B56">
        <f t="shared" si="1"/>
        <v>2019</v>
      </c>
      <c r="C56">
        <f t="shared" si="2"/>
        <v>2</v>
      </c>
      <c r="D56" s="1">
        <v>425635.46321899933</v>
      </c>
    </row>
    <row r="57" spans="2:4" x14ac:dyDescent="0.25">
      <c r="B57">
        <f t="shared" si="1"/>
        <v>2019</v>
      </c>
      <c r="C57">
        <f t="shared" si="2"/>
        <v>3</v>
      </c>
      <c r="D57" s="1">
        <v>393384.54105000006</v>
      </c>
    </row>
    <row r="58" spans="2:4" x14ac:dyDescent="0.25">
      <c r="B58">
        <f t="shared" si="1"/>
        <v>2019</v>
      </c>
      <c r="C58">
        <f t="shared" si="2"/>
        <v>4</v>
      </c>
      <c r="D58" s="1">
        <v>303385.2970089998</v>
      </c>
    </row>
    <row r="59" spans="2:4" x14ac:dyDescent="0.25">
      <c r="B59">
        <f t="shared" si="1"/>
        <v>2019</v>
      </c>
      <c r="C59">
        <f t="shared" si="2"/>
        <v>5</v>
      </c>
      <c r="D59" s="1">
        <v>320262.45056800032</v>
      </c>
    </row>
    <row r="60" spans="2:4" x14ac:dyDescent="0.25">
      <c r="B60">
        <f t="shared" si="1"/>
        <v>2019</v>
      </c>
      <c r="C60">
        <f t="shared" si="2"/>
        <v>6</v>
      </c>
      <c r="D60" s="1">
        <v>352262.46793399967</v>
      </c>
    </row>
    <row r="61" spans="2:4" x14ac:dyDescent="0.25">
      <c r="B61">
        <f t="shared" si="1"/>
        <v>2019</v>
      </c>
      <c r="C61">
        <f t="shared" si="2"/>
        <v>7</v>
      </c>
      <c r="D61" s="1">
        <v>384549.64201299992</v>
      </c>
    </row>
    <row r="62" spans="2:4" x14ac:dyDescent="0.25">
      <c r="B62">
        <f t="shared" si="1"/>
        <v>2019</v>
      </c>
      <c r="C62">
        <f t="shared" si="2"/>
        <v>8</v>
      </c>
      <c r="D62" s="1">
        <v>397700.49479300028</v>
      </c>
    </row>
    <row r="63" spans="2:4" x14ac:dyDescent="0.25">
      <c r="B63">
        <f t="shared" si="1"/>
        <v>2019</v>
      </c>
      <c r="C63">
        <f t="shared" si="2"/>
        <v>9</v>
      </c>
      <c r="D63" s="1">
        <v>352038.68114200019</v>
      </c>
    </row>
    <row r="64" spans="2:4" x14ac:dyDescent="0.25">
      <c r="B64">
        <f t="shared" si="1"/>
        <v>2019</v>
      </c>
      <c r="C64">
        <f t="shared" si="2"/>
        <v>10</v>
      </c>
      <c r="D64" s="1">
        <v>371995.61411899998</v>
      </c>
    </row>
    <row r="65" spans="2:4" x14ac:dyDescent="0.25">
      <c r="B65">
        <f t="shared" si="1"/>
        <v>2019</v>
      </c>
      <c r="C65">
        <f t="shared" si="2"/>
        <v>11</v>
      </c>
      <c r="D65" s="1">
        <v>393483.20121999993</v>
      </c>
    </row>
    <row r="66" spans="2:4" x14ac:dyDescent="0.25">
      <c r="B66">
        <f t="shared" si="1"/>
        <v>2019</v>
      </c>
      <c r="C66">
        <f t="shared" si="2"/>
        <v>12</v>
      </c>
      <c r="D66" s="1">
        <v>436258.24481499998</v>
      </c>
    </row>
    <row r="68" spans="2:4" x14ac:dyDescent="0.25">
      <c r="B68">
        <f t="shared" si="1"/>
        <v>2020</v>
      </c>
      <c r="C68">
        <f t="shared" si="2"/>
        <v>1</v>
      </c>
      <c r="D68" s="1">
        <v>419645.75735500065</v>
      </c>
    </row>
    <row r="69" spans="2:4" x14ac:dyDescent="0.25">
      <c r="B69">
        <f t="shared" si="1"/>
        <v>2020</v>
      </c>
      <c r="C69">
        <f t="shared" si="2"/>
        <v>2</v>
      </c>
      <c r="D69" s="1">
        <v>363408.0519650004</v>
      </c>
    </row>
    <row r="70" spans="2:4" x14ac:dyDescent="0.25">
      <c r="B70">
        <f t="shared" si="1"/>
        <v>2020</v>
      </c>
      <c r="C70">
        <f t="shared" si="2"/>
        <v>3</v>
      </c>
      <c r="D70" s="1">
        <v>358413.86512199993</v>
      </c>
    </row>
    <row r="71" spans="2:4" x14ac:dyDescent="0.25">
      <c r="B71">
        <f t="shared" si="1"/>
        <v>2020</v>
      </c>
      <c r="C71">
        <f t="shared" si="2"/>
        <v>4</v>
      </c>
      <c r="D71" s="1">
        <v>314836.99073100009</v>
      </c>
    </row>
    <row r="72" spans="2:4" x14ac:dyDescent="0.25">
      <c r="B72">
        <f t="shared" si="1"/>
        <v>2020</v>
      </c>
      <c r="C72">
        <f t="shared" si="2"/>
        <v>5</v>
      </c>
      <c r="D72" s="1">
        <v>316302.88007499976</v>
      </c>
    </row>
    <row r="73" spans="2:4" x14ac:dyDescent="0.25">
      <c r="B73">
        <f t="shared" si="1"/>
        <v>2020</v>
      </c>
      <c r="C73">
        <f t="shared" si="2"/>
        <v>6</v>
      </c>
      <c r="D73" s="1">
        <v>338368.47717900004</v>
      </c>
    </row>
    <row r="74" spans="2:4" x14ac:dyDescent="0.25">
      <c r="B74">
        <f t="shared" si="1"/>
        <v>2020</v>
      </c>
      <c r="C74">
        <f t="shared" si="2"/>
        <v>7</v>
      </c>
      <c r="D74" s="1">
        <v>397187.29222400032</v>
      </c>
    </row>
    <row r="75" spans="2:4" x14ac:dyDescent="0.25">
      <c r="B75">
        <f t="shared" si="1"/>
        <v>2020</v>
      </c>
      <c r="C75">
        <f t="shared" si="2"/>
        <v>8</v>
      </c>
      <c r="D75" s="1">
        <v>402273.70232299977</v>
      </c>
    </row>
    <row r="76" spans="2:4" x14ac:dyDescent="0.25">
      <c r="B76">
        <f t="shared" si="1"/>
        <v>2020</v>
      </c>
      <c r="C76">
        <f t="shared" si="2"/>
        <v>9</v>
      </c>
      <c r="D76" s="1">
        <v>355714.56919199997</v>
      </c>
    </row>
    <row r="77" spans="2:4" x14ac:dyDescent="0.25">
      <c r="B77">
        <f t="shared" si="1"/>
        <v>2020</v>
      </c>
      <c r="C77">
        <f t="shared" si="2"/>
        <v>10</v>
      </c>
      <c r="D77" s="1">
        <v>361076.41544399975</v>
      </c>
    </row>
    <row r="78" spans="2:4" x14ac:dyDescent="0.25">
      <c r="B78">
        <f t="shared" si="1"/>
        <v>2020</v>
      </c>
      <c r="C78">
        <f t="shared" si="2"/>
        <v>11</v>
      </c>
      <c r="D78" s="1">
        <v>388246.1958510002</v>
      </c>
    </row>
    <row r="79" spans="2:4" x14ac:dyDescent="0.25">
      <c r="B79">
        <f t="shared" si="1"/>
        <v>2020</v>
      </c>
      <c r="C79">
        <f t="shared" si="2"/>
        <v>12</v>
      </c>
      <c r="D79" s="1">
        <v>442307.89946199983</v>
      </c>
    </row>
    <row r="81" spans="2:4" x14ac:dyDescent="0.25">
      <c r="B81">
        <f t="shared" ref="B81:B131" si="3">B68+1</f>
        <v>2021</v>
      </c>
      <c r="C81">
        <f t="shared" ref="C81:C131" si="4">C68</f>
        <v>1</v>
      </c>
      <c r="D81" s="1">
        <v>420494.66757099977</v>
      </c>
    </row>
    <row r="82" spans="2:4" x14ac:dyDescent="0.25">
      <c r="B82">
        <f t="shared" si="3"/>
        <v>2021</v>
      </c>
      <c r="C82">
        <f t="shared" si="4"/>
        <v>2</v>
      </c>
      <c r="D82" s="1">
        <v>382797.13481399993</v>
      </c>
    </row>
    <row r="83" spans="2:4" x14ac:dyDescent="0.25">
      <c r="B83">
        <f t="shared" si="3"/>
        <v>2021</v>
      </c>
      <c r="C83">
        <f t="shared" si="4"/>
        <v>3</v>
      </c>
      <c r="D83" s="1">
        <v>357442.63546200033</v>
      </c>
    </row>
    <row r="84" spans="2:4" x14ac:dyDescent="0.25">
      <c r="B84">
        <f t="shared" si="3"/>
        <v>2021</v>
      </c>
      <c r="C84">
        <f t="shared" si="4"/>
        <v>4</v>
      </c>
      <c r="D84" s="1">
        <v>323514.98052899964</v>
      </c>
    </row>
    <row r="85" spans="2:4" x14ac:dyDescent="0.25">
      <c r="B85">
        <f t="shared" si="3"/>
        <v>2021</v>
      </c>
      <c r="C85">
        <f t="shared" si="4"/>
        <v>5</v>
      </c>
      <c r="D85" s="1">
        <v>323496.90061699989</v>
      </c>
    </row>
    <row r="86" spans="2:4" x14ac:dyDescent="0.25">
      <c r="B86">
        <f t="shared" si="3"/>
        <v>2021</v>
      </c>
      <c r="C86">
        <f t="shared" si="4"/>
        <v>6</v>
      </c>
      <c r="D86" s="1">
        <v>405739.8970859999</v>
      </c>
    </row>
    <row r="87" spans="2:4" x14ac:dyDescent="0.25">
      <c r="B87">
        <f t="shared" si="3"/>
        <v>2021</v>
      </c>
      <c r="C87">
        <f t="shared" si="4"/>
        <v>7</v>
      </c>
      <c r="D87" s="1">
        <v>448935.58986899984</v>
      </c>
    </row>
    <row r="88" spans="2:4" x14ac:dyDescent="0.25">
      <c r="B88">
        <f t="shared" si="3"/>
        <v>2021</v>
      </c>
      <c r="C88">
        <f t="shared" si="4"/>
        <v>8</v>
      </c>
      <c r="D88" s="1">
        <v>407521.38666999963</v>
      </c>
    </row>
    <row r="89" spans="2:4" x14ac:dyDescent="0.25">
      <c r="B89">
        <f t="shared" si="3"/>
        <v>2021</v>
      </c>
      <c r="C89">
        <f t="shared" si="4"/>
        <v>9</v>
      </c>
      <c r="D89" s="1">
        <v>352664.57282100001</v>
      </c>
    </row>
    <row r="90" spans="2:4" x14ac:dyDescent="0.25">
      <c r="B90">
        <f t="shared" si="3"/>
        <v>2021</v>
      </c>
      <c r="C90">
        <f t="shared" si="4"/>
        <v>10</v>
      </c>
      <c r="D90" s="1">
        <v>349469.06200000021</v>
      </c>
    </row>
    <row r="91" spans="2:4" x14ac:dyDescent="0.25">
      <c r="B91">
        <f t="shared" si="3"/>
        <v>2021</v>
      </c>
      <c r="C91">
        <f t="shared" si="4"/>
        <v>11</v>
      </c>
      <c r="D91" s="1">
        <v>376161.67183799978</v>
      </c>
    </row>
    <row r="92" spans="2:4" x14ac:dyDescent="0.25">
      <c r="B92">
        <f t="shared" si="3"/>
        <v>2021</v>
      </c>
      <c r="C92">
        <f t="shared" si="4"/>
        <v>12</v>
      </c>
      <c r="D92" s="1">
        <v>442790.2023220004</v>
      </c>
    </row>
    <row r="94" spans="2:4" x14ac:dyDescent="0.25">
      <c r="B94">
        <f t="shared" si="3"/>
        <v>2022</v>
      </c>
      <c r="C94">
        <f t="shared" si="4"/>
        <v>1</v>
      </c>
      <c r="D94" s="1">
        <v>478255.80276800005</v>
      </c>
    </row>
    <row r="95" spans="2:4" x14ac:dyDescent="0.25">
      <c r="B95">
        <f t="shared" si="3"/>
        <v>2022</v>
      </c>
      <c r="C95">
        <f t="shared" si="4"/>
        <v>2</v>
      </c>
      <c r="D95" s="1">
        <v>381092.95794000017</v>
      </c>
    </row>
    <row r="96" spans="2:4" x14ac:dyDescent="0.25">
      <c r="B96">
        <f t="shared" si="3"/>
        <v>2022</v>
      </c>
      <c r="C96">
        <f t="shared" si="4"/>
        <v>3</v>
      </c>
      <c r="D96" s="1">
        <v>356953.22045999987</v>
      </c>
    </row>
    <row r="97" spans="2:4" x14ac:dyDescent="0.25">
      <c r="B97">
        <f t="shared" si="3"/>
        <v>2022</v>
      </c>
      <c r="C97">
        <f t="shared" si="4"/>
        <v>4</v>
      </c>
      <c r="D97" s="1">
        <v>345088.48330200056</v>
      </c>
    </row>
    <row r="98" spans="2:4" x14ac:dyDescent="0.25">
      <c r="B98">
        <f t="shared" si="3"/>
        <v>2022</v>
      </c>
      <c r="C98">
        <f t="shared" si="4"/>
        <v>5</v>
      </c>
      <c r="D98" s="1">
        <v>323839.83671000018</v>
      </c>
    </row>
    <row r="99" spans="2:4" x14ac:dyDescent="0.25">
      <c r="B99">
        <f t="shared" si="3"/>
        <v>2022</v>
      </c>
      <c r="C99">
        <f t="shared" si="4"/>
        <v>6</v>
      </c>
      <c r="D99" s="1">
        <v>333477.51464899955</v>
      </c>
    </row>
    <row r="100" spans="2:4" x14ac:dyDescent="0.25">
      <c r="B100">
        <f t="shared" si="3"/>
        <v>2022</v>
      </c>
      <c r="C100">
        <f t="shared" si="4"/>
        <v>7</v>
      </c>
      <c r="D100" s="1">
        <v>424226.4315850003</v>
      </c>
    </row>
    <row r="101" spans="2:4" x14ac:dyDescent="0.25">
      <c r="B101">
        <f t="shared" si="3"/>
        <v>2022</v>
      </c>
      <c r="C101">
        <f t="shared" si="4"/>
        <v>8</v>
      </c>
      <c r="D101" s="1">
        <v>422620.49933700036</v>
      </c>
    </row>
    <row r="102" spans="2:4" x14ac:dyDescent="0.25">
      <c r="B102">
        <f t="shared" si="3"/>
        <v>2022</v>
      </c>
      <c r="C102">
        <f t="shared" si="4"/>
        <v>9</v>
      </c>
      <c r="D102" s="1">
        <v>324326.61184099974</v>
      </c>
    </row>
    <row r="103" spans="2:4" x14ac:dyDescent="0.25">
      <c r="B103">
        <f t="shared" si="3"/>
        <v>2022</v>
      </c>
      <c r="C103">
        <f t="shared" si="4"/>
        <v>10</v>
      </c>
      <c r="D103" s="1">
        <v>339494.7458680002</v>
      </c>
    </row>
    <row r="104" spans="2:4" x14ac:dyDescent="0.25">
      <c r="B104">
        <f t="shared" si="3"/>
        <v>2022</v>
      </c>
      <c r="C104">
        <f t="shared" si="4"/>
        <v>11</v>
      </c>
      <c r="D104" s="1">
        <v>417687.70875000005</v>
      </c>
    </row>
    <row r="105" spans="2:4" x14ac:dyDescent="0.25">
      <c r="B105">
        <f t="shared" si="3"/>
        <v>2022</v>
      </c>
      <c r="C105">
        <f t="shared" si="4"/>
        <v>12</v>
      </c>
      <c r="D105" s="1">
        <v>499352.47647800046</v>
      </c>
    </row>
    <row r="107" spans="2:4" x14ac:dyDescent="0.25">
      <c r="B107">
        <f t="shared" si="3"/>
        <v>2023</v>
      </c>
      <c r="C107">
        <f t="shared" si="4"/>
        <v>1</v>
      </c>
      <c r="D107" s="1">
        <v>447898.52906999981</v>
      </c>
    </row>
    <row r="108" spans="2:4" x14ac:dyDescent="0.25">
      <c r="B108">
        <f t="shared" si="3"/>
        <v>2023</v>
      </c>
      <c r="C108">
        <f t="shared" si="4"/>
        <v>2</v>
      </c>
      <c r="D108" s="1">
        <v>381274.93786200014</v>
      </c>
    </row>
    <row r="109" spans="2:4" x14ac:dyDescent="0.25">
      <c r="B109">
        <f t="shared" si="3"/>
        <v>2023</v>
      </c>
      <c r="C109">
        <f t="shared" si="4"/>
        <v>3</v>
      </c>
      <c r="D109" s="1">
        <v>375197.70555900026</v>
      </c>
    </row>
    <row r="110" spans="2:4" x14ac:dyDescent="0.25">
      <c r="B110">
        <f t="shared" si="3"/>
        <v>2023</v>
      </c>
      <c r="C110">
        <f t="shared" si="4"/>
        <v>4</v>
      </c>
      <c r="D110" s="1">
        <v>309259.78108600026</v>
      </c>
    </row>
    <row r="111" spans="2:4" x14ac:dyDescent="0.25">
      <c r="B111">
        <f t="shared" si="3"/>
        <v>2023</v>
      </c>
      <c r="C111">
        <f t="shared" si="4"/>
        <v>5</v>
      </c>
      <c r="D111" s="1">
        <v>301253.78769899998</v>
      </c>
    </row>
    <row r="112" spans="2:4" x14ac:dyDescent="0.25">
      <c r="B112">
        <f t="shared" si="3"/>
        <v>2023</v>
      </c>
      <c r="C112">
        <f t="shared" si="4"/>
        <v>6</v>
      </c>
      <c r="D112" s="1">
        <v>322592.90385500004</v>
      </c>
    </row>
    <row r="113" spans="2:4" x14ac:dyDescent="0.25">
      <c r="B113">
        <f t="shared" si="3"/>
        <v>2023</v>
      </c>
      <c r="C113">
        <f t="shared" si="4"/>
        <v>7</v>
      </c>
      <c r="D113" s="1">
        <v>381876.0001100006</v>
      </c>
    </row>
    <row r="114" spans="2:4" x14ac:dyDescent="0.25">
      <c r="B114">
        <f t="shared" si="3"/>
        <v>2023</v>
      </c>
      <c r="C114">
        <f t="shared" si="4"/>
        <v>8</v>
      </c>
      <c r="D114" s="1">
        <v>368153.68218399992</v>
      </c>
    </row>
    <row r="115" spans="2:4" x14ac:dyDescent="0.25">
      <c r="B115">
        <f t="shared" si="3"/>
        <v>2023</v>
      </c>
      <c r="C115">
        <f t="shared" si="4"/>
        <v>9</v>
      </c>
      <c r="D115" s="1">
        <v>313610.63747100055</v>
      </c>
    </row>
    <row r="116" spans="2:4" x14ac:dyDescent="0.25">
      <c r="B116">
        <f t="shared" si="3"/>
        <v>2023</v>
      </c>
      <c r="C116">
        <f t="shared" si="4"/>
        <v>10</v>
      </c>
      <c r="D116" s="1">
        <v>324091.29506400018</v>
      </c>
    </row>
    <row r="117" spans="2:4" x14ac:dyDescent="0.25">
      <c r="B117">
        <f t="shared" si="3"/>
        <v>2023</v>
      </c>
      <c r="C117">
        <f t="shared" si="4"/>
        <v>11</v>
      </c>
      <c r="D117" s="1">
        <v>392824.55465999973</v>
      </c>
    </row>
    <row r="118" spans="2:4" x14ac:dyDescent="0.25">
      <c r="B118">
        <f t="shared" si="3"/>
        <v>2023</v>
      </c>
      <c r="C118">
        <f t="shared" si="4"/>
        <v>12</v>
      </c>
      <c r="D118" s="1">
        <v>421679.9151380001</v>
      </c>
    </row>
    <row r="120" spans="2:4" x14ac:dyDescent="0.25">
      <c r="B120">
        <f t="shared" si="3"/>
        <v>2024</v>
      </c>
      <c r="C120">
        <f t="shared" si="4"/>
        <v>1</v>
      </c>
      <c r="D120" s="1">
        <v>479491.05178700038</v>
      </c>
    </row>
    <row r="121" spans="2:4" x14ac:dyDescent="0.25">
      <c r="B121">
        <f t="shared" si="3"/>
        <v>2024</v>
      </c>
      <c r="C121">
        <f t="shared" si="4"/>
        <v>2</v>
      </c>
      <c r="D121" s="1">
        <v>373135.48400200013</v>
      </c>
    </row>
    <row r="122" spans="2:4" x14ac:dyDescent="0.25">
      <c r="B122">
        <f t="shared" si="3"/>
        <v>2024</v>
      </c>
      <c r="C122">
        <f t="shared" si="4"/>
        <v>3</v>
      </c>
      <c r="D122" s="1">
        <v>343621.68369500031</v>
      </c>
    </row>
    <row r="123" spans="2:4" x14ac:dyDescent="0.25">
      <c r="B123">
        <f t="shared" si="3"/>
        <v>2024</v>
      </c>
      <c r="C123">
        <f t="shared" si="4"/>
        <v>4</v>
      </c>
      <c r="D123" s="1">
        <v>307165.20146699989</v>
      </c>
    </row>
    <row r="124" spans="2:4" x14ac:dyDescent="0.25">
      <c r="B124">
        <f t="shared" si="3"/>
        <v>2024</v>
      </c>
      <c r="C124">
        <f t="shared" si="4"/>
        <v>5</v>
      </c>
      <c r="D124" s="1">
        <v>318355.32543899969</v>
      </c>
    </row>
    <row r="125" spans="2:4" x14ac:dyDescent="0.25">
      <c r="B125">
        <f t="shared" si="3"/>
        <v>2024</v>
      </c>
      <c r="C125">
        <f t="shared" si="4"/>
        <v>6</v>
      </c>
      <c r="D125" s="1">
        <v>338488.72720900009</v>
      </c>
    </row>
    <row r="126" spans="2:4" x14ac:dyDescent="0.25">
      <c r="B126">
        <f t="shared" si="3"/>
        <v>2024</v>
      </c>
      <c r="C126">
        <f t="shared" si="4"/>
        <v>7</v>
      </c>
      <c r="D126" s="1">
        <v>423656.18298999971</v>
      </c>
    </row>
    <row r="127" spans="2:4" x14ac:dyDescent="0.25">
      <c r="B127">
        <f t="shared" si="3"/>
        <v>2024</v>
      </c>
      <c r="C127">
        <f t="shared" si="4"/>
        <v>8</v>
      </c>
      <c r="D127" s="1">
        <v>388584.85439499962</v>
      </c>
    </row>
    <row r="128" spans="2:4" x14ac:dyDescent="0.25">
      <c r="B128">
        <f t="shared" si="3"/>
        <v>2024</v>
      </c>
      <c r="C128">
        <f t="shared" si="4"/>
        <v>9</v>
      </c>
      <c r="D128" s="1">
        <v>356920.51318499999</v>
      </c>
    </row>
    <row r="129" spans="2:4" x14ac:dyDescent="0.25">
      <c r="B129">
        <f t="shared" si="3"/>
        <v>2024</v>
      </c>
      <c r="C129">
        <f t="shared" si="4"/>
        <v>10</v>
      </c>
      <c r="D129" s="56">
        <v>344257.89912000037</v>
      </c>
    </row>
    <row r="130" spans="2:4" x14ac:dyDescent="0.25">
      <c r="B130">
        <f t="shared" si="3"/>
        <v>2024</v>
      </c>
      <c r="C130">
        <f t="shared" si="4"/>
        <v>11</v>
      </c>
      <c r="D130" s="56">
        <v>374726.73046000005</v>
      </c>
    </row>
    <row r="131" spans="2:4" x14ac:dyDescent="0.25">
      <c r="B131">
        <f t="shared" si="3"/>
        <v>2024</v>
      </c>
      <c r="C131">
        <f t="shared" si="4"/>
        <v>12</v>
      </c>
      <c r="D131" s="56">
        <v>428208.09055099974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88EAE-4C84-46B5-9286-870A9F79EC19}">
  <sheetPr codeName="Sheet23"/>
  <dimension ref="A1:I13"/>
  <sheetViews>
    <sheetView zoomScale="120" zoomScaleNormal="120" workbookViewId="0">
      <selection activeCell="H10" sqref="H10"/>
    </sheetView>
  </sheetViews>
  <sheetFormatPr defaultRowHeight="15" x14ac:dyDescent="0.25"/>
  <cols>
    <col min="2" max="2" width="13.42578125" bestFit="1" customWidth="1"/>
    <col min="3" max="4" width="10.140625" bestFit="1" customWidth="1"/>
    <col min="6" max="6" width="5.42578125" bestFit="1" customWidth="1"/>
    <col min="7" max="9" width="10.28515625" bestFit="1" customWidth="1"/>
  </cols>
  <sheetData>
    <row r="1" spans="1:9" ht="15.75" thickBot="1" x14ac:dyDescent="0.3">
      <c r="A1" s="11"/>
      <c r="B1" s="11"/>
      <c r="C1" s="29"/>
      <c r="D1" s="29"/>
      <c r="E1" s="11"/>
      <c r="F1" s="11"/>
      <c r="G1" s="11"/>
      <c r="H1" s="11"/>
      <c r="I1" s="11"/>
    </row>
    <row r="2" spans="1:9" x14ac:dyDescent="0.25">
      <c r="A2" s="11"/>
      <c r="B2" s="100" t="s">
        <v>75</v>
      </c>
      <c r="C2" s="101"/>
      <c r="D2" s="102"/>
      <c r="E2" s="11"/>
      <c r="F2" s="96" t="s">
        <v>75</v>
      </c>
      <c r="G2" s="97"/>
      <c r="H2" s="97"/>
      <c r="I2" s="97"/>
    </row>
    <row r="3" spans="1:9" ht="15.75" thickBot="1" x14ac:dyDescent="0.3">
      <c r="A3" s="11"/>
      <c r="B3" s="96" t="s">
        <v>76</v>
      </c>
      <c r="C3" s="97"/>
      <c r="D3" s="103"/>
      <c r="E3" s="11"/>
      <c r="F3" s="98" t="s">
        <v>79</v>
      </c>
      <c r="G3" s="99"/>
      <c r="H3" s="99"/>
      <c r="I3" s="99"/>
    </row>
    <row r="4" spans="1:9" x14ac:dyDescent="0.25">
      <c r="A4" s="11"/>
      <c r="B4" s="44" t="s">
        <v>0</v>
      </c>
      <c r="C4" s="82" t="s">
        <v>16</v>
      </c>
      <c r="D4" s="82" t="s">
        <v>17</v>
      </c>
      <c r="E4" s="11"/>
      <c r="F4" s="77" t="s">
        <v>0</v>
      </c>
      <c r="G4" s="75" t="s">
        <v>16</v>
      </c>
      <c r="H4" s="75" t="s">
        <v>37</v>
      </c>
      <c r="I4" s="76" t="s">
        <v>38</v>
      </c>
    </row>
    <row r="5" spans="1:9" x14ac:dyDescent="0.25">
      <c r="A5" s="11"/>
      <c r="B5" s="38" t="s">
        <v>78</v>
      </c>
      <c r="C5" s="83">
        <v>6593</v>
      </c>
      <c r="D5" s="84">
        <v>6593</v>
      </c>
      <c r="E5" s="11"/>
      <c r="F5" s="38">
        <v>2019</v>
      </c>
      <c r="G5" s="78">
        <f>'Counterfactual Resources'!O12*$C$5</f>
        <v>494475</v>
      </c>
      <c r="H5" s="78">
        <f>'Counterfactual Resources'!P12*$D$5</f>
        <v>0</v>
      </c>
      <c r="I5" s="80">
        <f>'Counterfactual Resources'!Q12*$D$5</f>
        <v>494475</v>
      </c>
    </row>
    <row r="6" spans="1:9" ht="15.75" thickBot="1" x14ac:dyDescent="0.3">
      <c r="A6" s="11"/>
      <c r="B6" s="85" t="s">
        <v>77</v>
      </c>
      <c r="C6" s="86">
        <v>6692.2</v>
      </c>
      <c r="D6" s="87">
        <v>5583.6</v>
      </c>
      <c r="E6" s="11"/>
      <c r="F6" s="38">
        <f>F5+1</f>
        <v>2020</v>
      </c>
      <c r="G6" s="78">
        <f>'Counterfactual Resources'!O13*$C$5</f>
        <v>494475</v>
      </c>
      <c r="H6" s="78">
        <f>'Counterfactual Resources'!P13*$D$5</f>
        <v>0</v>
      </c>
      <c r="I6" s="80">
        <f>'Counterfactual Resources'!Q13*$D$5</f>
        <v>494475</v>
      </c>
    </row>
    <row r="7" spans="1:9" x14ac:dyDescent="0.25">
      <c r="A7" s="11"/>
      <c r="B7" s="11"/>
      <c r="C7" s="11"/>
      <c r="D7" s="11"/>
      <c r="E7" s="11"/>
      <c r="F7" s="38">
        <f t="shared" ref="F7:F10" si="0">F6+1</f>
        <v>2021</v>
      </c>
      <c r="G7" s="78">
        <f>'Counterfactual Resources'!O14*$C$6</f>
        <v>501915</v>
      </c>
      <c r="H7" s="78">
        <f>'Counterfactual Resources'!P14*$D$6</f>
        <v>0</v>
      </c>
      <c r="I7" s="80">
        <f>'Counterfactual Resources'!Q14*$D$6</f>
        <v>418770</v>
      </c>
    </row>
    <row r="8" spans="1:9" x14ac:dyDescent="0.25">
      <c r="A8" s="11"/>
      <c r="B8" s="11"/>
      <c r="C8" s="11"/>
      <c r="D8" s="11"/>
      <c r="E8" s="11"/>
      <c r="F8" s="38">
        <f t="shared" si="0"/>
        <v>2022</v>
      </c>
      <c r="G8" s="78">
        <f>'Counterfactual Resources'!O15*$C$6</f>
        <v>501915</v>
      </c>
      <c r="H8" s="78">
        <f>'Counterfactual Resources'!P15*$D$6</f>
        <v>0</v>
      </c>
      <c r="I8" s="80">
        <f>'Counterfactual Resources'!Q15*$D$6</f>
        <v>418770</v>
      </c>
    </row>
    <row r="9" spans="1:9" x14ac:dyDescent="0.25">
      <c r="A9" s="11"/>
      <c r="B9" s="11"/>
      <c r="C9" s="11"/>
      <c r="D9" s="11"/>
      <c r="E9" s="11"/>
      <c r="F9" s="38">
        <f t="shared" si="0"/>
        <v>2023</v>
      </c>
      <c r="G9" s="78">
        <f>'Counterfactual Resources'!O16*$C$6</f>
        <v>501915</v>
      </c>
      <c r="H9" s="78">
        <f>'Counterfactual Resources'!P16*$D$6</f>
        <v>0</v>
      </c>
      <c r="I9" s="80">
        <f>'Counterfactual Resources'!Q16*$D$6</f>
        <v>418770</v>
      </c>
    </row>
    <row r="10" spans="1:9" ht="15.75" thickBot="1" x14ac:dyDescent="0.3">
      <c r="A10" s="11"/>
      <c r="B10" s="11"/>
      <c r="C10" s="11"/>
      <c r="D10" s="11"/>
      <c r="E10" s="11"/>
      <c r="F10" s="41">
        <f t="shared" si="0"/>
        <v>2024</v>
      </c>
      <c r="G10" s="79">
        <f>'Counterfactual Resources'!O17*$C$6</f>
        <v>803064</v>
      </c>
      <c r="H10" s="79">
        <f>'Counterfactual Resources'!P17*$D$6</f>
        <v>111672</v>
      </c>
      <c r="I10" s="81">
        <f>'Counterfactual Resources'!Q17*$D$6</f>
        <v>558360</v>
      </c>
    </row>
    <row r="11" spans="1:9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9" x14ac:dyDescent="0.25">
      <c r="A12" s="11"/>
      <c r="B12" s="11"/>
      <c r="C12" s="11"/>
      <c r="D12" s="11"/>
      <c r="E12" s="11"/>
      <c r="F12" s="11"/>
      <c r="G12" s="11"/>
      <c r="H12" s="11"/>
      <c r="I12" s="11"/>
    </row>
    <row r="13" spans="1:9" x14ac:dyDescent="0.25">
      <c r="A13" s="11"/>
      <c r="B13" s="11"/>
      <c r="C13" s="11"/>
      <c r="D13" s="11"/>
      <c r="E13" s="11"/>
      <c r="F13" s="11"/>
      <c r="G13" s="11"/>
      <c r="H13" s="11"/>
      <c r="I13" s="11"/>
    </row>
  </sheetData>
  <mergeCells count="4">
    <mergeCell ref="F2:I2"/>
    <mergeCell ref="F3:I3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8167-8B94-4CD8-97F9-4D6E2A168669}">
  <dimension ref="A1:BR28"/>
  <sheetViews>
    <sheetView zoomScale="110" zoomScaleNormal="110" workbookViewId="0">
      <selection activeCell="D4" sqref="D4"/>
    </sheetView>
  </sheetViews>
  <sheetFormatPr defaultRowHeight="15" x14ac:dyDescent="0.25"/>
  <cols>
    <col min="1" max="1" width="8.7109375" style="24" bestFit="1" customWidth="1"/>
    <col min="2" max="2" width="14.140625" style="24" customWidth="1"/>
    <col min="3" max="3" width="8.42578125" style="24" customWidth="1"/>
    <col min="4" max="9" width="10.140625" style="24" customWidth="1"/>
    <col min="10" max="10" width="19.5703125" style="24" bestFit="1" customWidth="1"/>
    <col min="11" max="11" width="20.5703125" style="24" bestFit="1" customWidth="1"/>
    <col min="12" max="12" width="8.42578125" style="24" bestFit="1" customWidth="1"/>
    <col min="13" max="21" width="8" style="24" bestFit="1" customWidth="1"/>
    <col min="22" max="29" width="8.7109375" style="24" bestFit="1" customWidth="1"/>
    <col min="30" max="32" width="9.7109375" style="24" bestFit="1" customWidth="1"/>
    <col min="33" max="33" width="9.7109375" style="24" customWidth="1"/>
    <col min="34" max="42" width="8.7109375" style="24" bestFit="1" customWidth="1"/>
    <col min="43" max="45" width="9.7109375" style="24" bestFit="1" customWidth="1"/>
    <col min="46" max="46" width="9.7109375" style="24" customWidth="1"/>
    <col min="47" max="55" width="8.7109375" style="24" bestFit="1" customWidth="1"/>
    <col min="56" max="58" width="9.7109375" style="24" bestFit="1" customWidth="1"/>
    <col min="59" max="16384" width="9.140625" style="24"/>
  </cols>
  <sheetData>
    <row r="1" spans="1:70" ht="15.75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70" ht="15.75" thickBot="1" x14ac:dyDescent="0.3">
      <c r="A2" s="29"/>
      <c r="B2" s="104" t="s">
        <v>66</v>
      </c>
      <c r="C2" s="105"/>
      <c r="D2" s="105"/>
      <c r="E2" s="105"/>
      <c r="F2" s="105"/>
      <c r="G2" s="105"/>
      <c r="H2" s="105"/>
      <c r="I2" s="106"/>
      <c r="J2" s="29"/>
    </row>
    <row r="3" spans="1:70" ht="15.75" thickBot="1" x14ac:dyDescent="0.3">
      <c r="A3" s="30"/>
      <c r="B3" s="37" t="s">
        <v>64</v>
      </c>
      <c r="C3" s="37" t="s">
        <v>63</v>
      </c>
      <c r="D3" s="37">
        <v>2019</v>
      </c>
      <c r="E3" s="37">
        <f>D3+1</f>
        <v>2020</v>
      </c>
      <c r="F3" s="37">
        <f t="shared" ref="F3:I3" si="0">E3+1</f>
        <v>2021</v>
      </c>
      <c r="G3" s="37">
        <f t="shared" si="0"/>
        <v>2022</v>
      </c>
      <c r="H3" s="37">
        <f t="shared" si="0"/>
        <v>2023</v>
      </c>
      <c r="I3" s="37">
        <f t="shared" si="0"/>
        <v>2024</v>
      </c>
      <c r="J3" s="29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</row>
    <row r="4" spans="1:70" x14ac:dyDescent="0.25">
      <c r="A4" s="29"/>
      <c r="B4" s="33">
        <v>2019</v>
      </c>
      <c r="C4" s="34" t="s">
        <v>16</v>
      </c>
      <c r="D4" s="52">
        <v>58.960600251588154</v>
      </c>
      <c r="E4" s="52">
        <v>58.284866922296402</v>
      </c>
      <c r="F4" s="52">
        <v>60.965200260681698</v>
      </c>
      <c r="G4" s="52">
        <v>65.145533599066994</v>
      </c>
      <c r="H4" s="52">
        <v>67.425866937452298</v>
      </c>
      <c r="I4" s="53">
        <v>66.90620027583762</v>
      </c>
      <c r="J4" s="31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70" x14ac:dyDescent="0.25">
      <c r="A5" s="29"/>
      <c r="B5" s="33">
        <v>2021</v>
      </c>
      <c r="C5" s="34" t="s">
        <v>16</v>
      </c>
      <c r="D5" s="52"/>
      <c r="E5" s="52"/>
      <c r="F5" s="52">
        <v>34.014200093966643</v>
      </c>
      <c r="G5" s="52">
        <v>36.782400096997819</v>
      </c>
      <c r="H5" s="52">
        <v>39.574866770737245</v>
      </c>
      <c r="I5" s="53">
        <v>78.176933529349753</v>
      </c>
      <c r="J5" s="31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70" x14ac:dyDescent="0.25">
      <c r="A6" s="29"/>
      <c r="B6" s="33">
        <v>2024</v>
      </c>
      <c r="C6" s="34" t="s">
        <v>16</v>
      </c>
      <c r="D6" s="52"/>
      <c r="E6" s="52"/>
      <c r="F6" s="52"/>
      <c r="G6" s="52"/>
      <c r="H6" s="52"/>
      <c r="I6" s="53">
        <v>45</v>
      </c>
      <c r="J6" s="31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70" x14ac:dyDescent="0.25">
      <c r="A7" s="29"/>
      <c r="B7" s="33">
        <v>2019</v>
      </c>
      <c r="C7" s="34" t="s">
        <v>38</v>
      </c>
      <c r="D7" s="52">
        <v>46.242395682087718</v>
      </c>
      <c r="E7" s="52">
        <v>46.242395682087718</v>
      </c>
      <c r="F7" s="52">
        <v>46.242395682087718</v>
      </c>
      <c r="G7" s="52">
        <v>46.242395682087718</v>
      </c>
      <c r="H7" s="52">
        <v>46.242395682087718</v>
      </c>
      <c r="I7" s="53">
        <v>46.242395682087718</v>
      </c>
      <c r="J7" s="31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70" x14ac:dyDescent="0.25">
      <c r="A8" s="29"/>
      <c r="B8" s="33">
        <v>2021</v>
      </c>
      <c r="C8" s="34" t="s">
        <v>38</v>
      </c>
      <c r="D8" s="52"/>
      <c r="E8" s="52"/>
      <c r="F8" s="52">
        <v>31.28</v>
      </c>
      <c r="G8" s="52">
        <v>31.28</v>
      </c>
      <c r="H8" s="52">
        <v>31.28</v>
      </c>
      <c r="I8" s="53">
        <v>31.28</v>
      </c>
      <c r="J8" s="31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70" x14ac:dyDescent="0.25">
      <c r="A9" s="29"/>
      <c r="B9" s="33">
        <v>2024</v>
      </c>
      <c r="C9" s="34" t="s">
        <v>38</v>
      </c>
      <c r="D9" s="52"/>
      <c r="E9" s="52"/>
      <c r="F9" s="52"/>
      <c r="G9" s="52"/>
      <c r="H9" s="52"/>
      <c r="I9" s="53">
        <v>29.45</v>
      </c>
      <c r="J9" s="29"/>
      <c r="O9" s="27"/>
      <c r="P9" s="27"/>
      <c r="Q9" s="27"/>
      <c r="R9" s="27"/>
      <c r="S9" s="27"/>
      <c r="T9" s="27"/>
      <c r="U9" s="27"/>
    </row>
    <row r="10" spans="1:70" ht="15.75" thickBot="1" x14ac:dyDescent="0.3">
      <c r="A10" s="29"/>
      <c r="B10" s="35">
        <v>2024</v>
      </c>
      <c r="C10" s="36" t="s">
        <v>37</v>
      </c>
      <c r="D10" s="54"/>
      <c r="E10" s="54"/>
      <c r="F10" s="54"/>
      <c r="G10" s="54"/>
      <c r="H10" s="54"/>
      <c r="I10" s="55">
        <v>35.980000000000004</v>
      </c>
      <c r="J10" s="29"/>
      <c r="O10" s="27"/>
      <c r="P10" s="27"/>
      <c r="Q10" s="27"/>
      <c r="R10" s="27"/>
      <c r="S10" s="27"/>
      <c r="T10" s="27"/>
      <c r="U10" s="27"/>
    </row>
    <row r="11" spans="1:70" x14ac:dyDescent="0.25">
      <c r="A11" s="29"/>
      <c r="B11" s="29"/>
      <c r="C11" s="29"/>
      <c r="D11" s="31"/>
      <c r="E11" s="32"/>
      <c r="F11" s="29"/>
      <c r="G11" s="29"/>
      <c r="H11" s="29"/>
      <c r="I11" s="29"/>
      <c r="J11" s="29"/>
      <c r="O11" s="27"/>
      <c r="P11" s="27"/>
      <c r="Q11" s="27"/>
      <c r="R11" s="27"/>
      <c r="S11" s="27"/>
      <c r="T11" s="27"/>
      <c r="U11" s="27"/>
    </row>
    <row r="12" spans="1:70" x14ac:dyDescent="0.25">
      <c r="O12" s="27"/>
      <c r="P12" s="27"/>
      <c r="Q12" s="27"/>
      <c r="R12" s="27"/>
      <c r="S12" s="27"/>
      <c r="T12" s="27"/>
      <c r="U12" s="27"/>
    </row>
    <row r="13" spans="1:70" x14ac:dyDescent="0.25">
      <c r="O13" s="27"/>
      <c r="P13" s="27"/>
      <c r="Q13" s="27"/>
      <c r="R13" s="27"/>
      <c r="S13" s="27"/>
      <c r="T13" s="27"/>
      <c r="U13" s="27"/>
    </row>
    <row r="20" spans="12:21" x14ac:dyDescent="0.25"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2:21" x14ac:dyDescent="0.25"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2:21" x14ac:dyDescent="0.25"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2:21" x14ac:dyDescent="0.25"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2:21" x14ac:dyDescent="0.25"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2:21" x14ac:dyDescent="0.25"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2:21" x14ac:dyDescent="0.25"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2:21" x14ac:dyDescent="0.25"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2:21" x14ac:dyDescent="0.25">
      <c r="L28" s="28"/>
      <c r="M28" s="28"/>
      <c r="N28" s="28"/>
      <c r="O28" s="28"/>
      <c r="P28" s="28"/>
      <c r="Q28" s="28"/>
      <c r="R28" s="28"/>
      <c r="S28" s="28"/>
      <c r="T28" s="28"/>
      <c r="U28" s="28"/>
    </row>
  </sheetData>
  <mergeCells count="1">
    <mergeCell ref="B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52C1-5617-408B-A4A8-9DF93A0C0EDE}">
  <dimension ref="B1:FF30"/>
  <sheetViews>
    <sheetView topLeftCell="A5" zoomScale="90" zoomScaleNormal="90" workbookViewId="0">
      <selection activeCell="F31" sqref="F31"/>
    </sheetView>
  </sheetViews>
  <sheetFormatPr defaultRowHeight="15" x14ac:dyDescent="0.25"/>
  <cols>
    <col min="2" max="2" width="34.28515625" bestFit="1" customWidth="1"/>
    <col min="3" max="4" width="11.7109375" bestFit="1" customWidth="1"/>
    <col min="5" max="5" width="10" bestFit="1" customWidth="1"/>
    <col min="6" max="8" width="11.7109375" bestFit="1" customWidth="1"/>
    <col min="9" max="9" width="12.85546875" bestFit="1" customWidth="1"/>
    <col min="10" max="10" width="12.85546875" customWidth="1"/>
    <col min="11" max="12" width="11.7109375" customWidth="1"/>
    <col min="15" max="15" width="9.5703125" bestFit="1" customWidth="1"/>
    <col min="16" max="16" width="16.85546875" customWidth="1"/>
    <col min="17" max="17" width="8.42578125" bestFit="1" customWidth="1"/>
    <col min="18" max="18" width="8.42578125" customWidth="1"/>
    <col min="19" max="19" width="8.42578125" bestFit="1" customWidth="1"/>
    <col min="20" max="20" width="6.28515625" bestFit="1" customWidth="1"/>
    <col min="21" max="21" width="9.7109375" bestFit="1" customWidth="1"/>
    <col min="22" max="22" width="8.42578125" bestFit="1" customWidth="1"/>
    <col min="23" max="23" width="22.5703125" bestFit="1" customWidth="1"/>
    <col min="24" max="24" width="14.42578125" bestFit="1" customWidth="1"/>
    <col min="25" max="28" width="14.28515625" bestFit="1" customWidth="1"/>
    <col min="29" max="29" width="12.5703125" bestFit="1" customWidth="1"/>
    <col min="30" max="30" width="14.28515625" bestFit="1" customWidth="1"/>
    <col min="31" max="31" width="12.5703125" bestFit="1" customWidth="1"/>
    <col min="32" max="40" width="14.28515625" bestFit="1" customWidth="1"/>
    <col min="41" max="41" width="12.5703125" bestFit="1" customWidth="1"/>
    <col min="42" max="42" width="14.28515625" bestFit="1" customWidth="1"/>
    <col min="43" max="43" width="12.5703125" bestFit="1" customWidth="1"/>
    <col min="44" max="52" width="14.28515625" bestFit="1" customWidth="1"/>
    <col min="53" max="53" width="12.5703125" bestFit="1" customWidth="1"/>
    <col min="54" max="54" width="14.28515625" bestFit="1" customWidth="1"/>
    <col min="55" max="55" width="12.5703125" bestFit="1" customWidth="1"/>
    <col min="56" max="64" width="14.28515625" bestFit="1" customWidth="1"/>
    <col min="65" max="65" width="12.5703125" bestFit="1" customWidth="1"/>
    <col min="66" max="66" width="14.28515625" bestFit="1" customWidth="1"/>
    <col min="67" max="67" width="12.5703125" bestFit="1" customWidth="1"/>
    <col min="68" max="76" width="14.28515625" bestFit="1" customWidth="1"/>
    <col min="77" max="77" width="12.5703125" bestFit="1" customWidth="1"/>
    <col min="78" max="78" width="14.28515625" bestFit="1" customWidth="1"/>
    <col min="79" max="79" width="12.5703125" bestFit="1" customWidth="1"/>
    <col min="80" max="88" width="14.28515625" bestFit="1" customWidth="1"/>
    <col min="89" max="89" width="12.5703125" bestFit="1" customWidth="1"/>
    <col min="90" max="90" width="14.28515625" bestFit="1" customWidth="1"/>
    <col min="91" max="91" width="12.5703125" bestFit="1" customWidth="1"/>
    <col min="92" max="143" width="14.28515625" bestFit="1" customWidth="1"/>
  </cols>
  <sheetData>
    <row r="1" spans="2:162" x14ac:dyDescent="0.25">
      <c r="B1" t="s">
        <v>51</v>
      </c>
      <c r="C1">
        <v>2015</v>
      </c>
      <c r="D1">
        <f>C1+1</f>
        <v>2016</v>
      </c>
      <c r="E1">
        <f t="shared" ref="E1:L1" si="0">D1+1</f>
        <v>2017</v>
      </c>
      <c r="F1">
        <f t="shared" si="0"/>
        <v>2018</v>
      </c>
      <c r="G1">
        <f t="shared" si="0"/>
        <v>2019</v>
      </c>
      <c r="H1">
        <f t="shared" si="0"/>
        <v>2020</v>
      </c>
      <c r="I1">
        <f t="shared" si="0"/>
        <v>2021</v>
      </c>
      <c r="J1">
        <f t="shared" si="0"/>
        <v>2022</v>
      </c>
      <c r="K1">
        <f t="shared" si="0"/>
        <v>2023</v>
      </c>
      <c r="L1">
        <f t="shared" si="0"/>
        <v>2024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H1">
        <v>11</v>
      </c>
      <c r="AI1">
        <v>12</v>
      </c>
    </row>
    <row r="2" spans="2:162" x14ac:dyDescent="0.25">
      <c r="B2" t="s">
        <v>1</v>
      </c>
      <c r="C2" cm="1">
        <f t="array" ref="C2">INDEX(MONTH('10 Year Monthly NPC'!$C$15:$EA$15),1,MATCH(C$3,'10 Year Monthly NPC'!$C$10:$EA$10,0))</f>
        <v>12</v>
      </c>
      <c r="D2" cm="1">
        <f t="array" ref="D2">INDEX(MONTH('10 Year Monthly NPC'!$C$15:$EA$15),1,MATCH(D$3,'10 Year Monthly NPC'!$C$10:$EA$10,0))</f>
        <v>11</v>
      </c>
      <c r="E2" cm="1">
        <f t="array" ref="E2">INDEX(MONTH('10 Year Monthly NPC'!$C$15:$EA$15),1,MATCH(E$3,'10 Year Monthly NPC'!$C$10:$EA$10,0))</f>
        <v>12</v>
      </c>
      <c r="F2" cm="1">
        <f t="array" ref="F2">INDEX(MONTH('10 Year Monthly NPC'!$C$15:$EA$15),1,MATCH(F$3,'10 Year Monthly NPC'!$C$10:$EA$10,0))</f>
        <v>12</v>
      </c>
      <c r="G2" cm="1">
        <f t="array" ref="G2">INDEX(MONTH('10 Year Monthly NPC'!$C$15:$EA$15),1,MATCH(G$3,'10 Year Monthly NPC'!$C$10:$EA$10,0))</f>
        <v>2</v>
      </c>
      <c r="H2" cm="1">
        <f t="array" ref="H2">INDEX(MONTH('10 Year Monthly NPC'!$C$15:$EA$15),1,MATCH(H$3,'10 Year Monthly NPC'!$C$10:$EA$10,0))</f>
        <v>12</v>
      </c>
      <c r="I2" cm="1">
        <f t="array" ref="I2">INDEX(MONTH('10 Year Monthly NPC'!$C$15:$EA$15),1,MATCH(I$3,'10 Year Monthly NPC'!$C$10:$EA$10,0))</f>
        <v>12</v>
      </c>
      <c r="J2" cm="1">
        <f t="array" ref="J2">INDEX(MONTH('10 Year Monthly NPC'!$C$15:$EA$15),1,MATCH(J$3,'10 Year Monthly NPC'!$C$10:$EA$10,0))</f>
        <v>1</v>
      </c>
      <c r="K2" cm="1">
        <f t="array" ref="K2">INDEX(MONTH('10 Year Monthly NPC'!$C$15:$EA$15),1,MATCH(K$3,'10 Year Monthly NPC'!$C$10:$EA$10,0))</f>
        <v>2</v>
      </c>
      <c r="L2" cm="1">
        <f t="array" ref="L2">INDEX(MONTH('10 Year Monthly NPC'!$C$15:$EA$15),1,MATCH(L$3,'10 Year Monthly NPC'!$C$10:$EA$10,0))</f>
        <v>1</v>
      </c>
      <c r="S2" t="s">
        <v>16</v>
      </c>
      <c r="T2" t="s">
        <v>16</v>
      </c>
      <c r="W2" s="18" t="s">
        <v>28</v>
      </c>
      <c r="X2">
        <v>0.37364049740212357</v>
      </c>
      <c r="Y2">
        <v>0.36420127838257499</v>
      </c>
      <c r="Z2">
        <v>0.50935287947111951</v>
      </c>
      <c r="AA2">
        <v>0.35654769472281272</v>
      </c>
      <c r="AB2">
        <v>0.36122830045136634</v>
      </c>
      <c r="AC2">
        <v>0.24427315820680007</v>
      </c>
      <c r="AD2">
        <v>0.27257783313447065</v>
      </c>
      <c r="AE2">
        <v>0.21397752312740792</v>
      </c>
      <c r="AF2">
        <v>0.26621295769160058</v>
      </c>
      <c r="AG2">
        <v>0.42893208634271579</v>
      </c>
      <c r="AH2">
        <v>0.43369322107613861</v>
      </c>
      <c r="AI2">
        <v>0.33730627269809149</v>
      </c>
    </row>
    <row r="3" spans="2:162" x14ac:dyDescent="0.25">
      <c r="B3" t="s">
        <v>36</v>
      </c>
      <c r="C3" s="1">
        <f>_xlfn.MINIFS('10 Year Monthly NPC'!$C$10:$EA$10,'10 Year Monthly NPC'!$C$14:$EA$14,C$1)</f>
        <v>-30581.676477672612</v>
      </c>
      <c r="D3" s="1">
        <f>_xlfn.MINIFS('10 Year Monthly NPC'!$C$10:$EA$10,'10 Year Monthly NPC'!$C$14:$EA$14,D$1)</f>
        <v>-31033.535293928278</v>
      </c>
      <c r="E3" s="1">
        <f>_xlfn.MINIFS('10 Year Monthly NPC'!$C$10:$EA$10,'10 Year Monthly NPC'!$C$14:$EA$14,E$1)</f>
        <v>6847.7539347182928</v>
      </c>
      <c r="F3" s="1">
        <f>_xlfn.MINIFS('10 Year Monthly NPC'!$C$10:$EA$10,'10 Year Monthly NPC'!$C$14:$EA$14,F$1)</f>
        <v>-33519.304783353808</v>
      </c>
      <c r="G3" s="1">
        <f>_xlfn.MINIFS('10 Year Monthly NPC'!$C$10:$EA$10,'10 Year Monthly NPC'!$C$14:$EA$14,G$1)</f>
        <v>-29444.893058997677</v>
      </c>
      <c r="H3" s="1">
        <f>_xlfn.MINIFS('10 Year Monthly NPC'!$C$10:$EA$10,'10 Year Monthly NPC'!$C$14:$EA$14,H$1)</f>
        <v>-51589.960533132187</v>
      </c>
      <c r="I3" s="1">
        <f>_xlfn.MINIFS('10 Year Monthly NPC'!$C$10:$EA$10,'10 Year Monthly NPC'!$C$14:$EA$14,I$1)</f>
        <v>-186343.05485109845</v>
      </c>
      <c r="J3" s="1">
        <f>_xlfn.MINIFS('10 Year Monthly NPC'!$C$10:$EA$10,'10 Year Monthly NPC'!$C$14:$EA$14,J$1)</f>
        <v>-186379.28487616807</v>
      </c>
      <c r="K3" s="1">
        <f>_xlfn.MINIFS('10 Year Monthly NPC'!$C$10:$EA$10,'10 Year Monthly NPC'!$C$14:$EA$14,K$1)</f>
        <v>-124155.11940695287</v>
      </c>
      <c r="L3" s="1">
        <f>_xlfn.MINIFS('10 Year Monthly NPC'!$C$10:$EA$10,'10 Year Monthly NPC'!$C$14:$EA$14,L$1)</f>
        <v>-126985.78818424238</v>
      </c>
      <c r="S3" t="s">
        <v>37</v>
      </c>
      <c r="T3" t="s">
        <v>17</v>
      </c>
      <c r="W3" s="18" t="s">
        <v>28</v>
      </c>
      <c r="X3">
        <v>0.13068459361283316</v>
      </c>
      <c r="Y3">
        <v>0.1917175409119416</v>
      </c>
      <c r="Z3">
        <v>0.21734313800932795</v>
      </c>
      <c r="AA3">
        <v>0.31451123912346757</v>
      </c>
      <c r="AB3">
        <v>0.3957160521547643</v>
      </c>
      <c r="AC3">
        <v>0.45803795378281209</v>
      </c>
      <c r="AD3">
        <v>0.49539168630187186</v>
      </c>
      <c r="AE3">
        <v>0.34827006059192128</v>
      </c>
      <c r="AF3">
        <v>0.29655278413717084</v>
      </c>
      <c r="AG3">
        <v>0.23447205729360476</v>
      </c>
      <c r="AH3">
        <v>0.14136019067123726</v>
      </c>
      <c r="AI3">
        <v>9.085324305200615E-2</v>
      </c>
    </row>
    <row r="4" spans="2:162" ht="100.5" customHeight="1" x14ac:dyDescent="0.25">
      <c r="B4" s="19" t="s">
        <v>53</v>
      </c>
      <c r="C4" s="20" t="s">
        <v>4</v>
      </c>
      <c r="D4" s="20" t="s">
        <v>52</v>
      </c>
      <c r="E4" s="20" t="s">
        <v>54</v>
      </c>
      <c r="F4" s="20" t="s">
        <v>55</v>
      </c>
      <c r="G4" s="20" t="s">
        <v>56</v>
      </c>
      <c r="H4" s="20" t="s">
        <v>70</v>
      </c>
      <c r="I4" s="20" t="s">
        <v>57</v>
      </c>
      <c r="J4" s="20" t="s">
        <v>58</v>
      </c>
      <c r="K4" s="20" t="s">
        <v>59</v>
      </c>
      <c r="L4" s="20" t="s">
        <v>60</v>
      </c>
      <c r="S4" t="s">
        <v>38</v>
      </c>
      <c r="T4" t="s">
        <v>17</v>
      </c>
      <c r="W4" s="18" t="s">
        <v>28</v>
      </c>
      <c r="X4">
        <v>0.18676882471991632</v>
      </c>
      <c r="Y4">
        <v>0.238121391398781</v>
      </c>
      <c r="Z4">
        <v>0.31725226374419235</v>
      </c>
      <c r="AA4">
        <v>0.36464626563439551</v>
      </c>
      <c r="AB4">
        <v>0.41486785707386487</v>
      </c>
      <c r="AC4">
        <v>0.45199433888568885</v>
      </c>
      <c r="AD4">
        <v>0.38953522489181258</v>
      </c>
      <c r="AE4">
        <v>0.37499987252496203</v>
      </c>
      <c r="AF4">
        <v>0.36146626085591932</v>
      </c>
      <c r="AG4">
        <v>0.28211346894928113</v>
      </c>
      <c r="AH4">
        <v>0.21208917245011549</v>
      </c>
      <c r="AI4">
        <v>0.16295285543571722</v>
      </c>
    </row>
    <row r="5" spans="2:162" x14ac:dyDescent="0.25">
      <c r="C5" s="1"/>
      <c r="D5" s="1"/>
      <c r="E5" s="1"/>
      <c r="F5" s="1"/>
      <c r="G5" s="1"/>
      <c r="H5" s="1"/>
      <c r="I5" s="1"/>
      <c r="J5" s="1"/>
      <c r="K5" s="1"/>
      <c r="L5" s="1"/>
    </row>
    <row r="6" spans="2:162" x14ac:dyDescent="0.25">
      <c r="C6" s="1"/>
      <c r="D6" s="1"/>
      <c r="E6" s="1"/>
      <c r="F6" s="1"/>
      <c r="G6" s="1"/>
      <c r="H6" s="1"/>
      <c r="I6" s="1"/>
      <c r="J6" s="1"/>
      <c r="K6" s="1"/>
      <c r="L6" s="1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</row>
    <row r="7" spans="2:162" x14ac:dyDescent="0.25">
      <c r="B7" t="s">
        <v>49</v>
      </c>
      <c r="C7" s="137">
        <f t="shared" ref="C7:L7" si="1">C3*0.75</f>
        <v>-22936.257358254457</v>
      </c>
      <c r="D7" s="137">
        <f t="shared" si="1"/>
        <v>-23275.15147044621</v>
      </c>
      <c r="E7" s="137">
        <f t="shared" si="1"/>
        <v>5135.8154510387194</v>
      </c>
      <c r="F7" s="137">
        <f t="shared" si="1"/>
        <v>-25139.478587515354</v>
      </c>
      <c r="G7" s="137">
        <f t="shared" si="1"/>
        <v>-22083.669794248257</v>
      </c>
      <c r="H7" s="137">
        <f t="shared" si="1"/>
        <v>-38692.470399849139</v>
      </c>
      <c r="I7" s="137">
        <f t="shared" si="1"/>
        <v>-139757.29113832384</v>
      </c>
      <c r="J7" s="137">
        <f t="shared" si="1"/>
        <v>-139784.46365712606</v>
      </c>
      <c r="K7" s="137">
        <f t="shared" si="1"/>
        <v>-93116.339555214654</v>
      </c>
      <c r="L7" s="137">
        <f t="shared" si="1"/>
        <v>-95239.341138181786</v>
      </c>
      <c r="T7" t="s">
        <v>44</v>
      </c>
      <c r="U7" t="s">
        <v>45</v>
      </c>
      <c r="V7" t="s">
        <v>27</v>
      </c>
      <c r="W7" s="6" t="s">
        <v>7</v>
      </c>
      <c r="X7" s="9">
        <v>43466</v>
      </c>
      <c r="Y7" s="9">
        <f>EDATE(X7,1)</f>
        <v>43497</v>
      </c>
      <c r="Z7" s="9">
        <f t="shared" ref="Z7:CK7" si="2">EDATE(Y7,1)</f>
        <v>43525</v>
      </c>
      <c r="AA7" s="9">
        <f t="shared" si="2"/>
        <v>43556</v>
      </c>
      <c r="AB7" s="9">
        <f t="shared" si="2"/>
        <v>43586</v>
      </c>
      <c r="AC7" s="9">
        <f t="shared" si="2"/>
        <v>43617</v>
      </c>
      <c r="AD7" s="9">
        <f t="shared" si="2"/>
        <v>43647</v>
      </c>
      <c r="AE7" s="9">
        <f t="shared" si="2"/>
        <v>43678</v>
      </c>
      <c r="AF7" s="9">
        <f t="shared" si="2"/>
        <v>43709</v>
      </c>
      <c r="AG7" s="9">
        <f t="shared" si="2"/>
        <v>43739</v>
      </c>
      <c r="AH7" s="9">
        <f t="shared" si="2"/>
        <v>43770</v>
      </c>
      <c r="AI7" s="9">
        <f t="shared" si="2"/>
        <v>43800</v>
      </c>
      <c r="AJ7" s="9">
        <f>EDATE(AI7,1)</f>
        <v>43831</v>
      </c>
      <c r="AK7" s="9">
        <f t="shared" si="2"/>
        <v>43862</v>
      </c>
      <c r="AL7" s="9">
        <f t="shared" si="2"/>
        <v>43891</v>
      </c>
      <c r="AM7" s="9">
        <f t="shared" si="2"/>
        <v>43922</v>
      </c>
      <c r="AN7" s="9">
        <f t="shared" si="2"/>
        <v>43952</v>
      </c>
      <c r="AO7" s="9">
        <f t="shared" si="2"/>
        <v>43983</v>
      </c>
      <c r="AP7" s="9">
        <f t="shared" si="2"/>
        <v>44013</v>
      </c>
      <c r="AQ7" s="9">
        <f t="shared" si="2"/>
        <v>44044</v>
      </c>
      <c r="AR7" s="9">
        <f t="shared" si="2"/>
        <v>44075</v>
      </c>
      <c r="AS7" s="9">
        <f t="shared" si="2"/>
        <v>44105</v>
      </c>
      <c r="AT7" s="9">
        <f t="shared" si="2"/>
        <v>44136</v>
      </c>
      <c r="AU7" s="9">
        <f t="shared" si="2"/>
        <v>44166</v>
      </c>
      <c r="AV7" s="9">
        <f t="shared" si="2"/>
        <v>44197</v>
      </c>
      <c r="AW7" s="9">
        <f t="shared" si="2"/>
        <v>44228</v>
      </c>
      <c r="AX7" s="9">
        <f t="shared" si="2"/>
        <v>44256</v>
      </c>
      <c r="AY7" s="9">
        <f t="shared" si="2"/>
        <v>44287</v>
      </c>
      <c r="AZ7" s="9">
        <f t="shared" si="2"/>
        <v>44317</v>
      </c>
      <c r="BA7" s="9">
        <f t="shared" si="2"/>
        <v>44348</v>
      </c>
      <c r="BB7" s="9">
        <f t="shared" si="2"/>
        <v>44378</v>
      </c>
      <c r="BC7" s="9">
        <f t="shared" si="2"/>
        <v>44409</v>
      </c>
      <c r="BD7" s="9">
        <f t="shared" si="2"/>
        <v>44440</v>
      </c>
      <c r="BE7" s="9">
        <f t="shared" si="2"/>
        <v>44470</v>
      </c>
      <c r="BF7" s="9">
        <f t="shared" si="2"/>
        <v>44501</v>
      </c>
      <c r="BG7" s="9">
        <f t="shared" si="2"/>
        <v>44531</v>
      </c>
      <c r="BH7" s="9">
        <f t="shared" si="2"/>
        <v>44562</v>
      </c>
      <c r="BI7" s="9">
        <f t="shared" si="2"/>
        <v>44593</v>
      </c>
      <c r="BJ7" s="9">
        <f t="shared" si="2"/>
        <v>44621</v>
      </c>
      <c r="BK7" s="9">
        <f t="shared" si="2"/>
        <v>44652</v>
      </c>
      <c r="BL7" s="9">
        <f t="shared" si="2"/>
        <v>44682</v>
      </c>
      <c r="BM7" s="9">
        <f t="shared" si="2"/>
        <v>44713</v>
      </c>
      <c r="BN7" s="9">
        <f t="shared" si="2"/>
        <v>44743</v>
      </c>
      <c r="BO7" s="9">
        <f t="shared" si="2"/>
        <v>44774</v>
      </c>
      <c r="BP7" s="9">
        <f t="shared" si="2"/>
        <v>44805</v>
      </c>
      <c r="BQ7" s="9">
        <f t="shared" si="2"/>
        <v>44835</v>
      </c>
      <c r="BR7" s="9">
        <f t="shared" si="2"/>
        <v>44866</v>
      </c>
      <c r="BS7" s="9">
        <f t="shared" si="2"/>
        <v>44896</v>
      </c>
      <c r="BT7" s="9">
        <f t="shared" si="2"/>
        <v>44927</v>
      </c>
      <c r="BU7" s="9">
        <f t="shared" si="2"/>
        <v>44958</v>
      </c>
      <c r="BV7" s="9">
        <f>EDATE(BU7,1)</f>
        <v>44986</v>
      </c>
      <c r="BW7" s="9">
        <f t="shared" si="2"/>
        <v>45017</v>
      </c>
      <c r="BX7" s="9">
        <f t="shared" si="2"/>
        <v>45047</v>
      </c>
      <c r="BY7" s="9">
        <f t="shared" si="2"/>
        <v>45078</v>
      </c>
      <c r="BZ7" s="9">
        <f t="shared" si="2"/>
        <v>45108</v>
      </c>
      <c r="CA7" s="9">
        <f t="shared" si="2"/>
        <v>45139</v>
      </c>
      <c r="CB7" s="9">
        <f t="shared" si="2"/>
        <v>45170</v>
      </c>
      <c r="CC7" s="9">
        <f t="shared" si="2"/>
        <v>45200</v>
      </c>
      <c r="CD7" s="9">
        <f t="shared" si="2"/>
        <v>45231</v>
      </c>
      <c r="CE7" s="9">
        <f t="shared" si="2"/>
        <v>45261</v>
      </c>
      <c r="CF7" s="9">
        <f t="shared" si="2"/>
        <v>45292</v>
      </c>
      <c r="CG7" s="9">
        <f t="shared" si="2"/>
        <v>45323</v>
      </c>
      <c r="CH7" s="9">
        <f t="shared" si="2"/>
        <v>45352</v>
      </c>
      <c r="CI7" s="9">
        <f t="shared" si="2"/>
        <v>45383</v>
      </c>
      <c r="CJ7" s="9">
        <f t="shared" si="2"/>
        <v>45413</v>
      </c>
      <c r="CK7" s="9">
        <f t="shared" si="2"/>
        <v>45444</v>
      </c>
      <c r="CL7" s="9">
        <f t="shared" ref="CL7:CQ7" si="3">EDATE(CK7,1)</f>
        <v>45474</v>
      </c>
      <c r="CM7" s="9">
        <f t="shared" si="3"/>
        <v>45505</v>
      </c>
      <c r="CN7" s="9">
        <f t="shared" si="3"/>
        <v>45536</v>
      </c>
      <c r="CO7" s="9">
        <f t="shared" si="3"/>
        <v>45566</v>
      </c>
      <c r="CP7" s="9">
        <f t="shared" si="3"/>
        <v>45597</v>
      </c>
      <c r="CQ7" s="9">
        <f t="shared" si="3"/>
        <v>45627</v>
      </c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</row>
    <row r="8" spans="2:162" x14ac:dyDescent="0.25">
      <c r="S8" t="s">
        <v>16</v>
      </c>
      <c r="T8" t="s">
        <v>16</v>
      </c>
      <c r="U8">
        <v>2019</v>
      </c>
      <c r="V8">
        <f>O12</f>
        <v>75</v>
      </c>
      <c r="W8" s="18" t="s">
        <v>29</v>
      </c>
      <c r="X8" s="1">
        <f t="shared" ref="X8:AG12" si="4">IF($U8&lt;=YEAR(X$7),$V8,0)
*
INDEX($X$2:$AI$4,MATCH($S8,$S$2:$S$4,0),MATCH(MONTH(X$7),$X$1:$AI$1,0))
*
(DAY(EOMONTH(X$7,0))*24)</f>
        <v>20849.139755038494</v>
      </c>
      <c r="Y8" s="1">
        <f t="shared" si="4"/>
        <v>18355.74443048178</v>
      </c>
      <c r="Z8" s="1">
        <f t="shared" si="4"/>
        <v>28421.890674488466</v>
      </c>
      <c r="AA8" s="1">
        <f t="shared" si="4"/>
        <v>19253.575515031887</v>
      </c>
      <c r="AB8" s="1">
        <f t="shared" si="4"/>
        <v>20156.539165186241</v>
      </c>
      <c r="AC8" s="1">
        <f t="shared" si="4"/>
        <v>13190.750543167203</v>
      </c>
      <c r="AD8" s="1">
        <f t="shared" si="4"/>
        <v>15209.843088903461</v>
      </c>
      <c r="AE8" s="1">
        <f t="shared" si="4"/>
        <v>11939.945790509362</v>
      </c>
      <c r="AF8" s="1">
        <f t="shared" si="4"/>
        <v>14375.49971534643</v>
      </c>
      <c r="AG8" s="1">
        <f t="shared" si="4"/>
        <v>23934.41041792354</v>
      </c>
      <c r="AH8" s="1">
        <f t="shared" ref="AH8:AQ12" si="5">IF($U8&lt;=YEAR(AH$7),$V8,0)
*
INDEX($X$2:$AI$4,MATCH($S8,$S$2:$S$4,0),MATCH(MONTH(AH$7),$X$1:$AI$1,0))
*
(DAY(EOMONTH(AH$7,0))*24)</f>
        <v>23419.433938111484</v>
      </c>
      <c r="AI8" s="1">
        <f t="shared" si="5"/>
        <v>18821.690016553504</v>
      </c>
      <c r="AJ8" s="1">
        <f t="shared" si="5"/>
        <v>20849.139755038494</v>
      </c>
      <c r="AK8" s="1">
        <f t="shared" si="5"/>
        <v>19011.306731570414</v>
      </c>
      <c r="AL8" s="1">
        <f t="shared" si="5"/>
        <v>28421.890674488466</v>
      </c>
      <c r="AM8" s="1">
        <f t="shared" si="5"/>
        <v>19253.575515031887</v>
      </c>
      <c r="AN8" s="1">
        <f t="shared" si="5"/>
        <v>20156.539165186241</v>
      </c>
      <c r="AO8" s="1">
        <f t="shared" si="5"/>
        <v>13190.750543167203</v>
      </c>
      <c r="AP8" s="1">
        <f t="shared" si="5"/>
        <v>15209.843088903461</v>
      </c>
      <c r="AQ8" s="1">
        <f t="shared" si="5"/>
        <v>11939.945790509362</v>
      </c>
      <c r="AR8" s="1">
        <f t="shared" ref="AR8:BA12" si="6">IF($U8&lt;=YEAR(AR$7),$V8,0)
*
INDEX($X$2:$AI$4,MATCH($S8,$S$2:$S$4,0),MATCH(MONTH(AR$7),$X$1:$AI$1,0))
*
(DAY(EOMONTH(AR$7,0))*24)</f>
        <v>14375.49971534643</v>
      </c>
      <c r="AS8" s="1">
        <f t="shared" si="6"/>
        <v>23934.41041792354</v>
      </c>
      <c r="AT8" s="1">
        <f t="shared" si="6"/>
        <v>23419.433938111484</v>
      </c>
      <c r="AU8" s="1">
        <f t="shared" si="6"/>
        <v>18821.690016553504</v>
      </c>
      <c r="AV8" s="1">
        <f t="shared" si="6"/>
        <v>20849.139755038494</v>
      </c>
      <c r="AW8" s="1">
        <f t="shared" si="6"/>
        <v>18355.74443048178</v>
      </c>
      <c r="AX8" s="1">
        <f t="shared" si="6"/>
        <v>28421.890674488466</v>
      </c>
      <c r="AY8" s="1">
        <f t="shared" si="6"/>
        <v>19253.575515031887</v>
      </c>
      <c r="AZ8" s="1">
        <f t="shared" si="6"/>
        <v>20156.539165186241</v>
      </c>
      <c r="BA8" s="1">
        <f t="shared" si="6"/>
        <v>13190.750543167203</v>
      </c>
      <c r="BB8" s="1">
        <f t="shared" ref="BB8:BK12" si="7">IF($U8&lt;=YEAR(BB$7),$V8,0)
*
INDEX($X$2:$AI$4,MATCH($S8,$S$2:$S$4,0),MATCH(MONTH(BB$7),$X$1:$AI$1,0))
*
(DAY(EOMONTH(BB$7,0))*24)</f>
        <v>15209.843088903461</v>
      </c>
      <c r="BC8" s="1">
        <f t="shared" si="7"/>
        <v>11939.945790509362</v>
      </c>
      <c r="BD8" s="1">
        <f t="shared" si="7"/>
        <v>14375.49971534643</v>
      </c>
      <c r="BE8" s="1">
        <f t="shared" si="7"/>
        <v>23934.41041792354</v>
      </c>
      <c r="BF8" s="1">
        <f t="shared" si="7"/>
        <v>23419.433938111484</v>
      </c>
      <c r="BG8" s="1">
        <f t="shared" si="7"/>
        <v>18821.690016553504</v>
      </c>
      <c r="BH8" s="1">
        <f t="shared" si="7"/>
        <v>20849.139755038494</v>
      </c>
      <c r="BI8" s="1">
        <f t="shared" si="7"/>
        <v>18355.74443048178</v>
      </c>
      <c r="BJ8" s="1">
        <f t="shared" si="7"/>
        <v>28421.890674488466</v>
      </c>
      <c r="BK8" s="1">
        <f t="shared" si="7"/>
        <v>19253.575515031887</v>
      </c>
      <c r="BL8" s="1">
        <f t="shared" ref="BL8:BU12" si="8">IF($U8&lt;=YEAR(BL$7),$V8,0)
*
INDEX($X$2:$AI$4,MATCH($S8,$S$2:$S$4,0),MATCH(MONTH(BL$7),$X$1:$AI$1,0))
*
(DAY(EOMONTH(BL$7,0))*24)</f>
        <v>20156.539165186241</v>
      </c>
      <c r="BM8" s="1">
        <f t="shared" si="8"/>
        <v>13190.750543167203</v>
      </c>
      <c r="BN8" s="1">
        <f t="shared" si="8"/>
        <v>15209.843088903461</v>
      </c>
      <c r="BO8" s="1">
        <f t="shared" si="8"/>
        <v>11939.945790509362</v>
      </c>
      <c r="BP8" s="1">
        <f t="shared" si="8"/>
        <v>14375.49971534643</v>
      </c>
      <c r="BQ8" s="1">
        <f t="shared" si="8"/>
        <v>23934.41041792354</v>
      </c>
      <c r="BR8" s="1">
        <f t="shared" si="8"/>
        <v>23419.433938111484</v>
      </c>
      <c r="BS8" s="1">
        <f t="shared" si="8"/>
        <v>18821.690016553504</v>
      </c>
      <c r="BT8" s="1">
        <f t="shared" si="8"/>
        <v>20849.139755038494</v>
      </c>
      <c r="BU8" s="1">
        <f t="shared" si="8"/>
        <v>18355.74443048178</v>
      </c>
      <c r="BV8" s="1">
        <f t="shared" ref="BV8:CE12" si="9">IF($U8&lt;=YEAR(BV$7),$V8,0)
*
INDEX($X$2:$AI$4,MATCH($S8,$S$2:$S$4,0),MATCH(MONTH(BV$7),$X$1:$AI$1,0))
*
(DAY(EOMONTH(BV$7,0))*24)</f>
        <v>28421.890674488466</v>
      </c>
      <c r="BW8" s="1">
        <f t="shared" si="9"/>
        <v>19253.575515031887</v>
      </c>
      <c r="BX8" s="1">
        <f t="shared" si="9"/>
        <v>20156.539165186241</v>
      </c>
      <c r="BY8" s="1">
        <f t="shared" si="9"/>
        <v>13190.750543167203</v>
      </c>
      <c r="BZ8" s="1">
        <f t="shared" si="9"/>
        <v>15209.843088903461</v>
      </c>
      <c r="CA8" s="1">
        <f t="shared" si="9"/>
        <v>11939.945790509362</v>
      </c>
      <c r="CB8" s="1">
        <f t="shared" si="9"/>
        <v>14375.49971534643</v>
      </c>
      <c r="CC8" s="1">
        <f t="shared" si="9"/>
        <v>23934.41041792354</v>
      </c>
      <c r="CD8" s="1">
        <f t="shared" si="9"/>
        <v>23419.433938111484</v>
      </c>
      <c r="CE8" s="1">
        <f t="shared" si="9"/>
        <v>18821.690016553504</v>
      </c>
      <c r="CF8" s="1">
        <f t="shared" ref="CF8:CQ12" si="10">IF($U8&lt;=YEAR(CF$7),$V8,0)
*
INDEX($X$2:$AI$4,MATCH($S8,$S$2:$S$4,0),MATCH(MONTH(CF$7),$X$1:$AI$1,0))
*
(DAY(EOMONTH(CF$7,0))*24)</f>
        <v>20849.139755038494</v>
      </c>
      <c r="CG8" s="1">
        <f t="shared" si="10"/>
        <v>19011.306731570414</v>
      </c>
      <c r="CH8" s="1">
        <f t="shared" si="10"/>
        <v>28421.890674488466</v>
      </c>
      <c r="CI8" s="1">
        <f t="shared" si="10"/>
        <v>19253.575515031887</v>
      </c>
      <c r="CJ8" s="1">
        <f t="shared" si="10"/>
        <v>20156.539165186241</v>
      </c>
      <c r="CK8" s="1">
        <f t="shared" si="10"/>
        <v>13190.750543167203</v>
      </c>
      <c r="CL8" s="1">
        <f t="shared" si="10"/>
        <v>15209.843088903461</v>
      </c>
      <c r="CM8" s="1">
        <f t="shared" si="10"/>
        <v>11939.945790509362</v>
      </c>
      <c r="CN8" s="1">
        <f t="shared" si="10"/>
        <v>14375.49971534643</v>
      </c>
      <c r="CO8" s="1">
        <f t="shared" si="10"/>
        <v>23934.41041792354</v>
      </c>
      <c r="CP8" s="1">
        <f t="shared" si="10"/>
        <v>23419.433938111484</v>
      </c>
      <c r="CQ8" s="1">
        <f t="shared" si="10"/>
        <v>18821.690016553504</v>
      </c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</row>
    <row r="9" spans="2:162" ht="30.75" thickBot="1" x14ac:dyDescent="0.3">
      <c r="B9" s="19" t="s">
        <v>61</v>
      </c>
      <c r="C9" s="1"/>
      <c r="D9" s="1"/>
      <c r="E9" s="1"/>
      <c r="F9" s="1"/>
      <c r="G9" s="1">
        <f t="shared" ref="G9:L9" si="11">INDEX($X$13:$EM$13,1,MATCH(DATE(G$1,C$2,1),$X$7:$EM$7,0))</f>
        <v>27914.459349866527</v>
      </c>
      <c r="H9" s="1">
        <f t="shared" si="11"/>
        <v>34872.249250417721</v>
      </c>
      <c r="I9" s="1">
        <f t="shared" si="11"/>
        <v>27914.459349866527</v>
      </c>
      <c r="J9" s="1">
        <f t="shared" si="11"/>
        <v>27914.459349866527</v>
      </c>
      <c r="K9" s="1">
        <f t="shared" si="11"/>
        <v>30357.062556980341</v>
      </c>
      <c r="L9" s="1">
        <f t="shared" si="11"/>
        <v>43590.292727516819</v>
      </c>
      <c r="S9" t="s">
        <v>16</v>
      </c>
      <c r="T9" t="s">
        <v>16</v>
      </c>
      <c r="U9">
        <v>2024</v>
      </c>
      <c r="V9">
        <f>O17-O16</f>
        <v>45</v>
      </c>
      <c r="W9" s="18" t="s">
        <v>29</v>
      </c>
      <c r="X9" s="1">
        <f t="shared" si="4"/>
        <v>0</v>
      </c>
      <c r="Y9" s="1">
        <f t="shared" si="4"/>
        <v>0</v>
      </c>
      <c r="Z9" s="1">
        <f t="shared" si="4"/>
        <v>0</v>
      </c>
      <c r="AA9" s="1">
        <f t="shared" si="4"/>
        <v>0</v>
      </c>
      <c r="AB9" s="1">
        <f t="shared" si="4"/>
        <v>0</v>
      </c>
      <c r="AC9" s="1">
        <f t="shared" si="4"/>
        <v>0</v>
      </c>
      <c r="AD9" s="1">
        <f t="shared" si="4"/>
        <v>0</v>
      </c>
      <c r="AE9" s="1">
        <f t="shared" si="4"/>
        <v>0</v>
      </c>
      <c r="AF9" s="1">
        <f t="shared" si="4"/>
        <v>0</v>
      </c>
      <c r="AG9" s="1">
        <f t="shared" si="4"/>
        <v>0</v>
      </c>
      <c r="AH9" s="1">
        <f t="shared" si="5"/>
        <v>0</v>
      </c>
      <c r="AI9" s="1">
        <f t="shared" si="5"/>
        <v>0</v>
      </c>
      <c r="AJ9" s="1">
        <f t="shared" si="5"/>
        <v>0</v>
      </c>
      <c r="AK9" s="1">
        <f t="shared" si="5"/>
        <v>0</v>
      </c>
      <c r="AL9" s="1">
        <f t="shared" si="5"/>
        <v>0</v>
      </c>
      <c r="AM9" s="1">
        <f t="shared" si="5"/>
        <v>0</v>
      </c>
      <c r="AN9" s="1">
        <f t="shared" si="5"/>
        <v>0</v>
      </c>
      <c r="AO9" s="1">
        <f t="shared" si="5"/>
        <v>0</v>
      </c>
      <c r="AP9" s="1">
        <f t="shared" si="5"/>
        <v>0</v>
      </c>
      <c r="AQ9" s="1">
        <f t="shared" si="5"/>
        <v>0</v>
      </c>
      <c r="AR9" s="1">
        <f t="shared" si="6"/>
        <v>0</v>
      </c>
      <c r="AS9" s="1">
        <f t="shared" si="6"/>
        <v>0</v>
      </c>
      <c r="AT9" s="1">
        <f t="shared" si="6"/>
        <v>0</v>
      </c>
      <c r="AU9" s="1">
        <f t="shared" si="6"/>
        <v>0</v>
      </c>
      <c r="AV9" s="1">
        <f t="shared" si="6"/>
        <v>0</v>
      </c>
      <c r="AW9" s="1">
        <f t="shared" si="6"/>
        <v>0</v>
      </c>
      <c r="AX9" s="1">
        <f t="shared" si="6"/>
        <v>0</v>
      </c>
      <c r="AY9" s="1">
        <f t="shared" si="6"/>
        <v>0</v>
      </c>
      <c r="AZ9" s="1">
        <f t="shared" si="6"/>
        <v>0</v>
      </c>
      <c r="BA9" s="1">
        <f t="shared" si="6"/>
        <v>0</v>
      </c>
      <c r="BB9" s="1">
        <f t="shared" si="7"/>
        <v>0</v>
      </c>
      <c r="BC9" s="1">
        <f t="shared" si="7"/>
        <v>0</v>
      </c>
      <c r="BD9" s="1">
        <f t="shared" si="7"/>
        <v>0</v>
      </c>
      <c r="BE9" s="1">
        <f t="shared" si="7"/>
        <v>0</v>
      </c>
      <c r="BF9" s="1">
        <f t="shared" si="7"/>
        <v>0</v>
      </c>
      <c r="BG9" s="1">
        <f t="shared" si="7"/>
        <v>0</v>
      </c>
      <c r="BH9" s="1">
        <f t="shared" si="7"/>
        <v>0</v>
      </c>
      <c r="BI9" s="1">
        <f t="shared" si="7"/>
        <v>0</v>
      </c>
      <c r="BJ9" s="1">
        <f t="shared" si="7"/>
        <v>0</v>
      </c>
      <c r="BK9" s="1">
        <f t="shared" si="7"/>
        <v>0</v>
      </c>
      <c r="BL9" s="1">
        <f t="shared" si="8"/>
        <v>0</v>
      </c>
      <c r="BM9" s="1">
        <f t="shared" si="8"/>
        <v>0</v>
      </c>
      <c r="BN9" s="1">
        <f t="shared" si="8"/>
        <v>0</v>
      </c>
      <c r="BO9" s="1">
        <f t="shared" si="8"/>
        <v>0</v>
      </c>
      <c r="BP9" s="1">
        <f t="shared" si="8"/>
        <v>0</v>
      </c>
      <c r="BQ9" s="1">
        <f t="shared" si="8"/>
        <v>0</v>
      </c>
      <c r="BR9" s="1">
        <f t="shared" si="8"/>
        <v>0</v>
      </c>
      <c r="BS9" s="1">
        <f t="shared" si="8"/>
        <v>0</v>
      </c>
      <c r="BT9" s="1">
        <f t="shared" si="8"/>
        <v>0</v>
      </c>
      <c r="BU9" s="1">
        <f t="shared" si="8"/>
        <v>0</v>
      </c>
      <c r="BV9" s="1">
        <f t="shared" si="9"/>
        <v>0</v>
      </c>
      <c r="BW9" s="1">
        <f t="shared" si="9"/>
        <v>0</v>
      </c>
      <c r="BX9" s="1">
        <f t="shared" si="9"/>
        <v>0</v>
      </c>
      <c r="BY9" s="1">
        <f t="shared" si="9"/>
        <v>0</v>
      </c>
      <c r="BZ9" s="1">
        <f t="shared" si="9"/>
        <v>0</v>
      </c>
      <c r="CA9" s="1">
        <f t="shared" si="9"/>
        <v>0</v>
      </c>
      <c r="CB9" s="1">
        <f t="shared" si="9"/>
        <v>0</v>
      </c>
      <c r="CC9" s="1">
        <f t="shared" si="9"/>
        <v>0</v>
      </c>
      <c r="CD9" s="1">
        <f t="shared" si="9"/>
        <v>0</v>
      </c>
      <c r="CE9" s="1">
        <f t="shared" si="9"/>
        <v>0</v>
      </c>
      <c r="CF9" s="1">
        <f t="shared" si="10"/>
        <v>12509.483853023099</v>
      </c>
      <c r="CG9" s="1">
        <f t="shared" si="10"/>
        <v>11406.784038942249</v>
      </c>
      <c r="CH9" s="1">
        <f t="shared" si="10"/>
        <v>17053.134404693083</v>
      </c>
      <c r="CI9" s="1">
        <f t="shared" si="10"/>
        <v>11552.145309019133</v>
      </c>
      <c r="CJ9" s="1">
        <f t="shared" si="10"/>
        <v>12093.923499111745</v>
      </c>
      <c r="CK9" s="1">
        <f t="shared" si="10"/>
        <v>7914.4503259003213</v>
      </c>
      <c r="CL9" s="1">
        <f t="shared" si="10"/>
        <v>9125.9058533420775</v>
      </c>
      <c r="CM9" s="1">
        <f t="shared" si="10"/>
        <v>7163.9674743056175</v>
      </c>
      <c r="CN9" s="1">
        <f t="shared" si="10"/>
        <v>8625.2998292078591</v>
      </c>
      <c r="CO9" s="1">
        <f t="shared" si="10"/>
        <v>14360.646250754126</v>
      </c>
      <c r="CP9" s="1">
        <f t="shared" si="10"/>
        <v>14051.660362866893</v>
      </c>
      <c r="CQ9" s="1">
        <f t="shared" si="10"/>
        <v>11293.014009932103</v>
      </c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</row>
    <row r="10" spans="2:162" x14ac:dyDescent="0.25">
      <c r="N10" s="107" t="s">
        <v>72</v>
      </c>
      <c r="O10" s="93"/>
      <c r="P10" s="93"/>
      <c r="Q10" s="94"/>
      <c r="S10" t="s">
        <v>38</v>
      </c>
      <c r="T10" t="s">
        <v>17</v>
      </c>
      <c r="U10">
        <v>2019</v>
      </c>
      <c r="V10">
        <f>Q12</f>
        <v>75</v>
      </c>
      <c r="W10" s="18" t="s">
        <v>29</v>
      </c>
      <c r="X10" s="1">
        <f t="shared" si="4"/>
        <v>10421.700419371331</v>
      </c>
      <c r="Y10" s="1">
        <f t="shared" si="4"/>
        <v>12001.318126498561</v>
      </c>
      <c r="Z10" s="1">
        <f t="shared" si="4"/>
        <v>17702.676316925932</v>
      </c>
      <c r="AA10" s="1">
        <f t="shared" si="4"/>
        <v>19690.898344257359</v>
      </c>
      <c r="AB10" s="1">
        <f t="shared" si="4"/>
        <v>23149.62642472166</v>
      </c>
      <c r="AC10" s="1">
        <f t="shared" si="4"/>
        <v>24407.694299827199</v>
      </c>
      <c r="AD10" s="1">
        <f t="shared" si="4"/>
        <v>21736.065548963143</v>
      </c>
      <c r="AE10" s="1">
        <f t="shared" si="4"/>
        <v>20924.99288689288</v>
      </c>
      <c r="AF10" s="1">
        <f t="shared" si="4"/>
        <v>19519.178086219643</v>
      </c>
      <c r="AG10" s="1">
        <f t="shared" si="4"/>
        <v>15741.931567369887</v>
      </c>
      <c r="AH10" s="1">
        <f t="shared" si="5"/>
        <v>11452.815312306237</v>
      </c>
      <c r="AI10" s="1">
        <f t="shared" si="5"/>
        <v>9092.769333313021</v>
      </c>
      <c r="AJ10" s="1">
        <f t="shared" si="5"/>
        <v>10421.700419371331</v>
      </c>
      <c r="AK10" s="1">
        <f t="shared" si="5"/>
        <v>12429.936631016368</v>
      </c>
      <c r="AL10" s="1">
        <f t="shared" si="5"/>
        <v>17702.676316925932</v>
      </c>
      <c r="AM10" s="1">
        <f t="shared" si="5"/>
        <v>19690.898344257359</v>
      </c>
      <c r="AN10" s="1">
        <f t="shared" si="5"/>
        <v>23149.62642472166</v>
      </c>
      <c r="AO10" s="1">
        <f t="shared" si="5"/>
        <v>24407.694299827199</v>
      </c>
      <c r="AP10" s="1">
        <f t="shared" si="5"/>
        <v>21736.065548963143</v>
      </c>
      <c r="AQ10" s="1">
        <f t="shared" si="5"/>
        <v>20924.99288689288</v>
      </c>
      <c r="AR10" s="1">
        <f t="shared" si="6"/>
        <v>19519.178086219643</v>
      </c>
      <c r="AS10" s="1">
        <f t="shared" si="6"/>
        <v>15741.931567369887</v>
      </c>
      <c r="AT10" s="1">
        <f t="shared" si="6"/>
        <v>11452.815312306237</v>
      </c>
      <c r="AU10" s="1">
        <f t="shared" si="6"/>
        <v>9092.769333313021</v>
      </c>
      <c r="AV10" s="1">
        <f t="shared" si="6"/>
        <v>10421.700419371331</v>
      </c>
      <c r="AW10" s="1">
        <f t="shared" si="6"/>
        <v>12001.318126498561</v>
      </c>
      <c r="AX10" s="1">
        <f t="shared" si="6"/>
        <v>17702.676316925932</v>
      </c>
      <c r="AY10" s="1">
        <f t="shared" si="6"/>
        <v>19690.898344257359</v>
      </c>
      <c r="AZ10" s="1">
        <f t="shared" si="6"/>
        <v>23149.62642472166</v>
      </c>
      <c r="BA10" s="1">
        <f t="shared" si="6"/>
        <v>24407.694299827199</v>
      </c>
      <c r="BB10" s="1">
        <f t="shared" si="7"/>
        <v>21736.065548963143</v>
      </c>
      <c r="BC10" s="1">
        <f t="shared" si="7"/>
        <v>20924.99288689288</v>
      </c>
      <c r="BD10" s="1">
        <f t="shared" si="7"/>
        <v>19519.178086219643</v>
      </c>
      <c r="BE10" s="1">
        <f t="shared" si="7"/>
        <v>15741.931567369887</v>
      </c>
      <c r="BF10" s="1">
        <f t="shared" si="7"/>
        <v>11452.815312306237</v>
      </c>
      <c r="BG10" s="1">
        <f t="shared" si="7"/>
        <v>9092.769333313021</v>
      </c>
      <c r="BH10" s="1">
        <f t="shared" si="7"/>
        <v>10421.700419371331</v>
      </c>
      <c r="BI10" s="1">
        <f t="shared" si="7"/>
        <v>12001.318126498561</v>
      </c>
      <c r="BJ10" s="1">
        <f t="shared" si="7"/>
        <v>17702.676316925932</v>
      </c>
      <c r="BK10" s="1">
        <f t="shared" si="7"/>
        <v>19690.898344257359</v>
      </c>
      <c r="BL10" s="1">
        <f t="shared" si="8"/>
        <v>23149.62642472166</v>
      </c>
      <c r="BM10" s="1">
        <f t="shared" si="8"/>
        <v>24407.694299827199</v>
      </c>
      <c r="BN10" s="1">
        <f t="shared" si="8"/>
        <v>21736.065548963143</v>
      </c>
      <c r="BO10" s="1">
        <f t="shared" si="8"/>
        <v>20924.99288689288</v>
      </c>
      <c r="BP10" s="1">
        <f t="shared" si="8"/>
        <v>19519.178086219643</v>
      </c>
      <c r="BQ10" s="1">
        <f t="shared" si="8"/>
        <v>15741.931567369887</v>
      </c>
      <c r="BR10" s="1">
        <f t="shared" si="8"/>
        <v>11452.815312306237</v>
      </c>
      <c r="BS10" s="1">
        <f t="shared" si="8"/>
        <v>9092.769333313021</v>
      </c>
      <c r="BT10" s="1">
        <f t="shared" si="8"/>
        <v>10421.700419371331</v>
      </c>
      <c r="BU10" s="1">
        <f t="shared" si="8"/>
        <v>12001.318126498561</v>
      </c>
      <c r="BV10" s="1">
        <f t="shared" si="9"/>
        <v>17702.676316925932</v>
      </c>
      <c r="BW10" s="1">
        <f t="shared" si="9"/>
        <v>19690.898344257359</v>
      </c>
      <c r="BX10" s="1">
        <f t="shared" si="9"/>
        <v>23149.62642472166</v>
      </c>
      <c r="BY10" s="1">
        <f t="shared" si="9"/>
        <v>24407.694299827199</v>
      </c>
      <c r="BZ10" s="1">
        <f t="shared" si="9"/>
        <v>21736.065548963143</v>
      </c>
      <c r="CA10" s="1">
        <f t="shared" si="9"/>
        <v>20924.99288689288</v>
      </c>
      <c r="CB10" s="1">
        <f t="shared" si="9"/>
        <v>19519.178086219643</v>
      </c>
      <c r="CC10" s="1">
        <f t="shared" si="9"/>
        <v>15741.931567369887</v>
      </c>
      <c r="CD10" s="1">
        <f t="shared" si="9"/>
        <v>11452.815312306237</v>
      </c>
      <c r="CE10" s="1">
        <f t="shared" si="9"/>
        <v>9092.769333313021</v>
      </c>
      <c r="CF10" s="1">
        <f t="shared" si="10"/>
        <v>10421.700419371331</v>
      </c>
      <c r="CG10" s="1">
        <f t="shared" si="10"/>
        <v>12429.936631016368</v>
      </c>
      <c r="CH10" s="1">
        <f t="shared" si="10"/>
        <v>17702.676316925932</v>
      </c>
      <c r="CI10" s="1">
        <f t="shared" si="10"/>
        <v>19690.898344257359</v>
      </c>
      <c r="CJ10" s="1">
        <f t="shared" si="10"/>
        <v>23149.62642472166</v>
      </c>
      <c r="CK10" s="1">
        <f t="shared" si="10"/>
        <v>24407.694299827199</v>
      </c>
      <c r="CL10" s="1">
        <f t="shared" si="10"/>
        <v>21736.065548963143</v>
      </c>
      <c r="CM10" s="1">
        <f t="shared" si="10"/>
        <v>20924.99288689288</v>
      </c>
      <c r="CN10" s="1">
        <f t="shared" si="10"/>
        <v>19519.178086219643</v>
      </c>
      <c r="CO10" s="1">
        <f t="shared" si="10"/>
        <v>15741.931567369887</v>
      </c>
      <c r="CP10" s="1">
        <f t="shared" si="10"/>
        <v>11452.815312306237</v>
      </c>
      <c r="CQ10" s="1">
        <f t="shared" si="10"/>
        <v>9092.769333313021</v>
      </c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</row>
    <row r="11" spans="2:162" x14ac:dyDescent="0.25">
      <c r="B11" t="s">
        <v>14</v>
      </c>
      <c r="C11" s="2"/>
      <c r="D11" s="2"/>
      <c r="E11" s="2"/>
      <c r="F11" s="2"/>
      <c r="G11" s="2">
        <f>C7+G9</f>
        <v>4978.2019916120698</v>
      </c>
      <c r="H11" s="2">
        <f t="shared" ref="H11:L11" si="12">D7+H9</f>
        <v>11597.097779971511</v>
      </c>
      <c r="I11" s="2">
        <f t="shared" si="12"/>
        <v>33050.274800905245</v>
      </c>
      <c r="J11" s="2">
        <f t="shared" si="12"/>
        <v>2774.9807623511733</v>
      </c>
      <c r="K11" s="2">
        <f t="shared" si="12"/>
        <v>8273.3927627320845</v>
      </c>
      <c r="L11" s="2">
        <f t="shared" si="12"/>
        <v>4897.8223276676799</v>
      </c>
      <c r="N11" s="44" t="s">
        <v>0</v>
      </c>
      <c r="O11" s="45" t="s">
        <v>16</v>
      </c>
      <c r="P11" s="45" t="s">
        <v>37</v>
      </c>
      <c r="Q11" s="46" t="s">
        <v>38</v>
      </c>
      <c r="S11" t="s">
        <v>38</v>
      </c>
      <c r="T11" t="s">
        <v>17</v>
      </c>
      <c r="U11">
        <v>2024</v>
      </c>
      <c r="V11">
        <f>Q17-Q16</f>
        <v>25</v>
      </c>
      <c r="W11" s="18" t="s">
        <v>29</v>
      </c>
      <c r="X11" s="1">
        <f t="shared" si="4"/>
        <v>0</v>
      </c>
      <c r="Y11" s="1">
        <f t="shared" si="4"/>
        <v>0</v>
      </c>
      <c r="Z11" s="1">
        <f t="shared" si="4"/>
        <v>0</v>
      </c>
      <c r="AA11" s="1">
        <f t="shared" si="4"/>
        <v>0</v>
      </c>
      <c r="AB11" s="1">
        <f t="shared" si="4"/>
        <v>0</v>
      </c>
      <c r="AC11" s="1">
        <f t="shared" si="4"/>
        <v>0</v>
      </c>
      <c r="AD11" s="1">
        <f t="shared" si="4"/>
        <v>0</v>
      </c>
      <c r="AE11" s="1">
        <f t="shared" si="4"/>
        <v>0</v>
      </c>
      <c r="AF11" s="1">
        <f t="shared" si="4"/>
        <v>0</v>
      </c>
      <c r="AG11" s="1">
        <f t="shared" si="4"/>
        <v>0</v>
      </c>
      <c r="AH11" s="1">
        <f t="shared" si="5"/>
        <v>0</v>
      </c>
      <c r="AI11" s="1">
        <f t="shared" si="5"/>
        <v>0</v>
      </c>
      <c r="AJ11" s="1">
        <f t="shared" si="5"/>
        <v>0</v>
      </c>
      <c r="AK11" s="1">
        <f t="shared" si="5"/>
        <v>0</v>
      </c>
      <c r="AL11" s="1">
        <f t="shared" si="5"/>
        <v>0</v>
      </c>
      <c r="AM11" s="1">
        <f t="shared" si="5"/>
        <v>0</v>
      </c>
      <c r="AN11" s="1">
        <f t="shared" si="5"/>
        <v>0</v>
      </c>
      <c r="AO11" s="1">
        <f t="shared" si="5"/>
        <v>0</v>
      </c>
      <c r="AP11" s="1">
        <f t="shared" si="5"/>
        <v>0</v>
      </c>
      <c r="AQ11" s="1">
        <f t="shared" si="5"/>
        <v>0</v>
      </c>
      <c r="AR11" s="1">
        <f t="shared" si="6"/>
        <v>0</v>
      </c>
      <c r="AS11" s="1">
        <f t="shared" si="6"/>
        <v>0</v>
      </c>
      <c r="AT11" s="1">
        <f t="shared" si="6"/>
        <v>0</v>
      </c>
      <c r="AU11" s="1">
        <f t="shared" si="6"/>
        <v>0</v>
      </c>
      <c r="AV11" s="1">
        <f t="shared" si="6"/>
        <v>0</v>
      </c>
      <c r="AW11" s="1">
        <f t="shared" si="6"/>
        <v>0</v>
      </c>
      <c r="AX11" s="1">
        <f t="shared" si="6"/>
        <v>0</v>
      </c>
      <c r="AY11" s="1">
        <f t="shared" si="6"/>
        <v>0</v>
      </c>
      <c r="AZ11" s="1">
        <f t="shared" si="6"/>
        <v>0</v>
      </c>
      <c r="BA11" s="1">
        <f t="shared" si="6"/>
        <v>0</v>
      </c>
      <c r="BB11" s="1">
        <f t="shared" si="7"/>
        <v>0</v>
      </c>
      <c r="BC11" s="1">
        <f t="shared" si="7"/>
        <v>0</v>
      </c>
      <c r="BD11" s="1">
        <f t="shared" si="7"/>
        <v>0</v>
      </c>
      <c r="BE11" s="1">
        <f t="shared" si="7"/>
        <v>0</v>
      </c>
      <c r="BF11" s="1">
        <f t="shared" si="7"/>
        <v>0</v>
      </c>
      <c r="BG11" s="1">
        <f t="shared" si="7"/>
        <v>0</v>
      </c>
      <c r="BH11" s="1">
        <f t="shared" si="7"/>
        <v>0</v>
      </c>
      <c r="BI11" s="1">
        <f t="shared" si="7"/>
        <v>0</v>
      </c>
      <c r="BJ11" s="1">
        <f t="shared" si="7"/>
        <v>0</v>
      </c>
      <c r="BK11" s="1">
        <f t="shared" si="7"/>
        <v>0</v>
      </c>
      <c r="BL11" s="1">
        <f t="shared" si="8"/>
        <v>0</v>
      </c>
      <c r="BM11" s="1">
        <f t="shared" si="8"/>
        <v>0</v>
      </c>
      <c r="BN11" s="1">
        <f t="shared" si="8"/>
        <v>0</v>
      </c>
      <c r="BO11" s="1">
        <f t="shared" si="8"/>
        <v>0</v>
      </c>
      <c r="BP11" s="1">
        <f t="shared" si="8"/>
        <v>0</v>
      </c>
      <c r="BQ11" s="1">
        <f t="shared" si="8"/>
        <v>0</v>
      </c>
      <c r="BR11" s="1">
        <f t="shared" si="8"/>
        <v>0</v>
      </c>
      <c r="BS11" s="1">
        <f t="shared" si="8"/>
        <v>0</v>
      </c>
      <c r="BT11" s="1">
        <f t="shared" si="8"/>
        <v>0</v>
      </c>
      <c r="BU11" s="1">
        <f t="shared" si="8"/>
        <v>0</v>
      </c>
      <c r="BV11" s="1">
        <f t="shared" si="9"/>
        <v>0</v>
      </c>
      <c r="BW11" s="1">
        <f t="shared" si="9"/>
        <v>0</v>
      </c>
      <c r="BX11" s="1">
        <f t="shared" si="9"/>
        <v>0</v>
      </c>
      <c r="BY11" s="1">
        <f t="shared" si="9"/>
        <v>0</v>
      </c>
      <c r="BZ11" s="1">
        <f t="shared" si="9"/>
        <v>0</v>
      </c>
      <c r="CA11" s="1">
        <f t="shared" si="9"/>
        <v>0</v>
      </c>
      <c r="CB11" s="1">
        <f t="shared" si="9"/>
        <v>0</v>
      </c>
      <c r="CC11" s="1">
        <f t="shared" si="9"/>
        <v>0</v>
      </c>
      <c r="CD11" s="1">
        <f t="shared" si="9"/>
        <v>0</v>
      </c>
      <c r="CE11" s="1">
        <f t="shared" si="9"/>
        <v>0</v>
      </c>
      <c r="CF11" s="1">
        <f t="shared" si="10"/>
        <v>3473.9001397904435</v>
      </c>
      <c r="CG11" s="1">
        <f t="shared" si="10"/>
        <v>4143.3122103387896</v>
      </c>
      <c r="CH11" s="1">
        <f t="shared" si="10"/>
        <v>5900.8921056419777</v>
      </c>
      <c r="CI11" s="1">
        <f t="shared" si="10"/>
        <v>6563.6327814191191</v>
      </c>
      <c r="CJ11" s="1">
        <f t="shared" si="10"/>
        <v>7716.5421415738865</v>
      </c>
      <c r="CK11" s="1">
        <f t="shared" si="10"/>
        <v>8135.8980999423993</v>
      </c>
      <c r="CL11" s="1">
        <f t="shared" si="10"/>
        <v>7245.3551829877142</v>
      </c>
      <c r="CM11" s="1">
        <f t="shared" si="10"/>
        <v>6974.9976289642937</v>
      </c>
      <c r="CN11" s="1">
        <f t="shared" si="10"/>
        <v>6506.3926954065482</v>
      </c>
      <c r="CO11" s="1">
        <f t="shared" si="10"/>
        <v>5247.3105224566289</v>
      </c>
      <c r="CP11" s="1">
        <f t="shared" si="10"/>
        <v>3817.6051041020787</v>
      </c>
      <c r="CQ11" s="1">
        <f t="shared" si="10"/>
        <v>3030.9231111043405</v>
      </c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</row>
    <row r="12" spans="2:162" x14ac:dyDescent="0.25">
      <c r="N12" s="38">
        <v>2019</v>
      </c>
      <c r="O12" s="39">
        <v>75</v>
      </c>
      <c r="P12" s="39">
        <v>0</v>
      </c>
      <c r="Q12" s="40">
        <v>75</v>
      </c>
      <c r="S12" t="s">
        <v>37</v>
      </c>
      <c r="T12" t="s">
        <v>17</v>
      </c>
      <c r="U12">
        <v>2024</v>
      </c>
      <c r="V12">
        <f>P17</f>
        <v>20</v>
      </c>
      <c r="W12" s="18" t="s">
        <v>29</v>
      </c>
      <c r="X12" s="1">
        <f t="shared" si="4"/>
        <v>0</v>
      </c>
      <c r="Y12" s="1">
        <f t="shared" si="4"/>
        <v>0</v>
      </c>
      <c r="Z12" s="1">
        <f t="shared" si="4"/>
        <v>0</v>
      </c>
      <c r="AA12" s="1">
        <f t="shared" si="4"/>
        <v>0</v>
      </c>
      <c r="AB12" s="1">
        <f t="shared" si="4"/>
        <v>0</v>
      </c>
      <c r="AC12" s="1">
        <f t="shared" si="4"/>
        <v>0</v>
      </c>
      <c r="AD12" s="1">
        <f t="shared" si="4"/>
        <v>0</v>
      </c>
      <c r="AE12" s="1">
        <f t="shared" si="4"/>
        <v>0</v>
      </c>
      <c r="AF12" s="1">
        <f t="shared" si="4"/>
        <v>0</v>
      </c>
      <c r="AG12" s="1">
        <f t="shared" si="4"/>
        <v>0</v>
      </c>
      <c r="AH12" s="1">
        <f t="shared" si="5"/>
        <v>0</v>
      </c>
      <c r="AI12" s="1">
        <f t="shared" si="5"/>
        <v>0</v>
      </c>
      <c r="AJ12" s="1">
        <f t="shared" si="5"/>
        <v>0</v>
      </c>
      <c r="AK12" s="1">
        <f t="shared" si="5"/>
        <v>0</v>
      </c>
      <c r="AL12" s="1">
        <f t="shared" si="5"/>
        <v>0</v>
      </c>
      <c r="AM12" s="1">
        <f t="shared" si="5"/>
        <v>0</v>
      </c>
      <c r="AN12" s="1">
        <f t="shared" si="5"/>
        <v>0</v>
      </c>
      <c r="AO12" s="1">
        <f t="shared" si="5"/>
        <v>0</v>
      </c>
      <c r="AP12" s="1">
        <f t="shared" si="5"/>
        <v>0</v>
      </c>
      <c r="AQ12" s="1">
        <f t="shared" si="5"/>
        <v>0</v>
      </c>
      <c r="AR12" s="1">
        <f t="shared" si="6"/>
        <v>0</v>
      </c>
      <c r="AS12" s="1">
        <f t="shared" si="6"/>
        <v>0</v>
      </c>
      <c r="AT12" s="1">
        <f t="shared" si="6"/>
        <v>0</v>
      </c>
      <c r="AU12" s="1">
        <f t="shared" si="6"/>
        <v>0</v>
      </c>
      <c r="AV12" s="1">
        <f t="shared" si="6"/>
        <v>0</v>
      </c>
      <c r="AW12" s="1">
        <f t="shared" si="6"/>
        <v>0</v>
      </c>
      <c r="AX12" s="1">
        <f t="shared" si="6"/>
        <v>0</v>
      </c>
      <c r="AY12" s="1">
        <f t="shared" si="6"/>
        <v>0</v>
      </c>
      <c r="AZ12" s="1">
        <f t="shared" si="6"/>
        <v>0</v>
      </c>
      <c r="BA12" s="1">
        <f t="shared" si="6"/>
        <v>0</v>
      </c>
      <c r="BB12" s="1">
        <f t="shared" si="7"/>
        <v>0</v>
      </c>
      <c r="BC12" s="1">
        <f t="shared" si="7"/>
        <v>0</v>
      </c>
      <c r="BD12" s="1">
        <f t="shared" si="7"/>
        <v>0</v>
      </c>
      <c r="BE12" s="1">
        <f t="shared" si="7"/>
        <v>0</v>
      </c>
      <c r="BF12" s="1">
        <f t="shared" si="7"/>
        <v>0</v>
      </c>
      <c r="BG12" s="1">
        <f t="shared" si="7"/>
        <v>0</v>
      </c>
      <c r="BH12" s="1">
        <f t="shared" si="7"/>
        <v>0</v>
      </c>
      <c r="BI12" s="1">
        <f t="shared" si="7"/>
        <v>0</v>
      </c>
      <c r="BJ12" s="1">
        <f t="shared" si="7"/>
        <v>0</v>
      </c>
      <c r="BK12" s="1">
        <f t="shared" si="7"/>
        <v>0</v>
      </c>
      <c r="BL12" s="1">
        <f t="shared" si="8"/>
        <v>0</v>
      </c>
      <c r="BM12" s="1">
        <f t="shared" si="8"/>
        <v>0</v>
      </c>
      <c r="BN12" s="1">
        <f t="shared" si="8"/>
        <v>0</v>
      </c>
      <c r="BO12" s="1">
        <f t="shared" si="8"/>
        <v>0</v>
      </c>
      <c r="BP12" s="1">
        <f t="shared" si="8"/>
        <v>0</v>
      </c>
      <c r="BQ12" s="1">
        <f t="shared" si="8"/>
        <v>0</v>
      </c>
      <c r="BR12" s="1">
        <f t="shared" si="8"/>
        <v>0</v>
      </c>
      <c r="BS12" s="1">
        <f t="shared" si="8"/>
        <v>0</v>
      </c>
      <c r="BT12" s="1">
        <f t="shared" si="8"/>
        <v>0</v>
      </c>
      <c r="BU12" s="1">
        <f t="shared" si="8"/>
        <v>0</v>
      </c>
      <c r="BV12" s="1">
        <f t="shared" si="9"/>
        <v>0</v>
      </c>
      <c r="BW12" s="1">
        <f t="shared" si="9"/>
        <v>0</v>
      </c>
      <c r="BX12" s="1">
        <f t="shared" si="9"/>
        <v>0</v>
      </c>
      <c r="BY12" s="1">
        <f t="shared" si="9"/>
        <v>0</v>
      </c>
      <c r="BZ12" s="1">
        <f t="shared" si="9"/>
        <v>0</v>
      </c>
      <c r="CA12" s="1">
        <f t="shared" si="9"/>
        <v>0</v>
      </c>
      <c r="CB12" s="1">
        <f t="shared" si="9"/>
        <v>0</v>
      </c>
      <c r="CC12" s="1">
        <f t="shared" si="9"/>
        <v>0</v>
      </c>
      <c r="CD12" s="1">
        <f t="shared" si="9"/>
        <v>0</v>
      </c>
      <c r="CE12" s="1">
        <f t="shared" si="9"/>
        <v>0</v>
      </c>
      <c r="CF12" s="1">
        <f t="shared" si="10"/>
        <v>1944.5867529589573</v>
      </c>
      <c r="CG12" s="1">
        <f t="shared" si="10"/>
        <v>2668.7081694942271</v>
      </c>
      <c r="CH12" s="1">
        <f t="shared" si="10"/>
        <v>3234.0658935787997</v>
      </c>
      <c r="CI12" s="1">
        <f t="shared" si="10"/>
        <v>4528.9618433779333</v>
      </c>
      <c r="CJ12" s="1">
        <f t="shared" si="10"/>
        <v>5888.2548560628929</v>
      </c>
      <c r="CK12" s="1">
        <f t="shared" si="10"/>
        <v>6595.7465344724933</v>
      </c>
      <c r="CL12" s="1">
        <f t="shared" si="10"/>
        <v>7371.4282921718532</v>
      </c>
      <c r="CM12" s="1">
        <f t="shared" si="10"/>
        <v>5182.2585016077892</v>
      </c>
      <c r="CN12" s="1">
        <f t="shared" si="10"/>
        <v>4270.3600915752604</v>
      </c>
      <c r="CO12" s="1">
        <f t="shared" si="10"/>
        <v>3488.9442125288388</v>
      </c>
      <c r="CP12" s="1">
        <f t="shared" si="10"/>
        <v>2035.5867456658166</v>
      </c>
      <c r="CQ12" s="1">
        <f t="shared" si="10"/>
        <v>1351.8962566138516</v>
      </c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</row>
    <row r="13" spans="2:162" x14ac:dyDescent="0.25">
      <c r="N13" s="38">
        <f>N12+1</f>
        <v>2020</v>
      </c>
      <c r="O13" s="39">
        <v>75</v>
      </c>
      <c r="P13" s="39">
        <v>0</v>
      </c>
      <c r="Q13" s="40">
        <v>75</v>
      </c>
      <c r="W13" s="16" t="s">
        <v>3</v>
      </c>
      <c r="X13" s="17">
        <f t="shared" ref="X13:BC13" si="13">SUM(X8:X12)</f>
        <v>31270.840174409823</v>
      </c>
      <c r="Y13" s="17">
        <f t="shared" si="13"/>
        <v>30357.062556980341</v>
      </c>
      <c r="Z13" s="17">
        <f t="shared" si="13"/>
        <v>46124.566991414395</v>
      </c>
      <c r="AA13" s="17">
        <f t="shared" si="13"/>
        <v>38944.473859289246</v>
      </c>
      <c r="AB13" s="17">
        <f t="shared" si="13"/>
        <v>43306.165589907905</v>
      </c>
      <c r="AC13" s="17">
        <f t="shared" si="13"/>
        <v>37598.444842994402</v>
      </c>
      <c r="AD13" s="17">
        <f t="shared" si="13"/>
        <v>36945.908637866603</v>
      </c>
      <c r="AE13" s="17">
        <f t="shared" si="13"/>
        <v>32864.938677402242</v>
      </c>
      <c r="AF13" s="17">
        <f t="shared" si="13"/>
        <v>33894.677801566075</v>
      </c>
      <c r="AG13" s="17">
        <f t="shared" si="13"/>
        <v>39676.341985293431</v>
      </c>
      <c r="AH13" s="17">
        <f t="shared" si="13"/>
        <v>34872.249250417721</v>
      </c>
      <c r="AI13" s="17">
        <f t="shared" si="13"/>
        <v>27914.459349866527</v>
      </c>
      <c r="AJ13" s="17">
        <f t="shared" si="13"/>
        <v>31270.840174409823</v>
      </c>
      <c r="AK13" s="17">
        <f t="shared" si="13"/>
        <v>31441.243362586782</v>
      </c>
      <c r="AL13" s="17">
        <f t="shared" si="13"/>
        <v>46124.566991414395</v>
      </c>
      <c r="AM13" s="17">
        <f t="shared" si="13"/>
        <v>38944.473859289246</v>
      </c>
      <c r="AN13" s="17">
        <f t="shared" si="13"/>
        <v>43306.165589907905</v>
      </c>
      <c r="AO13" s="17">
        <f t="shared" si="13"/>
        <v>37598.444842994402</v>
      </c>
      <c r="AP13" s="17">
        <f t="shared" si="13"/>
        <v>36945.908637866603</v>
      </c>
      <c r="AQ13" s="17">
        <f t="shared" si="13"/>
        <v>32864.938677402242</v>
      </c>
      <c r="AR13" s="17">
        <f t="shared" si="13"/>
        <v>33894.677801566075</v>
      </c>
      <c r="AS13" s="17">
        <f t="shared" si="13"/>
        <v>39676.341985293431</v>
      </c>
      <c r="AT13" s="17">
        <f t="shared" si="13"/>
        <v>34872.249250417721</v>
      </c>
      <c r="AU13" s="17">
        <f t="shared" si="13"/>
        <v>27914.459349866527</v>
      </c>
      <c r="AV13" s="17">
        <f t="shared" si="13"/>
        <v>31270.840174409823</v>
      </c>
      <c r="AW13" s="17">
        <f t="shared" si="13"/>
        <v>30357.062556980341</v>
      </c>
      <c r="AX13" s="17">
        <f t="shared" si="13"/>
        <v>46124.566991414395</v>
      </c>
      <c r="AY13" s="17">
        <f t="shared" si="13"/>
        <v>38944.473859289246</v>
      </c>
      <c r="AZ13" s="17">
        <f t="shared" si="13"/>
        <v>43306.165589907905</v>
      </c>
      <c r="BA13" s="17">
        <f t="shared" si="13"/>
        <v>37598.444842994402</v>
      </c>
      <c r="BB13" s="17">
        <f t="shared" si="13"/>
        <v>36945.908637866603</v>
      </c>
      <c r="BC13" s="17">
        <f t="shared" si="13"/>
        <v>32864.938677402242</v>
      </c>
      <c r="BD13" s="17">
        <f t="shared" ref="BD13:CI13" si="14">SUM(BD8:BD12)</f>
        <v>33894.677801566075</v>
      </c>
      <c r="BE13" s="17">
        <f t="shared" si="14"/>
        <v>39676.341985293431</v>
      </c>
      <c r="BF13" s="17">
        <f t="shared" si="14"/>
        <v>34872.249250417721</v>
      </c>
      <c r="BG13" s="17">
        <f t="shared" si="14"/>
        <v>27914.459349866527</v>
      </c>
      <c r="BH13" s="17">
        <f t="shared" si="14"/>
        <v>31270.840174409823</v>
      </c>
      <c r="BI13" s="17">
        <f t="shared" si="14"/>
        <v>30357.062556980341</v>
      </c>
      <c r="BJ13" s="17">
        <f t="shared" si="14"/>
        <v>46124.566991414395</v>
      </c>
      <c r="BK13" s="17">
        <f t="shared" si="14"/>
        <v>38944.473859289246</v>
      </c>
      <c r="BL13" s="17">
        <f t="shared" si="14"/>
        <v>43306.165589907905</v>
      </c>
      <c r="BM13" s="17">
        <f t="shared" si="14"/>
        <v>37598.444842994402</v>
      </c>
      <c r="BN13" s="17">
        <f t="shared" si="14"/>
        <v>36945.908637866603</v>
      </c>
      <c r="BO13" s="17">
        <f t="shared" si="14"/>
        <v>32864.938677402242</v>
      </c>
      <c r="BP13" s="17">
        <f t="shared" si="14"/>
        <v>33894.677801566075</v>
      </c>
      <c r="BQ13" s="17">
        <f t="shared" si="14"/>
        <v>39676.341985293431</v>
      </c>
      <c r="BR13" s="17">
        <f t="shared" si="14"/>
        <v>34872.249250417721</v>
      </c>
      <c r="BS13" s="17">
        <f t="shared" si="14"/>
        <v>27914.459349866527</v>
      </c>
      <c r="BT13" s="17">
        <f t="shared" si="14"/>
        <v>31270.840174409823</v>
      </c>
      <c r="BU13" s="17">
        <f t="shared" si="14"/>
        <v>30357.062556980341</v>
      </c>
      <c r="BV13" s="17">
        <f t="shared" si="14"/>
        <v>46124.566991414395</v>
      </c>
      <c r="BW13" s="17">
        <f t="shared" si="14"/>
        <v>38944.473859289246</v>
      </c>
      <c r="BX13" s="17">
        <f t="shared" si="14"/>
        <v>43306.165589907905</v>
      </c>
      <c r="BY13" s="17">
        <f t="shared" si="14"/>
        <v>37598.444842994402</v>
      </c>
      <c r="BZ13" s="17">
        <f t="shared" si="14"/>
        <v>36945.908637866603</v>
      </c>
      <c r="CA13" s="17">
        <f t="shared" si="14"/>
        <v>32864.938677402242</v>
      </c>
      <c r="CB13" s="17">
        <f t="shared" si="14"/>
        <v>33894.677801566075</v>
      </c>
      <c r="CC13" s="17">
        <f t="shared" si="14"/>
        <v>39676.341985293431</v>
      </c>
      <c r="CD13" s="17">
        <f t="shared" si="14"/>
        <v>34872.249250417721</v>
      </c>
      <c r="CE13" s="17">
        <f t="shared" si="14"/>
        <v>27914.459349866527</v>
      </c>
      <c r="CF13" s="17">
        <f t="shared" si="14"/>
        <v>49198.810920182324</v>
      </c>
      <c r="CG13" s="17">
        <f t="shared" si="14"/>
        <v>49660.047781362045</v>
      </c>
      <c r="CH13" s="17">
        <f t="shared" si="14"/>
        <v>72312.659395328257</v>
      </c>
      <c r="CI13" s="17">
        <f t="shared" si="14"/>
        <v>61589.213793105431</v>
      </c>
      <c r="CJ13" s="17">
        <f t="shared" ref="CJ13:CQ13" si="15">SUM(CJ8:CJ12)</f>
        <v>69004.886086656421</v>
      </c>
      <c r="CK13" s="17">
        <f t="shared" si="15"/>
        <v>60244.539803309621</v>
      </c>
      <c r="CL13" s="17">
        <f t="shared" si="15"/>
        <v>60688.597966368252</v>
      </c>
      <c r="CM13" s="17">
        <f t="shared" si="15"/>
        <v>52186.16228227994</v>
      </c>
      <c r="CN13" s="17">
        <f t="shared" si="15"/>
        <v>53296.730417755745</v>
      </c>
      <c r="CO13" s="17">
        <f t="shared" si="15"/>
        <v>62773.242971033025</v>
      </c>
      <c r="CP13" s="17">
        <f t="shared" si="15"/>
        <v>54777.10146305251</v>
      </c>
      <c r="CQ13" s="17">
        <f t="shared" si="15"/>
        <v>43590.292727516819</v>
      </c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</row>
    <row r="14" spans="2:162" x14ac:dyDescent="0.25"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N14" s="38">
        <f>N13+1</f>
        <v>2021</v>
      </c>
      <c r="O14" s="39">
        <v>75</v>
      </c>
      <c r="P14" s="39">
        <v>0</v>
      </c>
      <c r="Q14" s="40">
        <v>75</v>
      </c>
    </row>
    <row r="15" spans="2:162" x14ac:dyDescent="0.25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N15" s="38">
        <f>N14+1</f>
        <v>2022</v>
      </c>
      <c r="O15" s="39">
        <v>75</v>
      </c>
      <c r="P15" s="39">
        <v>0</v>
      </c>
      <c r="Q15" s="40">
        <v>75</v>
      </c>
      <c r="T15" t="s">
        <v>44</v>
      </c>
      <c r="U15" t="s">
        <v>45</v>
      </c>
      <c r="V15" t="s">
        <v>27</v>
      </c>
      <c r="W15" s="6" t="s">
        <v>7</v>
      </c>
      <c r="X15" s="9">
        <f>X7</f>
        <v>43466</v>
      </c>
      <c r="Y15" s="9">
        <f t="shared" ref="Y15:CJ15" si="16">Y7</f>
        <v>43497</v>
      </c>
      <c r="Z15" s="9">
        <f t="shared" si="16"/>
        <v>43525</v>
      </c>
      <c r="AA15" s="9">
        <f t="shared" si="16"/>
        <v>43556</v>
      </c>
      <c r="AB15" s="9">
        <f t="shared" si="16"/>
        <v>43586</v>
      </c>
      <c r="AC15" s="9">
        <f t="shared" si="16"/>
        <v>43617</v>
      </c>
      <c r="AD15" s="9">
        <f t="shared" si="16"/>
        <v>43647</v>
      </c>
      <c r="AE15" s="9">
        <f t="shared" si="16"/>
        <v>43678</v>
      </c>
      <c r="AF15" s="9">
        <f t="shared" si="16"/>
        <v>43709</v>
      </c>
      <c r="AG15" s="9">
        <f t="shared" si="16"/>
        <v>43739</v>
      </c>
      <c r="AH15" s="9">
        <f t="shared" si="16"/>
        <v>43770</v>
      </c>
      <c r="AI15" s="9">
        <f t="shared" si="16"/>
        <v>43800</v>
      </c>
      <c r="AJ15" s="9">
        <f t="shared" si="16"/>
        <v>43831</v>
      </c>
      <c r="AK15" s="9">
        <f t="shared" si="16"/>
        <v>43862</v>
      </c>
      <c r="AL15" s="9">
        <f t="shared" si="16"/>
        <v>43891</v>
      </c>
      <c r="AM15" s="9">
        <f t="shared" si="16"/>
        <v>43922</v>
      </c>
      <c r="AN15" s="9">
        <f t="shared" si="16"/>
        <v>43952</v>
      </c>
      <c r="AO15" s="9">
        <f t="shared" si="16"/>
        <v>43983</v>
      </c>
      <c r="AP15" s="9">
        <f t="shared" si="16"/>
        <v>44013</v>
      </c>
      <c r="AQ15" s="9">
        <f t="shared" si="16"/>
        <v>44044</v>
      </c>
      <c r="AR15" s="9">
        <f t="shared" si="16"/>
        <v>44075</v>
      </c>
      <c r="AS15" s="9">
        <f t="shared" si="16"/>
        <v>44105</v>
      </c>
      <c r="AT15" s="9">
        <f t="shared" si="16"/>
        <v>44136</v>
      </c>
      <c r="AU15" s="9">
        <f t="shared" si="16"/>
        <v>44166</v>
      </c>
      <c r="AV15" s="9">
        <f t="shared" si="16"/>
        <v>44197</v>
      </c>
      <c r="AW15" s="9">
        <f t="shared" si="16"/>
        <v>44228</v>
      </c>
      <c r="AX15" s="9">
        <f t="shared" si="16"/>
        <v>44256</v>
      </c>
      <c r="AY15" s="9">
        <f t="shared" si="16"/>
        <v>44287</v>
      </c>
      <c r="AZ15" s="9">
        <f t="shared" si="16"/>
        <v>44317</v>
      </c>
      <c r="BA15" s="9">
        <f t="shared" si="16"/>
        <v>44348</v>
      </c>
      <c r="BB15" s="9">
        <f t="shared" si="16"/>
        <v>44378</v>
      </c>
      <c r="BC15" s="9">
        <f t="shared" si="16"/>
        <v>44409</v>
      </c>
      <c r="BD15" s="9">
        <f t="shared" si="16"/>
        <v>44440</v>
      </c>
      <c r="BE15" s="9">
        <f t="shared" si="16"/>
        <v>44470</v>
      </c>
      <c r="BF15" s="9">
        <f t="shared" si="16"/>
        <v>44501</v>
      </c>
      <c r="BG15" s="9">
        <f t="shared" si="16"/>
        <v>44531</v>
      </c>
      <c r="BH15" s="9">
        <f t="shared" si="16"/>
        <v>44562</v>
      </c>
      <c r="BI15" s="9">
        <f t="shared" si="16"/>
        <v>44593</v>
      </c>
      <c r="BJ15" s="9">
        <f t="shared" si="16"/>
        <v>44621</v>
      </c>
      <c r="BK15" s="9">
        <f t="shared" si="16"/>
        <v>44652</v>
      </c>
      <c r="BL15" s="9">
        <f t="shared" si="16"/>
        <v>44682</v>
      </c>
      <c r="BM15" s="9">
        <f t="shared" si="16"/>
        <v>44713</v>
      </c>
      <c r="BN15" s="9">
        <f t="shared" si="16"/>
        <v>44743</v>
      </c>
      <c r="BO15" s="9">
        <f t="shared" si="16"/>
        <v>44774</v>
      </c>
      <c r="BP15" s="9">
        <f t="shared" si="16"/>
        <v>44805</v>
      </c>
      <c r="BQ15" s="9">
        <f t="shared" si="16"/>
        <v>44835</v>
      </c>
      <c r="BR15" s="9">
        <f t="shared" si="16"/>
        <v>44866</v>
      </c>
      <c r="BS15" s="9">
        <f t="shared" si="16"/>
        <v>44896</v>
      </c>
      <c r="BT15" s="9">
        <f t="shared" si="16"/>
        <v>44927</v>
      </c>
      <c r="BU15" s="9">
        <f t="shared" si="16"/>
        <v>44958</v>
      </c>
      <c r="BV15" s="9">
        <f t="shared" si="16"/>
        <v>44986</v>
      </c>
      <c r="BW15" s="9">
        <f t="shared" si="16"/>
        <v>45017</v>
      </c>
      <c r="BX15" s="9">
        <f t="shared" si="16"/>
        <v>45047</v>
      </c>
      <c r="BY15" s="9">
        <f t="shared" si="16"/>
        <v>45078</v>
      </c>
      <c r="BZ15" s="9">
        <f t="shared" si="16"/>
        <v>45108</v>
      </c>
      <c r="CA15" s="9">
        <f t="shared" si="16"/>
        <v>45139</v>
      </c>
      <c r="CB15" s="9">
        <f t="shared" si="16"/>
        <v>45170</v>
      </c>
      <c r="CC15" s="9">
        <f t="shared" si="16"/>
        <v>45200</v>
      </c>
      <c r="CD15" s="9">
        <f t="shared" si="16"/>
        <v>45231</v>
      </c>
      <c r="CE15" s="9">
        <f t="shared" si="16"/>
        <v>45261</v>
      </c>
      <c r="CF15" s="9">
        <f t="shared" si="16"/>
        <v>45292</v>
      </c>
      <c r="CG15" s="9">
        <f t="shared" si="16"/>
        <v>45323</v>
      </c>
      <c r="CH15" s="9">
        <f t="shared" si="16"/>
        <v>45352</v>
      </c>
      <c r="CI15" s="9">
        <f t="shared" si="16"/>
        <v>45383</v>
      </c>
      <c r="CJ15" s="9">
        <f t="shared" si="16"/>
        <v>45413</v>
      </c>
      <c r="CK15" s="9">
        <f t="shared" ref="CK15:CQ15" si="17">CK7</f>
        <v>45444</v>
      </c>
      <c r="CL15" s="9">
        <f t="shared" si="17"/>
        <v>45474</v>
      </c>
      <c r="CM15" s="9">
        <f t="shared" si="17"/>
        <v>45505</v>
      </c>
      <c r="CN15" s="9">
        <f t="shared" si="17"/>
        <v>45536</v>
      </c>
      <c r="CO15" s="9">
        <f t="shared" si="17"/>
        <v>45566</v>
      </c>
      <c r="CP15" s="9">
        <f t="shared" si="17"/>
        <v>45597</v>
      </c>
      <c r="CQ15" s="9">
        <f t="shared" si="17"/>
        <v>45627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</row>
    <row r="16" spans="2:162" x14ac:dyDescent="0.25">
      <c r="C16" s="50"/>
      <c r="D16" s="50"/>
      <c r="E16" s="50"/>
      <c r="F16" s="50"/>
      <c r="G16" s="50"/>
      <c r="H16" s="50"/>
      <c r="I16" s="50"/>
      <c r="J16" s="50"/>
      <c r="K16" s="50"/>
      <c r="L16" s="50"/>
      <c r="N16" s="38">
        <f>N15+1</f>
        <v>2023</v>
      </c>
      <c r="O16" s="39">
        <v>75</v>
      </c>
      <c r="P16" s="39">
        <v>0</v>
      </c>
      <c r="Q16" s="40">
        <v>75</v>
      </c>
      <c r="S16" t="s">
        <v>16</v>
      </c>
      <c r="T16" t="s">
        <v>16</v>
      </c>
      <c r="U16">
        <v>2019</v>
      </c>
      <c r="V16">
        <f>V8</f>
        <v>75</v>
      </c>
      <c r="W16" s="18" t="s">
        <v>65</v>
      </c>
      <c r="X16" s="8" cm="1">
        <f t="array" ref="X16">(X8*INDEX('Resource $MWh'!$D$4:$I$10,MATCH(_xlfn.CONCAT($S16,$U16),'Resource $MWh'!$C$4:$C$10&amp;'Resource $MWh'!$B$4:$B$10,0),MATCH(YEAR(X$15),'Resource $MWh'!$D$3:$I$3,0)))
+
(INDEX('Schedule 3_3A Uncomitted'!$G$5:$I$10,MATCH(YEAR(X$15),'Schedule 3_3A Uncomitted'!$F$5:$F$10,0),MATCH($S16,'Schedule 3_3A Uncomitted'!$G$4:$I$4,0))/12)</f>
        <v>1270484.0446863193</v>
      </c>
      <c r="Y16" s="8" cm="1">
        <f t="array" ref="Y16">(Y8*INDEX('Resource $MWh'!$D$4:$I$10,MATCH(_xlfn.CONCAT($S16,$U16),'Resource $MWh'!$C$4:$C$10&amp;'Resource $MWh'!$B$4:$B$10,0),MATCH(YEAR(Y$15),'Resource $MWh'!$D$3:$I$3,0)))
+
(INDEX('Schedule 3_3A Uncomitted'!$G$5:$I$10,MATCH(YEAR(Y$15),'Schedule 3_3A Uncomitted'!$F$5:$F$10,0),MATCH($S16,'Schedule 3_3A Uncomitted'!$G$4:$I$4,0))/12)</f>
        <v>1123471.9596859519</v>
      </c>
      <c r="Z16" s="8" cm="1">
        <f t="array" ref="Z16">(Z8*INDEX('Resource $MWh'!$D$4:$I$10,MATCH(_xlfn.CONCAT($S16,$U16),'Resource $MWh'!$C$4:$C$10&amp;'Resource $MWh'!$B$4:$B$10,0),MATCH(YEAR(Z$15),'Resource $MWh'!$D$3:$I$3,0)))
+
(INDEX('Schedule 3_3A Uncomitted'!$G$5:$I$10,MATCH(YEAR(Z$15),'Schedule 3_3A Uncomitted'!$F$5:$F$10,0),MATCH($S16,'Schedule 3_3A Uncomitted'!$G$4:$I$4,0))/12)</f>
        <v>1716977.9844528558</v>
      </c>
      <c r="AA16" s="8" cm="1">
        <f t="array" ref="AA16">(AA8*INDEX('Resource $MWh'!$D$4:$I$10,MATCH(_xlfn.CONCAT($S16,$U16),'Resource $MWh'!$C$4:$C$10&amp;'Resource $MWh'!$B$4:$B$10,0),MATCH(YEAR(AA$15),'Resource $MWh'!$D$3:$I$3,0)))
+
(INDEX('Schedule 3_3A Uncomitted'!$G$5:$I$10,MATCH(YEAR(AA$15),'Schedule 3_3A Uncomitted'!$F$5:$F$10,0),MATCH($S16,'Schedule 3_3A Uncomitted'!$G$4:$I$4,0))/12)</f>
        <v>1176408.6193555605</v>
      </c>
      <c r="AB16" s="8" cm="1">
        <f t="array" ref="AB16">(AB8*INDEX('Resource $MWh'!$D$4:$I$10,MATCH(_xlfn.CONCAT($S16,$U16),'Resource $MWh'!$C$4:$C$10&amp;'Resource $MWh'!$B$4:$B$10,0),MATCH(YEAR(AB$15),'Resource $MWh'!$D$3:$I$3,0)))
+
(INDEX('Schedule 3_3A Uncomitted'!$G$5:$I$10,MATCH(YEAR(AB$15),'Schedule 3_3A Uncomitted'!$F$5:$F$10,0),MATCH($S16,'Schedule 3_3A Uncomitted'!$G$4:$I$4,0))/12)</f>
        <v>1229647.8981740263</v>
      </c>
      <c r="AC16" s="8" cm="1">
        <f t="array" ref="AC16">(AC8*INDEX('Resource $MWh'!$D$4:$I$10,MATCH(_xlfn.CONCAT($S16,$U16),'Resource $MWh'!$C$4:$C$10&amp;'Resource $MWh'!$B$4:$B$10,0),MATCH(YEAR(AC$15),'Resource $MWh'!$D$3:$I$3,0)))
+
(INDEX('Schedule 3_3A Uncomitted'!$G$5:$I$10,MATCH(YEAR(AC$15),'Schedule 3_3A Uncomitted'!$F$5:$F$10,0),MATCH($S16,'Schedule 3_3A Uncomitted'!$G$4:$I$4,0))/12)</f>
        <v>818940.81979410083</v>
      </c>
      <c r="AD16" s="8" cm="1">
        <f t="array" ref="AD16">(AD8*INDEX('Resource $MWh'!$D$4:$I$10,MATCH(_xlfn.CONCAT($S16,$U16),'Resource $MWh'!$C$4:$C$10&amp;'Resource $MWh'!$B$4:$B$10,0),MATCH(YEAR(AD$15),'Resource $MWh'!$D$3:$I$3,0)))
+
(INDEX('Schedule 3_3A Uncomitted'!$G$5:$I$10,MATCH(YEAR(AD$15),'Schedule 3_3A Uncomitted'!$F$5:$F$10,0),MATCH($S16,'Schedule 3_3A Uncomitted'!$G$4:$I$4,0))/12)</f>
        <v>937987.72825421777</v>
      </c>
      <c r="AE16" s="8" cm="1">
        <f t="array" ref="AE16">(AE8*INDEX('Resource $MWh'!$D$4:$I$10,MATCH(_xlfn.CONCAT($S16,$U16),'Resource $MWh'!$C$4:$C$10&amp;'Resource $MWh'!$B$4:$B$10,0),MATCH(YEAR(AE$15),'Resource $MWh'!$D$3:$I$3,0)))
+
(INDEX('Schedule 3_3A Uncomitted'!$G$5:$I$10,MATCH(YEAR(AE$15),'Schedule 3_3A Uncomitted'!$F$5:$F$10,0),MATCH($S16,'Schedule 3_3A Uncomitted'!$G$4:$I$4,0))/12)</f>
        <v>745192.62077985518</v>
      </c>
      <c r="AF16" s="8" cm="1">
        <f t="array" ref="AF16">(AF8*INDEX('Resource $MWh'!$D$4:$I$10,MATCH(_xlfn.CONCAT($S16,$U16),'Resource $MWh'!$C$4:$C$10&amp;'Resource $MWh'!$B$4:$B$10,0),MATCH(YEAR(AF$15),'Resource $MWh'!$D$3:$I$3,0)))
+
(INDEX('Schedule 3_3A Uncomitted'!$G$5:$I$10,MATCH(YEAR(AF$15),'Schedule 3_3A Uncomitted'!$F$5:$F$10,0),MATCH($S16,'Schedule 3_3A Uncomitted'!$G$4:$I$4,0))/12)</f>
        <v>888794.34213336022</v>
      </c>
      <c r="AG16" s="8" cm="1">
        <f t="array" ref="AG16">(AG8*INDEX('Resource $MWh'!$D$4:$I$10,MATCH(_xlfn.CONCAT($S16,$U16),'Resource $MWh'!$C$4:$C$10&amp;'Resource $MWh'!$B$4:$B$10,0),MATCH(YEAR(AG$15),'Resource $MWh'!$D$3:$I$3,0)))
+
(INDEX('Schedule 3_3A Uncomitted'!$G$5:$I$10,MATCH(YEAR(AG$15),'Schedule 3_3A Uncomitted'!$F$5:$F$10,0),MATCH($S16,'Schedule 3_3A Uncomitted'!$G$4:$I$4,0))/12)</f>
        <v>1452393.4549086369</v>
      </c>
      <c r="AH16" s="8" cm="1">
        <f t="array" ref="AH16">(AH8*INDEX('Resource $MWh'!$D$4:$I$10,MATCH(_xlfn.CONCAT($S16,$U16),'Resource $MWh'!$C$4:$C$10&amp;'Resource $MWh'!$B$4:$B$10,0),MATCH(YEAR(AH$15),'Resource $MWh'!$D$3:$I$3,0)))
+
(INDEX('Schedule 3_3A Uncomitted'!$G$5:$I$10,MATCH(YEAR(AH$15),'Schedule 3_3A Uncomitted'!$F$5:$F$10,0),MATCH($S16,'Schedule 3_3A Uncomitted'!$G$4:$I$4,0))/12)</f>
        <v>1422030.1325434681</v>
      </c>
      <c r="AI16" s="8" cm="1">
        <f t="array" ref="AI16">(AI8*INDEX('Resource $MWh'!$D$4:$I$10,MATCH(_xlfn.CONCAT($S16,$U16),'Resource $MWh'!$C$4:$C$10&amp;'Resource $MWh'!$B$4:$B$10,0),MATCH(YEAR(AI$15),'Resource $MWh'!$D$3:$I$3,0)))
+
(INDEX('Schedule 3_3A Uncomitted'!$G$5:$I$10,MATCH(YEAR(AI$15),'Schedule 3_3A Uncomitted'!$F$5:$F$10,0),MATCH($S16,'Schedule 3_3A Uncomitted'!$G$4:$I$4,0))/12)</f>
        <v>1150944.3911253188</v>
      </c>
      <c r="AJ16" s="8" cm="1">
        <f t="array" ref="AJ16">(AJ8*INDEX('Resource $MWh'!$D$4:$I$10,MATCH(_xlfn.CONCAT($S16,$U16),'Resource $MWh'!$C$4:$C$10&amp;'Resource $MWh'!$B$4:$B$10,0),MATCH(YEAR(AJ$15),'Resource $MWh'!$D$3:$I$3,0)))
+
(INDEX('Schedule 3_3A Uncomitted'!$G$5:$I$10,MATCH(YEAR(AJ$15),'Schedule 3_3A Uncomitted'!$F$5:$F$10,0),MATCH($S16,'Schedule 3_3A Uncomitted'!$G$4:$I$4,0))/12)</f>
        <v>1256395.5860667781</v>
      </c>
      <c r="AK16" s="8" cm="1">
        <f t="array" ref="AK16">(AK8*INDEX('Resource $MWh'!$D$4:$I$10,MATCH(_xlfn.CONCAT($S16,$U16),'Resource $MWh'!$C$4:$C$10&amp;'Resource $MWh'!$B$4:$B$10,0),MATCH(YEAR(AK$15),'Resource $MWh'!$D$3:$I$3,0)))
+
(INDEX('Schedule 3_3A Uncomitted'!$G$5:$I$10,MATCH(YEAR(AK$15),'Schedule 3_3A Uncomitted'!$F$5:$F$10,0),MATCH($S16,'Schedule 3_3A Uncomitted'!$G$4:$I$4,0))/12)</f>
        <v>1149277.7328685394</v>
      </c>
      <c r="AL16" s="8" cm="1">
        <f t="array" ref="AL16">(AL8*INDEX('Resource $MWh'!$D$4:$I$10,MATCH(_xlfn.CONCAT($S16,$U16),'Resource $MWh'!$C$4:$C$10&amp;'Resource $MWh'!$B$4:$B$10,0),MATCH(YEAR(AL$15),'Resource $MWh'!$D$3:$I$3,0)))
+
(INDEX('Schedule 3_3A Uncomitted'!$G$5:$I$10,MATCH(YEAR(AL$15),'Schedule 3_3A Uncomitted'!$F$5:$F$10,0),MATCH($S16,'Schedule 3_3A Uncomitted'!$G$4:$I$4,0))/12)</f>
        <v>1697772.3656426175</v>
      </c>
      <c r="AM16" s="8" cm="1">
        <f t="array" ref="AM16">(AM8*INDEX('Resource $MWh'!$D$4:$I$10,MATCH(_xlfn.CONCAT($S16,$U16),'Resource $MWh'!$C$4:$C$10&amp;'Resource $MWh'!$B$4:$B$10,0),MATCH(YEAR(AM$15),'Resource $MWh'!$D$3:$I$3,0)))
+
(INDEX('Schedule 3_3A Uncomitted'!$G$5:$I$10,MATCH(YEAR(AM$15),'Schedule 3_3A Uncomitted'!$F$5:$F$10,0),MATCH($S16,'Schedule 3_3A Uncomitted'!$G$4:$I$4,0))/12)</f>
        <v>1163398.336672018</v>
      </c>
      <c r="AN16" s="8" cm="1">
        <f t="array" ref="AN16">(AN8*INDEX('Resource $MWh'!$D$4:$I$10,MATCH(_xlfn.CONCAT($S16,$U16),'Resource $MWh'!$C$4:$C$10&amp;'Resource $MWh'!$B$4:$B$10,0),MATCH(YEAR(AN$15),'Resource $MWh'!$D$3:$I$3,0)))
+
(INDEX('Schedule 3_3A Uncomitted'!$G$5:$I$10,MATCH(YEAR(AN$15),'Schedule 3_3A Uncomitted'!$F$5:$F$10,0),MATCH($S16,'Schedule 3_3A Uncomitted'!$G$4:$I$4,0))/12)</f>
        <v>1216027.4528569356</v>
      </c>
      <c r="AO16" s="8" cm="1">
        <f t="array" ref="AO16">(AO8*INDEX('Resource $MWh'!$D$4:$I$10,MATCH(_xlfn.CONCAT($S16,$U16),'Resource $MWh'!$C$4:$C$10&amp;'Resource $MWh'!$B$4:$B$10,0),MATCH(YEAR(AO$15),'Resource $MWh'!$D$3:$I$3,0)))
+
(INDEX('Schedule 3_3A Uncomitted'!$G$5:$I$10,MATCH(YEAR(AO$15),'Schedule 3_3A Uncomitted'!$F$5:$F$10,0),MATCH($S16,'Schedule 3_3A Uncomitted'!$G$4:$I$4,0))/12)</f>
        <v>810027.39001370943</v>
      </c>
      <c r="AP16" s="8" cm="1">
        <f t="array" ref="AP16">(AP8*INDEX('Resource $MWh'!$D$4:$I$10,MATCH(_xlfn.CONCAT($S16,$U16),'Resource $MWh'!$C$4:$C$10&amp;'Resource $MWh'!$B$4:$B$10,0),MATCH(YEAR(AP$15),'Resource $MWh'!$D$3:$I$3,0)))
+
(INDEX('Schedule 3_3A Uncomitted'!$G$5:$I$10,MATCH(YEAR(AP$15),'Schedule 3_3A Uncomitted'!$F$5:$F$10,0),MATCH($S16,'Schedule 3_3A Uncomitted'!$G$4:$I$4,0))/12)</f>
        <v>927709.93034574785</v>
      </c>
      <c r="AQ16" s="8" cm="1">
        <f t="array" ref="AQ16">(AQ8*INDEX('Resource $MWh'!$D$4:$I$10,MATCH(_xlfn.CONCAT($S16,$U16),'Resource $MWh'!$C$4:$C$10&amp;'Resource $MWh'!$B$4:$B$10,0),MATCH(YEAR(AQ$15),'Resource $MWh'!$D$3:$I$3,0)))
+
(INDEX('Schedule 3_3A Uncomitted'!$G$5:$I$10,MATCH(YEAR(AQ$15),'Schedule 3_3A Uncomitted'!$F$5:$F$10,0),MATCH($S16,'Schedule 3_3A Uncomitted'!$G$4:$I$4,0))/12)</f>
        <v>737124.40145927132</v>
      </c>
      <c r="AR16" s="8" cm="1">
        <f t="array" ref="AR16">(AR8*INDEX('Resource $MWh'!$D$4:$I$10,MATCH(_xlfn.CONCAT($S16,$U16),'Resource $MWh'!$C$4:$C$10&amp;'Resource $MWh'!$B$4:$B$10,0),MATCH(YEAR(AR$15),'Resource $MWh'!$D$3:$I$3,0)))
+
(INDEX('Schedule 3_3A Uncomitted'!$G$5:$I$10,MATCH(YEAR(AR$15),'Schedule 3_3A Uncomitted'!$F$5:$F$10,0),MATCH($S16,'Schedule 3_3A Uncomitted'!$G$4:$I$4,0))/12)</f>
        <v>879080.3378504765</v>
      </c>
      <c r="AS16" s="8" cm="1">
        <f t="array" ref="AS16">(AS8*INDEX('Resource $MWh'!$D$4:$I$10,MATCH(_xlfn.CONCAT($S16,$U16),'Resource $MWh'!$C$4:$C$10&amp;'Resource $MWh'!$B$4:$B$10,0),MATCH(YEAR(AS$15),'Resource $MWh'!$D$3:$I$3,0)))
+
(INDEX('Schedule 3_3A Uncomitted'!$G$5:$I$10,MATCH(YEAR(AS$15),'Schedule 3_3A Uncomitted'!$F$5:$F$10,0),MATCH($S16,'Schedule 3_3A Uncomitted'!$G$4:$I$4,0))/12)</f>
        <v>1436220.1760722981</v>
      </c>
      <c r="AT16" s="8" cm="1">
        <f t="array" ref="AT16">(AT8*INDEX('Resource $MWh'!$D$4:$I$10,MATCH(_xlfn.CONCAT($S16,$U16),'Resource $MWh'!$C$4:$C$10&amp;'Resource $MWh'!$B$4:$B$10,0),MATCH(YEAR(AT$15),'Resource $MWh'!$D$3:$I$3,0)))
+
(INDEX('Schedule 3_3A Uncomitted'!$G$5:$I$10,MATCH(YEAR(AT$15),'Schedule 3_3A Uncomitted'!$F$5:$F$10,0),MATCH($S16,'Schedule 3_3A Uncomitted'!$G$4:$I$4,0))/12)</f>
        <v>1406204.8404783397</v>
      </c>
      <c r="AU16" s="8" cm="1">
        <f t="array" ref="AU16">(AU8*INDEX('Resource $MWh'!$D$4:$I$10,MATCH(_xlfn.CONCAT($S16,$U16),'Resource $MWh'!$C$4:$C$10&amp;'Resource $MWh'!$B$4:$B$10,0),MATCH(YEAR(AU$15),'Resource $MWh'!$D$3:$I$3,0)))
+
(INDEX('Schedule 3_3A Uncomitted'!$G$5:$I$10,MATCH(YEAR(AU$15),'Schedule 3_3A Uncomitted'!$F$5:$F$10,0),MATCH($S16,'Schedule 3_3A Uncomitted'!$G$4:$I$4,0))/12)</f>
        <v>1138225.9478675358</v>
      </c>
      <c r="AV16" s="8" cm="1">
        <f t="array" ref="AV16">(AV8*INDEX('Resource $MWh'!$D$4:$I$10,MATCH(_xlfn.CONCAT($S16,$U16),'Resource $MWh'!$C$4:$C$10&amp;'Resource $MWh'!$B$4:$B$10,0),MATCH(YEAR(AV$15),'Resource $MWh'!$D$3:$I$3,0)))
+
(INDEX('Schedule 3_3A Uncomitted'!$G$5:$I$10,MATCH(YEAR(AV$15),'Schedule 3_3A Uncomitted'!$F$5:$F$10,0),MATCH($S16,'Schedule 3_3A Uncomitted'!$G$4:$I$4,0))/12)</f>
        <v>1312898.2304288619</v>
      </c>
      <c r="AW16" s="8" cm="1">
        <f t="array" ref="AW16">(AW8*INDEX('Resource $MWh'!$D$4:$I$10,MATCH(_xlfn.CONCAT($S16,$U16),'Resource $MWh'!$C$4:$C$10&amp;'Resource $MWh'!$B$4:$B$10,0),MATCH(YEAR(AW$15),'Resource $MWh'!$D$3:$I$3,0)))
+
(INDEX('Schedule 3_3A Uncomitted'!$G$5:$I$10,MATCH(YEAR(AW$15),'Schedule 3_3A Uncomitted'!$F$5:$F$10,0),MATCH($S16,'Schedule 3_3A Uncomitted'!$G$4:$I$4,0))/12)</f>
        <v>1160887.8851382143</v>
      </c>
      <c r="AX16" s="8" cm="1">
        <f t="array" ref="AX16">(AX8*INDEX('Resource $MWh'!$D$4:$I$10,MATCH(_xlfn.CONCAT($S16,$U16),'Resource $MWh'!$C$4:$C$10&amp;'Resource $MWh'!$B$4:$B$10,0),MATCH(YEAR(AX$15),'Resource $MWh'!$D$3:$I$3,0)))
+
(INDEX('Schedule 3_3A Uncomitted'!$G$5:$I$10,MATCH(YEAR(AX$15),'Schedule 3_3A Uncomitted'!$F$5:$F$10,0),MATCH($S16,'Schedule 3_3A Uncomitted'!$G$4:$I$4,0))/12)</f>
        <v>1774572.5067573909</v>
      </c>
      <c r="AY16" s="8" cm="1">
        <f t="array" ref="AY16">(AY8*INDEX('Resource $MWh'!$D$4:$I$10,MATCH(_xlfn.CONCAT($S16,$U16),'Resource $MWh'!$C$4:$C$10&amp;'Resource $MWh'!$B$4:$B$10,0),MATCH(YEAR(AY$15),'Resource $MWh'!$D$3:$I$3,0)))
+
(INDEX('Schedule 3_3A Uncomitted'!$G$5:$I$10,MATCH(YEAR(AY$15),'Schedule 3_3A Uncomitted'!$F$5:$F$10,0),MATCH($S16,'Schedule 3_3A Uncomitted'!$G$4:$I$4,0))/12)</f>
        <v>1215624.3370080767</v>
      </c>
      <c r="AZ16" s="8" cm="1">
        <f t="array" ref="AZ16">(AZ8*INDEX('Resource $MWh'!$D$4:$I$10,MATCH(_xlfn.CONCAT($S16,$U16),'Resource $MWh'!$C$4:$C$10&amp;'Resource $MWh'!$B$4:$B$10,0),MATCH(YEAR(AZ$15),'Resource $MWh'!$D$3:$I$3,0)))
+
(INDEX('Schedule 3_3A Uncomitted'!$G$5:$I$10,MATCH(YEAR(AZ$15),'Schedule 3_3A Uncomitted'!$F$5:$F$10,0),MATCH($S16,'Schedule 3_3A Uncomitted'!$G$4:$I$4,0))/12)</f>
        <v>1270673.6967678531</v>
      </c>
      <c r="BA16" s="8" cm="1">
        <f t="array" ref="BA16">(BA8*INDEX('Resource $MWh'!$D$4:$I$10,MATCH(_xlfn.CONCAT($S16,$U16),'Resource $MWh'!$C$4:$C$10&amp;'Resource $MWh'!$B$4:$B$10,0),MATCH(YEAR(BA$15),'Resource $MWh'!$D$3:$I$3,0)))
+
(INDEX('Schedule 3_3A Uncomitted'!$G$5:$I$10,MATCH(YEAR(BA$15),'Schedule 3_3A Uncomitted'!$F$5:$F$10,0),MATCH($S16,'Schedule 3_3A Uncomitted'!$G$4:$I$4,0))/12)</f>
        <v>846002.99845288449</v>
      </c>
      <c r="BB16" s="8" cm="1">
        <f t="array" ref="BB16">(BB8*INDEX('Resource $MWh'!$D$4:$I$10,MATCH(_xlfn.CONCAT($S16,$U16),'Resource $MWh'!$C$4:$C$10&amp;'Resource $MWh'!$B$4:$B$10,0),MATCH(YEAR(BB$15),'Resource $MWh'!$D$3:$I$3,0)))
+
(INDEX('Schedule 3_3A Uncomitted'!$G$5:$I$10,MATCH(YEAR(BB$15),'Schedule 3_3A Uncomitted'!$F$5:$F$10,0),MATCH($S16,'Schedule 3_3A Uncomitted'!$G$4:$I$4,0))/12)</f>
        <v>969097.37984854495</v>
      </c>
      <c r="BC16" s="8" cm="1">
        <f t="array" ref="BC16">(BC8*INDEX('Resource $MWh'!$D$4:$I$10,MATCH(_xlfn.CONCAT($S16,$U16),'Resource $MWh'!$C$4:$C$10&amp;'Resource $MWh'!$B$4:$B$10,0),MATCH(YEAR(BC$15),'Resource $MWh'!$D$3:$I$3,0)))
+
(INDEX('Schedule 3_3A Uncomitted'!$G$5:$I$10,MATCH(YEAR(BC$15),'Schedule 3_3A Uncomitted'!$F$5:$F$10,0),MATCH($S16,'Schedule 3_3A Uncomitted'!$G$4:$I$4,0))/12)</f>
        <v>769747.43622008676</v>
      </c>
      <c r="BD16" s="8" cm="1">
        <f t="array" ref="BD16">(BD8*INDEX('Resource $MWh'!$D$4:$I$10,MATCH(_xlfn.CONCAT($S16,$U16),'Resource $MWh'!$C$4:$C$10&amp;'Resource $MWh'!$B$4:$B$10,0),MATCH(YEAR(BD$15),'Resource $MWh'!$D$3:$I$3,0)))
+
(INDEX('Schedule 3_3A Uncomitted'!$G$5:$I$10,MATCH(YEAR(BD$15),'Schedule 3_3A Uncomitted'!$F$5:$F$10,0),MATCH($S16,'Schedule 3_3A Uncomitted'!$G$4:$I$4,0))/12)</f>
        <v>918231.46899346786</v>
      </c>
      <c r="BE16" s="8" cm="1">
        <f t="array" ref="BE16">(BE8*INDEX('Resource $MWh'!$D$4:$I$10,MATCH(_xlfn.CONCAT($S16,$U16),'Resource $MWh'!$C$4:$C$10&amp;'Resource $MWh'!$B$4:$B$10,0),MATCH(YEAR(BE$15),'Resource $MWh'!$D$3:$I$3,0)))
+
(INDEX('Schedule 3_3A Uncomitted'!$G$5:$I$10,MATCH(YEAR(BE$15),'Schedule 3_3A Uncomitted'!$F$5:$F$10,0),MATCH($S16,'Schedule 3_3A Uncomitted'!$G$4:$I$4,0))/12)</f>
        <v>1500992.3742500551</v>
      </c>
      <c r="BF16" s="8" cm="1">
        <f t="array" ref="BF16">(BF8*INDEX('Resource $MWh'!$D$4:$I$10,MATCH(_xlfn.CONCAT($S16,$U16),'Resource $MWh'!$C$4:$C$10&amp;'Resource $MWh'!$B$4:$B$10,0),MATCH(YEAR(BF$15),'Resource $MWh'!$D$3:$I$3,0)))
+
(INDEX('Schedule 3_3A Uncomitted'!$G$5:$I$10,MATCH(YEAR(BF$15),'Schedule 3_3A Uncomitted'!$F$5:$F$10,0),MATCH($S16,'Schedule 3_3A Uncomitted'!$G$4:$I$4,0))/12)</f>
        <v>1469596.730028772</v>
      </c>
      <c r="BG16" s="8" cm="1">
        <f t="array" ref="BG16">(BG8*INDEX('Resource $MWh'!$D$4:$I$10,MATCH(_xlfn.CONCAT($S16,$U16),'Resource $MWh'!$C$4:$C$10&amp;'Resource $MWh'!$B$4:$B$10,0),MATCH(YEAR(BG$15),'Resource $MWh'!$D$3:$I$3,0)))
+
(INDEX('Schedule 3_3A Uncomitted'!$G$5:$I$10,MATCH(YEAR(BG$15),'Schedule 3_3A Uncomitted'!$F$5:$F$10,0),MATCH($S16,'Schedule 3_3A Uncomitted'!$G$4:$I$4,0))/12)</f>
        <v>1189294.3511036579</v>
      </c>
      <c r="BH16" s="8" cm="1">
        <f t="array" ref="BH16">(BH8*INDEX('Resource $MWh'!$D$4:$I$10,MATCH(_xlfn.CONCAT($S16,$U16),'Resource $MWh'!$C$4:$C$10&amp;'Resource $MWh'!$B$4:$B$10,0),MATCH(YEAR(BH$15),'Resource $MWh'!$D$3:$I$3,0)))
+
(INDEX('Schedule 3_3A Uncomitted'!$G$5:$I$10,MATCH(YEAR(BH$15),'Schedule 3_3A Uncomitted'!$F$5:$F$10,0),MATCH($S16,'Schedule 3_3A Uncomitted'!$G$4:$I$4,0))/12)</f>
        <v>1400054.5844235036</v>
      </c>
      <c r="BI16" s="8" cm="1">
        <f t="array" ref="BI16">(BI8*INDEX('Resource $MWh'!$D$4:$I$10,MATCH(_xlfn.CONCAT($S16,$U16),'Resource $MWh'!$C$4:$C$10&amp;'Resource $MWh'!$B$4:$B$10,0),MATCH(YEAR(BI$15),'Resource $MWh'!$D$3:$I$3,0)))
+
(INDEX('Schedule 3_3A Uncomitted'!$G$5:$I$10,MATCH(YEAR(BI$15),'Schedule 3_3A Uncomitted'!$F$5:$F$10,0),MATCH($S16,'Schedule 3_3A Uncomitted'!$G$4:$I$4,0))/12)</f>
        <v>1237621.0155318377</v>
      </c>
      <c r="BJ16" s="8" cm="1">
        <f t="array" ref="BJ16">(BJ8*INDEX('Resource $MWh'!$D$4:$I$10,MATCH(_xlfn.CONCAT($S16,$U16),'Resource $MWh'!$C$4:$C$10&amp;'Resource $MWh'!$B$4:$B$10,0),MATCH(YEAR(BJ$15),'Resource $MWh'!$D$3:$I$3,0)))
+
(INDEX('Schedule 3_3A Uncomitted'!$G$5:$I$10,MATCH(YEAR(BJ$15),'Schedule 3_3A Uncomitted'!$F$5:$F$10,0),MATCH($S16,'Schedule 3_3A Uncomitted'!$G$4:$I$4,0))/12)</f>
        <v>1893385.4838838973</v>
      </c>
      <c r="BK16" s="8" cm="1">
        <f t="array" ref="BK16">(BK8*INDEX('Resource $MWh'!$D$4:$I$10,MATCH(_xlfn.CONCAT($S16,$U16),'Resource $MWh'!$C$4:$C$10&amp;'Resource $MWh'!$B$4:$B$10,0),MATCH(YEAR(BK$15),'Resource $MWh'!$D$3:$I$3,0)))
+
(INDEX('Schedule 3_3A Uncomitted'!$G$5:$I$10,MATCH(YEAR(BK$15),'Schedule 3_3A Uncomitted'!$F$5:$F$10,0),MATCH($S16,'Schedule 3_3A Uncomitted'!$G$4:$I$4,0))/12)</f>
        <v>1296110.7006166833</v>
      </c>
      <c r="BL16" s="8" cm="1">
        <f t="array" ref="BL16">(BL8*INDEX('Resource $MWh'!$D$4:$I$10,MATCH(_xlfn.CONCAT($S16,$U16),'Resource $MWh'!$C$4:$C$10&amp;'Resource $MWh'!$B$4:$B$10,0),MATCH(YEAR(BL$15),'Resource $MWh'!$D$3:$I$3,0)))
+
(INDEX('Schedule 3_3A Uncomitted'!$G$5:$I$10,MATCH(YEAR(BL$15),'Schedule 3_3A Uncomitted'!$F$5:$F$10,0),MATCH($S16,'Schedule 3_3A Uncomitted'!$G$4:$I$4,0))/12)</f>
        <v>1354934.74942655</v>
      </c>
      <c r="BM16" s="8" cm="1">
        <f t="array" ref="BM16">(BM8*INDEX('Resource $MWh'!$D$4:$I$10,MATCH(_xlfn.CONCAT($S16,$U16),'Resource $MWh'!$C$4:$C$10&amp;'Resource $MWh'!$B$4:$B$10,0),MATCH(YEAR(BM$15),'Resource $MWh'!$D$3:$I$3,0)))
+
(INDEX('Schedule 3_3A Uncomitted'!$G$5:$I$10,MATCH(YEAR(BM$15),'Schedule 3_3A Uncomitted'!$F$5:$F$10,0),MATCH($S16,'Schedule 3_3A Uncomitted'!$G$4:$I$4,0))/12)</f>
        <v>901144.73270681023</v>
      </c>
      <c r="BN16" s="8" cm="1">
        <f t="array" ref="BN16">(BN8*INDEX('Resource $MWh'!$D$4:$I$10,MATCH(_xlfn.CONCAT($S16,$U16),'Resource $MWh'!$C$4:$C$10&amp;'Resource $MWh'!$B$4:$B$10,0),MATCH(YEAR(BN$15),'Resource $MWh'!$D$3:$I$3,0)))
+
(INDEX('Schedule 3_3A Uncomitted'!$G$5:$I$10,MATCH(YEAR(BN$15),'Schedule 3_3A Uncomitted'!$F$5:$F$10,0),MATCH($S16,'Schedule 3_3A Uncomitted'!$G$4:$I$4,0))/12)</f>
        <v>1032679.5939846974</v>
      </c>
      <c r="BO16" s="8" cm="1">
        <f t="array" ref="BO16">(BO8*INDEX('Resource $MWh'!$D$4:$I$10,MATCH(_xlfn.CONCAT($S16,$U16),'Resource $MWh'!$C$4:$C$10&amp;'Resource $MWh'!$B$4:$B$10,0),MATCH(YEAR(BO$15),'Resource $MWh'!$D$3:$I$3,0)))
+
(INDEX('Schedule 3_3A Uncomitted'!$G$5:$I$10,MATCH(YEAR(BO$15),'Schedule 3_3A Uncomitted'!$F$5:$F$10,0),MATCH($S16,'Schedule 3_3A Uncomitted'!$G$4:$I$4,0))/12)</f>
        <v>819660.38966666616</v>
      </c>
      <c r="BP16" s="8" cm="1">
        <f t="array" ref="BP16">(BP8*INDEX('Resource $MWh'!$D$4:$I$10,MATCH(_xlfn.CONCAT($S16,$U16),'Resource $MWh'!$C$4:$C$10&amp;'Resource $MWh'!$B$4:$B$10,0),MATCH(YEAR(BP$15),'Resource $MWh'!$D$3:$I$3,0)))
+
(INDEX('Schedule 3_3A Uncomitted'!$G$5:$I$10,MATCH(YEAR(BP$15),'Schedule 3_3A Uncomitted'!$F$5:$F$10,0),MATCH($S16,'Schedule 3_3A Uncomitted'!$G$4:$I$4,0))/12)</f>
        <v>978325.84970947891</v>
      </c>
      <c r="BQ16" s="8" cm="1">
        <f t="array" ref="BQ16">(BQ8*INDEX('Resource $MWh'!$D$4:$I$10,MATCH(_xlfn.CONCAT($S16,$U16),'Resource $MWh'!$C$4:$C$10&amp;'Resource $MWh'!$B$4:$B$10,0),MATCH(YEAR(BQ$15),'Resource $MWh'!$D$3:$I$3,0)))
+
(INDEX('Schedule 3_3A Uncomitted'!$G$5:$I$10,MATCH(YEAR(BQ$15),'Schedule 3_3A Uncomitted'!$F$5:$F$10,0),MATCH($S16,'Schedule 3_3A Uncomitted'!$G$4:$I$4,0))/12)</f>
        <v>1601046.1880546971</v>
      </c>
      <c r="BR16" s="8" cm="1">
        <f t="array" ref="BR16">(BR8*INDEX('Resource $MWh'!$D$4:$I$10,MATCH(_xlfn.CONCAT($S16,$U16),'Resource $MWh'!$C$4:$C$10&amp;'Resource $MWh'!$B$4:$B$10,0),MATCH(YEAR(BR$15),'Resource $MWh'!$D$3:$I$3,0)))
+
(INDEX('Schedule 3_3A Uncomitted'!$G$5:$I$10,MATCH(YEAR(BR$15),'Schedule 3_3A Uncomitted'!$F$5:$F$10,0),MATCH($S16,'Schedule 3_3A Uncomitted'!$G$4:$I$4,0))/12)</f>
        <v>1567497.7704863716</v>
      </c>
      <c r="BS16" s="8" cm="1">
        <f t="array" ref="BS16">(BS8*INDEX('Resource $MWh'!$D$4:$I$10,MATCH(_xlfn.CONCAT($S16,$U16),'Resource $MWh'!$C$4:$C$10&amp;'Resource $MWh'!$B$4:$B$10,0),MATCH(YEAR(BS$15),'Resource $MWh'!$D$3:$I$3,0)))
+
(INDEX('Schedule 3_3A Uncomitted'!$G$5:$I$10,MATCH(YEAR(BS$15),'Schedule 3_3A Uncomitted'!$F$5:$F$10,0),MATCH($S16,'Schedule 3_3A Uncomitted'!$G$4:$I$4,0))/12)</f>
        <v>1267975.2893646101</v>
      </c>
      <c r="BT16" s="8" cm="1">
        <f t="array" ref="BT16">(BT8*INDEX('Resource $MWh'!$D$4:$I$10,MATCH(_xlfn.CONCAT($S16,$U16),'Resource $MWh'!$C$4:$C$10&amp;'Resource $MWh'!$B$4:$B$10,0),MATCH(YEAR(BT$15),'Resource $MWh'!$D$3:$I$3,0)))
+
(INDEX('Schedule 3_3A Uncomitted'!$G$5:$I$10,MATCH(YEAR(BT$15),'Schedule 3_3A Uncomitted'!$F$5:$F$10,0),MATCH($S16,'Schedule 3_3A Uncomitted'!$G$4:$I$4,0))/12)</f>
        <v>1447597.5728835722</v>
      </c>
      <c r="BU16" s="8" cm="1">
        <f t="array" ref="BU16">(BU8*INDEX('Resource $MWh'!$D$4:$I$10,MATCH(_xlfn.CONCAT($S16,$U16),'Resource $MWh'!$C$4:$C$10&amp;'Resource $MWh'!$B$4:$B$10,0),MATCH(YEAR(BU$15),'Resource $MWh'!$D$3:$I$3,0)))
+
(INDEX('Schedule 3_3A Uncomitted'!$G$5:$I$10,MATCH(YEAR(BU$15),'Schedule 3_3A Uncomitted'!$F$5:$F$10,0),MATCH($S16,'Schedule 3_3A Uncomitted'!$G$4:$I$4,0))/12)</f>
        <v>1279478.2315075456</v>
      </c>
      <c r="BV16" s="8" cm="1">
        <f t="array" ref="BV16">(BV8*INDEX('Resource $MWh'!$D$4:$I$10,MATCH(_xlfn.CONCAT($S16,$U16),'Resource $MWh'!$C$4:$C$10&amp;'Resource $MWh'!$B$4:$B$10,0),MATCH(YEAR(BV$15),'Resource $MWh'!$D$3:$I$3,0)))
+
(INDEX('Schedule 3_3A Uncomitted'!$G$5:$I$10,MATCH(YEAR(BV$15),'Schedule 3_3A Uncomitted'!$F$5:$F$10,0),MATCH($S16,'Schedule 3_3A Uncomitted'!$G$4:$I$4,0))/12)</f>
        <v>1958196.8687288756</v>
      </c>
      <c r="BW16" s="8" cm="1">
        <f t="array" ref="BW16">(BW8*INDEX('Resource $MWh'!$D$4:$I$10,MATCH(_xlfn.CONCAT($S16,$U16),'Resource $MWh'!$C$4:$C$10&amp;'Resource $MWh'!$B$4:$B$10,0),MATCH(YEAR(BW$15),'Resource $MWh'!$D$3:$I$3,0)))
+
(INDEX('Schedule 3_3A Uncomitted'!$G$5:$I$10,MATCH(YEAR(BW$15),'Schedule 3_3A Uncomitted'!$F$5:$F$10,0),MATCH($S16,'Schedule 3_3A Uncomitted'!$G$4:$I$4,0))/12)</f>
        <v>1340015.2707467296</v>
      </c>
      <c r="BX16" s="8" cm="1">
        <f t="array" ref="BX16">(BX8*INDEX('Resource $MWh'!$D$4:$I$10,MATCH(_xlfn.CONCAT($S16,$U16),'Resource $MWh'!$C$4:$C$10&amp;'Resource $MWh'!$B$4:$B$10,0),MATCH(YEAR(BX$15),'Resource $MWh'!$D$3:$I$3,0)))
+
(INDEX('Schedule 3_3A Uncomitted'!$G$5:$I$10,MATCH(YEAR(BX$15),'Schedule 3_3A Uncomitted'!$F$5:$F$10,0),MATCH($S16,'Schedule 3_3A Uncomitted'!$G$4:$I$4,0))/12)</f>
        <v>1400898.3776713933</v>
      </c>
      <c r="BY16" s="8" cm="1">
        <f t="array" ref="BY16">(BY8*INDEX('Resource $MWh'!$D$4:$I$10,MATCH(_xlfn.CONCAT($S16,$U16),'Resource $MWh'!$C$4:$C$10&amp;'Resource $MWh'!$B$4:$B$10,0),MATCH(YEAR(BY$15),'Resource $MWh'!$D$3:$I$3,0)))
+
(INDEX('Schedule 3_3A Uncomitted'!$G$5:$I$10,MATCH(YEAR(BY$15),'Schedule 3_3A Uncomitted'!$F$5:$F$10,0),MATCH($S16,'Schedule 3_3A Uncomitted'!$G$4:$I$4,0))/12)</f>
        <v>931224.04092871852</v>
      </c>
      <c r="BZ16" s="8" cm="1">
        <f t="array" ref="BZ16">(BZ8*INDEX('Resource $MWh'!$D$4:$I$10,MATCH(_xlfn.CONCAT($S16,$U16),'Resource $MWh'!$C$4:$C$10&amp;'Resource $MWh'!$B$4:$B$10,0),MATCH(YEAR(BZ$15),'Resource $MWh'!$D$3:$I$3,0)))
+
(INDEX('Schedule 3_3A Uncomitted'!$G$5:$I$10,MATCH(YEAR(BZ$15),'Schedule 3_3A Uncomitted'!$F$5:$F$10,0),MATCH($S16,'Schedule 3_3A Uncomitted'!$G$4:$I$4,0))/12)</f>
        <v>1067363.1062519331</v>
      </c>
      <c r="CA16" s="8" cm="1">
        <f t="array" ref="CA16">(CA8*INDEX('Resource $MWh'!$D$4:$I$10,MATCH(_xlfn.CONCAT($S16,$U16),'Resource $MWh'!$C$4:$C$10&amp;'Resource $MWh'!$B$4:$B$10,0),MATCH(YEAR(CA$15),'Resource $MWh'!$D$3:$I$3,0)))
+
(INDEX('Schedule 3_3A Uncomitted'!$G$5:$I$10,MATCH(YEAR(CA$15),'Schedule 3_3A Uncomitted'!$F$5:$F$10,0),MATCH($S16,'Schedule 3_3A Uncomitted'!$G$4:$I$4,0))/12)</f>
        <v>846887.44611127791</v>
      </c>
      <c r="CB16" s="8" cm="1">
        <f t="array" ref="CB16">(CB8*INDEX('Resource $MWh'!$D$4:$I$10,MATCH(_xlfn.CONCAT($S16,$U16),'Resource $MWh'!$C$4:$C$10&amp;'Resource $MWh'!$B$4:$B$10,0),MATCH(YEAR(CB$15),'Resource $MWh'!$D$3:$I$3,0)))
+
(INDEX('Schedule 3_3A Uncomitted'!$G$5:$I$10,MATCH(YEAR(CB$15),'Schedule 3_3A Uncomitted'!$F$5:$F$10,0),MATCH($S16,'Schedule 3_3A Uncomitted'!$G$4:$I$4,0))/12)</f>
        <v>1011106.7809663318</v>
      </c>
      <c r="CC16" s="8" cm="1">
        <f t="array" ref="CC16">(CC8*INDEX('Resource $MWh'!$D$4:$I$10,MATCH(_xlfn.CONCAT($S16,$U16),'Resource $MWh'!$C$4:$C$10&amp;'Resource $MWh'!$B$4:$B$10,0),MATCH(YEAR(CC$15),'Resource $MWh'!$D$3:$I$3,0)))
+
(INDEX('Schedule 3_3A Uncomitted'!$G$5:$I$10,MATCH(YEAR(CC$15),'Schedule 3_3A Uncomitted'!$F$5:$F$10,0),MATCH($S16,'Schedule 3_3A Uncomitted'!$G$4:$I$4,0))/12)</f>
        <v>1655624.6220652848</v>
      </c>
      <c r="CD16" s="8" cm="1">
        <f t="array" ref="CD16">(CD8*INDEX('Resource $MWh'!$D$4:$I$10,MATCH(_xlfn.CONCAT($S16,$U16),'Resource $MWh'!$C$4:$C$10&amp;'Resource $MWh'!$B$4:$B$10,0),MATCH(YEAR(CD$15),'Resource $MWh'!$D$3:$I$3,0)))
+
(INDEX('Schedule 3_3A Uncomitted'!$G$5:$I$10,MATCH(YEAR(CD$15),'Schedule 3_3A Uncomitted'!$F$5:$F$10,0),MATCH($S16,'Schedule 3_3A Uncomitted'!$G$4:$I$4,0))/12)</f>
        <v>1620901.8864615595</v>
      </c>
      <c r="CE16" s="8" cm="1">
        <f t="array" ref="CE16">(CE8*INDEX('Resource $MWh'!$D$4:$I$10,MATCH(_xlfn.CONCAT($S16,$U16),'Resource $MWh'!$C$4:$C$10&amp;'Resource $MWh'!$B$4:$B$10,0),MATCH(YEAR(CE$15),'Resource $MWh'!$D$3:$I$3,0)))
+
(INDEX('Schedule 3_3A Uncomitted'!$G$5:$I$10,MATCH(YEAR(CE$15),'Schedule 3_3A Uncomitted'!$F$5:$F$10,0),MATCH($S16,'Schedule 3_3A Uncomitted'!$G$4:$I$4,0))/12)</f>
        <v>1310895.016594111</v>
      </c>
      <c r="CF16" s="8" cm="1">
        <f t="array" ref="CF16">(CF8*INDEX('Resource $MWh'!$D$4:$I$10,MATCH(_xlfn.CONCAT($S16,$U16),'Resource $MWh'!$C$4:$C$10&amp;'Resource $MWh'!$B$4:$B$10,0),MATCH(YEAR(CF$15),'Resource $MWh'!$D$3:$I$3,0)))
+
(INDEX('Schedule 3_3A Uncomitted'!$G$5:$I$10,MATCH(YEAR(CF$15),'Schedule 3_3A Uncomitted'!$F$5:$F$10,0),MATCH($S16,'Schedule 3_3A Uncomitted'!$G$4:$I$4,0))/12)</f>
        <v>1461858.7200295336</v>
      </c>
      <c r="CG16" s="8" cm="1">
        <f t="array" ref="CG16">(CG8*INDEX('Resource $MWh'!$D$4:$I$10,MATCH(_xlfn.CONCAT($S16,$U16),'Resource $MWh'!$C$4:$C$10&amp;'Resource $MWh'!$B$4:$B$10,0),MATCH(YEAR(CG$15),'Resource $MWh'!$D$3:$I$3,0)))
+
(INDEX('Schedule 3_3A Uncomitted'!$G$5:$I$10,MATCH(YEAR(CG$15),'Schedule 3_3A Uncomitted'!$F$5:$F$10,0),MATCH($S16,'Schedule 3_3A Uncomitted'!$G$4:$I$4,0))/12)</f>
        <v>1338896.2956878301</v>
      </c>
      <c r="CH16" s="8" cm="1">
        <f t="array" ref="CH16">(CH8*INDEX('Resource $MWh'!$D$4:$I$10,MATCH(_xlfn.CONCAT($S16,$U16),'Resource $MWh'!$C$4:$C$10&amp;'Resource $MWh'!$B$4:$B$10,0),MATCH(YEAR(CH$15),'Resource $MWh'!$D$3:$I$3,0)))
+
(INDEX('Schedule 3_3A Uncomitted'!$G$5:$I$10,MATCH(YEAR(CH$15),'Schedule 3_3A Uncomitted'!$F$5:$F$10,0),MATCH($S16,'Schedule 3_3A Uncomitted'!$G$4:$I$4,0))/12)</f>
        <v>1968522.709685287</v>
      </c>
      <c r="CI16" s="8" cm="1">
        <f t="array" ref="CI16">(CI8*INDEX('Resource $MWh'!$D$4:$I$10,MATCH(_xlfn.CONCAT($S16,$U16),'Resource $MWh'!$C$4:$C$10&amp;'Resource $MWh'!$B$4:$B$10,0),MATCH(YEAR(CI$15),'Resource $MWh'!$D$3:$I$3,0)))
+
(INDEX('Schedule 3_3A Uncomitted'!$G$5:$I$10,MATCH(YEAR(CI$15),'Schedule 3_3A Uncomitted'!$F$5:$F$10,0),MATCH($S16,'Schedule 3_3A Uncomitted'!$G$4:$I$4,0))/12)</f>
        <v>1355105.5794346868</v>
      </c>
      <c r="CJ16" s="8" cm="1">
        <f t="array" ref="CJ16">(CJ8*INDEX('Resource $MWh'!$D$4:$I$10,MATCH(_xlfn.CONCAT($S16,$U16),'Resource $MWh'!$C$4:$C$10&amp;'Resource $MWh'!$B$4:$B$10,0),MATCH(YEAR(CJ$15),'Resource $MWh'!$D$3:$I$3,0)))
+
(INDEX('Schedule 3_3A Uncomitted'!$G$5:$I$10,MATCH(YEAR(CJ$15),'Schedule 3_3A Uncomitted'!$F$5:$F$10,0),MATCH($S16,'Schedule 3_3A Uncomitted'!$G$4:$I$4,0))/12)</f>
        <v>1415519.4462537155</v>
      </c>
      <c r="CK16" s="8" cm="1">
        <f t="array" ref="CK16">(CK8*INDEX('Resource $MWh'!$D$4:$I$10,MATCH(_xlfn.CONCAT($S16,$U16),'Resource $MWh'!$C$4:$C$10&amp;'Resource $MWh'!$B$4:$B$10,0),MATCH(YEAR(CK$15),'Resource $MWh'!$D$3:$I$3,0)))
+
(INDEX('Schedule 3_3A Uncomitted'!$G$5:$I$10,MATCH(YEAR(CK$15),'Schedule 3_3A Uncomitted'!$F$5:$F$10,0),MATCH($S16,'Schedule 3_3A Uncomitted'!$G$4:$I$4,0))/12)</f>
        <v>949464.99762975879</v>
      </c>
      <c r="CL16" s="8" cm="1">
        <f t="array" ref="CL16">(CL8*INDEX('Resource $MWh'!$D$4:$I$10,MATCH(_xlfn.CONCAT($S16,$U16),'Resource $MWh'!$C$4:$C$10&amp;'Resource $MWh'!$B$4:$B$10,0),MATCH(YEAR(CL$15),'Resource $MWh'!$D$3:$I$3,0)))
+
(INDEX('Schedule 3_3A Uncomitted'!$G$5:$I$10,MATCH(YEAR(CL$15),'Schedule 3_3A Uncomitted'!$F$5:$F$10,0),MATCH($S16,'Schedule 3_3A Uncomitted'!$G$4:$I$4,0))/12)</f>
        <v>1084554.8078702395</v>
      </c>
      <c r="CM16" s="8" cm="1">
        <f t="array" ref="CM16">(CM8*INDEX('Resource $MWh'!$D$4:$I$10,MATCH(_xlfn.CONCAT($S16,$U16),'Resource $MWh'!$C$4:$C$10&amp;'Resource $MWh'!$B$4:$B$10,0),MATCH(YEAR(CM$15),'Resource $MWh'!$D$3:$I$3,0)))
+
(INDEX('Schedule 3_3A Uncomitted'!$G$5:$I$10,MATCH(YEAR(CM$15),'Schedule 3_3A Uncomitted'!$F$5:$F$10,0),MATCH($S16,'Schedule 3_3A Uncomitted'!$G$4:$I$4,0))/12)</f>
        <v>865778.40434246371</v>
      </c>
      <c r="CN16" s="8" cm="1">
        <f t="array" ref="CN16">(CN8*INDEX('Resource $MWh'!$D$4:$I$10,MATCH(_xlfn.CONCAT($S16,$U16),'Resource $MWh'!$C$4:$C$10&amp;'Resource $MWh'!$B$4:$B$10,0),MATCH(YEAR(CN$15),'Resource $MWh'!$D$3:$I$3,0)))
+
(INDEX('Schedule 3_3A Uncomitted'!$G$5:$I$10,MATCH(YEAR(CN$15),'Schedule 3_3A Uncomitted'!$F$5:$F$10,0),MATCH($S16,'Schedule 3_3A Uncomitted'!$G$4:$I$4,0))/12)</f>
        <v>1028732.0630202149</v>
      </c>
      <c r="CO16" s="8" cm="1">
        <f t="array" ref="CO16">(CO8*INDEX('Resource $MWh'!$D$4:$I$10,MATCH(_xlfn.CONCAT($S16,$U16),'Resource $MWh'!$C$4:$C$10&amp;'Resource $MWh'!$B$4:$B$10,0),MATCH(YEAR(CO$15),'Resource $MWh'!$D$3:$I$3,0)))
+
(INDEX('Schedule 3_3A Uncomitted'!$G$5:$I$10,MATCH(YEAR(CO$15),'Schedule 3_3A Uncomitted'!$F$5:$F$10,0),MATCH($S16,'Schedule 3_3A Uncomitted'!$G$4:$I$4,0))/12)</f>
        <v>1668282.4569056868</v>
      </c>
      <c r="CP16" s="8" cm="1">
        <f t="array" ref="CP16">(CP8*INDEX('Resource $MWh'!$D$4:$I$10,MATCH(_xlfn.CONCAT($S16,$U16),'Resource $MWh'!$C$4:$C$10&amp;'Resource $MWh'!$B$4:$B$10,0),MATCH(YEAR(CP$15),'Resource $MWh'!$D$3:$I$3,0)))
+
(INDEX('Schedule 3_3A Uncomitted'!$G$5:$I$10,MATCH(YEAR(CP$15),'Schedule 3_3A Uncomitted'!$F$5:$F$10,0),MATCH($S16,'Schedule 3_3A Uncomitted'!$G$4:$I$4,0))/12)</f>
        <v>1633827.3374100355</v>
      </c>
      <c r="CQ16" s="8" cm="1">
        <f t="array" ref="CQ16">(CQ8*INDEX('Resource $MWh'!$D$4:$I$10,MATCH(_xlfn.CONCAT($S16,$U16),'Resource $MWh'!$C$4:$C$10&amp;'Resource $MWh'!$B$4:$B$10,0),MATCH(YEAR(CQ$15),'Resource $MWh'!$D$3:$I$3,0)))
+
(INDEX('Schedule 3_3A Uncomitted'!$G$5:$I$10,MATCH(YEAR(CQ$15),'Schedule 3_3A Uncomitted'!$F$5:$F$10,0),MATCH($S16,'Schedule 3_3A Uncomitted'!$G$4:$I$4,0))/12)</f>
        <v>1326209.7617772622</v>
      </c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</row>
    <row r="17" spans="14:143" ht="15.75" thickBot="1" x14ac:dyDescent="0.3">
      <c r="N17" s="41">
        <f>N16+1</f>
        <v>2024</v>
      </c>
      <c r="O17" s="42">
        <v>120</v>
      </c>
      <c r="P17" s="42">
        <v>20</v>
      </c>
      <c r="Q17" s="43">
        <v>100</v>
      </c>
      <c r="S17" t="s">
        <v>16</v>
      </c>
      <c r="T17" t="s">
        <v>16</v>
      </c>
      <c r="U17">
        <v>2024</v>
      </c>
      <c r="V17">
        <f>V9</f>
        <v>45</v>
      </c>
      <c r="W17" s="18" t="s">
        <v>65</v>
      </c>
      <c r="X17" s="8" cm="1">
        <f t="array" ref="X17">(X9*INDEX('Resource $MWh'!$D$4:$I$10,MATCH(_xlfn.CONCAT($S17,$U17),'Resource $MWh'!$C$4:$C$10&amp;'Resource $MWh'!$B$4:$B$10,0),MATCH(YEAR(X$15),'Resource $MWh'!$D$3:$I$3,0)))
+
(INDEX('Schedule 3_3A Uncomitted'!$G$5:$I$10,MATCH(YEAR(X$15),'Schedule 3_3A Uncomitted'!$F$5:$F$10,0),MATCH($S17,'Schedule 3_3A Uncomitted'!$G$4:$I$4,0))/12)</f>
        <v>41206.25</v>
      </c>
      <c r="Y17" s="8" cm="1">
        <f t="array" ref="Y17">(Y9*INDEX('Resource $MWh'!$D$4:$I$10,MATCH(_xlfn.CONCAT($S17,$U17),'Resource $MWh'!$C$4:$C$10&amp;'Resource $MWh'!$B$4:$B$10,0),MATCH(YEAR(Y$15),'Resource $MWh'!$D$3:$I$3,0)))
+
(INDEX('Schedule 3_3A Uncomitted'!$G$5:$I$10,MATCH(YEAR(Y$15),'Schedule 3_3A Uncomitted'!$F$5:$F$10,0),MATCH($S17,'Schedule 3_3A Uncomitted'!$G$4:$I$4,0))/12)</f>
        <v>41206.25</v>
      </c>
      <c r="Z17" s="8" cm="1">
        <f t="array" ref="Z17">(Z9*INDEX('Resource $MWh'!$D$4:$I$10,MATCH(_xlfn.CONCAT($S17,$U17),'Resource $MWh'!$C$4:$C$10&amp;'Resource $MWh'!$B$4:$B$10,0),MATCH(YEAR(Z$15),'Resource $MWh'!$D$3:$I$3,0)))
+
(INDEX('Schedule 3_3A Uncomitted'!$G$5:$I$10,MATCH(YEAR(Z$15),'Schedule 3_3A Uncomitted'!$F$5:$F$10,0),MATCH($S17,'Schedule 3_3A Uncomitted'!$G$4:$I$4,0))/12)</f>
        <v>41206.25</v>
      </c>
      <c r="AA17" s="8" cm="1">
        <f t="array" ref="AA17">(AA9*INDEX('Resource $MWh'!$D$4:$I$10,MATCH(_xlfn.CONCAT($S17,$U17),'Resource $MWh'!$C$4:$C$10&amp;'Resource $MWh'!$B$4:$B$10,0),MATCH(YEAR(AA$15),'Resource $MWh'!$D$3:$I$3,0)))
+
(INDEX('Schedule 3_3A Uncomitted'!$G$5:$I$10,MATCH(YEAR(AA$15),'Schedule 3_3A Uncomitted'!$F$5:$F$10,0),MATCH($S17,'Schedule 3_3A Uncomitted'!$G$4:$I$4,0))/12)</f>
        <v>41206.25</v>
      </c>
      <c r="AB17" s="8" cm="1">
        <f t="array" ref="AB17">(AB9*INDEX('Resource $MWh'!$D$4:$I$10,MATCH(_xlfn.CONCAT($S17,$U17),'Resource $MWh'!$C$4:$C$10&amp;'Resource $MWh'!$B$4:$B$10,0),MATCH(YEAR(AB$15),'Resource $MWh'!$D$3:$I$3,0)))
+
(INDEX('Schedule 3_3A Uncomitted'!$G$5:$I$10,MATCH(YEAR(AB$15),'Schedule 3_3A Uncomitted'!$F$5:$F$10,0),MATCH($S17,'Schedule 3_3A Uncomitted'!$G$4:$I$4,0))/12)</f>
        <v>41206.25</v>
      </c>
      <c r="AC17" s="8" cm="1">
        <f t="array" ref="AC17">(AC9*INDEX('Resource $MWh'!$D$4:$I$10,MATCH(_xlfn.CONCAT($S17,$U17),'Resource $MWh'!$C$4:$C$10&amp;'Resource $MWh'!$B$4:$B$10,0),MATCH(YEAR(AC$15),'Resource $MWh'!$D$3:$I$3,0)))
+
(INDEX('Schedule 3_3A Uncomitted'!$G$5:$I$10,MATCH(YEAR(AC$15),'Schedule 3_3A Uncomitted'!$F$5:$F$10,0),MATCH($S17,'Schedule 3_3A Uncomitted'!$G$4:$I$4,0))/12)</f>
        <v>41206.25</v>
      </c>
      <c r="AD17" s="8" cm="1">
        <f t="array" ref="AD17">(AD9*INDEX('Resource $MWh'!$D$4:$I$10,MATCH(_xlfn.CONCAT($S17,$U17),'Resource $MWh'!$C$4:$C$10&amp;'Resource $MWh'!$B$4:$B$10,0),MATCH(YEAR(AD$15),'Resource $MWh'!$D$3:$I$3,0)))
+
(INDEX('Schedule 3_3A Uncomitted'!$G$5:$I$10,MATCH(YEAR(AD$15),'Schedule 3_3A Uncomitted'!$F$5:$F$10,0),MATCH($S17,'Schedule 3_3A Uncomitted'!$G$4:$I$4,0))/12)</f>
        <v>41206.25</v>
      </c>
      <c r="AE17" s="8" cm="1">
        <f t="array" ref="AE17">(AE9*INDEX('Resource $MWh'!$D$4:$I$10,MATCH(_xlfn.CONCAT($S17,$U17),'Resource $MWh'!$C$4:$C$10&amp;'Resource $MWh'!$B$4:$B$10,0),MATCH(YEAR(AE$15),'Resource $MWh'!$D$3:$I$3,0)))
+
(INDEX('Schedule 3_3A Uncomitted'!$G$5:$I$10,MATCH(YEAR(AE$15),'Schedule 3_3A Uncomitted'!$F$5:$F$10,0),MATCH($S17,'Schedule 3_3A Uncomitted'!$G$4:$I$4,0))/12)</f>
        <v>41206.25</v>
      </c>
      <c r="AF17" s="8" cm="1">
        <f t="array" ref="AF17">(AF9*INDEX('Resource $MWh'!$D$4:$I$10,MATCH(_xlfn.CONCAT($S17,$U17),'Resource $MWh'!$C$4:$C$10&amp;'Resource $MWh'!$B$4:$B$10,0),MATCH(YEAR(AF$15),'Resource $MWh'!$D$3:$I$3,0)))
+
(INDEX('Schedule 3_3A Uncomitted'!$G$5:$I$10,MATCH(YEAR(AF$15),'Schedule 3_3A Uncomitted'!$F$5:$F$10,0),MATCH($S17,'Schedule 3_3A Uncomitted'!$G$4:$I$4,0))/12)</f>
        <v>41206.25</v>
      </c>
      <c r="AG17" s="8" cm="1">
        <f t="array" ref="AG17">(AG9*INDEX('Resource $MWh'!$D$4:$I$10,MATCH(_xlfn.CONCAT($S17,$U17),'Resource $MWh'!$C$4:$C$10&amp;'Resource $MWh'!$B$4:$B$10,0),MATCH(YEAR(AG$15),'Resource $MWh'!$D$3:$I$3,0)))
+
(INDEX('Schedule 3_3A Uncomitted'!$G$5:$I$10,MATCH(YEAR(AG$15),'Schedule 3_3A Uncomitted'!$F$5:$F$10,0),MATCH($S17,'Schedule 3_3A Uncomitted'!$G$4:$I$4,0))/12)</f>
        <v>41206.25</v>
      </c>
      <c r="AH17" s="8" cm="1">
        <f t="array" ref="AH17">(AH9*INDEX('Resource $MWh'!$D$4:$I$10,MATCH(_xlfn.CONCAT($S17,$U17),'Resource $MWh'!$C$4:$C$10&amp;'Resource $MWh'!$B$4:$B$10,0),MATCH(YEAR(AH$15),'Resource $MWh'!$D$3:$I$3,0)))
+
(INDEX('Schedule 3_3A Uncomitted'!$G$5:$I$10,MATCH(YEAR(AH$15),'Schedule 3_3A Uncomitted'!$F$5:$F$10,0),MATCH($S17,'Schedule 3_3A Uncomitted'!$G$4:$I$4,0))/12)</f>
        <v>41206.25</v>
      </c>
      <c r="AI17" s="8" cm="1">
        <f t="array" ref="AI17">(AI9*INDEX('Resource $MWh'!$D$4:$I$10,MATCH(_xlfn.CONCAT($S17,$U17),'Resource $MWh'!$C$4:$C$10&amp;'Resource $MWh'!$B$4:$B$10,0),MATCH(YEAR(AI$15),'Resource $MWh'!$D$3:$I$3,0)))
+
(INDEX('Schedule 3_3A Uncomitted'!$G$5:$I$10,MATCH(YEAR(AI$15),'Schedule 3_3A Uncomitted'!$F$5:$F$10,0),MATCH($S17,'Schedule 3_3A Uncomitted'!$G$4:$I$4,0))/12)</f>
        <v>41206.25</v>
      </c>
      <c r="AJ17" s="8" cm="1">
        <f t="array" ref="AJ17">(AJ9*INDEX('Resource $MWh'!$D$4:$I$10,MATCH(_xlfn.CONCAT($S17,$U17),'Resource $MWh'!$C$4:$C$10&amp;'Resource $MWh'!$B$4:$B$10,0),MATCH(YEAR(AJ$15),'Resource $MWh'!$D$3:$I$3,0)))
+
(INDEX('Schedule 3_3A Uncomitted'!$G$5:$I$10,MATCH(YEAR(AJ$15),'Schedule 3_3A Uncomitted'!$F$5:$F$10,0),MATCH($S17,'Schedule 3_3A Uncomitted'!$G$4:$I$4,0))/12)</f>
        <v>41206.25</v>
      </c>
      <c r="AK17" s="8" cm="1">
        <f t="array" ref="AK17">(AK9*INDEX('Resource $MWh'!$D$4:$I$10,MATCH(_xlfn.CONCAT($S17,$U17),'Resource $MWh'!$C$4:$C$10&amp;'Resource $MWh'!$B$4:$B$10,0),MATCH(YEAR(AK$15),'Resource $MWh'!$D$3:$I$3,0)))
+
(INDEX('Schedule 3_3A Uncomitted'!$G$5:$I$10,MATCH(YEAR(AK$15),'Schedule 3_3A Uncomitted'!$F$5:$F$10,0),MATCH($S17,'Schedule 3_3A Uncomitted'!$G$4:$I$4,0))/12)</f>
        <v>41206.25</v>
      </c>
      <c r="AL17" s="8" cm="1">
        <f t="array" ref="AL17">(AL9*INDEX('Resource $MWh'!$D$4:$I$10,MATCH(_xlfn.CONCAT($S17,$U17),'Resource $MWh'!$C$4:$C$10&amp;'Resource $MWh'!$B$4:$B$10,0),MATCH(YEAR(AL$15),'Resource $MWh'!$D$3:$I$3,0)))
+
(INDEX('Schedule 3_3A Uncomitted'!$G$5:$I$10,MATCH(YEAR(AL$15),'Schedule 3_3A Uncomitted'!$F$5:$F$10,0),MATCH($S17,'Schedule 3_3A Uncomitted'!$G$4:$I$4,0))/12)</f>
        <v>41206.25</v>
      </c>
      <c r="AM17" s="8" cm="1">
        <f t="array" ref="AM17">(AM9*INDEX('Resource $MWh'!$D$4:$I$10,MATCH(_xlfn.CONCAT($S17,$U17),'Resource $MWh'!$C$4:$C$10&amp;'Resource $MWh'!$B$4:$B$10,0),MATCH(YEAR(AM$15),'Resource $MWh'!$D$3:$I$3,0)))
+
(INDEX('Schedule 3_3A Uncomitted'!$G$5:$I$10,MATCH(YEAR(AM$15),'Schedule 3_3A Uncomitted'!$F$5:$F$10,0),MATCH($S17,'Schedule 3_3A Uncomitted'!$G$4:$I$4,0))/12)</f>
        <v>41206.25</v>
      </c>
      <c r="AN17" s="8" cm="1">
        <f t="array" ref="AN17">(AN9*INDEX('Resource $MWh'!$D$4:$I$10,MATCH(_xlfn.CONCAT($S17,$U17),'Resource $MWh'!$C$4:$C$10&amp;'Resource $MWh'!$B$4:$B$10,0),MATCH(YEAR(AN$15),'Resource $MWh'!$D$3:$I$3,0)))
+
(INDEX('Schedule 3_3A Uncomitted'!$G$5:$I$10,MATCH(YEAR(AN$15),'Schedule 3_3A Uncomitted'!$F$5:$F$10,0),MATCH($S17,'Schedule 3_3A Uncomitted'!$G$4:$I$4,0))/12)</f>
        <v>41206.25</v>
      </c>
      <c r="AO17" s="8" cm="1">
        <f t="array" ref="AO17">(AO9*INDEX('Resource $MWh'!$D$4:$I$10,MATCH(_xlfn.CONCAT($S17,$U17),'Resource $MWh'!$C$4:$C$10&amp;'Resource $MWh'!$B$4:$B$10,0),MATCH(YEAR(AO$15),'Resource $MWh'!$D$3:$I$3,0)))
+
(INDEX('Schedule 3_3A Uncomitted'!$G$5:$I$10,MATCH(YEAR(AO$15),'Schedule 3_3A Uncomitted'!$F$5:$F$10,0),MATCH($S17,'Schedule 3_3A Uncomitted'!$G$4:$I$4,0))/12)</f>
        <v>41206.25</v>
      </c>
      <c r="AP17" s="8" cm="1">
        <f t="array" ref="AP17">(AP9*INDEX('Resource $MWh'!$D$4:$I$10,MATCH(_xlfn.CONCAT($S17,$U17),'Resource $MWh'!$C$4:$C$10&amp;'Resource $MWh'!$B$4:$B$10,0),MATCH(YEAR(AP$15),'Resource $MWh'!$D$3:$I$3,0)))
+
(INDEX('Schedule 3_3A Uncomitted'!$G$5:$I$10,MATCH(YEAR(AP$15),'Schedule 3_3A Uncomitted'!$F$5:$F$10,0),MATCH($S17,'Schedule 3_3A Uncomitted'!$G$4:$I$4,0))/12)</f>
        <v>41206.25</v>
      </c>
      <c r="AQ17" s="8" cm="1">
        <f t="array" ref="AQ17">(AQ9*INDEX('Resource $MWh'!$D$4:$I$10,MATCH(_xlfn.CONCAT($S17,$U17),'Resource $MWh'!$C$4:$C$10&amp;'Resource $MWh'!$B$4:$B$10,0),MATCH(YEAR(AQ$15),'Resource $MWh'!$D$3:$I$3,0)))
+
(INDEX('Schedule 3_3A Uncomitted'!$G$5:$I$10,MATCH(YEAR(AQ$15),'Schedule 3_3A Uncomitted'!$F$5:$F$10,0),MATCH($S17,'Schedule 3_3A Uncomitted'!$G$4:$I$4,0))/12)</f>
        <v>41206.25</v>
      </c>
      <c r="AR17" s="8" cm="1">
        <f t="array" ref="AR17">(AR9*INDEX('Resource $MWh'!$D$4:$I$10,MATCH(_xlfn.CONCAT($S17,$U17),'Resource $MWh'!$C$4:$C$10&amp;'Resource $MWh'!$B$4:$B$10,0),MATCH(YEAR(AR$15),'Resource $MWh'!$D$3:$I$3,0)))
+
(INDEX('Schedule 3_3A Uncomitted'!$G$5:$I$10,MATCH(YEAR(AR$15),'Schedule 3_3A Uncomitted'!$F$5:$F$10,0),MATCH($S17,'Schedule 3_3A Uncomitted'!$G$4:$I$4,0))/12)</f>
        <v>41206.25</v>
      </c>
      <c r="AS17" s="8" cm="1">
        <f t="array" ref="AS17">(AS9*INDEX('Resource $MWh'!$D$4:$I$10,MATCH(_xlfn.CONCAT($S17,$U17),'Resource $MWh'!$C$4:$C$10&amp;'Resource $MWh'!$B$4:$B$10,0),MATCH(YEAR(AS$15),'Resource $MWh'!$D$3:$I$3,0)))
+
(INDEX('Schedule 3_3A Uncomitted'!$G$5:$I$10,MATCH(YEAR(AS$15),'Schedule 3_3A Uncomitted'!$F$5:$F$10,0),MATCH($S17,'Schedule 3_3A Uncomitted'!$G$4:$I$4,0))/12)</f>
        <v>41206.25</v>
      </c>
      <c r="AT17" s="8" cm="1">
        <f t="array" ref="AT17">(AT9*INDEX('Resource $MWh'!$D$4:$I$10,MATCH(_xlfn.CONCAT($S17,$U17),'Resource $MWh'!$C$4:$C$10&amp;'Resource $MWh'!$B$4:$B$10,0),MATCH(YEAR(AT$15),'Resource $MWh'!$D$3:$I$3,0)))
+
(INDEX('Schedule 3_3A Uncomitted'!$G$5:$I$10,MATCH(YEAR(AT$15),'Schedule 3_3A Uncomitted'!$F$5:$F$10,0),MATCH($S17,'Schedule 3_3A Uncomitted'!$G$4:$I$4,0))/12)</f>
        <v>41206.25</v>
      </c>
      <c r="AU17" s="8" cm="1">
        <f t="array" ref="AU17">(AU9*INDEX('Resource $MWh'!$D$4:$I$10,MATCH(_xlfn.CONCAT($S17,$U17),'Resource $MWh'!$C$4:$C$10&amp;'Resource $MWh'!$B$4:$B$10,0),MATCH(YEAR(AU$15),'Resource $MWh'!$D$3:$I$3,0)))
+
(INDEX('Schedule 3_3A Uncomitted'!$G$5:$I$10,MATCH(YEAR(AU$15),'Schedule 3_3A Uncomitted'!$F$5:$F$10,0),MATCH($S17,'Schedule 3_3A Uncomitted'!$G$4:$I$4,0))/12)</f>
        <v>41206.25</v>
      </c>
      <c r="AV17" s="8" cm="1">
        <f t="array" ref="AV17">(AV9*INDEX('Resource $MWh'!$D$4:$I$10,MATCH(_xlfn.CONCAT($S17,$U17),'Resource $MWh'!$C$4:$C$10&amp;'Resource $MWh'!$B$4:$B$10,0),MATCH(YEAR(AV$15),'Resource $MWh'!$D$3:$I$3,0)))
+
(INDEX('Schedule 3_3A Uncomitted'!$G$5:$I$10,MATCH(YEAR(AV$15),'Schedule 3_3A Uncomitted'!$F$5:$F$10,0),MATCH($S17,'Schedule 3_3A Uncomitted'!$G$4:$I$4,0))/12)</f>
        <v>41826.25</v>
      </c>
      <c r="AW17" s="8" cm="1">
        <f t="array" ref="AW17">(AW9*INDEX('Resource $MWh'!$D$4:$I$10,MATCH(_xlfn.CONCAT($S17,$U17),'Resource $MWh'!$C$4:$C$10&amp;'Resource $MWh'!$B$4:$B$10,0),MATCH(YEAR(AW$15),'Resource $MWh'!$D$3:$I$3,0)))
+
(INDEX('Schedule 3_3A Uncomitted'!$G$5:$I$10,MATCH(YEAR(AW$15),'Schedule 3_3A Uncomitted'!$F$5:$F$10,0),MATCH($S17,'Schedule 3_3A Uncomitted'!$G$4:$I$4,0))/12)</f>
        <v>41826.25</v>
      </c>
      <c r="AX17" s="8" cm="1">
        <f t="array" ref="AX17">(AX9*INDEX('Resource $MWh'!$D$4:$I$10,MATCH(_xlfn.CONCAT($S17,$U17),'Resource $MWh'!$C$4:$C$10&amp;'Resource $MWh'!$B$4:$B$10,0),MATCH(YEAR(AX$15),'Resource $MWh'!$D$3:$I$3,0)))
+
(INDEX('Schedule 3_3A Uncomitted'!$G$5:$I$10,MATCH(YEAR(AX$15),'Schedule 3_3A Uncomitted'!$F$5:$F$10,0),MATCH($S17,'Schedule 3_3A Uncomitted'!$G$4:$I$4,0))/12)</f>
        <v>41826.25</v>
      </c>
      <c r="AY17" s="8" cm="1">
        <f t="array" ref="AY17">(AY9*INDEX('Resource $MWh'!$D$4:$I$10,MATCH(_xlfn.CONCAT($S17,$U17),'Resource $MWh'!$C$4:$C$10&amp;'Resource $MWh'!$B$4:$B$10,0),MATCH(YEAR(AY$15),'Resource $MWh'!$D$3:$I$3,0)))
+
(INDEX('Schedule 3_3A Uncomitted'!$G$5:$I$10,MATCH(YEAR(AY$15),'Schedule 3_3A Uncomitted'!$F$5:$F$10,0),MATCH($S17,'Schedule 3_3A Uncomitted'!$G$4:$I$4,0))/12)</f>
        <v>41826.25</v>
      </c>
      <c r="AZ17" s="8" cm="1">
        <f t="array" ref="AZ17">(AZ9*INDEX('Resource $MWh'!$D$4:$I$10,MATCH(_xlfn.CONCAT($S17,$U17),'Resource $MWh'!$C$4:$C$10&amp;'Resource $MWh'!$B$4:$B$10,0),MATCH(YEAR(AZ$15),'Resource $MWh'!$D$3:$I$3,0)))
+
(INDEX('Schedule 3_3A Uncomitted'!$G$5:$I$10,MATCH(YEAR(AZ$15),'Schedule 3_3A Uncomitted'!$F$5:$F$10,0),MATCH($S17,'Schedule 3_3A Uncomitted'!$G$4:$I$4,0))/12)</f>
        <v>41826.25</v>
      </c>
      <c r="BA17" s="8" cm="1">
        <f t="array" ref="BA17">(BA9*INDEX('Resource $MWh'!$D$4:$I$10,MATCH(_xlfn.CONCAT($S17,$U17),'Resource $MWh'!$C$4:$C$10&amp;'Resource $MWh'!$B$4:$B$10,0),MATCH(YEAR(BA$15),'Resource $MWh'!$D$3:$I$3,0)))
+
(INDEX('Schedule 3_3A Uncomitted'!$G$5:$I$10,MATCH(YEAR(BA$15),'Schedule 3_3A Uncomitted'!$F$5:$F$10,0),MATCH($S17,'Schedule 3_3A Uncomitted'!$G$4:$I$4,0))/12)</f>
        <v>41826.25</v>
      </c>
      <c r="BB17" s="8" cm="1">
        <f t="array" ref="BB17">(BB9*INDEX('Resource $MWh'!$D$4:$I$10,MATCH(_xlfn.CONCAT($S17,$U17),'Resource $MWh'!$C$4:$C$10&amp;'Resource $MWh'!$B$4:$B$10,0),MATCH(YEAR(BB$15),'Resource $MWh'!$D$3:$I$3,0)))
+
(INDEX('Schedule 3_3A Uncomitted'!$G$5:$I$10,MATCH(YEAR(BB$15),'Schedule 3_3A Uncomitted'!$F$5:$F$10,0),MATCH($S17,'Schedule 3_3A Uncomitted'!$G$4:$I$4,0))/12)</f>
        <v>41826.25</v>
      </c>
      <c r="BC17" s="8" cm="1">
        <f t="array" ref="BC17">(BC9*INDEX('Resource $MWh'!$D$4:$I$10,MATCH(_xlfn.CONCAT($S17,$U17),'Resource $MWh'!$C$4:$C$10&amp;'Resource $MWh'!$B$4:$B$10,0),MATCH(YEAR(BC$15),'Resource $MWh'!$D$3:$I$3,0)))
+
(INDEX('Schedule 3_3A Uncomitted'!$G$5:$I$10,MATCH(YEAR(BC$15),'Schedule 3_3A Uncomitted'!$F$5:$F$10,0),MATCH($S17,'Schedule 3_3A Uncomitted'!$G$4:$I$4,0))/12)</f>
        <v>41826.25</v>
      </c>
      <c r="BD17" s="8" cm="1">
        <f t="array" ref="BD17">(BD9*INDEX('Resource $MWh'!$D$4:$I$10,MATCH(_xlfn.CONCAT($S17,$U17),'Resource $MWh'!$C$4:$C$10&amp;'Resource $MWh'!$B$4:$B$10,0),MATCH(YEAR(BD$15),'Resource $MWh'!$D$3:$I$3,0)))
+
(INDEX('Schedule 3_3A Uncomitted'!$G$5:$I$10,MATCH(YEAR(BD$15),'Schedule 3_3A Uncomitted'!$F$5:$F$10,0),MATCH($S17,'Schedule 3_3A Uncomitted'!$G$4:$I$4,0))/12)</f>
        <v>41826.25</v>
      </c>
      <c r="BE17" s="8" cm="1">
        <f t="array" ref="BE17">(BE9*INDEX('Resource $MWh'!$D$4:$I$10,MATCH(_xlfn.CONCAT($S17,$U17),'Resource $MWh'!$C$4:$C$10&amp;'Resource $MWh'!$B$4:$B$10,0),MATCH(YEAR(BE$15),'Resource $MWh'!$D$3:$I$3,0)))
+
(INDEX('Schedule 3_3A Uncomitted'!$G$5:$I$10,MATCH(YEAR(BE$15),'Schedule 3_3A Uncomitted'!$F$5:$F$10,0),MATCH($S17,'Schedule 3_3A Uncomitted'!$G$4:$I$4,0))/12)</f>
        <v>41826.25</v>
      </c>
      <c r="BF17" s="8" cm="1">
        <f t="array" ref="BF17">(BF9*INDEX('Resource $MWh'!$D$4:$I$10,MATCH(_xlfn.CONCAT($S17,$U17),'Resource $MWh'!$C$4:$C$10&amp;'Resource $MWh'!$B$4:$B$10,0),MATCH(YEAR(BF$15),'Resource $MWh'!$D$3:$I$3,0)))
+
(INDEX('Schedule 3_3A Uncomitted'!$G$5:$I$10,MATCH(YEAR(BF$15),'Schedule 3_3A Uncomitted'!$F$5:$F$10,0),MATCH($S17,'Schedule 3_3A Uncomitted'!$G$4:$I$4,0))/12)</f>
        <v>41826.25</v>
      </c>
      <c r="BG17" s="8" cm="1">
        <f t="array" ref="BG17">(BG9*INDEX('Resource $MWh'!$D$4:$I$10,MATCH(_xlfn.CONCAT($S17,$U17),'Resource $MWh'!$C$4:$C$10&amp;'Resource $MWh'!$B$4:$B$10,0),MATCH(YEAR(BG$15),'Resource $MWh'!$D$3:$I$3,0)))
+
(INDEX('Schedule 3_3A Uncomitted'!$G$5:$I$10,MATCH(YEAR(BG$15),'Schedule 3_3A Uncomitted'!$F$5:$F$10,0),MATCH($S17,'Schedule 3_3A Uncomitted'!$G$4:$I$4,0))/12)</f>
        <v>41826.25</v>
      </c>
      <c r="BH17" s="8" cm="1">
        <f t="array" ref="BH17">(BH9*INDEX('Resource $MWh'!$D$4:$I$10,MATCH(_xlfn.CONCAT($S17,$U17),'Resource $MWh'!$C$4:$C$10&amp;'Resource $MWh'!$B$4:$B$10,0),MATCH(YEAR(BH$15),'Resource $MWh'!$D$3:$I$3,0)))
+
(INDEX('Schedule 3_3A Uncomitted'!$G$5:$I$10,MATCH(YEAR(BH$15),'Schedule 3_3A Uncomitted'!$F$5:$F$10,0),MATCH($S17,'Schedule 3_3A Uncomitted'!$G$4:$I$4,0))/12)</f>
        <v>41826.25</v>
      </c>
      <c r="BI17" s="8" cm="1">
        <f t="array" ref="BI17">(BI9*INDEX('Resource $MWh'!$D$4:$I$10,MATCH(_xlfn.CONCAT($S17,$U17),'Resource $MWh'!$C$4:$C$10&amp;'Resource $MWh'!$B$4:$B$10,0),MATCH(YEAR(BI$15),'Resource $MWh'!$D$3:$I$3,0)))
+
(INDEX('Schedule 3_3A Uncomitted'!$G$5:$I$10,MATCH(YEAR(BI$15),'Schedule 3_3A Uncomitted'!$F$5:$F$10,0),MATCH($S17,'Schedule 3_3A Uncomitted'!$G$4:$I$4,0))/12)</f>
        <v>41826.25</v>
      </c>
      <c r="BJ17" s="8" cm="1">
        <f t="array" ref="BJ17">(BJ9*INDEX('Resource $MWh'!$D$4:$I$10,MATCH(_xlfn.CONCAT($S17,$U17),'Resource $MWh'!$C$4:$C$10&amp;'Resource $MWh'!$B$4:$B$10,0),MATCH(YEAR(BJ$15),'Resource $MWh'!$D$3:$I$3,0)))
+
(INDEX('Schedule 3_3A Uncomitted'!$G$5:$I$10,MATCH(YEAR(BJ$15),'Schedule 3_3A Uncomitted'!$F$5:$F$10,0),MATCH($S17,'Schedule 3_3A Uncomitted'!$G$4:$I$4,0))/12)</f>
        <v>41826.25</v>
      </c>
      <c r="BK17" s="8" cm="1">
        <f t="array" ref="BK17">(BK9*INDEX('Resource $MWh'!$D$4:$I$10,MATCH(_xlfn.CONCAT($S17,$U17),'Resource $MWh'!$C$4:$C$10&amp;'Resource $MWh'!$B$4:$B$10,0),MATCH(YEAR(BK$15),'Resource $MWh'!$D$3:$I$3,0)))
+
(INDEX('Schedule 3_3A Uncomitted'!$G$5:$I$10,MATCH(YEAR(BK$15),'Schedule 3_3A Uncomitted'!$F$5:$F$10,0),MATCH($S17,'Schedule 3_3A Uncomitted'!$G$4:$I$4,0))/12)</f>
        <v>41826.25</v>
      </c>
      <c r="BL17" s="8" cm="1">
        <f t="array" ref="BL17">(BL9*INDEX('Resource $MWh'!$D$4:$I$10,MATCH(_xlfn.CONCAT($S17,$U17),'Resource $MWh'!$C$4:$C$10&amp;'Resource $MWh'!$B$4:$B$10,0),MATCH(YEAR(BL$15),'Resource $MWh'!$D$3:$I$3,0)))
+
(INDEX('Schedule 3_3A Uncomitted'!$G$5:$I$10,MATCH(YEAR(BL$15),'Schedule 3_3A Uncomitted'!$F$5:$F$10,0),MATCH($S17,'Schedule 3_3A Uncomitted'!$G$4:$I$4,0))/12)</f>
        <v>41826.25</v>
      </c>
      <c r="BM17" s="8" cm="1">
        <f t="array" ref="BM17">(BM9*INDEX('Resource $MWh'!$D$4:$I$10,MATCH(_xlfn.CONCAT($S17,$U17),'Resource $MWh'!$C$4:$C$10&amp;'Resource $MWh'!$B$4:$B$10,0),MATCH(YEAR(BM$15),'Resource $MWh'!$D$3:$I$3,0)))
+
(INDEX('Schedule 3_3A Uncomitted'!$G$5:$I$10,MATCH(YEAR(BM$15),'Schedule 3_3A Uncomitted'!$F$5:$F$10,0),MATCH($S17,'Schedule 3_3A Uncomitted'!$G$4:$I$4,0))/12)</f>
        <v>41826.25</v>
      </c>
      <c r="BN17" s="8" cm="1">
        <f t="array" ref="BN17">(BN9*INDEX('Resource $MWh'!$D$4:$I$10,MATCH(_xlfn.CONCAT($S17,$U17),'Resource $MWh'!$C$4:$C$10&amp;'Resource $MWh'!$B$4:$B$10,0),MATCH(YEAR(BN$15),'Resource $MWh'!$D$3:$I$3,0)))
+
(INDEX('Schedule 3_3A Uncomitted'!$G$5:$I$10,MATCH(YEAR(BN$15),'Schedule 3_3A Uncomitted'!$F$5:$F$10,0),MATCH($S17,'Schedule 3_3A Uncomitted'!$G$4:$I$4,0))/12)</f>
        <v>41826.25</v>
      </c>
      <c r="BO17" s="8" cm="1">
        <f t="array" ref="BO17">(BO9*INDEX('Resource $MWh'!$D$4:$I$10,MATCH(_xlfn.CONCAT($S17,$U17),'Resource $MWh'!$C$4:$C$10&amp;'Resource $MWh'!$B$4:$B$10,0),MATCH(YEAR(BO$15),'Resource $MWh'!$D$3:$I$3,0)))
+
(INDEX('Schedule 3_3A Uncomitted'!$G$5:$I$10,MATCH(YEAR(BO$15),'Schedule 3_3A Uncomitted'!$F$5:$F$10,0),MATCH($S17,'Schedule 3_3A Uncomitted'!$G$4:$I$4,0))/12)</f>
        <v>41826.25</v>
      </c>
      <c r="BP17" s="8" cm="1">
        <f t="array" ref="BP17">(BP9*INDEX('Resource $MWh'!$D$4:$I$10,MATCH(_xlfn.CONCAT($S17,$U17),'Resource $MWh'!$C$4:$C$10&amp;'Resource $MWh'!$B$4:$B$10,0),MATCH(YEAR(BP$15),'Resource $MWh'!$D$3:$I$3,0)))
+
(INDEX('Schedule 3_3A Uncomitted'!$G$5:$I$10,MATCH(YEAR(BP$15),'Schedule 3_3A Uncomitted'!$F$5:$F$10,0),MATCH($S17,'Schedule 3_3A Uncomitted'!$G$4:$I$4,0))/12)</f>
        <v>41826.25</v>
      </c>
      <c r="BQ17" s="8" cm="1">
        <f t="array" ref="BQ17">(BQ9*INDEX('Resource $MWh'!$D$4:$I$10,MATCH(_xlfn.CONCAT($S17,$U17),'Resource $MWh'!$C$4:$C$10&amp;'Resource $MWh'!$B$4:$B$10,0),MATCH(YEAR(BQ$15),'Resource $MWh'!$D$3:$I$3,0)))
+
(INDEX('Schedule 3_3A Uncomitted'!$G$5:$I$10,MATCH(YEAR(BQ$15),'Schedule 3_3A Uncomitted'!$F$5:$F$10,0),MATCH($S17,'Schedule 3_3A Uncomitted'!$G$4:$I$4,0))/12)</f>
        <v>41826.25</v>
      </c>
      <c r="BR17" s="8" cm="1">
        <f t="array" ref="BR17">(BR9*INDEX('Resource $MWh'!$D$4:$I$10,MATCH(_xlfn.CONCAT($S17,$U17),'Resource $MWh'!$C$4:$C$10&amp;'Resource $MWh'!$B$4:$B$10,0),MATCH(YEAR(BR$15),'Resource $MWh'!$D$3:$I$3,0)))
+
(INDEX('Schedule 3_3A Uncomitted'!$G$5:$I$10,MATCH(YEAR(BR$15),'Schedule 3_3A Uncomitted'!$F$5:$F$10,0),MATCH($S17,'Schedule 3_3A Uncomitted'!$G$4:$I$4,0))/12)</f>
        <v>41826.25</v>
      </c>
      <c r="BS17" s="8" cm="1">
        <f t="array" ref="BS17">(BS9*INDEX('Resource $MWh'!$D$4:$I$10,MATCH(_xlfn.CONCAT($S17,$U17),'Resource $MWh'!$C$4:$C$10&amp;'Resource $MWh'!$B$4:$B$10,0),MATCH(YEAR(BS$15),'Resource $MWh'!$D$3:$I$3,0)))
+
(INDEX('Schedule 3_3A Uncomitted'!$G$5:$I$10,MATCH(YEAR(BS$15),'Schedule 3_3A Uncomitted'!$F$5:$F$10,0),MATCH($S17,'Schedule 3_3A Uncomitted'!$G$4:$I$4,0))/12)</f>
        <v>41826.25</v>
      </c>
      <c r="BT17" s="8" cm="1">
        <f t="array" ref="BT17">(BT9*INDEX('Resource $MWh'!$D$4:$I$10,MATCH(_xlfn.CONCAT($S17,$U17),'Resource $MWh'!$C$4:$C$10&amp;'Resource $MWh'!$B$4:$B$10,0),MATCH(YEAR(BT$15),'Resource $MWh'!$D$3:$I$3,0)))
+
(INDEX('Schedule 3_3A Uncomitted'!$G$5:$I$10,MATCH(YEAR(BT$15),'Schedule 3_3A Uncomitted'!$F$5:$F$10,0),MATCH($S17,'Schedule 3_3A Uncomitted'!$G$4:$I$4,0))/12)</f>
        <v>41826.25</v>
      </c>
      <c r="BU17" s="8" cm="1">
        <f t="array" ref="BU17">(BU9*INDEX('Resource $MWh'!$D$4:$I$10,MATCH(_xlfn.CONCAT($S17,$U17),'Resource $MWh'!$C$4:$C$10&amp;'Resource $MWh'!$B$4:$B$10,0),MATCH(YEAR(BU$15),'Resource $MWh'!$D$3:$I$3,0)))
+
(INDEX('Schedule 3_3A Uncomitted'!$G$5:$I$10,MATCH(YEAR(BU$15),'Schedule 3_3A Uncomitted'!$F$5:$F$10,0),MATCH($S17,'Schedule 3_3A Uncomitted'!$G$4:$I$4,0))/12)</f>
        <v>41826.25</v>
      </c>
      <c r="BV17" s="8" cm="1">
        <f t="array" ref="BV17">(BV9*INDEX('Resource $MWh'!$D$4:$I$10,MATCH(_xlfn.CONCAT($S17,$U17),'Resource $MWh'!$C$4:$C$10&amp;'Resource $MWh'!$B$4:$B$10,0),MATCH(YEAR(BV$15),'Resource $MWh'!$D$3:$I$3,0)))
+
(INDEX('Schedule 3_3A Uncomitted'!$G$5:$I$10,MATCH(YEAR(BV$15),'Schedule 3_3A Uncomitted'!$F$5:$F$10,0),MATCH($S17,'Schedule 3_3A Uncomitted'!$G$4:$I$4,0))/12)</f>
        <v>41826.25</v>
      </c>
      <c r="BW17" s="8" cm="1">
        <f t="array" ref="BW17">(BW9*INDEX('Resource $MWh'!$D$4:$I$10,MATCH(_xlfn.CONCAT($S17,$U17),'Resource $MWh'!$C$4:$C$10&amp;'Resource $MWh'!$B$4:$B$10,0),MATCH(YEAR(BW$15),'Resource $MWh'!$D$3:$I$3,0)))
+
(INDEX('Schedule 3_3A Uncomitted'!$G$5:$I$10,MATCH(YEAR(BW$15),'Schedule 3_3A Uncomitted'!$F$5:$F$10,0),MATCH($S17,'Schedule 3_3A Uncomitted'!$G$4:$I$4,0))/12)</f>
        <v>41826.25</v>
      </c>
      <c r="BX17" s="8" cm="1">
        <f t="array" ref="BX17">(BX9*INDEX('Resource $MWh'!$D$4:$I$10,MATCH(_xlfn.CONCAT($S17,$U17),'Resource $MWh'!$C$4:$C$10&amp;'Resource $MWh'!$B$4:$B$10,0),MATCH(YEAR(BX$15),'Resource $MWh'!$D$3:$I$3,0)))
+
(INDEX('Schedule 3_3A Uncomitted'!$G$5:$I$10,MATCH(YEAR(BX$15),'Schedule 3_3A Uncomitted'!$F$5:$F$10,0),MATCH($S17,'Schedule 3_3A Uncomitted'!$G$4:$I$4,0))/12)</f>
        <v>41826.25</v>
      </c>
      <c r="BY17" s="8" cm="1">
        <f t="array" ref="BY17">(BY9*INDEX('Resource $MWh'!$D$4:$I$10,MATCH(_xlfn.CONCAT($S17,$U17),'Resource $MWh'!$C$4:$C$10&amp;'Resource $MWh'!$B$4:$B$10,0),MATCH(YEAR(BY$15),'Resource $MWh'!$D$3:$I$3,0)))
+
(INDEX('Schedule 3_3A Uncomitted'!$G$5:$I$10,MATCH(YEAR(BY$15),'Schedule 3_3A Uncomitted'!$F$5:$F$10,0),MATCH($S17,'Schedule 3_3A Uncomitted'!$G$4:$I$4,0))/12)</f>
        <v>41826.25</v>
      </c>
      <c r="BZ17" s="8" cm="1">
        <f t="array" ref="BZ17">(BZ9*INDEX('Resource $MWh'!$D$4:$I$10,MATCH(_xlfn.CONCAT($S17,$U17),'Resource $MWh'!$C$4:$C$10&amp;'Resource $MWh'!$B$4:$B$10,0),MATCH(YEAR(BZ$15),'Resource $MWh'!$D$3:$I$3,0)))
+
(INDEX('Schedule 3_3A Uncomitted'!$G$5:$I$10,MATCH(YEAR(BZ$15),'Schedule 3_3A Uncomitted'!$F$5:$F$10,0),MATCH($S17,'Schedule 3_3A Uncomitted'!$G$4:$I$4,0))/12)</f>
        <v>41826.25</v>
      </c>
      <c r="CA17" s="8" cm="1">
        <f t="array" ref="CA17">(CA9*INDEX('Resource $MWh'!$D$4:$I$10,MATCH(_xlfn.CONCAT($S17,$U17),'Resource $MWh'!$C$4:$C$10&amp;'Resource $MWh'!$B$4:$B$10,0),MATCH(YEAR(CA$15),'Resource $MWh'!$D$3:$I$3,0)))
+
(INDEX('Schedule 3_3A Uncomitted'!$G$5:$I$10,MATCH(YEAR(CA$15),'Schedule 3_3A Uncomitted'!$F$5:$F$10,0),MATCH($S17,'Schedule 3_3A Uncomitted'!$G$4:$I$4,0))/12)</f>
        <v>41826.25</v>
      </c>
      <c r="CB17" s="8" cm="1">
        <f t="array" ref="CB17">(CB9*INDEX('Resource $MWh'!$D$4:$I$10,MATCH(_xlfn.CONCAT($S17,$U17),'Resource $MWh'!$C$4:$C$10&amp;'Resource $MWh'!$B$4:$B$10,0),MATCH(YEAR(CB$15),'Resource $MWh'!$D$3:$I$3,0)))
+
(INDEX('Schedule 3_3A Uncomitted'!$G$5:$I$10,MATCH(YEAR(CB$15),'Schedule 3_3A Uncomitted'!$F$5:$F$10,0),MATCH($S17,'Schedule 3_3A Uncomitted'!$G$4:$I$4,0))/12)</f>
        <v>41826.25</v>
      </c>
      <c r="CC17" s="8" cm="1">
        <f t="array" ref="CC17">(CC9*INDEX('Resource $MWh'!$D$4:$I$10,MATCH(_xlfn.CONCAT($S17,$U17),'Resource $MWh'!$C$4:$C$10&amp;'Resource $MWh'!$B$4:$B$10,0),MATCH(YEAR(CC$15),'Resource $MWh'!$D$3:$I$3,0)))
+
(INDEX('Schedule 3_3A Uncomitted'!$G$5:$I$10,MATCH(YEAR(CC$15),'Schedule 3_3A Uncomitted'!$F$5:$F$10,0),MATCH($S17,'Schedule 3_3A Uncomitted'!$G$4:$I$4,0))/12)</f>
        <v>41826.25</v>
      </c>
      <c r="CD17" s="8" cm="1">
        <f t="array" ref="CD17">(CD9*INDEX('Resource $MWh'!$D$4:$I$10,MATCH(_xlfn.CONCAT($S17,$U17),'Resource $MWh'!$C$4:$C$10&amp;'Resource $MWh'!$B$4:$B$10,0),MATCH(YEAR(CD$15),'Resource $MWh'!$D$3:$I$3,0)))
+
(INDEX('Schedule 3_3A Uncomitted'!$G$5:$I$10,MATCH(YEAR(CD$15),'Schedule 3_3A Uncomitted'!$F$5:$F$10,0),MATCH($S17,'Schedule 3_3A Uncomitted'!$G$4:$I$4,0))/12)</f>
        <v>41826.25</v>
      </c>
      <c r="CE17" s="8" cm="1">
        <f t="array" ref="CE17">(CE9*INDEX('Resource $MWh'!$D$4:$I$10,MATCH(_xlfn.CONCAT($S17,$U17),'Resource $MWh'!$C$4:$C$10&amp;'Resource $MWh'!$B$4:$B$10,0),MATCH(YEAR(CE$15),'Resource $MWh'!$D$3:$I$3,0)))
+
(INDEX('Schedule 3_3A Uncomitted'!$G$5:$I$10,MATCH(YEAR(CE$15),'Schedule 3_3A Uncomitted'!$F$5:$F$10,0),MATCH($S17,'Schedule 3_3A Uncomitted'!$G$4:$I$4,0))/12)</f>
        <v>41826.25</v>
      </c>
      <c r="CF17" s="8" cm="1">
        <f t="array" ref="CF17">(CF9*INDEX('Resource $MWh'!$D$4:$I$10,MATCH(_xlfn.CONCAT($S17,$U17),'Resource $MWh'!$C$4:$C$10&amp;'Resource $MWh'!$B$4:$B$10,0),MATCH(YEAR(CF$15),'Resource $MWh'!$D$3:$I$3,0)))
+
(INDEX('Schedule 3_3A Uncomitted'!$G$5:$I$10,MATCH(YEAR(CF$15),'Schedule 3_3A Uncomitted'!$F$5:$F$10,0),MATCH($S17,'Schedule 3_3A Uncomitted'!$G$4:$I$4,0))/12)</f>
        <v>629848.77338603942</v>
      </c>
      <c r="CG17" s="8" cm="1">
        <f t="array" ref="CG17">(CG9*INDEX('Resource $MWh'!$D$4:$I$10,MATCH(_xlfn.CONCAT($S17,$U17),'Resource $MWh'!$C$4:$C$10&amp;'Resource $MWh'!$B$4:$B$10,0),MATCH(YEAR(CG$15),'Resource $MWh'!$D$3:$I$3,0)))
+
(INDEX('Schedule 3_3A Uncomitted'!$G$5:$I$10,MATCH(YEAR(CG$15),'Schedule 3_3A Uncomitted'!$F$5:$F$10,0),MATCH($S17,'Schedule 3_3A Uncomitted'!$G$4:$I$4,0))/12)</f>
        <v>580227.28175240126</v>
      </c>
      <c r="CH17" s="8" cm="1">
        <f t="array" ref="CH17">(CH9*INDEX('Resource $MWh'!$D$4:$I$10,MATCH(_xlfn.CONCAT($S17,$U17),'Resource $MWh'!$C$4:$C$10&amp;'Resource $MWh'!$B$4:$B$10,0),MATCH(YEAR(CH$15),'Resource $MWh'!$D$3:$I$3,0)))
+
(INDEX('Schedule 3_3A Uncomitted'!$G$5:$I$10,MATCH(YEAR(CH$15),'Schedule 3_3A Uncomitted'!$F$5:$F$10,0),MATCH($S17,'Schedule 3_3A Uncomitted'!$G$4:$I$4,0))/12)</f>
        <v>834313.04821118875</v>
      </c>
      <c r="CI17" s="8" cm="1">
        <f t="array" ref="CI17">(CI9*INDEX('Resource $MWh'!$D$4:$I$10,MATCH(_xlfn.CONCAT($S17,$U17),'Resource $MWh'!$C$4:$C$10&amp;'Resource $MWh'!$B$4:$B$10,0),MATCH(YEAR(CI$15),'Resource $MWh'!$D$3:$I$3,0)))
+
(INDEX('Schedule 3_3A Uncomitted'!$G$5:$I$10,MATCH(YEAR(CI$15),'Schedule 3_3A Uncomitted'!$F$5:$F$10,0),MATCH($S17,'Schedule 3_3A Uncomitted'!$G$4:$I$4,0))/12)</f>
        <v>586768.53890586109</v>
      </c>
      <c r="CJ17" s="8" cm="1">
        <f t="array" ref="CJ17">(CJ9*INDEX('Resource $MWh'!$D$4:$I$10,MATCH(_xlfn.CONCAT($S17,$U17),'Resource $MWh'!$C$4:$C$10&amp;'Resource $MWh'!$B$4:$B$10,0),MATCH(YEAR(CJ$15),'Resource $MWh'!$D$3:$I$3,0)))
+
(INDEX('Schedule 3_3A Uncomitted'!$G$5:$I$10,MATCH(YEAR(CJ$15),'Schedule 3_3A Uncomitted'!$F$5:$F$10,0),MATCH($S17,'Schedule 3_3A Uncomitted'!$G$4:$I$4,0))/12)</f>
        <v>611148.55746002856</v>
      </c>
      <c r="CK17" s="8" cm="1">
        <f t="array" ref="CK17">(CK9*INDEX('Resource $MWh'!$D$4:$I$10,MATCH(_xlfn.CONCAT($S17,$U17),'Resource $MWh'!$C$4:$C$10&amp;'Resource $MWh'!$B$4:$B$10,0),MATCH(YEAR(CK$15),'Resource $MWh'!$D$3:$I$3,0)))
+
(INDEX('Schedule 3_3A Uncomitted'!$G$5:$I$10,MATCH(YEAR(CK$15),'Schedule 3_3A Uncomitted'!$F$5:$F$10,0),MATCH($S17,'Schedule 3_3A Uncomitted'!$G$4:$I$4,0))/12)</f>
        <v>423072.26466551446</v>
      </c>
      <c r="CL17" s="8" cm="1">
        <f t="array" ref="CL17">(CL9*INDEX('Resource $MWh'!$D$4:$I$10,MATCH(_xlfn.CONCAT($S17,$U17),'Resource $MWh'!$C$4:$C$10&amp;'Resource $MWh'!$B$4:$B$10,0),MATCH(YEAR(CL$15),'Resource $MWh'!$D$3:$I$3,0)))
+
(INDEX('Schedule 3_3A Uncomitted'!$G$5:$I$10,MATCH(YEAR(CL$15),'Schedule 3_3A Uncomitted'!$F$5:$F$10,0),MATCH($S17,'Schedule 3_3A Uncomitted'!$G$4:$I$4,0))/12)</f>
        <v>477587.76340039348</v>
      </c>
      <c r="CM17" s="8" cm="1">
        <f t="array" ref="CM17">(CM9*INDEX('Resource $MWh'!$D$4:$I$10,MATCH(_xlfn.CONCAT($S17,$U17),'Resource $MWh'!$C$4:$C$10&amp;'Resource $MWh'!$B$4:$B$10,0),MATCH(YEAR(CM$15),'Resource $MWh'!$D$3:$I$3,0)))
+
(INDEX('Schedule 3_3A Uncomitted'!$G$5:$I$10,MATCH(YEAR(CM$15),'Schedule 3_3A Uncomitted'!$F$5:$F$10,0),MATCH($S17,'Schedule 3_3A Uncomitted'!$G$4:$I$4,0))/12)</f>
        <v>389300.53634375281</v>
      </c>
      <c r="CN17" s="8" cm="1">
        <f t="array" ref="CN17">(CN9*INDEX('Resource $MWh'!$D$4:$I$10,MATCH(_xlfn.CONCAT($S17,$U17),'Resource $MWh'!$C$4:$C$10&amp;'Resource $MWh'!$B$4:$B$10,0),MATCH(YEAR(CN$15),'Resource $MWh'!$D$3:$I$3,0)))
+
(INDEX('Schedule 3_3A Uncomitted'!$G$5:$I$10,MATCH(YEAR(CN$15),'Schedule 3_3A Uncomitted'!$F$5:$F$10,0),MATCH($S17,'Schedule 3_3A Uncomitted'!$G$4:$I$4,0))/12)</f>
        <v>455060.49231435364</v>
      </c>
      <c r="CO17" s="8" cm="1">
        <f t="array" ref="CO17">(CO9*INDEX('Resource $MWh'!$D$4:$I$10,MATCH(_xlfn.CONCAT($S17,$U17),'Resource $MWh'!$C$4:$C$10&amp;'Resource $MWh'!$B$4:$B$10,0),MATCH(YEAR(CO$15),'Resource $MWh'!$D$3:$I$3,0)))
+
(INDEX('Schedule 3_3A Uncomitted'!$G$5:$I$10,MATCH(YEAR(CO$15),'Schedule 3_3A Uncomitted'!$F$5:$F$10,0),MATCH($S17,'Schedule 3_3A Uncomitted'!$G$4:$I$4,0))/12)</f>
        <v>713151.08128393569</v>
      </c>
      <c r="CP17" s="8" cm="1">
        <f t="array" ref="CP17">(CP9*INDEX('Resource $MWh'!$D$4:$I$10,MATCH(_xlfn.CONCAT($S17,$U17),'Resource $MWh'!$C$4:$C$10&amp;'Resource $MWh'!$B$4:$B$10,0),MATCH(YEAR(CP$15),'Resource $MWh'!$D$3:$I$3,0)))
+
(INDEX('Schedule 3_3A Uncomitted'!$G$5:$I$10,MATCH(YEAR(CP$15),'Schedule 3_3A Uncomitted'!$F$5:$F$10,0),MATCH($S17,'Schedule 3_3A Uncomitted'!$G$4:$I$4,0))/12)</f>
        <v>699246.7163290102</v>
      </c>
      <c r="CQ17" s="8" cm="1">
        <f t="array" ref="CQ17">(CQ9*INDEX('Resource $MWh'!$D$4:$I$10,MATCH(_xlfn.CONCAT($S17,$U17),'Resource $MWh'!$C$4:$C$10&amp;'Resource $MWh'!$B$4:$B$10,0),MATCH(YEAR(CQ$15),'Resource $MWh'!$D$3:$I$3,0)))
+
(INDEX('Schedule 3_3A Uncomitted'!$G$5:$I$10,MATCH(YEAR(CQ$15),'Schedule 3_3A Uncomitted'!$F$5:$F$10,0),MATCH($S17,'Schedule 3_3A Uncomitted'!$G$4:$I$4,0))/12)</f>
        <v>575107.63044694462</v>
      </c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</row>
    <row r="18" spans="14:143" ht="15.75" thickBot="1" x14ac:dyDescent="0.3">
      <c r="S18" t="s">
        <v>38</v>
      </c>
      <c r="T18" t="s">
        <v>17</v>
      </c>
      <c r="U18">
        <v>2019</v>
      </c>
      <c r="V18">
        <f>V10</f>
        <v>75</v>
      </c>
      <c r="W18" s="18" t="s">
        <v>65</v>
      </c>
      <c r="X18" s="8" cm="1">
        <f t="array" ref="X18">(X10*INDEX('Resource $MWh'!$D$4:$I$10,MATCH(_xlfn.CONCAT($S18,$U18),'Resource $MWh'!$C$4:$C$10&amp;'Resource $MWh'!$B$4:$B$10,0),MATCH(YEAR(X$15),'Resource $MWh'!$D$3:$I$3,0)))
+
(INDEX('Schedule 3_3A Uncomitted'!$G$5:$I$10,MATCH(YEAR(X$15),'Schedule 3_3A Uncomitted'!$F$5:$F$10,0),MATCH($S18,'Schedule 3_3A Uncomitted'!$G$4:$I$4,0))/12)</f>
        <v>523130.64447274862</v>
      </c>
      <c r="Y18" s="8" cm="1">
        <f t="array" ref="Y18">(Y10*INDEX('Resource $MWh'!$D$4:$I$10,MATCH(_xlfn.CONCAT($S18,$U18),'Resource $MWh'!$C$4:$C$10&amp;'Resource $MWh'!$B$4:$B$10,0),MATCH(YEAR(Y$15),'Resource $MWh'!$D$3:$I$3,0)))
+
(INDEX('Schedule 3_3A Uncomitted'!$G$5:$I$10,MATCH(YEAR(Y$15),'Schedule 3_3A Uncomitted'!$F$5:$F$10,0),MATCH($S18,'Schedule 3_3A Uncomitted'!$G$4:$I$4,0))/12)</f>
        <v>596175.95151215815</v>
      </c>
      <c r="Z18" s="8" cm="1">
        <f t="array" ref="Z18">(Z10*INDEX('Resource $MWh'!$D$4:$I$10,MATCH(_xlfn.CONCAT($S18,$U18),'Resource $MWh'!$C$4:$C$10&amp;'Resource $MWh'!$B$4:$B$10,0),MATCH(YEAR(Z$15),'Resource $MWh'!$D$3:$I$3,0)))
+
(INDEX('Schedule 3_3A Uncomitted'!$G$5:$I$10,MATCH(YEAR(Z$15),'Schedule 3_3A Uncomitted'!$F$5:$F$10,0),MATCH($S18,'Schedule 3_3A Uncomitted'!$G$4:$I$4,0))/12)</f>
        <v>859820.41287921218</v>
      </c>
      <c r="AA18" s="8" cm="1">
        <f t="array" ref="AA18">(AA10*INDEX('Resource $MWh'!$D$4:$I$10,MATCH(_xlfn.CONCAT($S18,$U18),'Resource $MWh'!$C$4:$C$10&amp;'Resource $MWh'!$B$4:$B$10,0),MATCH(YEAR(AA$15),'Resource $MWh'!$D$3:$I$3,0)))
+
(INDEX('Schedule 3_3A Uncomitted'!$G$5:$I$10,MATCH(YEAR(AA$15),'Schedule 3_3A Uncomitted'!$F$5:$F$10,0),MATCH($S18,'Schedule 3_3A Uncomitted'!$G$4:$I$4,0))/12)</f>
        <v>951760.56257091474</v>
      </c>
      <c r="AB18" s="8" cm="1">
        <f t="array" ref="AB18">(AB10*INDEX('Resource $MWh'!$D$4:$I$10,MATCH(_xlfn.CONCAT($S18,$U18),'Resource $MWh'!$C$4:$C$10&amp;'Resource $MWh'!$B$4:$B$10,0),MATCH(YEAR(AB$15),'Resource $MWh'!$D$3:$I$3,0)))
+
(INDEX('Schedule 3_3A Uncomitted'!$G$5:$I$10,MATCH(YEAR(AB$15),'Schedule 3_3A Uncomitted'!$F$5:$F$10,0),MATCH($S18,'Schedule 3_3A Uncomitted'!$G$4:$I$4,0))/12)</f>
        <v>1111700.4350244927</v>
      </c>
      <c r="AC18" s="8" cm="1">
        <f t="array" ref="AC18">(AC10*INDEX('Resource $MWh'!$D$4:$I$10,MATCH(_xlfn.CONCAT($S18,$U18),'Resource $MWh'!$C$4:$C$10&amp;'Resource $MWh'!$B$4:$B$10,0),MATCH(YEAR(AC$15),'Resource $MWh'!$D$3:$I$3,0)))
+
(INDEX('Schedule 3_3A Uncomitted'!$G$5:$I$10,MATCH(YEAR(AC$15),'Schedule 3_3A Uncomitted'!$F$5:$F$10,0),MATCH($S18,'Schedule 3_3A Uncomitted'!$G$4:$I$4,0))/12)</f>
        <v>1169876.5075000462</v>
      </c>
      <c r="AD18" s="8" cm="1">
        <f t="array" ref="AD18">(AD10*INDEX('Resource $MWh'!$D$4:$I$10,MATCH(_xlfn.CONCAT($S18,$U18),'Resource $MWh'!$C$4:$C$10&amp;'Resource $MWh'!$B$4:$B$10,0),MATCH(YEAR(AD$15),'Resource $MWh'!$D$3:$I$3,0)))
+
(INDEX('Schedule 3_3A Uncomitted'!$G$5:$I$10,MATCH(YEAR(AD$15),'Schedule 3_3A Uncomitted'!$F$5:$F$10,0),MATCH($S18,'Schedule 3_3A Uncomitted'!$G$4:$I$4,0))/12)</f>
        <v>1046333.9936869488</v>
      </c>
      <c r="AE18" s="8" cm="1">
        <f t="array" ref="AE18">(AE10*INDEX('Resource $MWh'!$D$4:$I$10,MATCH(_xlfn.CONCAT($S18,$U18),'Resource $MWh'!$C$4:$C$10&amp;'Resource $MWh'!$B$4:$B$10,0),MATCH(YEAR(AE$15),'Resource $MWh'!$D$3:$I$3,0)))
+
(INDEX('Schedule 3_3A Uncomitted'!$G$5:$I$10,MATCH(YEAR(AE$15),'Schedule 3_3A Uncomitted'!$F$5:$F$10,0),MATCH($S18,'Schedule 3_3A Uncomitted'!$G$4:$I$4,0))/12)</f>
        <v>1008828.0507205715</v>
      </c>
      <c r="AF18" s="8" cm="1">
        <f t="array" ref="AF18">(AF10*INDEX('Resource $MWh'!$D$4:$I$10,MATCH(_xlfn.CONCAT($S18,$U18),'Resource $MWh'!$C$4:$C$10&amp;'Resource $MWh'!$B$4:$B$10,0),MATCH(YEAR(AF$15),'Resource $MWh'!$D$3:$I$3,0)))
+
(INDEX('Schedule 3_3A Uncomitted'!$G$5:$I$10,MATCH(YEAR(AF$15),'Schedule 3_3A Uncomitted'!$F$5:$F$10,0),MATCH($S18,'Schedule 3_3A Uncomitted'!$G$4:$I$4,0))/12)</f>
        <v>943819.80645210447</v>
      </c>
      <c r="AG18" s="8" cm="1">
        <f t="array" ref="AG18">(AG10*INDEX('Resource $MWh'!$D$4:$I$10,MATCH(_xlfn.CONCAT($S18,$U18),'Resource $MWh'!$C$4:$C$10&amp;'Resource $MWh'!$B$4:$B$10,0),MATCH(YEAR(AG$15),'Resource $MWh'!$D$3:$I$3,0)))
+
(INDEX('Schedule 3_3A Uncomitted'!$G$5:$I$10,MATCH(YEAR(AG$15),'Schedule 3_3A Uncomitted'!$F$5:$F$10,0),MATCH($S18,'Schedule 3_3A Uncomitted'!$G$4:$I$4,0))/12)</f>
        <v>769150.87833866559</v>
      </c>
      <c r="AH18" s="8" cm="1">
        <f t="array" ref="AH18">(AH10*INDEX('Resource $MWh'!$D$4:$I$10,MATCH(_xlfn.CONCAT($S18,$U18),'Resource $MWh'!$C$4:$C$10&amp;'Resource $MWh'!$B$4:$B$10,0),MATCH(YEAR(AH$15),'Resource $MWh'!$D$3:$I$3,0)))
+
(INDEX('Schedule 3_3A Uncomitted'!$G$5:$I$10,MATCH(YEAR(AH$15),'Schedule 3_3A Uncomitted'!$F$5:$F$10,0),MATCH($S18,'Schedule 3_3A Uncomitted'!$G$4:$I$4,0))/12)</f>
        <v>570811.86734553799</v>
      </c>
      <c r="AI18" s="8" cm="1">
        <f t="array" ref="AI18">(AI10*INDEX('Resource $MWh'!$D$4:$I$10,MATCH(_xlfn.CONCAT($S18,$U18),'Resource $MWh'!$C$4:$C$10&amp;'Resource $MWh'!$B$4:$B$10,0),MATCH(YEAR(AI$15),'Resource $MWh'!$D$3:$I$3,0)))
+
(INDEX('Schedule 3_3A Uncomitted'!$G$5:$I$10,MATCH(YEAR(AI$15),'Schedule 3_3A Uncomitted'!$F$5:$F$10,0),MATCH($S18,'Schedule 3_3A Uncomitted'!$G$4:$I$4,0))/12)</f>
        <v>461677.68735701364</v>
      </c>
      <c r="AJ18" s="8" cm="1">
        <f t="array" ref="AJ18">(AJ10*INDEX('Resource $MWh'!$D$4:$I$10,MATCH(_xlfn.CONCAT($S18,$U18),'Resource $MWh'!$C$4:$C$10&amp;'Resource $MWh'!$B$4:$B$10,0),MATCH(YEAR(AJ$15),'Resource $MWh'!$D$3:$I$3,0)))
+
(INDEX('Schedule 3_3A Uncomitted'!$G$5:$I$10,MATCH(YEAR(AJ$15),'Schedule 3_3A Uncomitted'!$F$5:$F$10,0),MATCH($S18,'Schedule 3_3A Uncomitted'!$G$4:$I$4,0))/12)</f>
        <v>523130.64447274862</v>
      </c>
      <c r="AK18" s="8" cm="1">
        <f t="array" ref="AK18">(AK10*INDEX('Resource $MWh'!$D$4:$I$10,MATCH(_xlfn.CONCAT($S18,$U18),'Resource $MWh'!$C$4:$C$10&amp;'Resource $MWh'!$B$4:$B$10,0),MATCH(YEAR(AK$15),'Resource $MWh'!$D$3:$I$3,0)))
+
(INDEX('Schedule 3_3A Uncomitted'!$G$5:$I$10,MATCH(YEAR(AK$15),'Schedule 3_3A Uncomitted'!$F$5:$F$10,0),MATCH($S18,'Schedule 3_3A Uncomitted'!$G$4:$I$4,0))/12)</f>
        <v>615996.29799473519</v>
      </c>
      <c r="AL18" s="8" cm="1">
        <f t="array" ref="AL18">(AL10*INDEX('Resource $MWh'!$D$4:$I$10,MATCH(_xlfn.CONCAT($S18,$U18),'Resource $MWh'!$C$4:$C$10&amp;'Resource $MWh'!$B$4:$B$10,0),MATCH(YEAR(AL$15),'Resource $MWh'!$D$3:$I$3,0)))
+
(INDEX('Schedule 3_3A Uncomitted'!$G$5:$I$10,MATCH(YEAR(AL$15),'Schedule 3_3A Uncomitted'!$F$5:$F$10,0),MATCH($S18,'Schedule 3_3A Uncomitted'!$G$4:$I$4,0))/12)</f>
        <v>859820.41287921218</v>
      </c>
      <c r="AM18" s="8" cm="1">
        <f t="array" ref="AM18">(AM10*INDEX('Resource $MWh'!$D$4:$I$10,MATCH(_xlfn.CONCAT($S18,$U18),'Resource $MWh'!$C$4:$C$10&amp;'Resource $MWh'!$B$4:$B$10,0),MATCH(YEAR(AM$15),'Resource $MWh'!$D$3:$I$3,0)))
+
(INDEX('Schedule 3_3A Uncomitted'!$G$5:$I$10,MATCH(YEAR(AM$15),'Schedule 3_3A Uncomitted'!$F$5:$F$10,0),MATCH($S18,'Schedule 3_3A Uncomitted'!$G$4:$I$4,0))/12)</f>
        <v>951760.56257091474</v>
      </c>
      <c r="AN18" s="8" cm="1">
        <f t="array" ref="AN18">(AN10*INDEX('Resource $MWh'!$D$4:$I$10,MATCH(_xlfn.CONCAT($S18,$U18),'Resource $MWh'!$C$4:$C$10&amp;'Resource $MWh'!$B$4:$B$10,0),MATCH(YEAR(AN$15),'Resource $MWh'!$D$3:$I$3,0)))
+
(INDEX('Schedule 3_3A Uncomitted'!$G$5:$I$10,MATCH(YEAR(AN$15),'Schedule 3_3A Uncomitted'!$F$5:$F$10,0),MATCH($S18,'Schedule 3_3A Uncomitted'!$G$4:$I$4,0))/12)</f>
        <v>1111700.4350244927</v>
      </c>
      <c r="AO18" s="8" cm="1">
        <f t="array" ref="AO18">(AO10*INDEX('Resource $MWh'!$D$4:$I$10,MATCH(_xlfn.CONCAT($S18,$U18),'Resource $MWh'!$C$4:$C$10&amp;'Resource $MWh'!$B$4:$B$10,0),MATCH(YEAR(AO$15),'Resource $MWh'!$D$3:$I$3,0)))
+
(INDEX('Schedule 3_3A Uncomitted'!$G$5:$I$10,MATCH(YEAR(AO$15),'Schedule 3_3A Uncomitted'!$F$5:$F$10,0),MATCH($S18,'Schedule 3_3A Uncomitted'!$G$4:$I$4,0))/12)</f>
        <v>1169876.5075000462</v>
      </c>
      <c r="AP18" s="8" cm="1">
        <f t="array" ref="AP18">(AP10*INDEX('Resource $MWh'!$D$4:$I$10,MATCH(_xlfn.CONCAT($S18,$U18),'Resource $MWh'!$C$4:$C$10&amp;'Resource $MWh'!$B$4:$B$10,0),MATCH(YEAR(AP$15),'Resource $MWh'!$D$3:$I$3,0)))
+
(INDEX('Schedule 3_3A Uncomitted'!$G$5:$I$10,MATCH(YEAR(AP$15),'Schedule 3_3A Uncomitted'!$F$5:$F$10,0),MATCH($S18,'Schedule 3_3A Uncomitted'!$G$4:$I$4,0))/12)</f>
        <v>1046333.9936869488</v>
      </c>
      <c r="AQ18" s="8" cm="1">
        <f t="array" ref="AQ18">(AQ10*INDEX('Resource $MWh'!$D$4:$I$10,MATCH(_xlfn.CONCAT($S18,$U18),'Resource $MWh'!$C$4:$C$10&amp;'Resource $MWh'!$B$4:$B$10,0),MATCH(YEAR(AQ$15),'Resource $MWh'!$D$3:$I$3,0)))
+
(INDEX('Schedule 3_3A Uncomitted'!$G$5:$I$10,MATCH(YEAR(AQ$15),'Schedule 3_3A Uncomitted'!$F$5:$F$10,0),MATCH($S18,'Schedule 3_3A Uncomitted'!$G$4:$I$4,0))/12)</f>
        <v>1008828.0507205715</v>
      </c>
      <c r="AR18" s="8" cm="1">
        <f t="array" ref="AR18">(AR10*INDEX('Resource $MWh'!$D$4:$I$10,MATCH(_xlfn.CONCAT($S18,$U18),'Resource $MWh'!$C$4:$C$10&amp;'Resource $MWh'!$B$4:$B$10,0),MATCH(YEAR(AR$15),'Resource $MWh'!$D$3:$I$3,0)))
+
(INDEX('Schedule 3_3A Uncomitted'!$G$5:$I$10,MATCH(YEAR(AR$15),'Schedule 3_3A Uncomitted'!$F$5:$F$10,0),MATCH($S18,'Schedule 3_3A Uncomitted'!$G$4:$I$4,0))/12)</f>
        <v>943819.80645210447</v>
      </c>
      <c r="AS18" s="8" cm="1">
        <f t="array" ref="AS18">(AS10*INDEX('Resource $MWh'!$D$4:$I$10,MATCH(_xlfn.CONCAT($S18,$U18),'Resource $MWh'!$C$4:$C$10&amp;'Resource $MWh'!$B$4:$B$10,0),MATCH(YEAR(AS$15),'Resource $MWh'!$D$3:$I$3,0)))
+
(INDEX('Schedule 3_3A Uncomitted'!$G$5:$I$10,MATCH(YEAR(AS$15),'Schedule 3_3A Uncomitted'!$F$5:$F$10,0),MATCH($S18,'Schedule 3_3A Uncomitted'!$G$4:$I$4,0))/12)</f>
        <v>769150.87833866559</v>
      </c>
      <c r="AT18" s="8" cm="1">
        <f t="array" ref="AT18">(AT10*INDEX('Resource $MWh'!$D$4:$I$10,MATCH(_xlfn.CONCAT($S18,$U18),'Resource $MWh'!$C$4:$C$10&amp;'Resource $MWh'!$B$4:$B$10,0),MATCH(YEAR(AT$15),'Resource $MWh'!$D$3:$I$3,0)))
+
(INDEX('Schedule 3_3A Uncomitted'!$G$5:$I$10,MATCH(YEAR(AT$15),'Schedule 3_3A Uncomitted'!$F$5:$F$10,0),MATCH($S18,'Schedule 3_3A Uncomitted'!$G$4:$I$4,0))/12)</f>
        <v>570811.86734553799</v>
      </c>
      <c r="AU18" s="8" cm="1">
        <f t="array" ref="AU18">(AU10*INDEX('Resource $MWh'!$D$4:$I$10,MATCH(_xlfn.CONCAT($S18,$U18),'Resource $MWh'!$C$4:$C$10&amp;'Resource $MWh'!$B$4:$B$10,0),MATCH(YEAR(AU$15),'Resource $MWh'!$D$3:$I$3,0)))
+
(INDEX('Schedule 3_3A Uncomitted'!$G$5:$I$10,MATCH(YEAR(AU$15),'Schedule 3_3A Uncomitted'!$F$5:$F$10,0),MATCH($S18,'Schedule 3_3A Uncomitted'!$G$4:$I$4,0))/12)</f>
        <v>461677.68735701364</v>
      </c>
      <c r="AV18" s="8" cm="1">
        <f t="array" ref="AV18">(AV10*INDEX('Resource $MWh'!$D$4:$I$10,MATCH(_xlfn.CONCAT($S18,$U18),'Resource $MWh'!$C$4:$C$10&amp;'Resource $MWh'!$B$4:$B$10,0),MATCH(YEAR(AV$15),'Resource $MWh'!$D$3:$I$3,0)))
+
(INDEX('Schedule 3_3A Uncomitted'!$G$5:$I$10,MATCH(YEAR(AV$15),'Schedule 3_3A Uncomitted'!$F$5:$F$10,0),MATCH($S18,'Schedule 3_3A Uncomitted'!$G$4:$I$4,0))/12)</f>
        <v>516821.89447274862</v>
      </c>
      <c r="AW18" s="8" cm="1">
        <f t="array" ref="AW18">(AW10*INDEX('Resource $MWh'!$D$4:$I$10,MATCH(_xlfn.CONCAT($S18,$U18),'Resource $MWh'!$C$4:$C$10&amp;'Resource $MWh'!$B$4:$B$10,0),MATCH(YEAR(AW$15),'Resource $MWh'!$D$3:$I$3,0)))
+
(INDEX('Schedule 3_3A Uncomitted'!$G$5:$I$10,MATCH(YEAR(AW$15),'Schedule 3_3A Uncomitted'!$F$5:$F$10,0),MATCH($S18,'Schedule 3_3A Uncomitted'!$G$4:$I$4,0))/12)</f>
        <v>589867.20151215815</v>
      </c>
      <c r="AX18" s="8" cm="1">
        <f t="array" ref="AX18">(AX10*INDEX('Resource $MWh'!$D$4:$I$10,MATCH(_xlfn.CONCAT($S18,$U18),'Resource $MWh'!$C$4:$C$10&amp;'Resource $MWh'!$B$4:$B$10,0),MATCH(YEAR(AX$15),'Resource $MWh'!$D$3:$I$3,0)))
+
(INDEX('Schedule 3_3A Uncomitted'!$G$5:$I$10,MATCH(YEAR(AX$15),'Schedule 3_3A Uncomitted'!$F$5:$F$10,0),MATCH($S18,'Schedule 3_3A Uncomitted'!$G$4:$I$4,0))/12)</f>
        <v>853511.66287921218</v>
      </c>
      <c r="AY18" s="8" cm="1">
        <f t="array" ref="AY18">(AY10*INDEX('Resource $MWh'!$D$4:$I$10,MATCH(_xlfn.CONCAT($S18,$U18),'Resource $MWh'!$C$4:$C$10&amp;'Resource $MWh'!$B$4:$B$10,0),MATCH(YEAR(AY$15),'Resource $MWh'!$D$3:$I$3,0)))
+
(INDEX('Schedule 3_3A Uncomitted'!$G$5:$I$10,MATCH(YEAR(AY$15),'Schedule 3_3A Uncomitted'!$F$5:$F$10,0),MATCH($S18,'Schedule 3_3A Uncomitted'!$G$4:$I$4,0))/12)</f>
        <v>945451.81257091474</v>
      </c>
      <c r="AZ18" s="8" cm="1">
        <f t="array" ref="AZ18">(AZ10*INDEX('Resource $MWh'!$D$4:$I$10,MATCH(_xlfn.CONCAT($S18,$U18),'Resource $MWh'!$C$4:$C$10&amp;'Resource $MWh'!$B$4:$B$10,0),MATCH(YEAR(AZ$15),'Resource $MWh'!$D$3:$I$3,0)))
+
(INDEX('Schedule 3_3A Uncomitted'!$G$5:$I$10,MATCH(YEAR(AZ$15),'Schedule 3_3A Uncomitted'!$F$5:$F$10,0),MATCH($S18,'Schedule 3_3A Uncomitted'!$G$4:$I$4,0))/12)</f>
        <v>1105391.6850244927</v>
      </c>
      <c r="BA18" s="8" cm="1">
        <f t="array" ref="BA18">(BA10*INDEX('Resource $MWh'!$D$4:$I$10,MATCH(_xlfn.CONCAT($S18,$U18),'Resource $MWh'!$C$4:$C$10&amp;'Resource $MWh'!$B$4:$B$10,0),MATCH(YEAR(BA$15),'Resource $MWh'!$D$3:$I$3,0)))
+
(INDEX('Schedule 3_3A Uncomitted'!$G$5:$I$10,MATCH(YEAR(BA$15),'Schedule 3_3A Uncomitted'!$F$5:$F$10,0),MATCH($S18,'Schedule 3_3A Uncomitted'!$G$4:$I$4,0))/12)</f>
        <v>1163567.7575000462</v>
      </c>
      <c r="BB18" s="8" cm="1">
        <f t="array" ref="BB18">(BB10*INDEX('Resource $MWh'!$D$4:$I$10,MATCH(_xlfn.CONCAT($S18,$U18),'Resource $MWh'!$C$4:$C$10&amp;'Resource $MWh'!$B$4:$B$10,0),MATCH(YEAR(BB$15),'Resource $MWh'!$D$3:$I$3,0)))
+
(INDEX('Schedule 3_3A Uncomitted'!$G$5:$I$10,MATCH(YEAR(BB$15),'Schedule 3_3A Uncomitted'!$F$5:$F$10,0),MATCH($S18,'Schedule 3_3A Uncomitted'!$G$4:$I$4,0))/12)</f>
        <v>1040025.2436869488</v>
      </c>
      <c r="BC18" s="8" cm="1">
        <f t="array" ref="BC18">(BC10*INDEX('Resource $MWh'!$D$4:$I$10,MATCH(_xlfn.CONCAT($S18,$U18),'Resource $MWh'!$C$4:$C$10&amp;'Resource $MWh'!$B$4:$B$10,0),MATCH(YEAR(BC$15),'Resource $MWh'!$D$3:$I$3,0)))
+
(INDEX('Schedule 3_3A Uncomitted'!$G$5:$I$10,MATCH(YEAR(BC$15),'Schedule 3_3A Uncomitted'!$F$5:$F$10,0),MATCH($S18,'Schedule 3_3A Uncomitted'!$G$4:$I$4,0))/12)</f>
        <v>1002519.3007205715</v>
      </c>
      <c r="BD18" s="8" cm="1">
        <f t="array" ref="BD18">(BD10*INDEX('Resource $MWh'!$D$4:$I$10,MATCH(_xlfn.CONCAT($S18,$U18),'Resource $MWh'!$C$4:$C$10&amp;'Resource $MWh'!$B$4:$B$10,0),MATCH(YEAR(BD$15),'Resource $MWh'!$D$3:$I$3,0)))
+
(INDEX('Schedule 3_3A Uncomitted'!$G$5:$I$10,MATCH(YEAR(BD$15),'Schedule 3_3A Uncomitted'!$F$5:$F$10,0),MATCH($S18,'Schedule 3_3A Uncomitted'!$G$4:$I$4,0))/12)</f>
        <v>937511.05645210447</v>
      </c>
      <c r="BE18" s="8" cm="1">
        <f t="array" ref="BE18">(BE10*INDEX('Resource $MWh'!$D$4:$I$10,MATCH(_xlfn.CONCAT($S18,$U18),'Resource $MWh'!$C$4:$C$10&amp;'Resource $MWh'!$B$4:$B$10,0),MATCH(YEAR(BE$15),'Resource $MWh'!$D$3:$I$3,0)))
+
(INDEX('Schedule 3_3A Uncomitted'!$G$5:$I$10,MATCH(YEAR(BE$15),'Schedule 3_3A Uncomitted'!$F$5:$F$10,0),MATCH($S18,'Schedule 3_3A Uncomitted'!$G$4:$I$4,0))/12)</f>
        <v>762842.12833866559</v>
      </c>
      <c r="BF18" s="8" cm="1">
        <f t="array" ref="BF18">(BF10*INDEX('Resource $MWh'!$D$4:$I$10,MATCH(_xlfn.CONCAT($S18,$U18),'Resource $MWh'!$C$4:$C$10&amp;'Resource $MWh'!$B$4:$B$10,0),MATCH(YEAR(BF$15),'Resource $MWh'!$D$3:$I$3,0)))
+
(INDEX('Schedule 3_3A Uncomitted'!$G$5:$I$10,MATCH(YEAR(BF$15),'Schedule 3_3A Uncomitted'!$F$5:$F$10,0),MATCH($S18,'Schedule 3_3A Uncomitted'!$G$4:$I$4,0))/12)</f>
        <v>564503.11734553799</v>
      </c>
      <c r="BG18" s="8" cm="1">
        <f t="array" ref="BG18">(BG10*INDEX('Resource $MWh'!$D$4:$I$10,MATCH(_xlfn.CONCAT($S18,$U18),'Resource $MWh'!$C$4:$C$10&amp;'Resource $MWh'!$B$4:$B$10,0),MATCH(YEAR(BG$15),'Resource $MWh'!$D$3:$I$3,0)))
+
(INDEX('Schedule 3_3A Uncomitted'!$G$5:$I$10,MATCH(YEAR(BG$15),'Schedule 3_3A Uncomitted'!$F$5:$F$10,0),MATCH($S18,'Schedule 3_3A Uncomitted'!$G$4:$I$4,0))/12)</f>
        <v>455368.93735701364</v>
      </c>
      <c r="BH18" s="8" cm="1">
        <f t="array" ref="BH18">(BH10*INDEX('Resource $MWh'!$D$4:$I$10,MATCH(_xlfn.CONCAT($S18,$U18),'Resource $MWh'!$C$4:$C$10&amp;'Resource $MWh'!$B$4:$B$10,0),MATCH(YEAR(BH$15),'Resource $MWh'!$D$3:$I$3,0)))
+
(INDEX('Schedule 3_3A Uncomitted'!$G$5:$I$10,MATCH(YEAR(BH$15),'Schedule 3_3A Uncomitted'!$F$5:$F$10,0),MATCH($S18,'Schedule 3_3A Uncomitted'!$G$4:$I$4,0))/12)</f>
        <v>516821.89447274862</v>
      </c>
      <c r="BI18" s="8" cm="1">
        <f t="array" ref="BI18">(BI10*INDEX('Resource $MWh'!$D$4:$I$10,MATCH(_xlfn.CONCAT($S18,$U18),'Resource $MWh'!$C$4:$C$10&amp;'Resource $MWh'!$B$4:$B$10,0),MATCH(YEAR(BI$15),'Resource $MWh'!$D$3:$I$3,0)))
+
(INDEX('Schedule 3_3A Uncomitted'!$G$5:$I$10,MATCH(YEAR(BI$15),'Schedule 3_3A Uncomitted'!$F$5:$F$10,0),MATCH($S18,'Schedule 3_3A Uncomitted'!$G$4:$I$4,0))/12)</f>
        <v>589867.20151215815</v>
      </c>
      <c r="BJ18" s="8" cm="1">
        <f t="array" ref="BJ18">(BJ10*INDEX('Resource $MWh'!$D$4:$I$10,MATCH(_xlfn.CONCAT($S18,$U18),'Resource $MWh'!$C$4:$C$10&amp;'Resource $MWh'!$B$4:$B$10,0),MATCH(YEAR(BJ$15),'Resource $MWh'!$D$3:$I$3,0)))
+
(INDEX('Schedule 3_3A Uncomitted'!$G$5:$I$10,MATCH(YEAR(BJ$15),'Schedule 3_3A Uncomitted'!$F$5:$F$10,0),MATCH($S18,'Schedule 3_3A Uncomitted'!$G$4:$I$4,0))/12)</f>
        <v>853511.66287921218</v>
      </c>
      <c r="BK18" s="8" cm="1">
        <f t="array" ref="BK18">(BK10*INDEX('Resource $MWh'!$D$4:$I$10,MATCH(_xlfn.CONCAT($S18,$U18),'Resource $MWh'!$C$4:$C$10&amp;'Resource $MWh'!$B$4:$B$10,0),MATCH(YEAR(BK$15),'Resource $MWh'!$D$3:$I$3,0)))
+
(INDEX('Schedule 3_3A Uncomitted'!$G$5:$I$10,MATCH(YEAR(BK$15),'Schedule 3_3A Uncomitted'!$F$5:$F$10,0),MATCH($S18,'Schedule 3_3A Uncomitted'!$G$4:$I$4,0))/12)</f>
        <v>945451.81257091474</v>
      </c>
      <c r="BL18" s="8" cm="1">
        <f t="array" ref="BL18">(BL10*INDEX('Resource $MWh'!$D$4:$I$10,MATCH(_xlfn.CONCAT($S18,$U18),'Resource $MWh'!$C$4:$C$10&amp;'Resource $MWh'!$B$4:$B$10,0),MATCH(YEAR(BL$15),'Resource $MWh'!$D$3:$I$3,0)))
+
(INDEX('Schedule 3_3A Uncomitted'!$G$5:$I$10,MATCH(YEAR(BL$15),'Schedule 3_3A Uncomitted'!$F$5:$F$10,0),MATCH($S18,'Schedule 3_3A Uncomitted'!$G$4:$I$4,0))/12)</f>
        <v>1105391.6850244927</v>
      </c>
      <c r="BM18" s="8" cm="1">
        <f t="array" ref="BM18">(BM10*INDEX('Resource $MWh'!$D$4:$I$10,MATCH(_xlfn.CONCAT($S18,$U18),'Resource $MWh'!$C$4:$C$10&amp;'Resource $MWh'!$B$4:$B$10,0),MATCH(YEAR(BM$15),'Resource $MWh'!$D$3:$I$3,0)))
+
(INDEX('Schedule 3_3A Uncomitted'!$G$5:$I$10,MATCH(YEAR(BM$15),'Schedule 3_3A Uncomitted'!$F$5:$F$10,0),MATCH($S18,'Schedule 3_3A Uncomitted'!$G$4:$I$4,0))/12)</f>
        <v>1163567.7575000462</v>
      </c>
      <c r="BN18" s="8" cm="1">
        <f t="array" ref="BN18">(BN10*INDEX('Resource $MWh'!$D$4:$I$10,MATCH(_xlfn.CONCAT($S18,$U18),'Resource $MWh'!$C$4:$C$10&amp;'Resource $MWh'!$B$4:$B$10,0),MATCH(YEAR(BN$15),'Resource $MWh'!$D$3:$I$3,0)))
+
(INDEX('Schedule 3_3A Uncomitted'!$G$5:$I$10,MATCH(YEAR(BN$15),'Schedule 3_3A Uncomitted'!$F$5:$F$10,0),MATCH($S18,'Schedule 3_3A Uncomitted'!$G$4:$I$4,0))/12)</f>
        <v>1040025.2436869488</v>
      </c>
      <c r="BO18" s="8" cm="1">
        <f t="array" ref="BO18">(BO10*INDEX('Resource $MWh'!$D$4:$I$10,MATCH(_xlfn.CONCAT($S18,$U18),'Resource $MWh'!$C$4:$C$10&amp;'Resource $MWh'!$B$4:$B$10,0),MATCH(YEAR(BO$15),'Resource $MWh'!$D$3:$I$3,0)))
+
(INDEX('Schedule 3_3A Uncomitted'!$G$5:$I$10,MATCH(YEAR(BO$15),'Schedule 3_3A Uncomitted'!$F$5:$F$10,0),MATCH($S18,'Schedule 3_3A Uncomitted'!$G$4:$I$4,0))/12)</f>
        <v>1002519.3007205715</v>
      </c>
      <c r="BP18" s="8" cm="1">
        <f t="array" ref="BP18">(BP10*INDEX('Resource $MWh'!$D$4:$I$10,MATCH(_xlfn.CONCAT($S18,$U18),'Resource $MWh'!$C$4:$C$10&amp;'Resource $MWh'!$B$4:$B$10,0),MATCH(YEAR(BP$15),'Resource $MWh'!$D$3:$I$3,0)))
+
(INDEX('Schedule 3_3A Uncomitted'!$G$5:$I$10,MATCH(YEAR(BP$15),'Schedule 3_3A Uncomitted'!$F$5:$F$10,0),MATCH($S18,'Schedule 3_3A Uncomitted'!$G$4:$I$4,0))/12)</f>
        <v>937511.05645210447</v>
      </c>
      <c r="BQ18" s="8" cm="1">
        <f t="array" ref="BQ18">(BQ10*INDEX('Resource $MWh'!$D$4:$I$10,MATCH(_xlfn.CONCAT($S18,$U18),'Resource $MWh'!$C$4:$C$10&amp;'Resource $MWh'!$B$4:$B$10,0),MATCH(YEAR(BQ$15),'Resource $MWh'!$D$3:$I$3,0)))
+
(INDEX('Schedule 3_3A Uncomitted'!$G$5:$I$10,MATCH(YEAR(BQ$15),'Schedule 3_3A Uncomitted'!$F$5:$F$10,0),MATCH($S18,'Schedule 3_3A Uncomitted'!$G$4:$I$4,0))/12)</f>
        <v>762842.12833866559</v>
      </c>
      <c r="BR18" s="8" cm="1">
        <f t="array" ref="BR18">(BR10*INDEX('Resource $MWh'!$D$4:$I$10,MATCH(_xlfn.CONCAT($S18,$U18),'Resource $MWh'!$C$4:$C$10&amp;'Resource $MWh'!$B$4:$B$10,0),MATCH(YEAR(BR$15),'Resource $MWh'!$D$3:$I$3,0)))
+
(INDEX('Schedule 3_3A Uncomitted'!$G$5:$I$10,MATCH(YEAR(BR$15),'Schedule 3_3A Uncomitted'!$F$5:$F$10,0),MATCH($S18,'Schedule 3_3A Uncomitted'!$G$4:$I$4,0))/12)</f>
        <v>564503.11734553799</v>
      </c>
      <c r="BS18" s="8" cm="1">
        <f t="array" ref="BS18">(BS10*INDEX('Resource $MWh'!$D$4:$I$10,MATCH(_xlfn.CONCAT($S18,$U18),'Resource $MWh'!$C$4:$C$10&amp;'Resource $MWh'!$B$4:$B$10,0),MATCH(YEAR(BS$15),'Resource $MWh'!$D$3:$I$3,0)))
+
(INDEX('Schedule 3_3A Uncomitted'!$G$5:$I$10,MATCH(YEAR(BS$15),'Schedule 3_3A Uncomitted'!$F$5:$F$10,0),MATCH($S18,'Schedule 3_3A Uncomitted'!$G$4:$I$4,0))/12)</f>
        <v>455368.93735701364</v>
      </c>
      <c r="BT18" s="8" cm="1">
        <f t="array" ref="BT18">(BT10*INDEX('Resource $MWh'!$D$4:$I$10,MATCH(_xlfn.CONCAT($S18,$U18),'Resource $MWh'!$C$4:$C$10&amp;'Resource $MWh'!$B$4:$B$10,0),MATCH(YEAR(BT$15),'Resource $MWh'!$D$3:$I$3,0)))
+
(INDEX('Schedule 3_3A Uncomitted'!$G$5:$I$10,MATCH(YEAR(BT$15),'Schedule 3_3A Uncomitted'!$F$5:$F$10,0),MATCH($S18,'Schedule 3_3A Uncomitted'!$G$4:$I$4,0))/12)</f>
        <v>516821.89447274862</v>
      </c>
      <c r="BU18" s="8" cm="1">
        <f t="array" ref="BU18">(BU10*INDEX('Resource $MWh'!$D$4:$I$10,MATCH(_xlfn.CONCAT($S18,$U18),'Resource $MWh'!$C$4:$C$10&amp;'Resource $MWh'!$B$4:$B$10,0),MATCH(YEAR(BU$15),'Resource $MWh'!$D$3:$I$3,0)))
+
(INDEX('Schedule 3_3A Uncomitted'!$G$5:$I$10,MATCH(YEAR(BU$15),'Schedule 3_3A Uncomitted'!$F$5:$F$10,0),MATCH($S18,'Schedule 3_3A Uncomitted'!$G$4:$I$4,0))/12)</f>
        <v>589867.20151215815</v>
      </c>
      <c r="BV18" s="8" cm="1">
        <f t="array" ref="BV18">(BV10*INDEX('Resource $MWh'!$D$4:$I$10,MATCH(_xlfn.CONCAT($S18,$U18),'Resource $MWh'!$C$4:$C$10&amp;'Resource $MWh'!$B$4:$B$10,0),MATCH(YEAR(BV$15),'Resource $MWh'!$D$3:$I$3,0)))
+
(INDEX('Schedule 3_3A Uncomitted'!$G$5:$I$10,MATCH(YEAR(BV$15),'Schedule 3_3A Uncomitted'!$F$5:$F$10,0),MATCH($S18,'Schedule 3_3A Uncomitted'!$G$4:$I$4,0))/12)</f>
        <v>853511.66287921218</v>
      </c>
      <c r="BW18" s="8" cm="1">
        <f t="array" ref="BW18">(BW10*INDEX('Resource $MWh'!$D$4:$I$10,MATCH(_xlfn.CONCAT($S18,$U18),'Resource $MWh'!$C$4:$C$10&amp;'Resource $MWh'!$B$4:$B$10,0),MATCH(YEAR(BW$15),'Resource $MWh'!$D$3:$I$3,0)))
+
(INDEX('Schedule 3_3A Uncomitted'!$G$5:$I$10,MATCH(YEAR(BW$15),'Schedule 3_3A Uncomitted'!$F$5:$F$10,0),MATCH($S18,'Schedule 3_3A Uncomitted'!$G$4:$I$4,0))/12)</f>
        <v>945451.81257091474</v>
      </c>
      <c r="BX18" s="8" cm="1">
        <f t="array" ref="BX18">(BX10*INDEX('Resource $MWh'!$D$4:$I$10,MATCH(_xlfn.CONCAT($S18,$U18),'Resource $MWh'!$C$4:$C$10&amp;'Resource $MWh'!$B$4:$B$10,0),MATCH(YEAR(BX$15),'Resource $MWh'!$D$3:$I$3,0)))
+
(INDEX('Schedule 3_3A Uncomitted'!$G$5:$I$10,MATCH(YEAR(BX$15),'Schedule 3_3A Uncomitted'!$F$5:$F$10,0),MATCH($S18,'Schedule 3_3A Uncomitted'!$G$4:$I$4,0))/12)</f>
        <v>1105391.6850244927</v>
      </c>
      <c r="BY18" s="8" cm="1">
        <f t="array" ref="BY18">(BY10*INDEX('Resource $MWh'!$D$4:$I$10,MATCH(_xlfn.CONCAT($S18,$U18),'Resource $MWh'!$C$4:$C$10&amp;'Resource $MWh'!$B$4:$B$10,0),MATCH(YEAR(BY$15),'Resource $MWh'!$D$3:$I$3,0)))
+
(INDEX('Schedule 3_3A Uncomitted'!$G$5:$I$10,MATCH(YEAR(BY$15),'Schedule 3_3A Uncomitted'!$F$5:$F$10,0),MATCH($S18,'Schedule 3_3A Uncomitted'!$G$4:$I$4,0))/12)</f>
        <v>1163567.7575000462</v>
      </c>
      <c r="BZ18" s="8" cm="1">
        <f t="array" ref="BZ18">(BZ10*INDEX('Resource $MWh'!$D$4:$I$10,MATCH(_xlfn.CONCAT($S18,$U18),'Resource $MWh'!$C$4:$C$10&amp;'Resource $MWh'!$B$4:$B$10,0),MATCH(YEAR(BZ$15),'Resource $MWh'!$D$3:$I$3,0)))
+
(INDEX('Schedule 3_3A Uncomitted'!$G$5:$I$10,MATCH(YEAR(BZ$15),'Schedule 3_3A Uncomitted'!$F$5:$F$10,0),MATCH($S18,'Schedule 3_3A Uncomitted'!$G$4:$I$4,0))/12)</f>
        <v>1040025.2436869488</v>
      </c>
      <c r="CA18" s="8" cm="1">
        <f t="array" ref="CA18">(CA10*INDEX('Resource $MWh'!$D$4:$I$10,MATCH(_xlfn.CONCAT($S18,$U18),'Resource $MWh'!$C$4:$C$10&amp;'Resource $MWh'!$B$4:$B$10,0),MATCH(YEAR(CA$15),'Resource $MWh'!$D$3:$I$3,0)))
+
(INDEX('Schedule 3_3A Uncomitted'!$G$5:$I$10,MATCH(YEAR(CA$15),'Schedule 3_3A Uncomitted'!$F$5:$F$10,0),MATCH($S18,'Schedule 3_3A Uncomitted'!$G$4:$I$4,0))/12)</f>
        <v>1002519.3007205715</v>
      </c>
      <c r="CB18" s="8" cm="1">
        <f t="array" ref="CB18">(CB10*INDEX('Resource $MWh'!$D$4:$I$10,MATCH(_xlfn.CONCAT($S18,$U18),'Resource $MWh'!$C$4:$C$10&amp;'Resource $MWh'!$B$4:$B$10,0),MATCH(YEAR(CB$15),'Resource $MWh'!$D$3:$I$3,0)))
+
(INDEX('Schedule 3_3A Uncomitted'!$G$5:$I$10,MATCH(YEAR(CB$15),'Schedule 3_3A Uncomitted'!$F$5:$F$10,0),MATCH($S18,'Schedule 3_3A Uncomitted'!$G$4:$I$4,0))/12)</f>
        <v>937511.05645210447</v>
      </c>
      <c r="CC18" s="8" cm="1">
        <f t="array" ref="CC18">(CC10*INDEX('Resource $MWh'!$D$4:$I$10,MATCH(_xlfn.CONCAT($S18,$U18),'Resource $MWh'!$C$4:$C$10&amp;'Resource $MWh'!$B$4:$B$10,0),MATCH(YEAR(CC$15),'Resource $MWh'!$D$3:$I$3,0)))
+
(INDEX('Schedule 3_3A Uncomitted'!$G$5:$I$10,MATCH(YEAR(CC$15),'Schedule 3_3A Uncomitted'!$F$5:$F$10,0),MATCH($S18,'Schedule 3_3A Uncomitted'!$G$4:$I$4,0))/12)</f>
        <v>762842.12833866559</v>
      </c>
      <c r="CD18" s="8" cm="1">
        <f t="array" ref="CD18">(CD10*INDEX('Resource $MWh'!$D$4:$I$10,MATCH(_xlfn.CONCAT($S18,$U18),'Resource $MWh'!$C$4:$C$10&amp;'Resource $MWh'!$B$4:$B$10,0),MATCH(YEAR(CD$15),'Resource $MWh'!$D$3:$I$3,0)))
+
(INDEX('Schedule 3_3A Uncomitted'!$G$5:$I$10,MATCH(YEAR(CD$15),'Schedule 3_3A Uncomitted'!$F$5:$F$10,0),MATCH($S18,'Schedule 3_3A Uncomitted'!$G$4:$I$4,0))/12)</f>
        <v>564503.11734553799</v>
      </c>
      <c r="CE18" s="8" cm="1">
        <f t="array" ref="CE18">(CE10*INDEX('Resource $MWh'!$D$4:$I$10,MATCH(_xlfn.CONCAT($S18,$U18),'Resource $MWh'!$C$4:$C$10&amp;'Resource $MWh'!$B$4:$B$10,0),MATCH(YEAR(CE$15),'Resource $MWh'!$D$3:$I$3,0)))
+
(INDEX('Schedule 3_3A Uncomitted'!$G$5:$I$10,MATCH(YEAR(CE$15),'Schedule 3_3A Uncomitted'!$F$5:$F$10,0),MATCH($S18,'Schedule 3_3A Uncomitted'!$G$4:$I$4,0))/12)</f>
        <v>455368.93735701364</v>
      </c>
      <c r="CF18" s="8" cm="1">
        <f t="array" ref="CF18">(CF10*INDEX('Resource $MWh'!$D$4:$I$10,MATCH(_xlfn.CONCAT($S18,$U18),'Resource $MWh'!$C$4:$C$10&amp;'Resource $MWh'!$B$4:$B$10,0),MATCH(YEAR(CF$15),'Resource $MWh'!$D$3:$I$3,0)))
+
(INDEX('Schedule 3_3A Uncomitted'!$G$5:$I$10,MATCH(YEAR(CF$15),'Schedule 3_3A Uncomitted'!$F$5:$F$10,0),MATCH($S18,'Schedule 3_3A Uncomitted'!$G$4:$I$4,0))/12)</f>
        <v>528454.39447274862</v>
      </c>
      <c r="CG18" s="8" cm="1">
        <f t="array" ref="CG18">(CG10*INDEX('Resource $MWh'!$D$4:$I$10,MATCH(_xlfn.CONCAT($S18,$U18),'Resource $MWh'!$C$4:$C$10&amp;'Resource $MWh'!$B$4:$B$10,0),MATCH(YEAR(CG$15),'Resource $MWh'!$D$3:$I$3,0)))
+
(INDEX('Schedule 3_3A Uncomitted'!$G$5:$I$10,MATCH(YEAR(CG$15),'Schedule 3_3A Uncomitted'!$F$5:$F$10,0),MATCH($S18,'Schedule 3_3A Uncomitted'!$G$4:$I$4,0))/12)</f>
        <v>621320.04799473519</v>
      </c>
      <c r="CH18" s="8" cm="1">
        <f t="array" ref="CH18">(CH10*INDEX('Resource $MWh'!$D$4:$I$10,MATCH(_xlfn.CONCAT($S18,$U18),'Resource $MWh'!$C$4:$C$10&amp;'Resource $MWh'!$B$4:$B$10,0),MATCH(YEAR(CH$15),'Resource $MWh'!$D$3:$I$3,0)))
+
(INDEX('Schedule 3_3A Uncomitted'!$G$5:$I$10,MATCH(YEAR(CH$15),'Schedule 3_3A Uncomitted'!$F$5:$F$10,0),MATCH($S18,'Schedule 3_3A Uncomitted'!$G$4:$I$4,0))/12)</f>
        <v>865144.16287921218</v>
      </c>
      <c r="CI18" s="8" cm="1">
        <f t="array" ref="CI18">(CI10*INDEX('Resource $MWh'!$D$4:$I$10,MATCH(_xlfn.CONCAT($S18,$U18),'Resource $MWh'!$C$4:$C$10&amp;'Resource $MWh'!$B$4:$B$10,0),MATCH(YEAR(CI$15),'Resource $MWh'!$D$3:$I$3,0)))
+
(INDEX('Schedule 3_3A Uncomitted'!$G$5:$I$10,MATCH(YEAR(CI$15),'Schedule 3_3A Uncomitted'!$F$5:$F$10,0),MATCH($S18,'Schedule 3_3A Uncomitted'!$G$4:$I$4,0))/12)</f>
        <v>957084.31257091474</v>
      </c>
      <c r="CJ18" s="8" cm="1">
        <f t="array" ref="CJ18">(CJ10*INDEX('Resource $MWh'!$D$4:$I$10,MATCH(_xlfn.CONCAT($S18,$U18),'Resource $MWh'!$C$4:$C$10&amp;'Resource $MWh'!$B$4:$B$10,0),MATCH(YEAR(CJ$15),'Resource $MWh'!$D$3:$I$3,0)))
+
(INDEX('Schedule 3_3A Uncomitted'!$G$5:$I$10,MATCH(YEAR(CJ$15),'Schedule 3_3A Uncomitted'!$F$5:$F$10,0),MATCH($S18,'Schedule 3_3A Uncomitted'!$G$4:$I$4,0))/12)</f>
        <v>1117024.1850244927</v>
      </c>
      <c r="CK18" s="8" cm="1">
        <f t="array" ref="CK18">(CK10*INDEX('Resource $MWh'!$D$4:$I$10,MATCH(_xlfn.CONCAT($S18,$U18),'Resource $MWh'!$C$4:$C$10&amp;'Resource $MWh'!$B$4:$B$10,0),MATCH(YEAR(CK$15),'Resource $MWh'!$D$3:$I$3,0)))
+
(INDEX('Schedule 3_3A Uncomitted'!$G$5:$I$10,MATCH(YEAR(CK$15),'Schedule 3_3A Uncomitted'!$F$5:$F$10,0),MATCH($S18,'Schedule 3_3A Uncomitted'!$G$4:$I$4,0))/12)</f>
        <v>1175200.2575000462</v>
      </c>
      <c r="CL18" s="8" cm="1">
        <f t="array" ref="CL18">(CL10*INDEX('Resource $MWh'!$D$4:$I$10,MATCH(_xlfn.CONCAT($S18,$U18),'Resource $MWh'!$C$4:$C$10&amp;'Resource $MWh'!$B$4:$B$10,0),MATCH(YEAR(CL$15),'Resource $MWh'!$D$3:$I$3,0)))
+
(INDEX('Schedule 3_3A Uncomitted'!$G$5:$I$10,MATCH(YEAR(CL$15),'Schedule 3_3A Uncomitted'!$F$5:$F$10,0),MATCH($S18,'Schedule 3_3A Uncomitted'!$G$4:$I$4,0))/12)</f>
        <v>1051657.7436869489</v>
      </c>
      <c r="CM18" s="8" cm="1">
        <f t="array" ref="CM18">(CM10*INDEX('Resource $MWh'!$D$4:$I$10,MATCH(_xlfn.CONCAT($S18,$U18),'Resource $MWh'!$C$4:$C$10&amp;'Resource $MWh'!$B$4:$B$10,0),MATCH(YEAR(CM$15),'Resource $MWh'!$D$3:$I$3,0)))
+
(INDEX('Schedule 3_3A Uncomitted'!$G$5:$I$10,MATCH(YEAR(CM$15),'Schedule 3_3A Uncomitted'!$F$5:$F$10,0),MATCH($S18,'Schedule 3_3A Uncomitted'!$G$4:$I$4,0))/12)</f>
        <v>1014151.8007205715</v>
      </c>
      <c r="CN18" s="8" cm="1">
        <f t="array" ref="CN18">(CN10*INDEX('Resource $MWh'!$D$4:$I$10,MATCH(_xlfn.CONCAT($S18,$U18),'Resource $MWh'!$C$4:$C$10&amp;'Resource $MWh'!$B$4:$B$10,0),MATCH(YEAR(CN$15),'Resource $MWh'!$D$3:$I$3,0)))
+
(INDEX('Schedule 3_3A Uncomitted'!$G$5:$I$10,MATCH(YEAR(CN$15),'Schedule 3_3A Uncomitted'!$F$5:$F$10,0),MATCH($S18,'Schedule 3_3A Uncomitted'!$G$4:$I$4,0))/12)</f>
        <v>949143.55645210447</v>
      </c>
      <c r="CO18" s="8" cm="1">
        <f t="array" ref="CO18">(CO10*INDEX('Resource $MWh'!$D$4:$I$10,MATCH(_xlfn.CONCAT($S18,$U18),'Resource $MWh'!$C$4:$C$10&amp;'Resource $MWh'!$B$4:$B$10,0),MATCH(YEAR(CO$15),'Resource $MWh'!$D$3:$I$3,0)))
+
(INDEX('Schedule 3_3A Uncomitted'!$G$5:$I$10,MATCH(YEAR(CO$15),'Schedule 3_3A Uncomitted'!$F$5:$F$10,0),MATCH($S18,'Schedule 3_3A Uncomitted'!$G$4:$I$4,0))/12)</f>
        <v>774474.62833866559</v>
      </c>
      <c r="CP18" s="8" cm="1">
        <f t="array" ref="CP18">(CP10*INDEX('Resource $MWh'!$D$4:$I$10,MATCH(_xlfn.CONCAT($S18,$U18),'Resource $MWh'!$C$4:$C$10&amp;'Resource $MWh'!$B$4:$B$10,0),MATCH(YEAR(CP$15),'Resource $MWh'!$D$3:$I$3,0)))
+
(INDEX('Schedule 3_3A Uncomitted'!$G$5:$I$10,MATCH(YEAR(CP$15),'Schedule 3_3A Uncomitted'!$F$5:$F$10,0),MATCH($S18,'Schedule 3_3A Uncomitted'!$G$4:$I$4,0))/12)</f>
        <v>576135.61734553799</v>
      </c>
      <c r="CQ18" s="8" cm="1">
        <f t="array" ref="CQ18">(CQ10*INDEX('Resource $MWh'!$D$4:$I$10,MATCH(_xlfn.CONCAT($S18,$U18),'Resource $MWh'!$C$4:$C$10&amp;'Resource $MWh'!$B$4:$B$10,0),MATCH(YEAR(CQ$15),'Resource $MWh'!$D$3:$I$3,0)))
+
(INDEX('Schedule 3_3A Uncomitted'!$G$5:$I$10,MATCH(YEAR(CQ$15),'Schedule 3_3A Uncomitted'!$F$5:$F$10,0),MATCH($S18,'Schedule 3_3A Uncomitted'!$G$4:$I$4,0))/12)</f>
        <v>467001.43735701364</v>
      </c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</row>
    <row r="19" spans="14:143" x14ac:dyDescent="0.25">
      <c r="N19" s="107" t="s">
        <v>71</v>
      </c>
      <c r="O19" s="93"/>
      <c r="P19" s="94"/>
      <c r="S19" t="s">
        <v>38</v>
      </c>
      <c r="T19" t="s">
        <v>17</v>
      </c>
      <c r="U19">
        <v>2024</v>
      </c>
      <c r="V19">
        <f>V11</f>
        <v>25</v>
      </c>
      <c r="W19" s="18" t="s">
        <v>65</v>
      </c>
      <c r="X19" s="8" cm="1">
        <f t="array" ref="X19">(X11*INDEX('Resource $MWh'!$D$4:$I$10,MATCH(_xlfn.CONCAT($S19,$U19),'Resource $MWh'!$C$4:$C$10&amp;'Resource $MWh'!$B$4:$B$10,0),MATCH(YEAR(X$15),'Resource $MWh'!$D$3:$I$3,0)))
+
(INDEX('Schedule 3_3A Uncomitted'!$G$5:$I$10,MATCH(YEAR(X$15),'Schedule 3_3A Uncomitted'!$F$5:$F$10,0),MATCH($S19,'Schedule 3_3A Uncomitted'!$G$4:$I$4,0))/12)</f>
        <v>41206.25</v>
      </c>
      <c r="Y19" s="8" cm="1">
        <f t="array" ref="Y19">(Y11*INDEX('Resource $MWh'!$D$4:$I$10,MATCH(_xlfn.CONCAT($S19,$U19),'Resource $MWh'!$C$4:$C$10&amp;'Resource $MWh'!$B$4:$B$10,0),MATCH(YEAR(Y$15),'Resource $MWh'!$D$3:$I$3,0)))
+
(INDEX('Schedule 3_3A Uncomitted'!$G$5:$I$10,MATCH(YEAR(Y$15),'Schedule 3_3A Uncomitted'!$F$5:$F$10,0),MATCH($S19,'Schedule 3_3A Uncomitted'!$G$4:$I$4,0))/12)</f>
        <v>41206.25</v>
      </c>
      <c r="Z19" s="8" cm="1">
        <f t="array" ref="Z19">(Z11*INDEX('Resource $MWh'!$D$4:$I$10,MATCH(_xlfn.CONCAT($S19,$U19),'Resource $MWh'!$C$4:$C$10&amp;'Resource $MWh'!$B$4:$B$10,0),MATCH(YEAR(Z$15),'Resource $MWh'!$D$3:$I$3,0)))
+
(INDEX('Schedule 3_3A Uncomitted'!$G$5:$I$10,MATCH(YEAR(Z$15),'Schedule 3_3A Uncomitted'!$F$5:$F$10,0),MATCH($S19,'Schedule 3_3A Uncomitted'!$G$4:$I$4,0))/12)</f>
        <v>41206.25</v>
      </c>
      <c r="AA19" s="8" cm="1">
        <f t="array" ref="AA19">(AA11*INDEX('Resource $MWh'!$D$4:$I$10,MATCH(_xlfn.CONCAT($S19,$U19),'Resource $MWh'!$C$4:$C$10&amp;'Resource $MWh'!$B$4:$B$10,0),MATCH(YEAR(AA$15),'Resource $MWh'!$D$3:$I$3,0)))
+
(INDEX('Schedule 3_3A Uncomitted'!$G$5:$I$10,MATCH(YEAR(AA$15),'Schedule 3_3A Uncomitted'!$F$5:$F$10,0),MATCH($S19,'Schedule 3_3A Uncomitted'!$G$4:$I$4,0))/12)</f>
        <v>41206.25</v>
      </c>
      <c r="AB19" s="8" cm="1">
        <f t="array" ref="AB19">(AB11*INDEX('Resource $MWh'!$D$4:$I$10,MATCH(_xlfn.CONCAT($S19,$U19),'Resource $MWh'!$C$4:$C$10&amp;'Resource $MWh'!$B$4:$B$10,0),MATCH(YEAR(AB$15),'Resource $MWh'!$D$3:$I$3,0)))
+
(INDEX('Schedule 3_3A Uncomitted'!$G$5:$I$10,MATCH(YEAR(AB$15),'Schedule 3_3A Uncomitted'!$F$5:$F$10,0),MATCH($S19,'Schedule 3_3A Uncomitted'!$G$4:$I$4,0))/12)</f>
        <v>41206.25</v>
      </c>
      <c r="AC19" s="8" cm="1">
        <f t="array" ref="AC19">(AC11*INDEX('Resource $MWh'!$D$4:$I$10,MATCH(_xlfn.CONCAT($S19,$U19),'Resource $MWh'!$C$4:$C$10&amp;'Resource $MWh'!$B$4:$B$10,0),MATCH(YEAR(AC$15),'Resource $MWh'!$D$3:$I$3,0)))
+
(INDEX('Schedule 3_3A Uncomitted'!$G$5:$I$10,MATCH(YEAR(AC$15),'Schedule 3_3A Uncomitted'!$F$5:$F$10,0),MATCH($S19,'Schedule 3_3A Uncomitted'!$G$4:$I$4,0))/12)</f>
        <v>41206.25</v>
      </c>
      <c r="AD19" s="8" cm="1">
        <f t="array" ref="AD19">(AD11*INDEX('Resource $MWh'!$D$4:$I$10,MATCH(_xlfn.CONCAT($S19,$U19),'Resource $MWh'!$C$4:$C$10&amp;'Resource $MWh'!$B$4:$B$10,0),MATCH(YEAR(AD$15),'Resource $MWh'!$D$3:$I$3,0)))
+
(INDEX('Schedule 3_3A Uncomitted'!$G$5:$I$10,MATCH(YEAR(AD$15),'Schedule 3_3A Uncomitted'!$F$5:$F$10,0),MATCH($S19,'Schedule 3_3A Uncomitted'!$G$4:$I$4,0))/12)</f>
        <v>41206.25</v>
      </c>
      <c r="AE19" s="8" cm="1">
        <f t="array" ref="AE19">(AE11*INDEX('Resource $MWh'!$D$4:$I$10,MATCH(_xlfn.CONCAT($S19,$U19),'Resource $MWh'!$C$4:$C$10&amp;'Resource $MWh'!$B$4:$B$10,0),MATCH(YEAR(AE$15),'Resource $MWh'!$D$3:$I$3,0)))
+
(INDEX('Schedule 3_3A Uncomitted'!$G$5:$I$10,MATCH(YEAR(AE$15),'Schedule 3_3A Uncomitted'!$F$5:$F$10,0),MATCH($S19,'Schedule 3_3A Uncomitted'!$G$4:$I$4,0))/12)</f>
        <v>41206.25</v>
      </c>
      <c r="AF19" s="8" cm="1">
        <f t="array" ref="AF19">(AF11*INDEX('Resource $MWh'!$D$4:$I$10,MATCH(_xlfn.CONCAT($S19,$U19),'Resource $MWh'!$C$4:$C$10&amp;'Resource $MWh'!$B$4:$B$10,0),MATCH(YEAR(AF$15),'Resource $MWh'!$D$3:$I$3,0)))
+
(INDEX('Schedule 3_3A Uncomitted'!$G$5:$I$10,MATCH(YEAR(AF$15),'Schedule 3_3A Uncomitted'!$F$5:$F$10,0),MATCH($S19,'Schedule 3_3A Uncomitted'!$G$4:$I$4,0))/12)</f>
        <v>41206.25</v>
      </c>
      <c r="AG19" s="8" cm="1">
        <f t="array" ref="AG19">(AG11*INDEX('Resource $MWh'!$D$4:$I$10,MATCH(_xlfn.CONCAT($S19,$U19),'Resource $MWh'!$C$4:$C$10&amp;'Resource $MWh'!$B$4:$B$10,0),MATCH(YEAR(AG$15),'Resource $MWh'!$D$3:$I$3,0)))
+
(INDEX('Schedule 3_3A Uncomitted'!$G$5:$I$10,MATCH(YEAR(AG$15),'Schedule 3_3A Uncomitted'!$F$5:$F$10,0),MATCH($S19,'Schedule 3_3A Uncomitted'!$G$4:$I$4,0))/12)</f>
        <v>41206.25</v>
      </c>
      <c r="AH19" s="8" cm="1">
        <f t="array" ref="AH19">(AH11*INDEX('Resource $MWh'!$D$4:$I$10,MATCH(_xlfn.CONCAT($S19,$U19),'Resource $MWh'!$C$4:$C$10&amp;'Resource $MWh'!$B$4:$B$10,0),MATCH(YEAR(AH$15),'Resource $MWh'!$D$3:$I$3,0)))
+
(INDEX('Schedule 3_3A Uncomitted'!$G$5:$I$10,MATCH(YEAR(AH$15),'Schedule 3_3A Uncomitted'!$F$5:$F$10,0),MATCH($S19,'Schedule 3_3A Uncomitted'!$G$4:$I$4,0))/12)</f>
        <v>41206.25</v>
      </c>
      <c r="AI19" s="8" cm="1">
        <f t="array" ref="AI19">(AI11*INDEX('Resource $MWh'!$D$4:$I$10,MATCH(_xlfn.CONCAT($S19,$U19),'Resource $MWh'!$C$4:$C$10&amp;'Resource $MWh'!$B$4:$B$10,0),MATCH(YEAR(AI$15),'Resource $MWh'!$D$3:$I$3,0)))
+
(INDEX('Schedule 3_3A Uncomitted'!$G$5:$I$10,MATCH(YEAR(AI$15),'Schedule 3_3A Uncomitted'!$F$5:$F$10,0),MATCH($S19,'Schedule 3_3A Uncomitted'!$G$4:$I$4,0))/12)</f>
        <v>41206.25</v>
      </c>
      <c r="AJ19" s="8" cm="1">
        <f t="array" ref="AJ19">(AJ11*INDEX('Resource $MWh'!$D$4:$I$10,MATCH(_xlfn.CONCAT($S19,$U19),'Resource $MWh'!$C$4:$C$10&amp;'Resource $MWh'!$B$4:$B$10,0),MATCH(YEAR(AJ$15),'Resource $MWh'!$D$3:$I$3,0)))
+
(INDEX('Schedule 3_3A Uncomitted'!$G$5:$I$10,MATCH(YEAR(AJ$15),'Schedule 3_3A Uncomitted'!$F$5:$F$10,0),MATCH($S19,'Schedule 3_3A Uncomitted'!$G$4:$I$4,0))/12)</f>
        <v>41206.25</v>
      </c>
      <c r="AK19" s="8" cm="1">
        <f t="array" ref="AK19">(AK11*INDEX('Resource $MWh'!$D$4:$I$10,MATCH(_xlfn.CONCAT($S19,$U19),'Resource $MWh'!$C$4:$C$10&amp;'Resource $MWh'!$B$4:$B$10,0),MATCH(YEAR(AK$15),'Resource $MWh'!$D$3:$I$3,0)))
+
(INDEX('Schedule 3_3A Uncomitted'!$G$5:$I$10,MATCH(YEAR(AK$15),'Schedule 3_3A Uncomitted'!$F$5:$F$10,0),MATCH($S19,'Schedule 3_3A Uncomitted'!$G$4:$I$4,0))/12)</f>
        <v>41206.25</v>
      </c>
      <c r="AL19" s="8" cm="1">
        <f t="array" ref="AL19">(AL11*INDEX('Resource $MWh'!$D$4:$I$10,MATCH(_xlfn.CONCAT($S19,$U19),'Resource $MWh'!$C$4:$C$10&amp;'Resource $MWh'!$B$4:$B$10,0),MATCH(YEAR(AL$15),'Resource $MWh'!$D$3:$I$3,0)))
+
(INDEX('Schedule 3_3A Uncomitted'!$G$5:$I$10,MATCH(YEAR(AL$15),'Schedule 3_3A Uncomitted'!$F$5:$F$10,0),MATCH($S19,'Schedule 3_3A Uncomitted'!$G$4:$I$4,0))/12)</f>
        <v>41206.25</v>
      </c>
      <c r="AM19" s="8" cm="1">
        <f t="array" ref="AM19">(AM11*INDEX('Resource $MWh'!$D$4:$I$10,MATCH(_xlfn.CONCAT($S19,$U19),'Resource $MWh'!$C$4:$C$10&amp;'Resource $MWh'!$B$4:$B$10,0),MATCH(YEAR(AM$15),'Resource $MWh'!$D$3:$I$3,0)))
+
(INDEX('Schedule 3_3A Uncomitted'!$G$5:$I$10,MATCH(YEAR(AM$15),'Schedule 3_3A Uncomitted'!$F$5:$F$10,0),MATCH($S19,'Schedule 3_3A Uncomitted'!$G$4:$I$4,0))/12)</f>
        <v>41206.25</v>
      </c>
      <c r="AN19" s="8" cm="1">
        <f t="array" ref="AN19">(AN11*INDEX('Resource $MWh'!$D$4:$I$10,MATCH(_xlfn.CONCAT($S19,$U19),'Resource $MWh'!$C$4:$C$10&amp;'Resource $MWh'!$B$4:$B$10,0),MATCH(YEAR(AN$15),'Resource $MWh'!$D$3:$I$3,0)))
+
(INDEX('Schedule 3_3A Uncomitted'!$G$5:$I$10,MATCH(YEAR(AN$15),'Schedule 3_3A Uncomitted'!$F$5:$F$10,0),MATCH($S19,'Schedule 3_3A Uncomitted'!$G$4:$I$4,0))/12)</f>
        <v>41206.25</v>
      </c>
      <c r="AO19" s="8" cm="1">
        <f t="array" ref="AO19">(AO11*INDEX('Resource $MWh'!$D$4:$I$10,MATCH(_xlfn.CONCAT($S19,$U19),'Resource $MWh'!$C$4:$C$10&amp;'Resource $MWh'!$B$4:$B$10,0),MATCH(YEAR(AO$15),'Resource $MWh'!$D$3:$I$3,0)))
+
(INDEX('Schedule 3_3A Uncomitted'!$G$5:$I$10,MATCH(YEAR(AO$15),'Schedule 3_3A Uncomitted'!$F$5:$F$10,0),MATCH($S19,'Schedule 3_3A Uncomitted'!$G$4:$I$4,0))/12)</f>
        <v>41206.25</v>
      </c>
      <c r="AP19" s="8" cm="1">
        <f t="array" ref="AP19">(AP11*INDEX('Resource $MWh'!$D$4:$I$10,MATCH(_xlfn.CONCAT($S19,$U19),'Resource $MWh'!$C$4:$C$10&amp;'Resource $MWh'!$B$4:$B$10,0),MATCH(YEAR(AP$15),'Resource $MWh'!$D$3:$I$3,0)))
+
(INDEX('Schedule 3_3A Uncomitted'!$G$5:$I$10,MATCH(YEAR(AP$15),'Schedule 3_3A Uncomitted'!$F$5:$F$10,0),MATCH($S19,'Schedule 3_3A Uncomitted'!$G$4:$I$4,0))/12)</f>
        <v>41206.25</v>
      </c>
      <c r="AQ19" s="8" cm="1">
        <f t="array" ref="AQ19">(AQ11*INDEX('Resource $MWh'!$D$4:$I$10,MATCH(_xlfn.CONCAT($S19,$U19),'Resource $MWh'!$C$4:$C$10&amp;'Resource $MWh'!$B$4:$B$10,0),MATCH(YEAR(AQ$15),'Resource $MWh'!$D$3:$I$3,0)))
+
(INDEX('Schedule 3_3A Uncomitted'!$G$5:$I$10,MATCH(YEAR(AQ$15),'Schedule 3_3A Uncomitted'!$F$5:$F$10,0),MATCH($S19,'Schedule 3_3A Uncomitted'!$G$4:$I$4,0))/12)</f>
        <v>41206.25</v>
      </c>
      <c r="AR19" s="8" cm="1">
        <f t="array" ref="AR19">(AR11*INDEX('Resource $MWh'!$D$4:$I$10,MATCH(_xlfn.CONCAT($S19,$U19),'Resource $MWh'!$C$4:$C$10&amp;'Resource $MWh'!$B$4:$B$10,0),MATCH(YEAR(AR$15),'Resource $MWh'!$D$3:$I$3,0)))
+
(INDEX('Schedule 3_3A Uncomitted'!$G$5:$I$10,MATCH(YEAR(AR$15),'Schedule 3_3A Uncomitted'!$F$5:$F$10,0),MATCH($S19,'Schedule 3_3A Uncomitted'!$G$4:$I$4,0))/12)</f>
        <v>41206.25</v>
      </c>
      <c r="AS19" s="8" cm="1">
        <f t="array" ref="AS19">(AS11*INDEX('Resource $MWh'!$D$4:$I$10,MATCH(_xlfn.CONCAT($S19,$U19),'Resource $MWh'!$C$4:$C$10&amp;'Resource $MWh'!$B$4:$B$10,0),MATCH(YEAR(AS$15),'Resource $MWh'!$D$3:$I$3,0)))
+
(INDEX('Schedule 3_3A Uncomitted'!$G$5:$I$10,MATCH(YEAR(AS$15),'Schedule 3_3A Uncomitted'!$F$5:$F$10,0),MATCH($S19,'Schedule 3_3A Uncomitted'!$G$4:$I$4,0))/12)</f>
        <v>41206.25</v>
      </c>
      <c r="AT19" s="8" cm="1">
        <f t="array" ref="AT19">(AT11*INDEX('Resource $MWh'!$D$4:$I$10,MATCH(_xlfn.CONCAT($S19,$U19),'Resource $MWh'!$C$4:$C$10&amp;'Resource $MWh'!$B$4:$B$10,0),MATCH(YEAR(AT$15),'Resource $MWh'!$D$3:$I$3,0)))
+
(INDEX('Schedule 3_3A Uncomitted'!$G$5:$I$10,MATCH(YEAR(AT$15),'Schedule 3_3A Uncomitted'!$F$5:$F$10,0),MATCH($S19,'Schedule 3_3A Uncomitted'!$G$4:$I$4,0))/12)</f>
        <v>41206.25</v>
      </c>
      <c r="AU19" s="8" cm="1">
        <f t="array" ref="AU19">(AU11*INDEX('Resource $MWh'!$D$4:$I$10,MATCH(_xlfn.CONCAT($S19,$U19),'Resource $MWh'!$C$4:$C$10&amp;'Resource $MWh'!$B$4:$B$10,0),MATCH(YEAR(AU$15),'Resource $MWh'!$D$3:$I$3,0)))
+
(INDEX('Schedule 3_3A Uncomitted'!$G$5:$I$10,MATCH(YEAR(AU$15),'Schedule 3_3A Uncomitted'!$F$5:$F$10,0),MATCH($S19,'Schedule 3_3A Uncomitted'!$G$4:$I$4,0))/12)</f>
        <v>41206.25</v>
      </c>
      <c r="AV19" s="8" cm="1">
        <f t="array" ref="AV19">(AV11*INDEX('Resource $MWh'!$D$4:$I$10,MATCH(_xlfn.CONCAT($S19,$U19),'Resource $MWh'!$C$4:$C$10&amp;'Resource $MWh'!$B$4:$B$10,0),MATCH(YEAR(AV$15),'Resource $MWh'!$D$3:$I$3,0)))
+
(INDEX('Schedule 3_3A Uncomitted'!$G$5:$I$10,MATCH(YEAR(AV$15),'Schedule 3_3A Uncomitted'!$F$5:$F$10,0),MATCH($S19,'Schedule 3_3A Uncomitted'!$G$4:$I$4,0))/12)</f>
        <v>34897.5</v>
      </c>
      <c r="AW19" s="8" cm="1">
        <f t="array" ref="AW19">(AW11*INDEX('Resource $MWh'!$D$4:$I$10,MATCH(_xlfn.CONCAT($S19,$U19),'Resource $MWh'!$C$4:$C$10&amp;'Resource $MWh'!$B$4:$B$10,0),MATCH(YEAR(AW$15),'Resource $MWh'!$D$3:$I$3,0)))
+
(INDEX('Schedule 3_3A Uncomitted'!$G$5:$I$10,MATCH(YEAR(AW$15),'Schedule 3_3A Uncomitted'!$F$5:$F$10,0),MATCH($S19,'Schedule 3_3A Uncomitted'!$G$4:$I$4,0))/12)</f>
        <v>34897.5</v>
      </c>
      <c r="AX19" s="8" cm="1">
        <f t="array" ref="AX19">(AX11*INDEX('Resource $MWh'!$D$4:$I$10,MATCH(_xlfn.CONCAT($S19,$U19),'Resource $MWh'!$C$4:$C$10&amp;'Resource $MWh'!$B$4:$B$10,0),MATCH(YEAR(AX$15),'Resource $MWh'!$D$3:$I$3,0)))
+
(INDEX('Schedule 3_3A Uncomitted'!$G$5:$I$10,MATCH(YEAR(AX$15),'Schedule 3_3A Uncomitted'!$F$5:$F$10,0),MATCH($S19,'Schedule 3_3A Uncomitted'!$G$4:$I$4,0))/12)</f>
        <v>34897.5</v>
      </c>
      <c r="AY19" s="8" cm="1">
        <f t="array" ref="AY19">(AY11*INDEX('Resource $MWh'!$D$4:$I$10,MATCH(_xlfn.CONCAT($S19,$U19),'Resource $MWh'!$C$4:$C$10&amp;'Resource $MWh'!$B$4:$B$10,0),MATCH(YEAR(AY$15),'Resource $MWh'!$D$3:$I$3,0)))
+
(INDEX('Schedule 3_3A Uncomitted'!$G$5:$I$10,MATCH(YEAR(AY$15),'Schedule 3_3A Uncomitted'!$F$5:$F$10,0),MATCH($S19,'Schedule 3_3A Uncomitted'!$G$4:$I$4,0))/12)</f>
        <v>34897.5</v>
      </c>
      <c r="AZ19" s="8" cm="1">
        <f t="array" ref="AZ19">(AZ11*INDEX('Resource $MWh'!$D$4:$I$10,MATCH(_xlfn.CONCAT($S19,$U19),'Resource $MWh'!$C$4:$C$10&amp;'Resource $MWh'!$B$4:$B$10,0),MATCH(YEAR(AZ$15),'Resource $MWh'!$D$3:$I$3,0)))
+
(INDEX('Schedule 3_3A Uncomitted'!$G$5:$I$10,MATCH(YEAR(AZ$15),'Schedule 3_3A Uncomitted'!$F$5:$F$10,0),MATCH($S19,'Schedule 3_3A Uncomitted'!$G$4:$I$4,0))/12)</f>
        <v>34897.5</v>
      </c>
      <c r="BA19" s="8" cm="1">
        <f t="array" ref="BA19">(BA11*INDEX('Resource $MWh'!$D$4:$I$10,MATCH(_xlfn.CONCAT($S19,$U19),'Resource $MWh'!$C$4:$C$10&amp;'Resource $MWh'!$B$4:$B$10,0),MATCH(YEAR(BA$15),'Resource $MWh'!$D$3:$I$3,0)))
+
(INDEX('Schedule 3_3A Uncomitted'!$G$5:$I$10,MATCH(YEAR(BA$15),'Schedule 3_3A Uncomitted'!$F$5:$F$10,0),MATCH($S19,'Schedule 3_3A Uncomitted'!$G$4:$I$4,0))/12)</f>
        <v>34897.5</v>
      </c>
      <c r="BB19" s="8" cm="1">
        <f t="array" ref="BB19">(BB11*INDEX('Resource $MWh'!$D$4:$I$10,MATCH(_xlfn.CONCAT($S19,$U19),'Resource $MWh'!$C$4:$C$10&amp;'Resource $MWh'!$B$4:$B$10,0),MATCH(YEAR(BB$15),'Resource $MWh'!$D$3:$I$3,0)))
+
(INDEX('Schedule 3_3A Uncomitted'!$G$5:$I$10,MATCH(YEAR(BB$15),'Schedule 3_3A Uncomitted'!$F$5:$F$10,0),MATCH($S19,'Schedule 3_3A Uncomitted'!$G$4:$I$4,0))/12)</f>
        <v>34897.5</v>
      </c>
      <c r="BC19" s="8" cm="1">
        <f t="array" ref="BC19">(BC11*INDEX('Resource $MWh'!$D$4:$I$10,MATCH(_xlfn.CONCAT($S19,$U19),'Resource $MWh'!$C$4:$C$10&amp;'Resource $MWh'!$B$4:$B$10,0),MATCH(YEAR(BC$15),'Resource $MWh'!$D$3:$I$3,0)))
+
(INDEX('Schedule 3_3A Uncomitted'!$G$5:$I$10,MATCH(YEAR(BC$15),'Schedule 3_3A Uncomitted'!$F$5:$F$10,0),MATCH($S19,'Schedule 3_3A Uncomitted'!$G$4:$I$4,0))/12)</f>
        <v>34897.5</v>
      </c>
      <c r="BD19" s="8" cm="1">
        <f t="array" ref="BD19">(BD11*INDEX('Resource $MWh'!$D$4:$I$10,MATCH(_xlfn.CONCAT($S19,$U19),'Resource $MWh'!$C$4:$C$10&amp;'Resource $MWh'!$B$4:$B$10,0),MATCH(YEAR(BD$15),'Resource $MWh'!$D$3:$I$3,0)))
+
(INDEX('Schedule 3_3A Uncomitted'!$G$5:$I$10,MATCH(YEAR(BD$15),'Schedule 3_3A Uncomitted'!$F$5:$F$10,0),MATCH($S19,'Schedule 3_3A Uncomitted'!$G$4:$I$4,0))/12)</f>
        <v>34897.5</v>
      </c>
      <c r="BE19" s="8" cm="1">
        <f t="array" ref="BE19">(BE11*INDEX('Resource $MWh'!$D$4:$I$10,MATCH(_xlfn.CONCAT($S19,$U19),'Resource $MWh'!$C$4:$C$10&amp;'Resource $MWh'!$B$4:$B$10,0),MATCH(YEAR(BE$15),'Resource $MWh'!$D$3:$I$3,0)))
+
(INDEX('Schedule 3_3A Uncomitted'!$G$5:$I$10,MATCH(YEAR(BE$15),'Schedule 3_3A Uncomitted'!$F$5:$F$10,0),MATCH($S19,'Schedule 3_3A Uncomitted'!$G$4:$I$4,0))/12)</f>
        <v>34897.5</v>
      </c>
      <c r="BF19" s="8" cm="1">
        <f t="array" ref="BF19">(BF11*INDEX('Resource $MWh'!$D$4:$I$10,MATCH(_xlfn.CONCAT($S19,$U19),'Resource $MWh'!$C$4:$C$10&amp;'Resource $MWh'!$B$4:$B$10,0),MATCH(YEAR(BF$15),'Resource $MWh'!$D$3:$I$3,0)))
+
(INDEX('Schedule 3_3A Uncomitted'!$G$5:$I$10,MATCH(YEAR(BF$15),'Schedule 3_3A Uncomitted'!$F$5:$F$10,0),MATCH($S19,'Schedule 3_3A Uncomitted'!$G$4:$I$4,0))/12)</f>
        <v>34897.5</v>
      </c>
      <c r="BG19" s="8" cm="1">
        <f t="array" ref="BG19">(BG11*INDEX('Resource $MWh'!$D$4:$I$10,MATCH(_xlfn.CONCAT($S19,$U19),'Resource $MWh'!$C$4:$C$10&amp;'Resource $MWh'!$B$4:$B$10,0),MATCH(YEAR(BG$15),'Resource $MWh'!$D$3:$I$3,0)))
+
(INDEX('Schedule 3_3A Uncomitted'!$G$5:$I$10,MATCH(YEAR(BG$15),'Schedule 3_3A Uncomitted'!$F$5:$F$10,0),MATCH($S19,'Schedule 3_3A Uncomitted'!$G$4:$I$4,0))/12)</f>
        <v>34897.5</v>
      </c>
      <c r="BH19" s="8" cm="1">
        <f t="array" ref="BH19">(BH11*INDEX('Resource $MWh'!$D$4:$I$10,MATCH(_xlfn.CONCAT($S19,$U19),'Resource $MWh'!$C$4:$C$10&amp;'Resource $MWh'!$B$4:$B$10,0),MATCH(YEAR(BH$15),'Resource $MWh'!$D$3:$I$3,0)))
+
(INDEX('Schedule 3_3A Uncomitted'!$G$5:$I$10,MATCH(YEAR(BH$15),'Schedule 3_3A Uncomitted'!$F$5:$F$10,0),MATCH($S19,'Schedule 3_3A Uncomitted'!$G$4:$I$4,0))/12)</f>
        <v>34897.5</v>
      </c>
      <c r="BI19" s="8" cm="1">
        <f t="array" ref="BI19">(BI11*INDEX('Resource $MWh'!$D$4:$I$10,MATCH(_xlfn.CONCAT($S19,$U19),'Resource $MWh'!$C$4:$C$10&amp;'Resource $MWh'!$B$4:$B$10,0),MATCH(YEAR(BI$15),'Resource $MWh'!$D$3:$I$3,0)))
+
(INDEX('Schedule 3_3A Uncomitted'!$G$5:$I$10,MATCH(YEAR(BI$15),'Schedule 3_3A Uncomitted'!$F$5:$F$10,0),MATCH($S19,'Schedule 3_3A Uncomitted'!$G$4:$I$4,0))/12)</f>
        <v>34897.5</v>
      </c>
      <c r="BJ19" s="8" cm="1">
        <f t="array" ref="BJ19">(BJ11*INDEX('Resource $MWh'!$D$4:$I$10,MATCH(_xlfn.CONCAT($S19,$U19),'Resource $MWh'!$C$4:$C$10&amp;'Resource $MWh'!$B$4:$B$10,0),MATCH(YEAR(BJ$15),'Resource $MWh'!$D$3:$I$3,0)))
+
(INDEX('Schedule 3_3A Uncomitted'!$G$5:$I$10,MATCH(YEAR(BJ$15),'Schedule 3_3A Uncomitted'!$F$5:$F$10,0),MATCH($S19,'Schedule 3_3A Uncomitted'!$G$4:$I$4,0))/12)</f>
        <v>34897.5</v>
      </c>
      <c r="BK19" s="8" cm="1">
        <f t="array" ref="BK19">(BK11*INDEX('Resource $MWh'!$D$4:$I$10,MATCH(_xlfn.CONCAT($S19,$U19),'Resource $MWh'!$C$4:$C$10&amp;'Resource $MWh'!$B$4:$B$10,0),MATCH(YEAR(BK$15),'Resource $MWh'!$D$3:$I$3,0)))
+
(INDEX('Schedule 3_3A Uncomitted'!$G$5:$I$10,MATCH(YEAR(BK$15),'Schedule 3_3A Uncomitted'!$F$5:$F$10,0),MATCH($S19,'Schedule 3_3A Uncomitted'!$G$4:$I$4,0))/12)</f>
        <v>34897.5</v>
      </c>
      <c r="BL19" s="8" cm="1">
        <f t="array" ref="BL19">(BL11*INDEX('Resource $MWh'!$D$4:$I$10,MATCH(_xlfn.CONCAT($S19,$U19),'Resource $MWh'!$C$4:$C$10&amp;'Resource $MWh'!$B$4:$B$10,0),MATCH(YEAR(BL$15),'Resource $MWh'!$D$3:$I$3,0)))
+
(INDEX('Schedule 3_3A Uncomitted'!$G$5:$I$10,MATCH(YEAR(BL$15),'Schedule 3_3A Uncomitted'!$F$5:$F$10,0),MATCH($S19,'Schedule 3_3A Uncomitted'!$G$4:$I$4,0))/12)</f>
        <v>34897.5</v>
      </c>
      <c r="BM19" s="8" cm="1">
        <f t="array" ref="BM19">(BM11*INDEX('Resource $MWh'!$D$4:$I$10,MATCH(_xlfn.CONCAT($S19,$U19),'Resource $MWh'!$C$4:$C$10&amp;'Resource $MWh'!$B$4:$B$10,0),MATCH(YEAR(BM$15),'Resource $MWh'!$D$3:$I$3,0)))
+
(INDEX('Schedule 3_3A Uncomitted'!$G$5:$I$10,MATCH(YEAR(BM$15),'Schedule 3_3A Uncomitted'!$F$5:$F$10,0),MATCH($S19,'Schedule 3_3A Uncomitted'!$G$4:$I$4,0))/12)</f>
        <v>34897.5</v>
      </c>
      <c r="BN19" s="8" cm="1">
        <f t="array" ref="BN19">(BN11*INDEX('Resource $MWh'!$D$4:$I$10,MATCH(_xlfn.CONCAT($S19,$U19),'Resource $MWh'!$C$4:$C$10&amp;'Resource $MWh'!$B$4:$B$10,0),MATCH(YEAR(BN$15),'Resource $MWh'!$D$3:$I$3,0)))
+
(INDEX('Schedule 3_3A Uncomitted'!$G$5:$I$10,MATCH(YEAR(BN$15),'Schedule 3_3A Uncomitted'!$F$5:$F$10,0),MATCH($S19,'Schedule 3_3A Uncomitted'!$G$4:$I$4,0))/12)</f>
        <v>34897.5</v>
      </c>
      <c r="BO19" s="8" cm="1">
        <f t="array" ref="BO19">(BO11*INDEX('Resource $MWh'!$D$4:$I$10,MATCH(_xlfn.CONCAT($S19,$U19),'Resource $MWh'!$C$4:$C$10&amp;'Resource $MWh'!$B$4:$B$10,0),MATCH(YEAR(BO$15),'Resource $MWh'!$D$3:$I$3,0)))
+
(INDEX('Schedule 3_3A Uncomitted'!$G$5:$I$10,MATCH(YEAR(BO$15),'Schedule 3_3A Uncomitted'!$F$5:$F$10,0),MATCH($S19,'Schedule 3_3A Uncomitted'!$G$4:$I$4,0))/12)</f>
        <v>34897.5</v>
      </c>
      <c r="BP19" s="8" cm="1">
        <f t="array" ref="BP19">(BP11*INDEX('Resource $MWh'!$D$4:$I$10,MATCH(_xlfn.CONCAT($S19,$U19),'Resource $MWh'!$C$4:$C$10&amp;'Resource $MWh'!$B$4:$B$10,0),MATCH(YEAR(BP$15),'Resource $MWh'!$D$3:$I$3,0)))
+
(INDEX('Schedule 3_3A Uncomitted'!$G$5:$I$10,MATCH(YEAR(BP$15),'Schedule 3_3A Uncomitted'!$F$5:$F$10,0),MATCH($S19,'Schedule 3_3A Uncomitted'!$G$4:$I$4,0))/12)</f>
        <v>34897.5</v>
      </c>
      <c r="BQ19" s="8" cm="1">
        <f t="array" ref="BQ19">(BQ11*INDEX('Resource $MWh'!$D$4:$I$10,MATCH(_xlfn.CONCAT($S19,$U19),'Resource $MWh'!$C$4:$C$10&amp;'Resource $MWh'!$B$4:$B$10,0),MATCH(YEAR(BQ$15),'Resource $MWh'!$D$3:$I$3,0)))
+
(INDEX('Schedule 3_3A Uncomitted'!$G$5:$I$10,MATCH(YEAR(BQ$15),'Schedule 3_3A Uncomitted'!$F$5:$F$10,0),MATCH($S19,'Schedule 3_3A Uncomitted'!$G$4:$I$4,0))/12)</f>
        <v>34897.5</v>
      </c>
      <c r="BR19" s="8" cm="1">
        <f t="array" ref="BR19">(BR11*INDEX('Resource $MWh'!$D$4:$I$10,MATCH(_xlfn.CONCAT($S19,$U19),'Resource $MWh'!$C$4:$C$10&amp;'Resource $MWh'!$B$4:$B$10,0),MATCH(YEAR(BR$15),'Resource $MWh'!$D$3:$I$3,0)))
+
(INDEX('Schedule 3_3A Uncomitted'!$G$5:$I$10,MATCH(YEAR(BR$15),'Schedule 3_3A Uncomitted'!$F$5:$F$10,0),MATCH($S19,'Schedule 3_3A Uncomitted'!$G$4:$I$4,0))/12)</f>
        <v>34897.5</v>
      </c>
      <c r="BS19" s="8" cm="1">
        <f t="array" ref="BS19">(BS11*INDEX('Resource $MWh'!$D$4:$I$10,MATCH(_xlfn.CONCAT($S19,$U19),'Resource $MWh'!$C$4:$C$10&amp;'Resource $MWh'!$B$4:$B$10,0),MATCH(YEAR(BS$15),'Resource $MWh'!$D$3:$I$3,0)))
+
(INDEX('Schedule 3_3A Uncomitted'!$G$5:$I$10,MATCH(YEAR(BS$15),'Schedule 3_3A Uncomitted'!$F$5:$F$10,0),MATCH($S19,'Schedule 3_3A Uncomitted'!$G$4:$I$4,0))/12)</f>
        <v>34897.5</v>
      </c>
      <c r="BT19" s="8" cm="1">
        <f t="array" ref="BT19">(BT11*INDEX('Resource $MWh'!$D$4:$I$10,MATCH(_xlfn.CONCAT($S19,$U19),'Resource $MWh'!$C$4:$C$10&amp;'Resource $MWh'!$B$4:$B$10,0),MATCH(YEAR(BT$15),'Resource $MWh'!$D$3:$I$3,0)))
+
(INDEX('Schedule 3_3A Uncomitted'!$G$5:$I$10,MATCH(YEAR(BT$15),'Schedule 3_3A Uncomitted'!$F$5:$F$10,0),MATCH($S19,'Schedule 3_3A Uncomitted'!$G$4:$I$4,0))/12)</f>
        <v>34897.5</v>
      </c>
      <c r="BU19" s="8" cm="1">
        <f t="array" ref="BU19">(BU11*INDEX('Resource $MWh'!$D$4:$I$10,MATCH(_xlfn.CONCAT($S19,$U19),'Resource $MWh'!$C$4:$C$10&amp;'Resource $MWh'!$B$4:$B$10,0),MATCH(YEAR(BU$15),'Resource $MWh'!$D$3:$I$3,0)))
+
(INDEX('Schedule 3_3A Uncomitted'!$G$5:$I$10,MATCH(YEAR(BU$15),'Schedule 3_3A Uncomitted'!$F$5:$F$10,0),MATCH($S19,'Schedule 3_3A Uncomitted'!$G$4:$I$4,0))/12)</f>
        <v>34897.5</v>
      </c>
      <c r="BV19" s="8" cm="1">
        <f t="array" ref="BV19">(BV11*INDEX('Resource $MWh'!$D$4:$I$10,MATCH(_xlfn.CONCAT($S19,$U19),'Resource $MWh'!$C$4:$C$10&amp;'Resource $MWh'!$B$4:$B$10,0),MATCH(YEAR(BV$15),'Resource $MWh'!$D$3:$I$3,0)))
+
(INDEX('Schedule 3_3A Uncomitted'!$G$5:$I$10,MATCH(YEAR(BV$15),'Schedule 3_3A Uncomitted'!$F$5:$F$10,0),MATCH($S19,'Schedule 3_3A Uncomitted'!$G$4:$I$4,0))/12)</f>
        <v>34897.5</v>
      </c>
      <c r="BW19" s="8" cm="1">
        <f t="array" ref="BW19">(BW11*INDEX('Resource $MWh'!$D$4:$I$10,MATCH(_xlfn.CONCAT($S19,$U19),'Resource $MWh'!$C$4:$C$10&amp;'Resource $MWh'!$B$4:$B$10,0),MATCH(YEAR(BW$15),'Resource $MWh'!$D$3:$I$3,0)))
+
(INDEX('Schedule 3_3A Uncomitted'!$G$5:$I$10,MATCH(YEAR(BW$15),'Schedule 3_3A Uncomitted'!$F$5:$F$10,0),MATCH($S19,'Schedule 3_3A Uncomitted'!$G$4:$I$4,0))/12)</f>
        <v>34897.5</v>
      </c>
      <c r="BX19" s="8" cm="1">
        <f t="array" ref="BX19">(BX11*INDEX('Resource $MWh'!$D$4:$I$10,MATCH(_xlfn.CONCAT($S19,$U19),'Resource $MWh'!$C$4:$C$10&amp;'Resource $MWh'!$B$4:$B$10,0),MATCH(YEAR(BX$15),'Resource $MWh'!$D$3:$I$3,0)))
+
(INDEX('Schedule 3_3A Uncomitted'!$G$5:$I$10,MATCH(YEAR(BX$15),'Schedule 3_3A Uncomitted'!$F$5:$F$10,0),MATCH($S19,'Schedule 3_3A Uncomitted'!$G$4:$I$4,0))/12)</f>
        <v>34897.5</v>
      </c>
      <c r="BY19" s="8" cm="1">
        <f t="array" ref="BY19">(BY11*INDEX('Resource $MWh'!$D$4:$I$10,MATCH(_xlfn.CONCAT($S19,$U19),'Resource $MWh'!$C$4:$C$10&amp;'Resource $MWh'!$B$4:$B$10,0),MATCH(YEAR(BY$15),'Resource $MWh'!$D$3:$I$3,0)))
+
(INDEX('Schedule 3_3A Uncomitted'!$G$5:$I$10,MATCH(YEAR(BY$15),'Schedule 3_3A Uncomitted'!$F$5:$F$10,0),MATCH($S19,'Schedule 3_3A Uncomitted'!$G$4:$I$4,0))/12)</f>
        <v>34897.5</v>
      </c>
      <c r="BZ19" s="8" cm="1">
        <f t="array" ref="BZ19">(BZ11*INDEX('Resource $MWh'!$D$4:$I$10,MATCH(_xlfn.CONCAT($S19,$U19),'Resource $MWh'!$C$4:$C$10&amp;'Resource $MWh'!$B$4:$B$10,0),MATCH(YEAR(BZ$15),'Resource $MWh'!$D$3:$I$3,0)))
+
(INDEX('Schedule 3_3A Uncomitted'!$G$5:$I$10,MATCH(YEAR(BZ$15),'Schedule 3_3A Uncomitted'!$F$5:$F$10,0),MATCH($S19,'Schedule 3_3A Uncomitted'!$G$4:$I$4,0))/12)</f>
        <v>34897.5</v>
      </c>
      <c r="CA19" s="8" cm="1">
        <f t="array" ref="CA19">(CA11*INDEX('Resource $MWh'!$D$4:$I$10,MATCH(_xlfn.CONCAT($S19,$U19),'Resource $MWh'!$C$4:$C$10&amp;'Resource $MWh'!$B$4:$B$10,0),MATCH(YEAR(CA$15),'Resource $MWh'!$D$3:$I$3,0)))
+
(INDEX('Schedule 3_3A Uncomitted'!$G$5:$I$10,MATCH(YEAR(CA$15),'Schedule 3_3A Uncomitted'!$F$5:$F$10,0),MATCH($S19,'Schedule 3_3A Uncomitted'!$G$4:$I$4,0))/12)</f>
        <v>34897.5</v>
      </c>
      <c r="CB19" s="8" cm="1">
        <f t="array" ref="CB19">(CB11*INDEX('Resource $MWh'!$D$4:$I$10,MATCH(_xlfn.CONCAT($S19,$U19),'Resource $MWh'!$C$4:$C$10&amp;'Resource $MWh'!$B$4:$B$10,0),MATCH(YEAR(CB$15),'Resource $MWh'!$D$3:$I$3,0)))
+
(INDEX('Schedule 3_3A Uncomitted'!$G$5:$I$10,MATCH(YEAR(CB$15),'Schedule 3_3A Uncomitted'!$F$5:$F$10,0),MATCH($S19,'Schedule 3_3A Uncomitted'!$G$4:$I$4,0))/12)</f>
        <v>34897.5</v>
      </c>
      <c r="CC19" s="8" cm="1">
        <f t="array" ref="CC19">(CC11*INDEX('Resource $MWh'!$D$4:$I$10,MATCH(_xlfn.CONCAT($S19,$U19),'Resource $MWh'!$C$4:$C$10&amp;'Resource $MWh'!$B$4:$B$10,0),MATCH(YEAR(CC$15),'Resource $MWh'!$D$3:$I$3,0)))
+
(INDEX('Schedule 3_3A Uncomitted'!$G$5:$I$10,MATCH(YEAR(CC$15),'Schedule 3_3A Uncomitted'!$F$5:$F$10,0),MATCH($S19,'Schedule 3_3A Uncomitted'!$G$4:$I$4,0))/12)</f>
        <v>34897.5</v>
      </c>
      <c r="CD19" s="8" cm="1">
        <f t="array" ref="CD19">(CD11*INDEX('Resource $MWh'!$D$4:$I$10,MATCH(_xlfn.CONCAT($S19,$U19),'Resource $MWh'!$C$4:$C$10&amp;'Resource $MWh'!$B$4:$B$10,0),MATCH(YEAR(CD$15),'Resource $MWh'!$D$3:$I$3,0)))
+
(INDEX('Schedule 3_3A Uncomitted'!$G$5:$I$10,MATCH(YEAR(CD$15),'Schedule 3_3A Uncomitted'!$F$5:$F$10,0),MATCH($S19,'Schedule 3_3A Uncomitted'!$G$4:$I$4,0))/12)</f>
        <v>34897.5</v>
      </c>
      <c r="CE19" s="8" cm="1">
        <f t="array" ref="CE19">(CE11*INDEX('Resource $MWh'!$D$4:$I$10,MATCH(_xlfn.CONCAT($S19,$U19),'Resource $MWh'!$C$4:$C$10&amp;'Resource $MWh'!$B$4:$B$10,0),MATCH(YEAR(CE$15),'Resource $MWh'!$D$3:$I$3,0)))
+
(INDEX('Schedule 3_3A Uncomitted'!$G$5:$I$10,MATCH(YEAR(CE$15),'Schedule 3_3A Uncomitted'!$F$5:$F$10,0),MATCH($S19,'Schedule 3_3A Uncomitted'!$G$4:$I$4,0))/12)</f>
        <v>34897.5</v>
      </c>
      <c r="CF19" s="8" cm="1">
        <f t="array" ref="CF19">(CF11*INDEX('Resource $MWh'!$D$4:$I$10,MATCH(_xlfn.CONCAT($S19,$U19),'Resource $MWh'!$C$4:$C$10&amp;'Resource $MWh'!$B$4:$B$10,0),MATCH(YEAR(CF$15),'Resource $MWh'!$D$3:$I$3,0)))
+
(INDEX('Schedule 3_3A Uncomitted'!$G$5:$I$10,MATCH(YEAR(CF$15),'Schedule 3_3A Uncomitted'!$F$5:$F$10,0),MATCH($S19,'Schedule 3_3A Uncomitted'!$G$4:$I$4,0))/12)</f>
        <v>148836.35911682856</v>
      </c>
      <c r="CG19" s="8" cm="1">
        <f t="array" ref="CG19">(CG11*INDEX('Resource $MWh'!$D$4:$I$10,MATCH(_xlfn.CONCAT($S19,$U19),'Resource $MWh'!$C$4:$C$10&amp;'Resource $MWh'!$B$4:$B$10,0),MATCH(YEAR(CG$15),'Resource $MWh'!$D$3:$I$3,0)))
+
(INDEX('Schedule 3_3A Uncomitted'!$G$5:$I$10,MATCH(YEAR(CG$15),'Schedule 3_3A Uncomitted'!$F$5:$F$10,0),MATCH($S19,'Schedule 3_3A Uncomitted'!$G$4:$I$4,0))/12)</f>
        <v>168550.54459447734</v>
      </c>
      <c r="CH19" s="8" cm="1">
        <f t="array" ref="CH19">(CH11*INDEX('Resource $MWh'!$D$4:$I$10,MATCH(_xlfn.CONCAT($S19,$U19),'Resource $MWh'!$C$4:$C$10&amp;'Resource $MWh'!$B$4:$B$10,0),MATCH(YEAR(CH$15),'Resource $MWh'!$D$3:$I$3,0)))
+
(INDEX('Schedule 3_3A Uncomitted'!$G$5:$I$10,MATCH(YEAR(CH$15),'Schedule 3_3A Uncomitted'!$F$5:$F$10,0),MATCH($S19,'Schedule 3_3A Uncomitted'!$G$4:$I$4,0))/12)</f>
        <v>220311.27251115625</v>
      </c>
      <c r="CI19" s="8" cm="1">
        <f t="array" ref="CI19">(CI11*INDEX('Resource $MWh'!$D$4:$I$10,MATCH(_xlfn.CONCAT($S19,$U19),'Resource $MWh'!$C$4:$C$10&amp;'Resource $MWh'!$B$4:$B$10,0),MATCH(YEAR(CI$15),'Resource $MWh'!$D$3:$I$3,0)))
+
(INDEX('Schedule 3_3A Uncomitted'!$G$5:$I$10,MATCH(YEAR(CI$15),'Schedule 3_3A Uncomitted'!$F$5:$F$10,0),MATCH($S19,'Schedule 3_3A Uncomitted'!$G$4:$I$4,0))/12)</f>
        <v>239828.98541279306</v>
      </c>
      <c r="CJ19" s="8" cm="1">
        <f t="array" ref="CJ19">(CJ11*INDEX('Resource $MWh'!$D$4:$I$10,MATCH(_xlfn.CONCAT($S19,$U19),'Resource $MWh'!$C$4:$C$10&amp;'Resource $MWh'!$B$4:$B$10,0),MATCH(YEAR(CJ$15),'Resource $MWh'!$D$3:$I$3,0)))
+
(INDEX('Schedule 3_3A Uncomitted'!$G$5:$I$10,MATCH(YEAR(CJ$15),'Schedule 3_3A Uncomitted'!$F$5:$F$10,0),MATCH($S19,'Schedule 3_3A Uncomitted'!$G$4:$I$4,0))/12)</f>
        <v>273782.16606935096</v>
      </c>
      <c r="CK19" s="8" cm="1">
        <f t="array" ref="CK19">(CK11*INDEX('Resource $MWh'!$D$4:$I$10,MATCH(_xlfn.CONCAT($S19,$U19),'Resource $MWh'!$C$4:$C$10&amp;'Resource $MWh'!$B$4:$B$10,0),MATCH(YEAR(CK$15),'Resource $MWh'!$D$3:$I$3,0)))
+
(INDEX('Schedule 3_3A Uncomitted'!$G$5:$I$10,MATCH(YEAR(CK$15),'Schedule 3_3A Uncomitted'!$F$5:$F$10,0),MATCH($S19,'Schedule 3_3A Uncomitted'!$G$4:$I$4,0))/12)</f>
        <v>286132.19904330361</v>
      </c>
      <c r="CL19" s="8" cm="1">
        <f t="array" ref="CL19">(CL11*INDEX('Resource $MWh'!$D$4:$I$10,MATCH(_xlfn.CONCAT($S19,$U19),'Resource $MWh'!$C$4:$C$10&amp;'Resource $MWh'!$B$4:$B$10,0),MATCH(YEAR(CL$15),'Resource $MWh'!$D$3:$I$3,0)))
+
(INDEX('Schedule 3_3A Uncomitted'!$G$5:$I$10,MATCH(YEAR(CL$15),'Schedule 3_3A Uncomitted'!$F$5:$F$10,0),MATCH($S19,'Schedule 3_3A Uncomitted'!$G$4:$I$4,0))/12)</f>
        <v>259905.71013898819</v>
      </c>
      <c r="CM19" s="8" cm="1">
        <f t="array" ref="CM19">(CM11*INDEX('Resource $MWh'!$D$4:$I$10,MATCH(_xlfn.CONCAT($S19,$U19),'Resource $MWh'!$C$4:$C$10&amp;'Resource $MWh'!$B$4:$B$10,0),MATCH(YEAR(CM$15),'Resource $MWh'!$D$3:$I$3,0)))
+
(INDEX('Schedule 3_3A Uncomitted'!$G$5:$I$10,MATCH(YEAR(CM$15),'Schedule 3_3A Uncomitted'!$F$5:$F$10,0),MATCH($S19,'Schedule 3_3A Uncomitted'!$G$4:$I$4,0))/12)</f>
        <v>251943.68017299843</v>
      </c>
      <c r="CN19" s="8" cm="1">
        <f t="array" ref="CN19">(CN11*INDEX('Resource $MWh'!$D$4:$I$10,MATCH(_xlfn.CONCAT($S19,$U19),'Resource $MWh'!$C$4:$C$10&amp;'Resource $MWh'!$B$4:$B$10,0),MATCH(YEAR(CN$15),'Resource $MWh'!$D$3:$I$3,0)))
+
(INDEX('Schedule 3_3A Uncomitted'!$G$5:$I$10,MATCH(YEAR(CN$15),'Schedule 3_3A Uncomitted'!$F$5:$F$10,0),MATCH($S19,'Schedule 3_3A Uncomitted'!$G$4:$I$4,0))/12)</f>
        <v>238143.26487972285</v>
      </c>
      <c r="CO19" s="8" cm="1">
        <f t="array" ref="CO19">(CO11*INDEX('Resource $MWh'!$D$4:$I$10,MATCH(_xlfn.CONCAT($S19,$U19),'Resource $MWh'!$C$4:$C$10&amp;'Resource $MWh'!$B$4:$B$10,0),MATCH(YEAR(CO$15),'Resource $MWh'!$D$3:$I$3,0)))
+
(INDEX('Schedule 3_3A Uncomitted'!$G$5:$I$10,MATCH(YEAR(CO$15),'Schedule 3_3A Uncomitted'!$F$5:$F$10,0),MATCH($S19,'Schedule 3_3A Uncomitted'!$G$4:$I$4,0))/12)</f>
        <v>201063.29488634772</v>
      </c>
      <c r="CP19" s="8" cm="1">
        <f t="array" ref="CP19">(CP11*INDEX('Resource $MWh'!$D$4:$I$10,MATCH(_xlfn.CONCAT($S19,$U19),'Resource $MWh'!$C$4:$C$10&amp;'Resource $MWh'!$B$4:$B$10,0),MATCH(YEAR(CP$15),'Resource $MWh'!$D$3:$I$3,0)))
+
(INDEX('Schedule 3_3A Uncomitted'!$G$5:$I$10,MATCH(YEAR(CP$15),'Schedule 3_3A Uncomitted'!$F$5:$F$10,0),MATCH($S19,'Schedule 3_3A Uncomitted'!$G$4:$I$4,0))/12)</f>
        <v>158958.47031580622</v>
      </c>
      <c r="CQ19" s="8" cm="1">
        <f t="array" ref="CQ19">(CQ11*INDEX('Resource $MWh'!$D$4:$I$10,MATCH(_xlfn.CONCAT($S19,$U19),'Resource $MWh'!$C$4:$C$10&amp;'Resource $MWh'!$B$4:$B$10,0),MATCH(YEAR(CQ$15),'Resource $MWh'!$D$3:$I$3,0)))
+
(INDEX('Schedule 3_3A Uncomitted'!$G$5:$I$10,MATCH(YEAR(CQ$15),'Schedule 3_3A Uncomitted'!$F$5:$F$10,0),MATCH($S19,'Schedule 3_3A Uncomitted'!$G$4:$I$4,0))/12)</f>
        <v>135790.68562202284</v>
      </c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</row>
    <row r="20" spans="14:143" x14ac:dyDescent="0.25">
      <c r="N20" s="44" t="s">
        <v>0</v>
      </c>
      <c r="O20" s="45" t="s">
        <v>1</v>
      </c>
      <c r="P20" s="46" t="s">
        <v>9</v>
      </c>
      <c r="S20" t="s">
        <v>37</v>
      </c>
      <c r="T20" t="s">
        <v>17</v>
      </c>
      <c r="U20">
        <v>2024</v>
      </c>
      <c r="V20">
        <f>V12</f>
        <v>20</v>
      </c>
      <c r="W20" s="18" t="s">
        <v>65</v>
      </c>
      <c r="X20" s="8" cm="1">
        <f t="array" ref="X20">(X12*INDEX('Resource $MWh'!$D$4:$I$10,MATCH(_xlfn.CONCAT($S20,$U20),'Resource $MWh'!$C$4:$C$10&amp;'Resource $MWh'!$B$4:$B$10,0),MATCH(YEAR(X$15),'Resource $MWh'!$D$3:$I$3,0)))
+
(INDEX('Schedule 3_3A Uncomitted'!$G$5:$I$10,MATCH(YEAR(X$15),'Schedule 3_3A Uncomitted'!$F$5:$F$10,0),MATCH($S20,'Schedule 3_3A Uncomitted'!$G$4:$I$4,0))/12)</f>
        <v>0</v>
      </c>
      <c r="Y20" s="8" cm="1">
        <f t="array" ref="Y20">(Y12*INDEX('Resource $MWh'!$D$4:$I$10,MATCH(_xlfn.CONCAT($S20,$U20),'Resource $MWh'!$C$4:$C$10&amp;'Resource $MWh'!$B$4:$B$10,0),MATCH(YEAR(Y$15),'Resource $MWh'!$D$3:$I$3,0)))
+
(INDEX('Schedule 3_3A Uncomitted'!$G$5:$I$10,MATCH(YEAR(Y$15),'Schedule 3_3A Uncomitted'!$F$5:$F$10,0),MATCH($S20,'Schedule 3_3A Uncomitted'!$G$4:$I$4,0))/12)</f>
        <v>0</v>
      </c>
      <c r="Z20" s="8" cm="1">
        <f t="array" ref="Z20">(Z12*INDEX('Resource $MWh'!$D$4:$I$10,MATCH(_xlfn.CONCAT($S20,$U20),'Resource $MWh'!$C$4:$C$10&amp;'Resource $MWh'!$B$4:$B$10,0),MATCH(YEAR(Z$15),'Resource $MWh'!$D$3:$I$3,0)))
+
(INDEX('Schedule 3_3A Uncomitted'!$G$5:$I$10,MATCH(YEAR(Z$15),'Schedule 3_3A Uncomitted'!$F$5:$F$10,0),MATCH($S20,'Schedule 3_3A Uncomitted'!$G$4:$I$4,0))/12)</f>
        <v>0</v>
      </c>
      <c r="AA20" s="8" cm="1">
        <f t="array" ref="AA20">(AA12*INDEX('Resource $MWh'!$D$4:$I$10,MATCH(_xlfn.CONCAT($S20,$U20),'Resource $MWh'!$C$4:$C$10&amp;'Resource $MWh'!$B$4:$B$10,0),MATCH(YEAR(AA$15),'Resource $MWh'!$D$3:$I$3,0)))
+
(INDEX('Schedule 3_3A Uncomitted'!$G$5:$I$10,MATCH(YEAR(AA$15),'Schedule 3_3A Uncomitted'!$F$5:$F$10,0),MATCH($S20,'Schedule 3_3A Uncomitted'!$G$4:$I$4,0))/12)</f>
        <v>0</v>
      </c>
      <c r="AB20" s="8" cm="1">
        <f t="array" ref="AB20">(AB12*INDEX('Resource $MWh'!$D$4:$I$10,MATCH(_xlfn.CONCAT($S20,$U20),'Resource $MWh'!$C$4:$C$10&amp;'Resource $MWh'!$B$4:$B$10,0),MATCH(YEAR(AB$15),'Resource $MWh'!$D$3:$I$3,0)))
+
(INDEX('Schedule 3_3A Uncomitted'!$G$5:$I$10,MATCH(YEAR(AB$15),'Schedule 3_3A Uncomitted'!$F$5:$F$10,0),MATCH($S20,'Schedule 3_3A Uncomitted'!$G$4:$I$4,0))/12)</f>
        <v>0</v>
      </c>
      <c r="AC20" s="8" cm="1">
        <f t="array" ref="AC20">(AC12*INDEX('Resource $MWh'!$D$4:$I$10,MATCH(_xlfn.CONCAT($S20,$U20),'Resource $MWh'!$C$4:$C$10&amp;'Resource $MWh'!$B$4:$B$10,0),MATCH(YEAR(AC$15),'Resource $MWh'!$D$3:$I$3,0)))
+
(INDEX('Schedule 3_3A Uncomitted'!$G$5:$I$10,MATCH(YEAR(AC$15),'Schedule 3_3A Uncomitted'!$F$5:$F$10,0),MATCH($S20,'Schedule 3_3A Uncomitted'!$G$4:$I$4,0))/12)</f>
        <v>0</v>
      </c>
      <c r="AD20" s="8" cm="1">
        <f t="array" ref="AD20">(AD12*INDEX('Resource $MWh'!$D$4:$I$10,MATCH(_xlfn.CONCAT($S20,$U20),'Resource $MWh'!$C$4:$C$10&amp;'Resource $MWh'!$B$4:$B$10,0),MATCH(YEAR(AD$15),'Resource $MWh'!$D$3:$I$3,0)))
+
(INDEX('Schedule 3_3A Uncomitted'!$G$5:$I$10,MATCH(YEAR(AD$15),'Schedule 3_3A Uncomitted'!$F$5:$F$10,0),MATCH($S20,'Schedule 3_3A Uncomitted'!$G$4:$I$4,0))/12)</f>
        <v>0</v>
      </c>
      <c r="AE20" s="8" cm="1">
        <f t="array" ref="AE20">(AE12*INDEX('Resource $MWh'!$D$4:$I$10,MATCH(_xlfn.CONCAT($S20,$U20),'Resource $MWh'!$C$4:$C$10&amp;'Resource $MWh'!$B$4:$B$10,0),MATCH(YEAR(AE$15),'Resource $MWh'!$D$3:$I$3,0)))
+
(INDEX('Schedule 3_3A Uncomitted'!$G$5:$I$10,MATCH(YEAR(AE$15),'Schedule 3_3A Uncomitted'!$F$5:$F$10,0),MATCH($S20,'Schedule 3_3A Uncomitted'!$G$4:$I$4,0))/12)</f>
        <v>0</v>
      </c>
      <c r="AF20" s="8" cm="1">
        <f t="array" ref="AF20">(AF12*INDEX('Resource $MWh'!$D$4:$I$10,MATCH(_xlfn.CONCAT($S20,$U20),'Resource $MWh'!$C$4:$C$10&amp;'Resource $MWh'!$B$4:$B$10,0),MATCH(YEAR(AF$15),'Resource $MWh'!$D$3:$I$3,0)))
+
(INDEX('Schedule 3_3A Uncomitted'!$G$5:$I$10,MATCH(YEAR(AF$15),'Schedule 3_3A Uncomitted'!$F$5:$F$10,0),MATCH($S20,'Schedule 3_3A Uncomitted'!$G$4:$I$4,0))/12)</f>
        <v>0</v>
      </c>
      <c r="AG20" s="8" cm="1">
        <f t="array" ref="AG20">(AG12*INDEX('Resource $MWh'!$D$4:$I$10,MATCH(_xlfn.CONCAT($S20,$U20),'Resource $MWh'!$C$4:$C$10&amp;'Resource $MWh'!$B$4:$B$10,0),MATCH(YEAR(AG$15),'Resource $MWh'!$D$3:$I$3,0)))
+
(INDEX('Schedule 3_3A Uncomitted'!$G$5:$I$10,MATCH(YEAR(AG$15),'Schedule 3_3A Uncomitted'!$F$5:$F$10,0),MATCH($S20,'Schedule 3_3A Uncomitted'!$G$4:$I$4,0))/12)</f>
        <v>0</v>
      </c>
      <c r="AH20" s="8" cm="1">
        <f t="array" ref="AH20">(AH12*INDEX('Resource $MWh'!$D$4:$I$10,MATCH(_xlfn.CONCAT($S20,$U20),'Resource $MWh'!$C$4:$C$10&amp;'Resource $MWh'!$B$4:$B$10,0),MATCH(YEAR(AH$15),'Resource $MWh'!$D$3:$I$3,0)))
+
(INDEX('Schedule 3_3A Uncomitted'!$G$5:$I$10,MATCH(YEAR(AH$15),'Schedule 3_3A Uncomitted'!$F$5:$F$10,0),MATCH($S20,'Schedule 3_3A Uncomitted'!$G$4:$I$4,0))/12)</f>
        <v>0</v>
      </c>
      <c r="AI20" s="8" cm="1">
        <f t="array" ref="AI20">(AI12*INDEX('Resource $MWh'!$D$4:$I$10,MATCH(_xlfn.CONCAT($S20,$U20),'Resource $MWh'!$C$4:$C$10&amp;'Resource $MWh'!$B$4:$B$10,0),MATCH(YEAR(AI$15),'Resource $MWh'!$D$3:$I$3,0)))
+
(INDEX('Schedule 3_3A Uncomitted'!$G$5:$I$10,MATCH(YEAR(AI$15),'Schedule 3_3A Uncomitted'!$F$5:$F$10,0),MATCH($S20,'Schedule 3_3A Uncomitted'!$G$4:$I$4,0))/12)</f>
        <v>0</v>
      </c>
      <c r="AJ20" s="8" cm="1">
        <f t="array" ref="AJ20">(AJ12*INDEX('Resource $MWh'!$D$4:$I$10,MATCH(_xlfn.CONCAT($S20,$U20),'Resource $MWh'!$C$4:$C$10&amp;'Resource $MWh'!$B$4:$B$10,0),MATCH(YEAR(AJ$15),'Resource $MWh'!$D$3:$I$3,0)))
+
(INDEX('Schedule 3_3A Uncomitted'!$G$5:$I$10,MATCH(YEAR(AJ$15),'Schedule 3_3A Uncomitted'!$F$5:$F$10,0),MATCH($S20,'Schedule 3_3A Uncomitted'!$G$4:$I$4,0))/12)</f>
        <v>0</v>
      </c>
      <c r="AK20" s="8" cm="1">
        <f t="array" ref="AK20">(AK12*INDEX('Resource $MWh'!$D$4:$I$10,MATCH(_xlfn.CONCAT($S20,$U20),'Resource $MWh'!$C$4:$C$10&amp;'Resource $MWh'!$B$4:$B$10,0),MATCH(YEAR(AK$15),'Resource $MWh'!$D$3:$I$3,0)))
+
(INDEX('Schedule 3_3A Uncomitted'!$G$5:$I$10,MATCH(YEAR(AK$15),'Schedule 3_3A Uncomitted'!$F$5:$F$10,0),MATCH($S20,'Schedule 3_3A Uncomitted'!$G$4:$I$4,0))/12)</f>
        <v>0</v>
      </c>
      <c r="AL20" s="8" cm="1">
        <f t="array" ref="AL20">(AL12*INDEX('Resource $MWh'!$D$4:$I$10,MATCH(_xlfn.CONCAT($S20,$U20),'Resource $MWh'!$C$4:$C$10&amp;'Resource $MWh'!$B$4:$B$10,0),MATCH(YEAR(AL$15),'Resource $MWh'!$D$3:$I$3,0)))
+
(INDEX('Schedule 3_3A Uncomitted'!$G$5:$I$10,MATCH(YEAR(AL$15),'Schedule 3_3A Uncomitted'!$F$5:$F$10,0),MATCH($S20,'Schedule 3_3A Uncomitted'!$G$4:$I$4,0))/12)</f>
        <v>0</v>
      </c>
      <c r="AM20" s="8" cm="1">
        <f t="array" ref="AM20">(AM12*INDEX('Resource $MWh'!$D$4:$I$10,MATCH(_xlfn.CONCAT($S20,$U20),'Resource $MWh'!$C$4:$C$10&amp;'Resource $MWh'!$B$4:$B$10,0),MATCH(YEAR(AM$15),'Resource $MWh'!$D$3:$I$3,0)))
+
(INDEX('Schedule 3_3A Uncomitted'!$G$5:$I$10,MATCH(YEAR(AM$15),'Schedule 3_3A Uncomitted'!$F$5:$F$10,0),MATCH($S20,'Schedule 3_3A Uncomitted'!$G$4:$I$4,0))/12)</f>
        <v>0</v>
      </c>
      <c r="AN20" s="8" cm="1">
        <f t="array" ref="AN20">(AN12*INDEX('Resource $MWh'!$D$4:$I$10,MATCH(_xlfn.CONCAT($S20,$U20),'Resource $MWh'!$C$4:$C$10&amp;'Resource $MWh'!$B$4:$B$10,0),MATCH(YEAR(AN$15),'Resource $MWh'!$D$3:$I$3,0)))
+
(INDEX('Schedule 3_3A Uncomitted'!$G$5:$I$10,MATCH(YEAR(AN$15),'Schedule 3_3A Uncomitted'!$F$5:$F$10,0),MATCH($S20,'Schedule 3_3A Uncomitted'!$G$4:$I$4,0))/12)</f>
        <v>0</v>
      </c>
      <c r="AO20" s="8" cm="1">
        <f t="array" ref="AO20">(AO12*INDEX('Resource $MWh'!$D$4:$I$10,MATCH(_xlfn.CONCAT($S20,$U20),'Resource $MWh'!$C$4:$C$10&amp;'Resource $MWh'!$B$4:$B$10,0),MATCH(YEAR(AO$15),'Resource $MWh'!$D$3:$I$3,0)))
+
(INDEX('Schedule 3_3A Uncomitted'!$G$5:$I$10,MATCH(YEAR(AO$15),'Schedule 3_3A Uncomitted'!$F$5:$F$10,0),MATCH($S20,'Schedule 3_3A Uncomitted'!$G$4:$I$4,0))/12)</f>
        <v>0</v>
      </c>
      <c r="AP20" s="8" cm="1">
        <f t="array" ref="AP20">(AP12*INDEX('Resource $MWh'!$D$4:$I$10,MATCH(_xlfn.CONCAT($S20,$U20),'Resource $MWh'!$C$4:$C$10&amp;'Resource $MWh'!$B$4:$B$10,0),MATCH(YEAR(AP$15),'Resource $MWh'!$D$3:$I$3,0)))
+
(INDEX('Schedule 3_3A Uncomitted'!$G$5:$I$10,MATCH(YEAR(AP$15),'Schedule 3_3A Uncomitted'!$F$5:$F$10,0),MATCH($S20,'Schedule 3_3A Uncomitted'!$G$4:$I$4,0))/12)</f>
        <v>0</v>
      </c>
      <c r="AQ20" s="8" cm="1">
        <f t="array" ref="AQ20">(AQ12*INDEX('Resource $MWh'!$D$4:$I$10,MATCH(_xlfn.CONCAT($S20,$U20),'Resource $MWh'!$C$4:$C$10&amp;'Resource $MWh'!$B$4:$B$10,0),MATCH(YEAR(AQ$15),'Resource $MWh'!$D$3:$I$3,0)))
+
(INDEX('Schedule 3_3A Uncomitted'!$G$5:$I$10,MATCH(YEAR(AQ$15),'Schedule 3_3A Uncomitted'!$F$5:$F$10,0),MATCH($S20,'Schedule 3_3A Uncomitted'!$G$4:$I$4,0))/12)</f>
        <v>0</v>
      </c>
      <c r="AR20" s="8" cm="1">
        <f t="array" ref="AR20">(AR12*INDEX('Resource $MWh'!$D$4:$I$10,MATCH(_xlfn.CONCAT($S20,$U20),'Resource $MWh'!$C$4:$C$10&amp;'Resource $MWh'!$B$4:$B$10,0),MATCH(YEAR(AR$15),'Resource $MWh'!$D$3:$I$3,0)))
+
(INDEX('Schedule 3_3A Uncomitted'!$G$5:$I$10,MATCH(YEAR(AR$15),'Schedule 3_3A Uncomitted'!$F$5:$F$10,0),MATCH($S20,'Schedule 3_3A Uncomitted'!$G$4:$I$4,0))/12)</f>
        <v>0</v>
      </c>
      <c r="AS20" s="8" cm="1">
        <f t="array" ref="AS20">(AS12*INDEX('Resource $MWh'!$D$4:$I$10,MATCH(_xlfn.CONCAT($S20,$U20),'Resource $MWh'!$C$4:$C$10&amp;'Resource $MWh'!$B$4:$B$10,0),MATCH(YEAR(AS$15),'Resource $MWh'!$D$3:$I$3,0)))
+
(INDEX('Schedule 3_3A Uncomitted'!$G$5:$I$10,MATCH(YEAR(AS$15),'Schedule 3_3A Uncomitted'!$F$5:$F$10,0),MATCH($S20,'Schedule 3_3A Uncomitted'!$G$4:$I$4,0))/12)</f>
        <v>0</v>
      </c>
      <c r="AT20" s="8" cm="1">
        <f t="array" ref="AT20">(AT12*INDEX('Resource $MWh'!$D$4:$I$10,MATCH(_xlfn.CONCAT($S20,$U20),'Resource $MWh'!$C$4:$C$10&amp;'Resource $MWh'!$B$4:$B$10,0),MATCH(YEAR(AT$15),'Resource $MWh'!$D$3:$I$3,0)))
+
(INDEX('Schedule 3_3A Uncomitted'!$G$5:$I$10,MATCH(YEAR(AT$15),'Schedule 3_3A Uncomitted'!$F$5:$F$10,0),MATCH($S20,'Schedule 3_3A Uncomitted'!$G$4:$I$4,0))/12)</f>
        <v>0</v>
      </c>
      <c r="AU20" s="8" cm="1">
        <f t="array" ref="AU20">(AU12*INDEX('Resource $MWh'!$D$4:$I$10,MATCH(_xlfn.CONCAT($S20,$U20),'Resource $MWh'!$C$4:$C$10&amp;'Resource $MWh'!$B$4:$B$10,0),MATCH(YEAR(AU$15),'Resource $MWh'!$D$3:$I$3,0)))
+
(INDEX('Schedule 3_3A Uncomitted'!$G$5:$I$10,MATCH(YEAR(AU$15),'Schedule 3_3A Uncomitted'!$F$5:$F$10,0),MATCH($S20,'Schedule 3_3A Uncomitted'!$G$4:$I$4,0))/12)</f>
        <v>0</v>
      </c>
      <c r="AV20" s="8" cm="1">
        <f t="array" ref="AV20">(AV12*INDEX('Resource $MWh'!$D$4:$I$10,MATCH(_xlfn.CONCAT($S20,$U20),'Resource $MWh'!$C$4:$C$10&amp;'Resource $MWh'!$B$4:$B$10,0),MATCH(YEAR(AV$15),'Resource $MWh'!$D$3:$I$3,0)))
+
(INDEX('Schedule 3_3A Uncomitted'!$G$5:$I$10,MATCH(YEAR(AV$15),'Schedule 3_3A Uncomitted'!$F$5:$F$10,0),MATCH($S20,'Schedule 3_3A Uncomitted'!$G$4:$I$4,0))/12)</f>
        <v>0</v>
      </c>
      <c r="AW20" s="8" cm="1">
        <f t="array" ref="AW20">(AW12*INDEX('Resource $MWh'!$D$4:$I$10,MATCH(_xlfn.CONCAT($S20,$U20),'Resource $MWh'!$C$4:$C$10&amp;'Resource $MWh'!$B$4:$B$10,0),MATCH(YEAR(AW$15),'Resource $MWh'!$D$3:$I$3,0)))
+
(INDEX('Schedule 3_3A Uncomitted'!$G$5:$I$10,MATCH(YEAR(AW$15),'Schedule 3_3A Uncomitted'!$F$5:$F$10,0),MATCH($S20,'Schedule 3_3A Uncomitted'!$G$4:$I$4,0))/12)</f>
        <v>0</v>
      </c>
      <c r="AX20" s="8" cm="1">
        <f t="array" ref="AX20">(AX12*INDEX('Resource $MWh'!$D$4:$I$10,MATCH(_xlfn.CONCAT($S20,$U20),'Resource $MWh'!$C$4:$C$10&amp;'Resource $MWh'!$B$4:$B$10,0),MATCH(YEAR(AX$15),'Resource $MWh'!$D$3:$I$3,0)))
+
(INDEX('Schedule 3_3A Uncomitted'!$G$5:$I$10,MATCH(YEAR(AX$15),'Schedule 3_3A Uncomitted'!$F$5:$F$10,0),MATCH($S20,'Schedule 3_3A Uncomitted'!$G$4:$I$4,0))/12)</f>
        <v>0</v>
      </c>
      <c r="AY20" s="8" cm="1">
        <f t="array" ref="AY20">(AY12*INDEX('Resource $MWh'!$D$4:$I$10,MATCH(_xlfn.CONCAT($S20,$U20),'Resource $MWh'!$C$4:$C$10&amp;'Resource $MWh'!$B$4:$B$10,0),MATCH(YEAR(AY$15),'Resource $MWh'!$D$3:$I$3,0)))
+
(INDEX('Schedule 3_3A Uncomitted'!$G$5:$I$10,MATCH(YEAR(AY$15),'Schedule 3_3A Uncomitted'!$F$5:$F$10,0),MATCH($S20,'Schedule 3_3A Uncomitted'!$G$4:$I$4,0))/12)</f>
        <v>0</v>
      </c>
      <c r="AZ20" s="8" cm="1">
        <f t="array" ref="AZ20">(AZ12*INDEX('Resource $MWh'!$D$4:$I$10,MATCH(_xlfn.CONCAT($S20,$U20),'Resource $MWh'!$C$4:$C$10&amp;'Resource $MWh'!$B$4:$B$10,0),MATCH(YEAR(AZ$15),'Resource $MWh'!$D$3:$I$3,0)))
+
(INDEX('Schedule 3_3A Uncomitted'!$G$5:$I$10,MATCH(YEAR(AZ$15),'Schedule 3_3A Uncomitted'!$F$5:$F$10,0),MATCH($S20,'Schedule 3_3A Uncomitted'!$G$4:$I$4,0))/12)</f>
        <v>0</v>
      </c>
      <c r="BA20" s="8" cm="1">
        <f t="array" ref="BA20">(BA12*INDEX('Resource $MWh'!$D$4:$I$10,MATCH(_xlfn.CONCAT($S20,$U20),'Resource $MWh'!$C$4:$C$10&amp;'Resource $MWh'!$B$4:$B$10,0),MATCH(YEAR(BA$15),'Resource $MWh'!$D$3:$I$3,0)))
+
(INDEX('Schedule 3_3A Uncomitted'!$G$5:$I$10,MATCH(YEAR(BA$15),'Schedule 3_3A Uncomitted'!$F$5:$F$10,0),MATCH($S20,'Schedule 3_3A Uncomitted'!$G$4:$I$4,0))/12)</f>
        <v>0</v>
      </c>
      <c r="BB20" s="8" cm="1">
        <f t="array" ref="BB20">(BB12*INDEX('Resource $MWh'!$D$4:$I$10,MATCH(_xlfn.CONCAT($S20,$U20),'Resource $MWh'!$C$4:$C$10&amp;'Resource $MWh'!$B$4:$B$10,0),MATCH(YEAR(BB$15),'Resource $MWh'!$D$3:$I$3,0)))
+
(INDEX('Schedule 3_3A Uncomitted'!$G$5:$I$10,MATCH(YEAR(BB$15),'Schedule 3_3A Uncomitted'!$F$5:$F$10,0),MATCH($S20,'Schedule 3_3A Uncomitted'!$G$4:$I$4,0))/12)</f>
        <v>0</v>
      </c>
      <c r="BC20" s="8" cm="1">
        <f t="array" ref="BC20">(BC12*INDEX('Resource $MWh'!$D$4:$I$10,MATCH(_xlfn.CONCAT($S20,$U20),'Resource $MWh'!$C$4:$C$10&amp;'Resource $MWh'!$B$4:$B$10,0),MATCH(YEAR(BC$15),'Resource $MWh'!$D$3:$I$3,0)))
+
(INDEX('Schedule 3_3A Uncomitted'!$G$5:$I$10,MATCH(YEAR(BC$15),'Schedule 3_3A Uncomitted'!$F$5:$F$10,0),MATCH($S20,'Schedule 3_3A Uncomitted'!$G$4:$I$4,0))/12)</f>
        <v>0</v>
      </c>
      <c r="BD20" s="8" cm="1">
        <f t="array" ref="BD20">(BD12*INDEX('Resource $MWh'!$D$4:$I$10,MATCH(_xlfn.CONCAT($S20,$U20),'Resource $MWh'!$C$4:$C$10&amp;'Resource $MWh'!$B$4:$B$10,0),MATCH(YEAR(BD$15),'Resource $MWh'!$D$3:$I$3,0)))
+
(INDEX('Schedule 3_3A Uncomitted'!$G$5:$I$10,MATCH(YEAR(BD$15),'Schedule 3_3A Uncomitted'!$F$5:$F$10,0),MATCH($S20,'Schedule 3_3A Uncomitted'!$G$4:$I$4,0))/12)</f>
        <v>0</v>
      </c>
      <c r="BE20" s="8" cm="1">
        <f t="array" ref="BE20">(BE12*INDEX('Resource $MWh'!$D$4:$I$10,MATCH(_xlfn.CONCAT($S20,$U20),'Resource $MWh'!$C$4:$C$10&amp;'Resource $MWh'!$B$4:$B$10,0),MATCH(YEAR(BE$15),'Resource $MWh'!$D$3:$I$3,0)))
+
(INDEX('Schedule 3_3A Uncomitted'!$G$5:$I$10,MATCH(YEAR(BE$15),'Schedule 3_3A Uncomitted'!$F$5:$F$10,0),MATCH($S20,'Schedule 3_3A Uncomitted'!$G$4:$I$4,0))/12)</f>
        <v>0</v>
      </c>
      <c r="BF20" s="8" cm="1">
        <f t="array" ref="BF20">(BF12*INDEX('Resource $MWh'!$D$4:$I$10,MATCH(_xlfn.CONCAT($S20,$U20),'Resource $MWh'!$C$4:$C$10&amp;'Resource $MWh'!$B$4:$B$10,0),MATCH(YEAR(BF$15),'Resource $MWh'!$D$3:$I$3,0)))
+
(INDEX('Schedule 3_3A Uncomitted'!$G$5:$I$10,MATCH(YEAR(BF$15),'Schedule 3_3A Uncomitted'!$F$5:$F$10,0),MATCH($S20,'Schedule 3_3A Uncomitted'!$G$4:$I$4,0))/12)</f>
        <v>0</v>
      </c>
      <c r="BG20" s="8" cm="1">
        <f t="array" ref="BG20">(BG12*INDEX('Resource $MWh'!$D$4:$I$10,MATCH(_xlfn.CONCAT($S20,$U20),'Resource $MWh'!$C$4:$C$10&amp;'Resource $MWh'!$B$4:$B$10,0),MATCH(YEAR(BG$15),'Resource $MWh'!$D$3:$I$3,0)))
+
(INDEX('Schedule 3_3A Uncomitted'!$G$5:$I$10,MATCH(YEAR(BG$15),'Schedule 3_3A Uncomitted'!$F$5:$F$10,0),MATCH($S20,'Schedule 3_3A Uncomitted'!$G$4:$I$4,0))/12)</f>
        <v>0</v>
      </c>
      <c r="BH20" s="8" cm="1">
        <f t="array" ref="BH20">(BH12*INDEX('Resource $MWh'!$D$4:$I$10,MATCH(_xlfn.CONCAT($S20,$U20),'Resource $MWh'!$C$4:$C$10&amp;'Resource $MWh'!$B$4:$B$10,0),MATCH(YEAR(BH$15),'Resource $MWh'!$D$3:$I$3,0)))
+
(INDEX('Schedule 3_3A Uncomitted'!$G$5:$I$10,MATCH(YEAR(BH$15),'Schedule 3_3A Uncomitted'!$F$5:$F$10,0),MATCH($S20,'Schedule 3_3A Uncomitted'!$G$4:$I$4,0))/12)</f>
        <v>0</v>
      </c>
      <c r="BI20" s="8" cm="1">
        <f t="array" ref="BI20">(BI12*INDEX('Resource $MWh'!$D$4:$I$10,MATCH(_xlfn.CONCAT($S20,$U20),'Resource $MWh'!$C$4:$C$10&amp;'Resource $MWh'!$B$4:$B$10,0),MATCH(YEAR(BI$15),'Resource $MWh'!$D$3:$I$3,0)))
+
(INDEX('Schedule 3_3A Uncomitted'!$G$5:$I$10,MATCH(YEAR(BI$15),'Schedule 3_3A Uncomitted'!$F$5:$F$10,0),MATCH($S20,'Schedule 3_3A Uncomitted'!$G$4:$I$4,0))/12)</f>
        <v>0</v>
      </c>
      <c r="BJ20" s="8" cm="1">
        <f t="array" ref="BJ20">(BJ12*INDEX('Resource $MWh'!$D$4:$I$10,MATCH(_xlfn.CONCAT($S20,$U20),'Resource $MWh'!$C$4:$C$10&amp;'Resource $MWh'!$B$4:$B$10,0),MATCH(YEAR(BJ$15),'Resource $MWh'!$D$3:$I$3,0)))
+
(INDEX('Schedule 3_3A Uncomitted'!$G$5:$I$10,MATCH(YEAR(BJ$15),'Schedule 3_3A Uncomitted'!$F$5:$F$10,0),MATCH($S20,'Schedule 3_3A Uncomitted'!$G$4:$I$4,0))/12)</f>
        <v>0</v>
      </c>
      <c r="BK20" s="8" cm="1">
        <f t="array" ref="BK20">(BK12*INDEX('Resource $MWh'!$D$4:$I$10,MATCH(_xlfn.CONCAT($S20,$U20),'Resource $MWh'!$C$4:$C$10&amp;'Resource $MWh'!$B$4:$B$10,0),MATCH(YEAR(BK$15),'Resource $MWh'!$D$3:$I$3,0)))
+
(INDEX('Schedule 3_3A Uncomitted'!$G$5:$I$10,MATCH(YEAR(BK$15),'Schedule 3_3A Uncomitted'!$F$5:$F$10,0),MATCH($S20,'Schedule 3_3A Uncomitted'!$G$4:$I$4,0))/12)</f>
        <v>0</v>
      </c>
      <c r="BL20" s="8" cm="1">
        <f t="array" ref="BL20">(BL12*INDEX('Resource $MWh'!$D$4:$I$10,MATCH(_xlfn.CONCAT($S20,$U20),'Resource $MWh'!$C$4:$C$10&amp;'Resource $MWh'!$B$4:$B$10,0),MATCH(YEAR(BL$15),'Resource $MWh'!$D$3:$I$3,0)))
+
(INDEX('Schedule 3_3A Uncomitted'!$G$5:$I$10,MATCH(YEAR(BL$15),'Schedule 3_3A Uncomitted'!$F$5:$F$10,0),MATCH($S20,'Schedule 3_3A Uncomitted'!$G$4:$I$4,0))/12)</f>
        <v>0</v>
      </c>
      <c r="BM20" s="8" cm="1">
        <f t="array" ref="BM20">(BM12*INDEX('Resource $MWh'!$D$4:$I$10,MATCH(_xlfn.CONCAT($S20,$U20),'Resource $MWh'!$C$4:$C$10&amp;'Resource $MWh'!$B$4:$B$10,0),MATCH(YEAR(BM$15),'Resource $MWh'!$D$3:$I$3,0)))
+
(INDEX('Schedule 3_3A Uncomitted'!$G$5:$I$10,MATCH(YEAR(BM$15),'Schedule 3_3A Uncomitted'!$F$5:$F$10,0),MATCH($S20,'Schedule 3_3A Uncomitted'!$G$4:$I$4,0))/12)</f>
        <v>0</v>
      </c>
      <c r="BN20" s="8" cm="1">
        <f t="array" ref="BN20">(BN12*INDEX('Resource $MWh'!$D$4:$I$10,MATCH(_xlfn.CONCAT($S20,$U20),'Resource $MWh'!$C$4:$C$10&amp;'Resource $MWh'!$B$4:$B$10,0),MATCH(YEAR(BN$15),'Resource $MWh'!$D$3:$I$3,0)))
+
(INDEX('Schedule 3_3A Uncomitted'!$G$5:$I$10,MATCH(YEAR(BN$15),'Schedule 3_3A Uncomitted'!$F$5:$F$10,0),MATCH($S20,'Schedule 3_3A Uncomitted'!$G$4:$I$4,0))/12)</f>
        <v>0</v>
      </c>
      <c r="BO20" s="8" cm="1">
        <f t="array" ref="BO20">(BO12*INDEX('Resource $MWh'!$D$4:$I$10,MATCH(_xlfn.CONCAT($S20,$U20),'Resource $MWh'!$C$4:$C$10&amp;'Resource $MWh'!$B$4:$B$10,0),MATCH(YEAR(BO$15),'Resource $MWh'!$D$3:$I$3,0)))
+
(INDEX('Schedule 3_3A Uncomitted'!$G$5:$I$10,MATCH(YEAR(BO$15),'Schedule 3_3A Uncomitted'!$F$5:$F$10,0),MATCH($S20,'Schedule 3_3A Uncomitted'!$G$4:$I$4,0))/12)</f>
        <v>0</v>
      </c>
      <c r="BP20" s="8" cm="1">
        <f t="array" ref="BP20">(BP12*INDEX('Resource $MWh'!$D$4:$I$10,MATCH(_xlfn.CONCAT($S20,$U20),'Resource $MWh'!$C$4:$C$10&amp;'Resource $MWh'!$B$4:$B$10,0),MATCH(YEAR(BP$15),'Resource $MWh'!$D$3:$I$3,0)))
+
(INDEX('Schedule 3_3A Uncomitted'!$G$5:$I$10,MATCH(YEAR(BP$15),'Schedule 3_3A Uncomitted'!$F$5:$F$10,0),MATCH($S20,'Schedule 3_3A Uncomitted'!$G$4:$I$4,0))/12)</f>
        <v>0</v>
      </c>
      <c r="BQ20" s="8" cm="1">
        <f t="array" ref="BQ20">(BQ12*INDEX('Resource $MWh'!$D$4:$I$10,MATCH(_xlfn.CONCAT($S20,$U20),'Resource $MWh'!$C$4:$C$10&amp;'Resource $MWh'!$B$4:$B$10,0),MATCH(YEAR(BQ$15),'Resource $MWh'!$D$3:$I$3,0)))
+
(INDEX('Schedule 3_3A Uncomitted'!$G$5:$I$10,MATCH(YEAR(BQ$15),'Schedule 3_3A Uncomitted'!$F$5:$F$10,0),MATCH($S20,'Schedule 3_3A Uncomitted'!$G$4:$I$4,0))/12)</f>
        <v>0</v>
      </c>
      <c r="BR20" s="8" cm="1">
        <f t="array" ref="BR20">(BR12*INDEX('Resource $MWh'!$D$4:$I$10,MATCH(_xlfn.CONCAT($S20,$U20),'Resource $MWh'!$C$4:$C$10&amp;'Resource $MWh'!$B$4:$B$10,0),MATCH(YEAR(BR$15),'Resource $MWh'!$D$3:$I$3,0)))
+
(INDEX('Schedule 3_3A Uncomitted'!$G$5:$I$10,MATCH(YEAR(BR$15),'Schedule 3_3A Uncomitted'!$F$5:$F$10,0),MATCH($S20,'Schedule 3_3A Uncomitted'!$G$4:$I$4,0))/12)</f>
        <v>0</v>
      </c>
      <c r="BS20" s="8" cm="1">
        <f t="array" ref="BS20">(BS12*INDEX('Resource $MWh'!$D$4:$I$10,MATCH(_xlfn.CONCAT($S20,$U20),'Resource $MWh'!$C$4:$C$10&amp;'Resource $MWh'!$B$4:$B$10,0),MATCH(YEAR(BS$15),'Resource $MWh'!$D$3:$I$3,0)))
+
(INDEX('Schedule 3_3A Uncomitted'!$G$5:$I$10,MATCH(YEAR(BS$15),'Schedule 3_3A Uncomitted'!$F$5:$F$10,0),MATCH($S20,'Schedule 3_3A Uncomitted'!$G$4:$I$4,0))/12)</f>
        <v>0</v>
      </c>
      <c r="BT20" s="8" cm="1">
        <f t="array" ref="BT20">(BT12*INDEX('Resource $MWh'!$D$4:$I$10,MATCH(_xlfn.CONCAT($S20,$U20),'Resource $MWh'!$C$4:$C$10&amp;'Resource $MWh'!$B$4:$B$10,0),MATCH(YEAR(BT$15),'Resource $MWh'!$D$3:$I$3,0)))
+
(INDEX('Schedule 3_3A Uncomitted'!$G$5:$I$10,MATCH(YEAR(BT$15),'Schedule 3_3A Uncomitted'!$F$5:$F$10,0),MATCH($S20,'Schedule 3_3A Uncomitted'!$G$4:$I$4,0))/12)</f>
        <v>0</v>
      </c>
      <c r="BU20" s="8" cm="1">
        <f t="array" ref="BU20">(BU12*INDEX('Resource $MWh'!$D$4:$I$10,MATCH(_xlfn.CONCAT($S20,$U20),'Resource $MWh'!$C$4:$C$10&amp;'Resource $MWh'!$B$4:$B$10,0),MATCH(YEAR(BU$15),'Resource $MWh'!$D$3:$I$3,0)))
+
(INDEX('Schedule 3_3A Uncomitted'!$G$5:$I$10,MATCH(YEAR(BU$15),'Schedule 3_3A Uncomitted'!$F$5:$F$10,0),MATCH($S20,'Schedule 3_3A Uncomitted'!$G$4:$I$4,0))/12)</f>
        <v>0</v>
      </c>
      <c r="BV20" s="8" cm="1">
        <f t="array" ref="BV20">(BV12*INDEX('Resource $MWh'!$D$4:$I$10,MATCH(_xlfn.CONCAT($S20,$U20),'Resource $MWh'!$C$4:$C$10&amp;'Resource $MWh'!$B$4:$B$10,0),MATCH(YEAR(BV$15),'Resource $MWh'!$D$3:$I$3,0)))
+
(INDEX('Schedule 3_3A Uncomitted'!$G$5:$I$10,MATCH(YEAR(BV$15),'Schedule 3_3A Uncomitted'!$F$5:$F$10,0),MATCH($S20,'Schedule 3_3A Uncomitted'!$G$4:$I$4,0))/12)</f>
        <v>0</v>
      </c>
      <c r="BW20" s="8" cm="1">
        <f t="array" ref="BW20">(BW12*INDEX('Resource $MWh'!$D$4:$I$10,MATCH(_xlfn.CONCAT($S20,$U20),'Resource $MWh'!$C$4:$C$10&amp;'Resource $MWh'!$B$4:$B$10,0),MATCH(YEAR(BW$15),'Resource $MWh'!$D$3:$I$3,0)))
+
(INDEX('Schedule 3_3A Uncomitted'!$G$5:$I$10,MATCH(YEAR(BW$15),'Schedule 3_3A Uncomitted'!$F$5:$F$10,0),MATCH($S20,'Schedule 3_3A Uncomitted'!$G$4:$I$4,0))/12)</f>
        <v>0</v>
      </c>
      <c r="BX20" s="8" cm="1">
        <f t="array" ref="BX20">(BX12*INDEX('Resource $MWh'!$D$4:$I$10,MATCH(_xlfn.CONCAT($S20,$U20),'Resource $MWh'!$C$4:$C$10&amp;'Resource $MWh'!$B$4:$B$10,0),MATCH(YEAR(BX$15),'Resource $MWh'!$D$3:$I$3,0)))
+
(INDEX('Schedule 3_3A Uncomitted'!$G$5:$I$10,MATCH(YEAR(BX$15),'Schedule 3_3A Uncomitted'!$F$5:$F$10,0),MATCH($S20,'Schedule 3_3A Uncomitted'!$G$4:$I$4,0))/12)</f>
        <v>0</v>
      </c>
      <c r="BY20" s="8" cm="1">
        <f t="array" ref="BY20">(BY12*INDEX('Resource $MWh'!$D$4:$I$10,MATCH(_xlfn.CONCAT($S20,$U20),'Resource $MWh'!$C$4:$C$10&amp;'Resource $MWh'!$B$4:$B$10,0),MATCH(YEAR(BY$15),'Resource $MWh'!$D$3:$I$3,0)))
+
(INDEX('Schedule 3_3A Uncomitted'!$G$5:$I$10,MATCH(YEAR(BY$15),'Schedule 3_3A Uncomitted'!$F$5:$F$10,0),MATCH($S20,'Schedule 3_3A Uncomitted'!$G$4:$I$4,0))/12)</f>
        <v>0</v>
      </c>
      <c r="BZ20" s="8" cm="1">
        <f t="array" ref="BZ20">(BZ12*INDEX('Resource $MWh'!$D$4:$I$10,MATCH(_xlfn.CONCAT($S20,$U20),'Resource $MWh'!$C$4:$C$10&amp;'Resource $MWh'!$B$4:$B$10,0),MATCH(YEAR(BZ$15),'Resource $MWh'!$D$3:$I$3,0)))
+
(INDEX('Schedule 3_3A Uncomitted'!$G$5:$I$10,MATCH(YEAR(BZ$15),'Schedule 3_3A Uncomitted'!$F$5:$F$10,0),MATCH($S20,'Schedule 3_3A Uncomitted'!$G$4:$I$4,0))/12)</f>
        <v>0</v>
      </c>
      <c r="CA20" s="8" cm="1">
        <f t="array" ref="CA20">(CA12*INDEX('Resource $MWh'!$D$4:$I$10,MATCH(_xlfn.CONCAT($S20,$U20),'Resource $MWh'!$C$4:$C$10&amp;'Resource $MWh'!$B$4:$B$10,0),MATCH(YEAR(CA$15),'Resource $MWh'!$D$3:$I$3,0)))
+
(INDEX('Schedule 3_3A Uncomitted'!$G$5:$I$10,MATCH(YEAR(CA$15),'Schedule 3_3A Uncomitted'!$F$5:$F$10,0),MATCH($S20,'Schedule 3_3A Uncomitted'!$G$4:$I$4,0))/12)</f>
        <v>0</v>
      </c>
      <c r="CB20" s="8" cm="1">
        <f t="array" ref="CB20">(CB12*INDEX('Resource $MWh'!$D$4:$I$10,MATCH(_xlfn.CONCAT($S20,$U20),'Resource $MWh'!$C$4:$C$10&amp;'Resource $MWh'!$B$4:$B$10,0),MATCH(YEAR(CB$15),'Resource $MWh'!$D$3:$I$3,0)))
+
(INDEX('Schedule 3_3A Uncomitted'!$G$5:$I$10,MATCH(YEAR(CB$15),'Schedule 3_3A Uncomitted'!$F$5:$F$10,0),MATCH($S20,'Schedule 3_3A Uncomitted'!$G$4:$I$4,0))/12)</f>
        <v>0</v>
      </c>
      <c r="CC20" s="8" cm="1">
        <f t="array" ref="CC20">(CC12*INDEX('Resource $MWh'!$D$4:$I$10,MATCH(_xlfn.CONCAT($S20,$U20),'Resource $MWh'!$C$4:$C$10&amp;'Resource $MWh'!$B$4:$B$10,0),MATCH(YEAR(CC$15),'Resource $MWh'!$D$3:$I$3,0)))
+
(INDEX('Schedule 3_3A Uncomitted'!$G$5:$I$10,MATCH(YEAR(CC$15),'Schedule 3_3A Uncomitted'!$F$5:$F$10,0),MATCH($S20,'Schedule 3_3A Uncomitted'!$G$4:$I$4,0))/12)</f>
        <v>0</v>
      </c>
      <c r="CD20" s="8" cm="1">
        <f t="array" ref="CD20">(CD12*INDEX('Resource $MWh'!$D$4:$I$10,MATCH(_xlfn.CONCAT($S20,$U20),'Resource $MWh'!$C$4:$C$10&amp;'Resource $MWh'!$B$4:$B$10,0),MATCH(YEAR(CD$15),'Resource $MWh'!$D$3:$I$3,0)))
+
(INDEX('Schedule 3_3A Uncomitted'!$G$5:$I$10,MATCH(YEAR(CD$15),'Schedule 3_3A Uncomitted'!$F$5:$F$10,0),MATCH($S20,'Schedule 3_3A Uncomitted'!$G$4:$I$4,0))/12)</f>
        <v>0</v>
      </c>
      <c r="CE20" s="8" cm="1">
        <f t="array" ref="CE20">(CE12*INDEX('Resource $MWh'!$D$4:$I$10,MATCH(_xlfn.CONCAT($S20,$U20),'Resource $MWh'!$C$4:$C$10&amp;'Resource $MWh'!$B$4:$B$10,0),MATCH(YEAR(CE$15),'Resource $MWh'!$D$3:$I$3,0)))
+
(INDEX('Schedule 3_3A Uncomitted'!$G$5:$I$10,MATCH(YEAR(CE$15),'Schedule 3_3A Uncomitted'!$F$5:$F$10,0),MATCH($S20,'Schedule 3_3A Uncomitted'!$G$4:$I$4,0))/12)</f>
        <v>0</v>
      </c>
      <c r="CF20" s="8" cm="1">
        <f t="array" ref="CF20">(CF12*INDEX('Resource $MWh'!$D$4:$I$10,MATCH(_xlfn.CONCAT($S20,$U20),'Resource $MWh'!$C$4:$C$10&amp;'Resource $MWh'!$B$4:$B$10,0),MATCH(YEAR(CF$15),'Resource $MWh'!$D$3:$I$3,0)))
+
(INDEX('Schedule 3_3A Uncomitted'!$G$5:$I$10,MATCH(YEAR(CF$15),'Schedule 3_3A Uncomitted'!$F$5:$F$10,0),MATCH($S20,'Schedule 3_3A Uncomitted'!$G$4:$I$4,0))/12)</f>
        <v>79272.231371463291</v>
      </c>
      <c r="CG20" s="8" cm="1">
        <f t="array" ref="CG20">(CG12*INDEX('Resource $MWh'!$D$4:$I$10,MATCH(_xlfn.CONCAT($S20,$U20),'Resource $MWh'!$C$4:$C$10&amp;'Resource $MWh'!$B$4:$B$10,0),MATCH(YEAR(CG$15),'Resource $MWh'!$D$3:$I$3,0)))
+
(INDEX('Schedule 3_3A Uncomitted'!$G$5:$I$10,MATCH(YEAR(CG$15),'Schedule 3_3A Uncomitted'!$F$5:$F$10,0),MATCH($S20,'Schedule 3_3A Uncomitted'!$G$4:$I$4,0))/12)</f>
        <v>105326.11993840231</v>
      </c>
      <c r="CH20" s="8" cm="1">
        <f t="array" ref="CH20">(CH12*INDEX('Resource $MWh'!$D$4:$I$10,MATCH(_xlfn.CONCAT($S20,$U20),'Resource $MWh'!$C$4:$C$10&amp;'Resource $MWh'!$B$4:$B$10,0),MATCH(YEAR(CH$15),'Resource $MWh'!$D$3:$I$3,0)))
+
(INDEX('Schedule 3_3A Uncomitted'!$G$5:$I$10,MATCH(YEAR(CH$15),'Schedule 3_3A Uncomitted'!$F$5:$F$10,0),MATCH($S20,'Schedule 3_3A Uncomitted'!$G$4:$I$4,0))/12)</f>
        <v>125667.69085096523</v>
      </c>
      <c r="CI20" s="8" cm="1">
        <f t="array" ref="CI20">(CI12*INDEX('Resource $MWh'!$D$4:$I$10,MATCH(_xlfn.CONCAT($S20,$U20),'Resource $MWh'!$C$4:$C$10&amp;'Resource $MWh'!$B$4:$B$10,0),MATCH(YEAR(CI$15),'Resource $MWh'!$D$3:$I$3,0)))
+
(INDEX('Schedule 3_3A Uncomitted'!$G$5:$I$10,MATCH(YEAR(CI$15),'Schedule 3_3A Uncomitted'!$F$5:$F$10,0),MATCH($S20,'Schedule 3_3A Uncomitted'!$G$4:$I$4,0))/12)</f>
        <v>172258.04712473805</v>
      </c>
      <c r="CJ20" s="8" cm="1">
        <f t="array" ref="CJ20">(CJ12*INDEX('Resource $MWh'!$D$4:$I$10,MATCH(_xlfn.CONCAT($S20,$U20),'Resource $MWh'!$C$4:$C$10&amp;'Resource $MWh'!$B$4:$B$10,0),MATCH(YEAR(CJ$15),'Resource $MWh'!$D$3:$I$3,0)))
+
(INDEX('Schedule 3_3A Uncomitted'!$G$5:$I$10,MATCH(YEAR(CJ$15),'Schedule 3_3A Uncomitted'!$F$5:$F$10,0),MATCH($S20,'Schedule 3_3A Uncomitted'!$G$4:$I$4,0))/12)</f>
        <v>221165.4097211429</v>
      </c>
      <c r="CK20" s="8" cm="1">
        <f t="array" ref="CK20">(CK12*INDEX('Resource $MWh'!$D$4:$I$10,MATCH(_xlfn.CONCAT($S20,$U20),'Resource $MWh'!$C$4:$C$10&amp;'Resource $MWh'!$B$4:$B$10,0),MATCH(YEAR(CK$15),'Resource $MWh'!$D$3:$I$3,0)))
+
(INDEX('Schedule 3_3A Uncomitted'!$G$5:$I$10,MATCH(YEAR(CK$15),'Schedule 3_3A Uncomitted'!$F$5:$F$10,0),MATCH($S20,'Schedule 3_3A Uncomitted'!$G$4:$I$4,0))/12)</f>
        <v>246620.96031032034</v>
      </c>
      <c r="CL20" s="8" cm="1">
        <f t="array" ref="CL20">(CL12*INDEX('Resource $MWh'!$D$4:$I$10,MATCH(_xlfn.CONCAT($S20,$U20),'Resource $MWh'!$C$4:$C$10&amp;'Resource $MWh'!$B$4:$B$10,0),MATCH(YEAR(CL$15),'Resource $MWh'!$D$3:$I$3,0)))
+
(INDEX('Schedule 3_3A Uncomitted'!$G$5:$I$10,MATCH(YEAR(CL$15),'Schedule 3_3A Uncomitted'!$F$5:$F$10,0),MATCH($S20,'Schedule 3_3A Uncomitted'!$G$4:$I$4,0))/12)</f>
        <v>274529.98995234328</v>
      </c>
      <c r="CM20" s="8" cm="1">
        <f t="array" ref="CM20">(CM12*INDEX('Resource $MWh'!$D$4:$I$10,MATCH(_xlfn.CONCAT($S20,$U20),'Resource $MWh'!$C$4:$C$10&amp;'Resource $MWh'!$B$4:$B$10,0),MATCH(YEAR(CM$15),'Resource $MWh'!$D$3:$I$3,0)))
+
(INDEX('Schedule 3_3A Uncomitted'!$G$5:$I$10,MATCH(YEAR(CM$15),'Schedule 3_3A Uncomitted'!$F$5:$F$10,0),MATCH($S20,'Schedule 3_3A Uncomitted'!$G$4:$I$4,0))/12)</f>
        <v>195763.66088784827</v>
      </c>
      <c r="CN20" s="8" cm="1">
        <f t="array" ref="CN20">(CN12*INDEX('Resource $MWh'!$D$4:$I$10,MATCH(_xlfn.CONCAT($S20,$U20),'Resource $MWh'!$C$4:$C$10&amp;'Resource $MWh'!$B$4:$B$10,0),MATCH(YEAR(CN$15),'Resource $MWh'!$D$3:$I$3,0)))
+
(INDEX('Schedule 3_3A Uncomitted'!$G$5:$I$10,MATCH(YEAR(CN$15),'Schedule 3_3A Uncomitted'!$F$5:$F$10,0),MATCH($S20,'Schedule 3_3A Uncomitted'!$G$4:$I$4,0))/12)</f>
        <v>162953.55609487789</v>
      </c>
      <c r="CO20" s="8" cm="1">
        <f t="array" ref="CO20">(CO12*INDEX('Resource $MWh'!$D$4:$I$10,MATCH(_xlfn.CONCAT($S20,$U20),'Resource $MWh'!$C$4:$C$10&amp;'Resource $MWh'!$B$4:$B$10,0),MATCH(YEAR(CO$15),'Resource $MWh'!$D$3:$I$3,0)))
+
(INDEX('Schedule 3_3A Uncomitted'!$G$5:$I$10,MATCH(YEAR(CO$15),'Schedule 3_3A Uncomitted'!$F$5:$F$10,0),MATCH($S20,'Schedule 3_3A Uncomitted'!$G$4:$I$4,0))/12)</f>
        <v>134838.21276678762</v>
      </c>
      <c r="CP20" s="8" cm="1">
        <f t="array" ref="CP20">(CP12*INDEX('Resource $MWh'!$D$4:$I$10,MATCH(_xlfn.CONCAT($S20,$U20),'Resource $MWh'!$C$4:$C$10&amp;'Resource $MWh'!$B$4:$B$10,0),MATCH(YEAR(CP$15),'Resource $MWh'!$D$3:$I$3,0)))
+
(INDEX('Schedule 3_3A Uncomitted'!$G$5:$I$10,MATCH(YEAR(CP$15),'Schedule 3_3A Uncomitted'!$F$5:$F$10,0),MATCH($S20,'Schedule 3_3A Uncomitted'!$G$4:$I$4,0))/12)</f>
        <v>82546.411109056091</v>
      </c>
      <c r="CQ20" s="8" cm="1">
        <f t="array" ref="CQ20">(CQ12*INDEX('Resource $MWh'!$D$4:$I$10,MATCH(_xlfn.CONCAT($S20,$U20),'Resource $MWh'!$C$4:$C$10&amp;'Resource $MWh'!$B$4:$B$10,0),MATCH(YEAR(CQ$15),'Resource $MWh'!$D$3:$I$3,0)))
+
(INDEX('Schedule 3_3A Uncomitted'!$G$5:$I$10,MATCH(YEAR(CQ$15),'Schedule 3_3A Uncomitted'!$F$5:$F$10,0),MATCH($S20,'Schedule 3_3A Uncomitted'!$G$4:$I$4,0))/12)</f>
        <v>57947.227312966388</v>
      </c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</row>
    <row r="21" spans="14:143" x14ac:dyDescent="0.25">
      <c r="N21" s="38" cm="1">
        <f t="array" ref="N21:N30">TRANSPOSE(C1:L1)</f>
        <v>2015</v>
      </c>
      <c r="O21" s="39" cm="1">
        <f t="array" ref="O21:O30">TRANSPOSE(C2:L2)</f>
        <v>12</v>
      </c>
      <c r="P21" s="51" cm="1">
        <f t="array" ref="P21:P30">TRANSPOSE(C7:L7)</f>
        <v>-22936.257358254457</v>
      </c>
      <c r="W21" s="16" t="s">
        <v>3</v>
      </c>
      <c r="X21" s="15">
        <f t="shared" ref="X21:BC21" si="18">SUM(X16:X20)</f>
        <v>1876027.1891590678</v>
      </c>
      <c r="Y21" s="15">
        <f t="shared" si="18"/>
        <v>1802060.4111981101</v>
      </c>
      <c r="Z21" s="15">
        <f t="shared" si="18"/>
        <v>2659210.8973320681</v>
      </c>
      <c r="AA21" s="15">
        <f t="shared" si="18"/>
        <v>2210581.6819264754</v>
      </c>
      <c r="AB21" s="15">
        <f t="shared" si="18"/>
        <v>2423760.833198519</v>
      </c>
      <c r="AC21" s="15">
        <f t="shared" si="18"/>
        <v>2071229.8272941471</v>
      </c>
      <c r="AD21" s="15">
        <f t="shared" si="18"/>
        <v>2066734.2219411666</v>
      </c>
      <c r="AE21" s="15">
        <f t="shared" si="18"/>
        <v>1836433.1715004267</v>
      </c>
      <c r="AF21" s="15">
        <f t="shared" si="18"/>
        <v>1915026.6485854648</v>
      </c>
      <c r="AG21" s="15">
        <f t="shared" si="18"/>
        <v>2303956.8332473026</v>
      </c>
      <c r="AH21" s="15">
        <f t="shared" si="18"/>
        <v>2075254.4998890061</v>
      </c>
      <c r="AI21" s="15">
        <f t="shared" si="18"/>
        <v>1695034.5784823324</v>
      </c>
      <c r="AJ21" s="15">
        <f t="shared" si="18"/>
        <v>1861938.7305395268</v>
      </c>
      <c r="AK21" s="15">
        <f t="shared" si="18"/>
        <v>1847686.5308632746</v>
      </c>
      <c r="AL21" s="15">
        <f t="shared" si="18"/>
        <v>2640005.2785218298</v>
      </c>
      <c r="AM21" s="15">
        <f t="shared" si="18"/>
        <v>2197571.3992429329</v>
      </c>
      <c r="AN21" s="15">
        <f t="shared" si="18"/>
        <v>2410140.387881428</v>
      </c>
      <c r="AO21" s="15">
        <f t="shared" si="18"/>
        <v>2062316.3975137556</v>
      </c>
      <c r="AP21" s="15">
        <f t="shared" si="18"/>
        <v>2056456.4240326965</v>
      </c>
      <c r="AQ21" s="15">
        <f t="shared" si="18"/>
        <v>1828364.9521798429</v>
      </c>
      <c r="AR21" s="15">
        <f t="shared" si="18"/>
        <v>1905312.644302581</v>
      </c>
      <c r="AS21" s="15">
        <f t="shared" si="18"/>
        <v>2287783.5544109638</v>
      </c>
      <c r="AT21" s="15">
        <f t="shared" si="18"/>
        <v>2059429.2078238777</v>
      </c>
      <c r="AU21" s="15">
        <f t="shared" si="18"/>
        <v>1682316.1352245493</v>
      </c>
      <c r="AV21" s="15">
        <f t="shared" si="18"/>
        <v>1906443.8749016104</v>
      </c>
      <c r="AW21" s="15">
        <f t="shared" si="18"/>
        <v>1827478.8366503725</v>
      </c>
      <c r="AX21" s="15">
        <f t="shared" si="18"/>
        <v>2704807.919636603</v>
      </c>
      <c r="AY21" s="15">
        <f t="shared" si="18"/>
        <v>2237799.8995789913</v>
      </c>
      <c r="AZ21" s="15">
        <f t="shared" si="18"/>
        <v>2452789.131792346</v>
      </c>
      <c r="BA21" s="15">
        <f t="shared" si="18"/>
        <v>2086294.5059529305</v>
      </c>
      <c r="BB21" s="15">
        <f t="shared" si="18"/>
        <v>2085846.3735354939</v>
      </c>
      <c r="BC21" s="15">
        <f t="shared" si="18"/>
        <v>1848990.4869406582</v>
      </c>
      <c r="BD21" s="15">
        <f t="shared" ref="BD21:CI21" si="19">SUM(BD16:BD20)</f>
        <v>1932466.2754455723</v>
      </c>
      <c r="BE21" s="15">
        <f t="shared" si="19"/>
        <v>2340558.2525887205</v>
      </c>
      <c r="BF21" s="15">
        <f t="shared" si="19"/>
        <v>2110823.5973743098</v>
      </c>
      <c r="BG21" s="15">
        <f t="shared" si="19"/>
        <v>1721387.0384606714</v>
      </c>
      <c r="BH21" s="15">
        <f t="shared" si="19"/>
        <v>1993600.2288962523</v>
      </c>
      <c r="BI21" s="15">
        <f t="shared" si="19"/>
        <v>1904211.9670439959</v>
      </c>
      <c r="BJ21" s="15">
        <f t="shared" si="19"/>
        <v>2823620.8967631096</v>
      </c>
      <c r="BK21" s="15">
        <f t="shared" si="19"/>
        <v>2318286.263187598</v>
      </c>
      <c r="BL21" s="15">
        <f t="shared" si="19"/>
        <v>2537050.1844510427</v>
      </c>
      <c r="BM21" s="15">
        <f t="shared" si="19"/>
        <v>2141436.2402068563</v>
      </c>
      <c r="BN21" s="15">
        <f t="shared" si="19"/>
        <v>2149428.5876716464</v>
      </c>
      <c r="BO21" s="15">
        <f t="shared" si="19"/>
        <v>1898903.4403872378</v>
      </c>
      <c r="BP21" s="15">
        <f t="shared" si="19"/>
        <v>1992560.6561615835</v>
      </c>
      <c r="BQ21" s="15">
        <f t="shared" si="19"/>
        <v>2440612.0663933628</v>
      </c>
      <c r="BR21" s="15">
        <f t="shared" si="19"/>
        <v>2208724.6378319096</v>
      </c>
      <c r="BS21" s="15">
        <f t="shared" si="19"/>
        <v>1800067.9767216237</v>
      </c>
      <c r="BT21" s="15">
        <f t="shared" si="19"/>
        <v>2041143.2173563209</v>
      </c>
      <c r="BU21" s="15">
        <f t="shared" si="19"/>
        <v>1946069.1830197037</v>
      </c>
      <c r="BV21" s="15">
        <f t="shared" si="19"/>
        <v>2888432.2816080879</v>
      </c>
      <c r="BW21" s="15">
        <f t="shared" si="19"/>
        <v>2362190.8333176444</v>
      </c>
      <c r="BX21" s="15">
        <f t="shared" si="19"/>
        <v>2583013.812695886</v>
      </c>
      <c r="BY21" s="15">
        <f t="shared" si="19"/>
        <v>2171515.5484287646</v>
      </c>
      <c r="BZ21" s="15">
        <f t="shared" si="19"/>
        <v>2184112.099938882</v>
      </c>
      <c r="CA21" s="15">
        <f t="shared" si="19"/>
        <v>1926130.4968318495</v>
      </c>
      <c r="CB21" s="15">
        <f t="shared" si="19"/>
        <v>2025341.5874184361</v>
      </c>
      <c r="CC21" s="15">
        <f t="shared" si="19"/>
        <v>2495190.5004039505</v>
      </c>
      <c r="CD21" s="15">
        <f t="shared" si="19"/>
        <v>2262128.7538070977</v>
      </c>
      <c r="CE21" s="15">
        <f t="shared" si="19"/>
        <v>1842987.7039511246</v>
      </c>
      <c r="CF21" s="15">
        <f t="shared" si="19"/>
        <v>2848270.4783766135</v>
      </c>
      <c r="CG21" s="15">
        <f t="shared" si="19"/>
        <v>2814320.2899678466</v>
      </c>
      <c r="CH21" s="15">
        <f t="shared" si="19"/>
        <v>4013958.8841378093</v>
      </c>
      <c r="CI21" s="15">
        <f t="shared" si="19"/>
        <v>3311045.4634489939</v>
      </c>
      <c r="CJ21" s="15">
        <f t="shared" ref="CJ21:CQ21" si="20">SUM(CJ16:CJ20)</f>
        <v>3638639.7645287313</v>
      </c>
      <c r="CK21" s="15">
        <f t="shared" si="20"/>
        <v>3080490.6791489432</v>
      </c>
      <c r="CL21" s="15">
        <f t="shared" si="20"/>
        <v>3148236.0150489137</v>
      </c>
      <c r="CM21" s="15">
        <f t="shared" si="20"/>
        <v>2716938.0824676347</v>
      </c>
      <c r="CN21" s="15">
        <f t="shared" si="20"/>
        <v>2834032.9327612738</v>
      </c>
      <c r="CO21" s="15">
        <f t="shared" si="20"/>
        <v>3491809.6741814236</v>
      </c>
      <c r="CP21" s="15">
        <f t="shared" si="20"/>
        <v>3150714.5525094457</v>
      </c>
      <c r="CQ21" s="15">
        <f t="shared" si="20"/>
        <v>2562056.7425162098</v>
      </c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14:143" x14ac:dyDescent="0.25">
      <c r="N22" s="38">
        <v>2016</v>
      </c>
      <c r="O22" s="39">
        <v>11</v>
      </c>
      <c r="P22" s="51">
        <v>-23275.15147044621</v>
      </c>
    </row>
    <row r="23" spans="14:143" x14ac:dyDescent="0.25">
      <c r="N23" s="38">
        <v>2017</v>
      </c>
      <c r="O23" s="39">
        <v>12</v>
      </c>
      <c r="P23" s="51">
        <v>5135.8154510387194</v>
      </c>
    </row>
    <row r="24" spans="14:143" x14ac:dyDescent="0.25">
      <c r="N24" s="38">
        <v>2018</v>
      </c>
      <c r="O24" s="39">
        <v>12</v>
      </c>
      <c r="P24" s="51">
        <v>-25139.478587515354</v>
      </c>
    </row>
    <row r="25" spans="14:143" x14ac:dyDescent="0.25">
      <c r="N25" s="38">
        <v>2019</v>
      </c>
      <c r="O25" s="39">
        <v>2</v>
      </c>
      <c r="P25" s="51">
        <v>-22083.669794248257</v>
      </c>
    </row>
    <row r="26" spans="14:143" x14ac:dyDescent="0.25">
      <c r="N26" s="38">
        <v>2020</v>
      </c>
      <c r="O26" s="39">
        <v>12</v>
      </c>
      <c r="P26" s="51">
        <v>-38692.470399849139</v>
      </c>
    </row>
    <row r="27" spans="14:143" x14ac:dyDescent="0.25">
      <c r="N27" s="38">
        <v>2021</v>
      </c>
      <c r="O27" s="39">
        <v>12</v>
      </c>
      <c r="P27" s="51">
        <v>-139757.29113832384</v>
      </c>
    </row>
    <row r="28" spans="14:143" x14ac:dyDescent="0.25">
      <c r="N28" s="38">
        <v>2022</v>
      </c>
      <c r="O28" s="39">
        <v>1</v>
      </c>
      <c r="P28" s="51">
        <v>-139784.46365712606</v>
      </c>
    </row>
    <row r="29" spans="14:143" x14ac:dyDescent="0.25">
      <c r="N29" s="38">
        <v>2023</v>
      </c>
      <c r="O29" s="39">
        <v>2</v>
      </c>
      <c r="P29" s="51">
        <v>-93116.339555214654</v>
      </c>
    </row>
    <row r="30" spans="14:143" ht="15.75" thickBot="1" x14ac:dyDescent="0.3">
      <c r="N30" s="41">
        <v>2024</v>
      </c>
      <c r="O30" s="42">
        <v>1</v>
      </c>
      <c r="P30" s="47">
        <v>-95239.341138181786</v>
      </c>
    </row>
  </sheetData>
  <mergeCells count="2">
    <mergeCell ref="N10:Q10"/>
    <mergeCell ref="N19:P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80DD7A-B25B-4E75-AF31-4AA01A1FAF40}"/>
</file>

<file path=customXml/itemProps2.xml><?xml version="1.0" encoding="utf-8"?>
<ds:datastoreItem xmlns:ds="http://schemas.openxmlformats.org/officeDocument/2006/customXml" ds:itemID="{D057B3D1-733D-4E91-BD55-56E8BA39769A}"/>
</file>

<file path=customXml/itemProps3.xml><?xml version="1.0" encoding="utf-8"?>
<ds:datastoreItem xmlns:ds="http://schemas.openxmlformats.org/officeDocument/2006/customXml" ds:itemID="{201D59FB-712B-439C-AA43-843659EE5856}"/>
</file>

<file path=customXml/itemProps4.xml><?xml version="1.0" encoding="utf-8"?>
<ds:datastoreItem xmlns:ds="http://schemas.openxmlformats.org/officeDocument/2006/customXml" ds:itemID="{A7624019-00BD-4DFC-BAD7-DCC5032F0A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Annual Analysis</vt:lpstr>
      <vt:lpstr>Monthly Analysis</vt:lpstr>
      <vt:lpstr>10 Year Monthly NPC</vt:lpstr>
      <vt:lpstr>Load</vt:lpstr>
      <vt:lpstr>Schedule 3_3A Uncomitted</vt:lpstr>
      <vt:lpstr>Resource $MWh</vt:lpstr>
      <vt:lpstr>Counterfactual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Zacharia, Isaiah (PacifiCorp)</dc:creator>
  <cp:lastModifiedBy>Zacharia, Isaiah (PacifiCorp)</cp:lastModifiedBy>
  <dcterms:created xsi:type="dcterms:W3CDTF">2015-06-05T18:17:20Z</dcterms:created>
  <dcterms:modified xsi:type="dcterms:W3CDTF">2025-03-27T16:27:02Z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