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22665" yWindow="435" windowWidth="20370" windowHeight="7965" tabRatio="931"/>
  </bookViews>
  <sheets>
    <sheet name="Exh. JAP-11 Page 1" sheetId="120" r:id="rId1"/>
    <sheet name="Exh. JAP-11 Page 2" sheetId="5" r:id="rId2"/>
    <sheet name="Exh. JAP-11 Page 3" sheetId="189" r:id="rId3"/>
    <sheet name="Exh. JAP-11 Page 3a" sheetId="215" r:id="rId4"/>
    <sheet name="Exh. JAP-11 Page 4" sheetId="5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 iterate="1" calcOnSave="0"/>
</workbook>
</file>

<file path=xl/calcChain.xml><?xml version="1.0" encoding="utf-8"?>
<calcChain xmlns="http://schemas.openxmlformats.org/spreadsheetml/2006/main">
  <c r="D47" i="54" l="1"/>
  <c r="Q22" i="54" l="1"/>
  <c r="M23" i="54" s="1"/>
  <c r="O23" i="54" l="1"/>
  <c r="H23" i="54"/>
  <c r="G23" i="54"/>
  <c r="L23" i="54"/>
  <c r="N23" i="54"/>
  <c r="E23" i="54"/>
  <c r="J23" i="54"/>
  <c r="I23" i="54"/>
  <c r="K23" i="54"/>
  <c r="F23" i="54"/>
  <c r="P23" i="54"/>
  <c r="Q23" i="54" l="1"/>
  <c r="A2" i="54" l="1"/>
  <c r="A3" i="54"/>
  <c r="A1" i="54"/>
  <c r="A2" i="215"/>
  <c r="A3" i="215"/>
  <c r="A1" i="215"/>
  <c r="A2" i="189"/>
  <c r="A3" i="189"/>
  <c r="A1" i="189"/>
  <c r="A2" i="5"/>
  <c r="A3" i="5"/>
  <c r="A1" i="5"/>
  <c r="D30" i="54" l="1"/>
  <c r="D26" i="54"/>
  <c r="D18" i="54"/>
  <c r="D14" i="54"/>
  <c r="D22" i="54" s="1"/>
  <c r="D39" i="54"/>
  <c r="C17" i="215" l="1"/>
  <c r="A13" i="189" l="1"/>
  <c r="A14" i="189" s="1"/>
  <c r="A15" i="189" s="1"/>
  <c r="A16" i="189" s="1"/>
  <c r="C16" i="189" l="1"/>
  <c r="C30" i="54" l="1"/>
  <c r="B42" i="54"/>
  <c r="D55" i="54"/>
  <c r="B54" i="54"/>
  <c r="D51" i="54"/>
  <c r="B50" i="54"/>
  <c r="D43" i="54"/>
  <c r="C18" i="54"/>
  <c r="C14" i="54"/>
  <c r="C22" i="54" s="1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B38" i="54" l="1"/>
  <c r="B34" i="54"/>
  <c r="A12" i="120" l="1"/>
  <c r="A13" i="120" l="1"/>
  <c r="A14" i="120" s="1"/>
  <c r="A15" i="120" l="1"/>
  <c r="A16" i="120" s="1"/>
  <c r="A17" i="120" s="1"/>
  <c r="A18" i="120" s="1"/>
  <c r="C14" i="120"/>
  <c r="C18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l="1"/>
  <c r="A13" i="5"/>
  <c r="A24" i="54" l="1"/>
  <c r="A25" i="54" s="1"/>
  <c r="A26" i="54" s="1"/>
  <c r="A27" i="54" s="1"/>
  <c r="A28" i="54" s="1"/>
  <c r="A29" i="54" s="1"/>
  <c r="A30" i="54" s="1"/>
  <c r="A31" i="54" s="1"/>
  <c r="A32" i="54" l="1"/>
  <c r="A33" i="54" s="1"/>
  <c r="A34" i="54" s="1"/>
  <c r="A35" i="54" s="1"/>
  <c r="A36" i="54" l="1"/>
  <c r="A37" i="54" s="1"/>
  <c r="A38" i="54" s="1"/>
  <c r="A39" i="54" s="1"/>
  <c r="D36" i="54"/>
  <c r="A40" i="54" l="1"/>
  <c r="A41" i="54" s="1"/>
  <c r="A42" i="54" s="1"/>
  <c r="A43" i="54" s="1"/>
  <c r="D40" i="54"/>
  <c r="A44" i="54" l="1"/>
  <c r="A45" i="54" s="1"/>
  <c r="D44" i="54"/>
  <c r="A46" i="54" l="1"/>
  <c r="A47" i="54" s="1"/>
  <c r="A48" i="54" l="1"/>
  <c r="A49" i="54" s="1"/>
  <c r="A50" i="54" s="1"/>
  <c r="A51" i="54" s="1"/>
  <c r="A52" i="54" s="1"/>
  <c r="A53" i="54" s="1"/>
  <c r="A54" i="54" s="1"/>
  <c r="A55" i="54" s="1"/>
  <c r="D48" i="54"/>
  <c r="D52" i="54"/>
  <c r="A56" i="54"/>
  <c r="D56" i="54"/>
  <c r="A14" i="5"/>
  <c r="C16" i="5" l="1"/>
  <c r="A15" i="5"/>
  <c r="A16" i="5" s="1"/>
  <c r="F16" i="120" l="1"/>
  <c r="Q18" i="54" l="1"/>
  <c r="Q10" i="54"/>
  <c r="Q14" i="54"/>
  <c r="J11" i="54" l="1"/>
  <c r="L19" i="54"/>
  <c r="N19" i="54"/>
  <c r="L11" i="54"/>
  <c r="P11" i="54"/>
  <c r="H11" i="54"/>
  <c r="K11" i="54"/>
  <c r="N11" i="54"/>
  <c r="G11" i="54"/>
  <c r="I19" i="54"/>
  <c r="L15" i="54"/>
  <c r="H15" i="54"/>
  <c r="N15" i="54"/>
  <c r="J15" i="54"/>
  <c r="M15" i="54"/>
  <c r="O15" i="54"/>
  <c r="K15" i="54"/>
  <c r="P15" i="54"/>
  <c r="E15" i="54"/>
  <c r="I15" i="54"/>
  <c r="F15" i="54"/>
  <c r="J19" i="54"/>
  <c r="O11" i="54"/>
  <c r="F19" i="54"/>
  <c r="F11" i="54"/>
  <c r="H19" i="54"/>
  <c r="E11" i="54"/>
  <c r="M19" i="54"/>
  <c r="P19" i="54"/>
  <c r="G15" i="54"/>
  <c r="G19" i="54"/>
  <c r="K19" i="54"/>
  <c r="E19" i="54"/>
  <c r="O19" i="54"/>
  <c r="I11" i="54"/>
  <c r="M11" i="54"/>
  <c r="Q15" i="54" l="1"/>
  <c r="Q11" i="54"/>
  <c r="Q19" i="54"/>
  <c r="F12" i="120" l="1"/>
  <c r="I14" i="120" l="1"/>
  <c r="I18" i="120" s="1"/>
  <c r="M14" i="120"/>
  <c r="M18" i="120" s="1"/>
  <c r="E14" i="120"/>
  <c r="E18" i="120" s="1"/>
  <c r="E12" i="5" s="1"/>
  <c r="E16" i="5" s="1"/>
  <c r="Q39" i="54" s="1"/>
  <c r="L14" i="120"/>
  <c r="L18" i="120" s="1"/>
  <c r="G14" i="120"/>
  <c r="G18" i="120" s="1"/>
  <c r="G12" i="5" s="1"/>
  <c r="G16" i="5" s="1"/>
  <c r="Q47" i="54" s="1"/>
  <c r="H14" i="120"/>
  <c r="H18" i="120" s="1"/>
  <c r="H12" i="5" s="1"/>
  <c r="H16" i="5" s="1"/>
  <c r="Q51" i="54" s="1"/>
  <c r="E12" i="189" l="1"/>
  <c r="E16" i="189" s="1"/>
  <c r="F17" i="215"/>
  <c r="G17" i="215"/>
  <c r="E17" i="215"/>
  <c r="D17" i="215"/>
  <c r="G12" i="189"/>
  <c r="G16" i="189" s="1"/>
  <c r="I12" i="5"/>
  <c r="I16" i="5" s="1"/>
  <c r="Q55" i="54" s="1"/>
  <c r="M56" i="54" s="1"/>
  <c r="P48" i="54"/>
  <c r="E48" i="54"/>
  <c r="I48" i="54"/>
  <c r="O48" i="54"/>
  <c r="G48" i="54"/>
  <c r="H48" i="54"/>
  <c r="N48" i="54"/>
  <c r="M48" i="54"/>
  <c r="K48" i="54"/>
  <c r="L48" i="54"/>
  <c r="F48" i="54"/>
  <c r="J48" i="54"/>
  <c r="D14" i="120"/>
  <c r="D18" i="120" s="1"/>
  <c r="E40" i="54"/>
  <c r="H40" i="54"/>
  <c r="J40" i="54"/>
  <c r="F40" i="54"/>
  <c r="I40" i="54"/>
  <c r="N40" i="54"/>
  <c r="M40" i="54"/>
  <c r="O40" i="54"/>
  <c r="L40" i="54"/>
  <c r="K40" i="54"/>
  <c r="P40" i="54"/>
  <c r="G40" i="54"/>
  <c r="F13" i="120"/>
  <c r="F14" i="120" s="1"/>
  <c r="F18" i="120" s="1"/>
  <c r="K14" i="120"/>
  <c r="K18" i="120" s="1"/>
  <c r="E52" i="54"/>
  <c r="G52" i="54"/>
  <c r="N52" i="54"/>
  <c r="O52" i="54"/>
  <c r="K52" i="54"/>
  <c r="P52" i="54"/>
  <c r="M52" i="54"/>
  <c r="F52" i="54"/>
  <c r="H52" i="54"/>
  <c r="J52" i="54"/>
  <c r="L52" i="54"/>
  <c r="I52" i="54"/>
  <c r="I56" i="54" l="1"/>
  <c r="J56" i="54"/>
  <c r="E56" i="54"/>
  <c r="H56" i="54"/>
  <c r="L56" i="54"/>
  <c r="F56" i="54"/>
  <c r="O56" i="54"/>
  <c r="N56" i="54"/>
  <c r="G56" i="54"/>
  <c r="K56" i="54"/>
  <c r="P56" i="54"/>
  <c r="F12" i="189"/>
  <c r="F16" i="189" s="1"/>
  <c r="F12" i="5"/>
  <c r="F16" i="5" s="1"/>
  <c r="Q43" i="54" s="1"/>
  <c r="Q40" i="54"/>
  <c r="Q52" i="54"/>
  <c r="Q48" i="54"/>
  <c r="D12" i="5"/>
  <c r="D16" i="5" s="1"/>
  <c r="Q35" i="54" s="1"/>
  <c r="D12" i="189"/>
  <c r="D16" i="189" s="1"/>
  <c r="Q56" i="54" l="1"/>
  <c r="P44" i="54"/>
  <c r="F44" i="54"/>
  <c r="E44" i="54"/>
  <c r="H44" i="54"/>
  <c r="L44" i="54"/>
  <c r="M44" i="54"/>
  <c r="K44" i="54"/>
  <c r="O44" i="54"/>
  <c r="N44" i="54"/>
  <c r="J44" i="54"/>
  <c r="G44" i="54"/>
  <c r="I44" i="54"/>
  <c r="N36" i="54"/>
  <c r="G36" i="54"/>
  <c r="L36" i="54"/>
  <c r="I36" i="54"/>
  <c r="E36" i="54"/>
  <c r="P36" i="54"/>
  <c r="F36" i="54"/>
  <c r="M36" i="54"/>
  <c r="K36" i="54"/>
  <c r="H36" i="54"/>
  <c r="J36" i="54"/>
  <c r="O36" i="54"/>
  <c r="Q44" i="54" l="1"/>
  <c r="Q36" i="54"/>
</calcChain>
</file>

<file path=xl/sharedStrings.xml><?xml version="1.0" encoding="utf-8"?>
<sst xmlns="http://schemas.openxmlformats.org/spreadsheetml/2006/main" count="189" uniqueCount="93">
  <si>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</si>
  <si>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</si>
  <si>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</si>
  <si>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</si>
  <si>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</si>
  <si>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</si>
  <si>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</si>
  <si>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</si>
  <si>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</si>
  <si>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</si>
  <si>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</si>
  <si>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</si>
  <si>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</si>
  <si>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</si>
  <si>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</si>
  <si>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</si>
  <si>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</si>
  <si>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</si>
  <si>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</si>
  <si>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</si>
  <si>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</si>
  <si>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</si>
  <si>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</si>
  <si>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</si>
  <si>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</si>
  <si>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</si>
  <si>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</si>
  <si>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</si>
  <si>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</si>
  <si>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</si>
  <si>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</si>
  <si>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</si>
  <si>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</si>
  <si>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Development of Monthly Allowed Delivery Revenue Per Customer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</si>
  <si>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</si>
  <si>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</si>
  <si>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</si>
  <si>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</si>
  <si>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</si>
  <si>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</si>
  <si>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</si>
  <si>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</si>
  <si>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</si>
  <si>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</si>
  <si>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</si>
  <si>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</si>
  <si>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</si>
  <si>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</si>
  <si>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</si>
  <si>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</si>
  <si>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</si>
  <si>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</si>
  <si>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</si>
  <si>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</si>
  <si>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</si>
  <si>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</si>
  <si>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</si>
  <si>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</si>
  <si>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</si>
  <si>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</si>
  <si>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</si>
  <si>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</si>
  <si>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</si>
  <si>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</si>
  <si>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</si>
  <si>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</si>
  <si>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</si>
  <si>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</si>
  <si>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</si>
  <si>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</si>
  <si>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</si>
  <si>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</si>
  <si>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</si>
  <si>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</si>
  <si>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</si>
  <si>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</si>
  <si>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</si>
  <si>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</si>
  <si>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Total Revenue</t>
  </si>
  <si>
    <t>Electric Decoupling Mechanism (Schedule 142)</t>
  </si>
  <si>
    <t>Work Paper</t>
  </si>
  <si>
    <t>Net Revenue</t>
  </si>
  <si>
    <t>Net Delivery Revenue</t>
  </si>
  <si>
    <t xml:space="preserve">Weather-Normalized kWh Sales </t>
  </si>
  <si>
    <t xml:space="preserve">Demand Charge Revenue </t>
  </si>
  <si>
    <t>2019 General Rate Case (GRC)</t>
  </si>
  <si>
    <t xml:space="preserve">Special </t>
  </si>
  <si>
    <t>Contracts</t>
  </si>
  <si>
    <t>Special Contracts</t>
  </si>
  <si>
    <t>Note: Schedule 40 has been re-classed to the following customer classes: Schedule 8&amp;24, Schedule 7A, 11, 25, 29, 35, 43, Schedule 12&amp;26 , Schedule 10&amp;31 and Special contracts</t>
  </si>
  <si>
    <t>JAP-11 Page 1</t>
  </si>
  <si>
    <t>JAP-11 Page 2</t>
  </si>
  <si>
    <t>Exhibit JAP-6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</si>
</sst>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Alignment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1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 applyBorder="1"/>
    <xf numFmtId="165" fontId="5" fillId="0" borderId="0" xfId="0" applyNumberFormat="1" applyFont="1" applyFill="1"/>
    <xf numFmtId="165" fontId="2" fillId="0" borderId="3" xfId="0" applyNumberFormat="1" applyFont="1" applyFill="1" applyBorder="1"/>
    <xf numFmtId="165" fontId="2" fillId="0" borderId="2" xfId="0" applyNumberFormat="1" applyFont="1" applyFill="1" applyBorder="1"/>
    <xf numFmtId="167" fontId="5" fillId="0" borderId="0" xfId="0" applyNumberFormat="1" applyFont="1" applyFill="1"/>
    <xf numFmtId="0" fontId="4" fillId="0" borderId="0" xfId="0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8" fillId="0" borderId="0" xfId="0" applyFont="1" applyFill="1"/>
    <xf numFmtId="165" fontId="8" fillId="0" borderId="0" xfId="0" applyNumberFormat="1" applyFont="1" applyFill="1"/>
    <xf numFmtId="44" fontId="2" fillId="0" borderId="1" xfId="0" applyNumberFormat="1" applyFont="1" applyFill="1" applyBorder="1"/>
    <xf numFmtId="44" fontId="8" fillId="0" borderId="0" xfId="0" applyNumberFormat="1" applyFont="1" applyFill="1"/>
    <xf numFmtId="0" fontId="2" fillId="0" borderId="3" xfId="0" applyFont="1" applyFill="1" applyBorder="1" applyAlignment="1"/>
    <xf numFmtId="167" fontId="2" fillId="0" borderId="1" xfId="0" applyNumberFormat="1" applyFont="1" applyFill="1" applyBorder="1"/>
    <xf numFmtId="0" fontId="8" fillId="0" borderId="0" xfId="0" applyFont="1" applyFill="1" applyAlignment="1"/>
    <xf numFmtId="164" fontId="8" fillId="0" borderId="0" xfId="0" applyNumberFormat="1" applyFont="1" applyFill="1"/>
  </cellXfs>
  <cellStyles count="3">
    <cellStyle name="Comma 10 2 2 3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F27" sqref="F27"/>
    </sheetView>
  </sheetViews>
  <sheetFormatPr defaultColWidth="8.85546875" defaultRowHeight="11.25" x14ac:dyDescent="0.2"/>
  <cols>
    <col min="1" max="1" width="5.28515625" style="25" customWidth="1"/>
    <col min="2" max="2" width="23.28515625" style="25" bestFit="1" customWidth="1"/>
    <col min="3" max="3" width="10" style="25" bestFit="1" customWidth="1"/>
    <col min="4" max="4" width="12.85546875" style="25" bestFit="1" customWidth="1"/>
    <col min="5" max="5" width="11.5703125" style="25" bestFit="1" customWidth="1"/>
    <col min="6" max="6" width="17.28515625" style="25" bestFit="1" customWidth="1"/>
    <col min="7" max="7" width="9.85546875" style="25" bestFit="1" customWidth="1"/>
    <col min="8" max="9" width="11.5703125" style="25" bestFit="1" customWidth="1"/>
    <col min="10" max="10" width="0.85546875" style="25" customWidth="1"/>
    <col min="11" max="11" width="11.85546875" style="25" bestFit="1" customWidth="1"/>
    <col min="12" max="12" width="8.5703125" style="25" bestFit="1" customWidth="1"/>
    <col min="13" max="13" width="10.7109375" style="25" bestFit="1" customWidth="1"/>
    <col min="14" max="14" width="11.28515625" style="25" bestFit="1" customWidth="1"/>
    <col min="15" max="15" width="13.42578125" style="25" bestFit="1" customWidth="1"/>
    <col min="16" max="16384" width="8.85546875" style="25"/>
  </cols>
  <sheetData>
    <row r="1" spans="1:15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5" x14ac:dyDescent="0.2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5" x14ac:dyDescent="0.2">
      <c r="A3" s="22" t="s">
        <v>79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</row>
    <row r="4" spans="1:15" x14ac:dyDescent="0.2">
      <c r="A4" s="22" t="s">
        <v>75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</row>
    <row r="5" spans="1:1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</row>
    <row r="6" spans="1:15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x14ac:dyDescent="0.2">
      <c r="A7" s="2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</row>
    <row r="8" spans="1:15" ht="15" customHeight="1" x14ac:dyDescent="0.2">
      <c r="A8" s="3" t="s">
        <v>54</v>
      </c>
      <c r="B8" s="21"/>
      <c r="C8" s="21"/>
      <c r="D8" s="21" t="s">
        <v>56</v>
      </c>
      <c r="E8" s="21" t="s">
        <v>57</v>
      </c>
      <c r="F8" s="21" t="s">
        <v>57</v>
      </c>
      <c r="G8" s="21" t="s">
        <v>86</v>
      </c>
      <c r="H8" s="21" t="s">
        <v>57</v>
      </c>
      <c r="I8" s="21" t="s">
        <v>57</v>
      </c>
      <c r="J8" s="21"/>
      <c r="K8" s="21" t="s">
        <v>57</v>
      </c>
      <c r="L8" s="21" t="s">
        <v>32</v>
      </c>
      <c r="M8" s="21" t="s">
        <v>32</v>
      </c>
      <c r="N8" s="21"/>
      <c r="O8" s="21"/>
    </row>
    <row r="9" spans="1:15" ht="15" customHeight="1" x14ac:dyDescent="0.2">
      <c r="A9" s="4" t="s">
        <v>55</v>
      </c>
      <c r="B9" s="26"/>
      <c r="C9" s="5" t="s">
        <v>14</v>
      </c>
      <c r="D9" s="6">
        <v>7</v>
      </c>
      <c r="E9" s="6" t="s">
        <v>40</v>
      </c>
      <c r="F9" s="6" t="s">
        <v>58</v>
      </c>
      <c r="G9" s="6" t="s">
        <v>87</v>
      </c>
      <c r="H9" s="6" t="s">
        <v>41</v>
      </c>
      <c r="I9" s="6" t="s">
        <v>42</v>
      </c>
      <c r="J9" s="7"/>
      <c r="K9" s="6" t="s">
        <v>59</v>
      </c>
      <c r="L9" s="6">
        <v>35</v>
      </c>
      <c r="M9" s="6">
        <v>43</v>
      </c>
    </row>
    <row r="10" spans="1:15" x14ac:dyDescent="0.2">
      <c r="A10" s="19"/>
      <c r="B10" s="18" t="s">
        <v>13</v>
      </c>
      <c r="C10" s="18" t="s">
        <v>12</v>
      </c>
      <c r="D10" s="18" t="s">
        <v>11</v>
      </c>
      <c r="E10" s="18" t="s">
        <v>10</v>
      </c>
      <c r="F10" s="18" t="s">
        <v>68</v>
      </c>
      <c r="G10" s="18" t="s">
        <v>8</v>
      </c>
      <c r="H10" s="18" t="s">
        <v>7</v>
      </c>
      <c r="I10" s="18" t="s">
        <v>6</v>
      </c>
      <c r="J10" s="27"/>
      <c r="K10" s="18" t="s">
        <v>5</v>
      </c>
      <c r="L10" s="18" t="s">
        <v>4</v>
      </c>
      <c r="M10" s="18" t="s">
        <v>3</v>
      </c>
      <c r="N10" s="18"/>
    </row>
    <row r="11" spans="1:15" x14ac:dyDescent="0.2">
      <c r="A11" s="18">
        <v>1</v>
      </c>
      <c r="B11" s="28" t="s">
        <v>45</v>
      </c>
      <c r="C11" s="18"/>
      <c r="D11" s="18"/>
      <c r="E11" s="18"/>
      <c r="F11" s="18"/>
      <c r="G11" s="18"/>
      <c r="H11" s="18"/>
      <c r="I11" s="18"/>
      <c r="J11" s="27"/>
      <c r="K11" s="18"/>
      <c r="L11" s="18"/>
      <c r="M11" s="18"/>
    </row>
    <row r="12" spans="1:15" x14ac:dyDescent="0.2">
      <c r="A12" s="18">
        <f>A11+1</f>
        <v>2</v>
      </c>
      <c r="B12" s="29" t="s">
        <v>78</v>
      </c>
      <c r="C12" s="18" t="s">
        <v>92</v>
      </c>
      <c r="D12" s="20">
        <v>1193575992</v>
      </c>
      <c r="E12" s="20">
        <v>283377692</v>
      </c>
      <c r="F12" s="20">
        <f>SUM(K12:M12)</f>
        <v>297981122</v>
      </c>
      <c r="G12" s="20">
        <v>4353192.68</v>
      </c>
      <c r="H12" s="20">
        <v>169266643</v>
      </c>
      <c r="I12" s="20">
        <v>121801617</v>
      </c>
      <c r="J12" s="30"/>
      <c r="K12" s="20">
        <v>285947275</v>
      </c>
      <c r="L12" s="20">
        <v>298430</v>
      </c>
      <c r="M12" s="20">
        <v>11735417</v>
      </c>
      <c r="N12" s="31"/>
    </row>
    <row r="13" spans="1:15" x14ac:dyDescent="0.2">
      <c r="A13" s="18">
        <f t="shared" ref="A13:A18" si="0">A12+1</f>
        <v>3</v>
      </c>
      <c r="B13" s="19" t="s">
        <v>44</v>
      </c>
      <c r="C13" s="18" t="s">
        <v>80</v>
      </c>
      <c r="D13" s="32">
        <v>669061991.68763781</v>
      </c>
      <c r="E13" s="32">
        <v>168105595.47813523</v>
      </c>
      <c r="F13" s="32">
        <f>SUM(K13:M13)</f>
        <v>192914813.10352978</v>
      </c>
      <c r="G13" s="32">
        <v>0</v>
      </c>
      <c r="H13" s="32">
        <v>117765119.05861747</v>
      </c>
      <c r="I13" s="32">
        <v>82045738.41031158</v>
      </c>
      <c r="J13" s="30"/>
      <c r="K13" s="32">
        <v>186171395.9576152</v>
      </c>
      <c r="L13" s="32">
        <v>236031.05993897212</v>
      </c>
      <c r="M13" s="32">
        <v>6507386.085975619</v>
      </c>
      <c r="N13" s="31"/>
    </row>
    <row r="14" spans="1:15" x14ac:dyDescent="0.2">
      <c r="A14" s="18">
        <f t="shared" si="0"/>
        <v>4</v>
      </c>
      <c r="B14" s="29" t="s">
        <v>81</v>
      </c>
      <c r="C14" s="18" t="str">
        <f>"("&amp;A12&amp;") - ("&amp;A$13&amp;")"</f>
        <v>(2) - (3)</v>
      </c>
      <c r="D14" s="20">
        <f>D12-D13</f>
        <v>524514000.31236219</v>
      </c>
      <c r="E14" s="20">
        <f t="shared" ref="E14:L14" si="1">E12-E13</f>
        <v>115272096.52186477</v>
      </c>
      <c r="F14" s="20">
        <f t="shared" si="1"/>
        <v>105066308.89647022</v>
      </c>
      <c r="G14" s="20">
        <f>G12-G13</f>
        <v>4353192.68</v>
      </c>
      <c r="H14" s="20">
        <f>H12-H13</f>
        <v>51501523.941382527</v>
      </c>
      <c r="I14" s="20">
        <f>I12-I13</f>
        <v>39755878.58968842</v>
      </c>
      <c r="J14" s="30"/>
      <c r="K14" s="20">
        <f t="shared" si="1"/>
        <v>99775879.042384803</v>
      </c>
      <c r="L14" s="20">
        <f t="shared" si="1"/>
        <v>62398.940061027883</v>
      </c>
      <c r="M14" s="20">
        <f>M12-M13</f>
        <v>5228030.914024381</v>
      </c>
    </row>
    <row r="15" spans="1:15" x14ac:dyDescent="0.2">
      <c r="A15" s="18">
        <f t="shared" si="0"/>
        <v>5</v>
      </c>
      <c r="B15" s="29"/>
      <c r="C15" s="16"/>
      <c r="D15" s="20"/>
      <c r="E15" s="20"/>
      <c r="F15" s="20"/>
      <c r="G15" s="20"/>
      <c r="H15" s="20"/>
      <c r="I15" s="20"/>
      <c r="J15" s="30"/>
      <c r="K15" s="20"/>
      <c r="L15" s="20"/>
      <c r="M15" s="20"/>
    </row>
    <row r="16" spans="1:15" x14ac:dyDescent="0.2">
      <c r="A16" s="18">
        <f t="shared" si="0"/>
        <v>6</v>
      </c>
      <c r="B16" s="19" t="s">
        <v>43</v>
      </c>
      <c r="C16" s="18" t="s">
        <v>92</v>
      </c>
      <c r="D16" s="20">
        <v>92631640</v>
      </c>
      <c r="E16" s="20">
        <v>24093369</v>
      </c>
      <c r="F16" s="20">
        <f>SUM(K16:M16)</f>
        <v>6044293</v>
      </c>
      <c r="G16" s="20">
        <v>342200</v>
      </c>
      <c r="H16" s="20">
        <v>1161426</v>
      </c>
      <c r="I16" s="20">
        <v>2196520</v>
      </c>
      <c r="J16" s="30"/>
      <c r="K16" s="20">
        <v>5337133</v>
      </c>
      <c r="L16" s="20">
        <v>14417</v>
      </c>
      <c r="M16" s="20">
        <v>692743</v>
      </c>
    </row>
    <row r="17" spans="1:13" x14ac:dyDescent="0.2">
      <c r="A17" s="18">
        <f t="shared" si="0"/>
        <v>7</v>
      </c>
      <c r="B17" s="19"/>
      <c r="C17" s="16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" thickBot="1" x14ac:dyDescent="0.25">
      <c r="A18" s="18">
        <f t="shared" si="0"/>
        <v>8</v>
      </c>
      <c r="B18" s="19" t="s">
        <v>82</v>
      </c>
      <c r="C18" s="18" t="str">
        <f>"("&amp;A14&amp;") - ("&amp;A16&amp;")"</f>
        <v>(4) - (6)</v>
      </c>
      <c r="D18" s="33">
        <f>D14-D16</f>
        <v>431882360.31236219</v>
      </c>
      <c r="E18" s="33">
        <f t="shared" ref="E18:I18" si="2">E14-E16</f>
        <v>91178727.521864772</v>
      </c>
      <c r="F18" s="33">
        <f t="shared" si="2"/>
        <v>99022015.896470219</v>
      </c>
      <c r="G18" s="33">
        <f t="shared" si="2"/>
        <v>4010992.6799999997</v>
      </c>
      <c r="H18" s="33">
        <f t="shared" si="2"/>
        <v>50340097.941382527</v>
      </c>
      <c r="I18" s="33">
        <f t="shared" si="2"/>
        <v>37559358.58968842</v>
      </c>
      <c r="J18" s="20"/>
      <c r="K18" s="33">
        <f>K14-K16</f>
        <v>94438746.042384803</v>
      </c>
      <c r="L18" s="33">
        <f t="shared" ref="L18:M18" si="3">L14-L16</f>
        <v>47981.940061027883</v>
      </c>
      <c r="M18" s="33">
        <f t="shared" si="3"/>
        <v>4535287.914024381</v>
      </c>
    </row>
    <row r="19" spans="1:13" ht="12" thickTop="1" x14ac:dyDescent="0.2">
      <c r="B19" s="19"/>
      <c r="D19" s="34"/>
    </row>
    <row r="21" spans="1:13" x14ac:dyDescent="0.2">
      <c r="B21" s="19" t="s">
        <v>89</v>
      </c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85" orientation="landscape" blackAndWhite="1" horizontalDpi="300" verticalDpi="300" r:id="rId1"/>
  <headerFooter alignWithMargins="0">
    <oddFooter>&amp;L&amp;F&amp;R&amp;A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F27" sqref="F27"/>
    </sheetView>
  </sheetViews>
  <sheetFormatPr defaultColWidth="9.140625" defaultRowHeight="11.25" x14ac:dyDescent="0.2"/>
  <cols>
    <col min="1" max="1" width="4.28515625" style="41" bestFit="1" customWidth="1"/>
    <col min="2" max="2" width="46.28515625" style="41" customWidth="1"/>
    <col min="3" max="3" width="10.42578125" style="41" bestFit="1" customWidth="1"/>
    <col min="4" max="4" width="11.5703125" style="41" bestFit="1" customWidth="1"/>
    <col min="5" max="5" width="10.7109375" style="41" bestFit="1" customWidth="1"/>
    <col min="6" max="6" width="17.28515625" style="41" bestFit="1" customWidth="1"/>
    <col min="7" max="7" width="9.85546875" style="41" bestFit="1" customWidth="1"/>
    <col min="8" max="9" width="10.7109375" style="41" bestFit="1" customWidth="1"/>
    <col min="10" max="10" width="7.85546875" style="41" bestFit="1" customWidth="1"/>
    <col min="11" max="11" width="14.5703125" style="41" bestFit="1" customWidth="1"/>
    <col min="12" max="12" width="9.140625" style="41"/>
    <col min="13" max="13" width="10.28515625" style="41" bestFit="1" customWidth="1"/>
    <col min="14" max="16384" width="9.140625" style="41"/>
  </cols>
  <sheetData>
    <row r="1" spans="1:20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22"/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22" t="s">
        <v>76</v>
      </c>
      <c r="B4" s="22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22"/>
      <c r="B5" s="22"/>
      <c r="C5" s="22"/>
      <c r="D5" s="22"/>
      <c r="E5" s="22"/>
      <c r="F5" s="22"/>
      <c r="G5" s="22"/>
      <c r="H5" s="22"/>
      <c r="I5" s="2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21"/>
      <c r="G6" s="21"/>
      <c r="H6" s="21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</row>
    <row r="8" spans="1:20" ht="12.75" customHeight="1" x14ac:dyDescent="0.2">
      <c r="A8" s="3" t="s">
        <v>54</v>
      </c>
      <c r="D8" s="21" t="s">
        <v>56</v>
      </c>
      <c r="E8" s="21" t="s">
        <v>57</v>
      </c>
      <c r="F8" s="21" t="s">
        <v>57</v>
      </c>
      <c r="G8" s="21" t="s">
        <v>86</v>
      </c>
      <c r="H8" s="21" t="s">
        <v>57</v>
      </c>
      <c r="I8" s="21" t="s">
        <v>57</v>
      </c>
    </row>
    <row r="9" spans="1:20" s="47" customFormat="1" ht="10.15" customHeight="1" x14ac:dyDescent="0.2">
      <c r="A9" s="4" t="s">
        <v>55</v>
      </c>
      <c r="B9" s="45"/>
      <c r="C9" s="5" t="s">
        <v>14</v>
      </c>
      <c r="D9" s="6">
        <v>7</v>
      </c>
      <c r="E9" s="6" t="s">
        <v>40</v>
      </c>
      <c r="F9" s="6" t="s">
        <v>58</v>
      </c>
      <c r="G9" s="6" t="s">
        <v>87</v>
      </c>
      <c r="H9" s="6" t="s">
        <v>41</v>
      </c>
      <c r="I9" s="6" t="s">
        <v>42</v>
      </c>
    </row>
    <row r="10" spans="1:20" x14ac:dyDescent="0.2">
      <c r="A10" s="19"/>
      <c r="B10" s="18" t="s">
        <v>13</v>
      </c>
      <c r="C10" s="18" t="s">
        <v>12</v>
      </c>
      <c r="D10" s="18" t="s">
        <v>11</v>
      </c>
      <c r="E10" s="18" t="s">
        <v>10</v>
      </c>
      <c r="F10" s="18" t="s">
        <v>9</v>
      </c>
      <c r="G10" s="18" t="s">
        <v>8</v>
      </c>
      <c r="H10" s="18" t="s">
        <v>7</v>
      </c>
      <c r="I10" s="18" t="s">
        <v>6</v>
      </c>
    </row>
    <row r="11" spans="1:20" x14ac:dyDescent="0.2">
      <c r="A11" s="18"/>
      <c r="B11" s="28"/>
      <c r="C11" s="18"/>
      <c r="D11" s="18"/>
      <c r="E11" s="18"/>
      <c r="F11" s="18"/>
      <c r="G11" s="18"/>
      <c r="H11" s="18"/>
      <c r="I11" s="18"/>
    </row>
    <row r="12" spans="1:20" x14ac:dyDescent="0.2">
      <c r="A12" s="18">
        <v>1</v>
      </c>
      <c r="B12" s="19" t="s">
        <v>63</v>
      </c>
      <c r="C12" s="16" t="s">
        <v>90</v>
      </c>
      <c r="D12" s="20">
        <f>'Exh. JAP-11 Page 1'!$D$18</f>
        <v>431882360.31236219</v>
      </c>
      <c r="E12" s="20">
        <f>'Exh. JAP-11 Page 1'!$E$18</f>
        <v>91178727.521864772</v>
      </c>
      <c r="F12" s="20">
        <f>'Exh. JAP-11 Page 1'!$F$18</f>
        <v>99022015.896470219</v>
      </c>
      <c r="G12" s="20">
        <f>'Exh. JAP-11 Page 1'!G18</f>
        <v>4010992.6799999997</v>
      </c>
      <c r="H12" s="20">
        <f>'Exh. JAP-11 Page 1'!$H$18</f>
        <v>50340097.941382527</v>
      </c>
      <c r="I12" s="20">
        <f>'Exh. JAP-11 Page 1'!$I$18</f>
        <v>37559358.58968842</v>
      </c>
      <c r="J12" s="42"/>
      <c r="K12" s="20"/>
    </row>
    <row r="13" spans="1:20" x14ac:dyDescent="0.2">
      <c r="A13" s="18">
        <f>A12+1</f>
        <v>2</v>
      </c>
      <c r="B13" s="19"/>
      <c r="C13" s="19"/>
      <c r="D13" s="19"/>
      <c r="E13" s="19"/>
      <c r="F13" s="19"/>
      <c r="G13" s="19"/>
      <c r="H13" s="19"/>
      <c r="I13" s="19"/>
    </row>
    <row r="14" spans="1:20" x14ac:dyDescent="0.2">
      <c r="A14" s="18">
        <f t="shared" ref="A14:A16" si="0">A13+1</f>
        <v>3</v>
      </c>
      <c r="B14" s="19" t="s">
        <v>17</v>
      </c>
      <c r="C14" s="16" t="s">
        <v>80</v>
      </c>
      <c r="D14" s="37">
        <v>1010572</v>
      </c>
      <c r="E14" s="37">
        <v>121598</v>
      </c>
      <c r="F14" s="37">
        <v>8321</v>
      </c>
      <c r="G14" s="37">
        <v>94</v>
      </c>
      <c r="H14" s="37">
        <v>841</v>
      </c>
      <c r="I14" s="37">
        <v>487</v>
      </c>
      <c r="J14" s="48"/>
    </row>
    <row r="15" spans="1:20" x14ac:dyDescent="0.2">
      <c r="A15" s="18">
        <f t="shared" si="0"/>
        <v>4</v>
      </c>
      <c r="B15" s="19"/>
      <c r="C15" s="19"/>
      <c r="D15" s="37"/>
      <c r="E15" s="37"/>
      <c r="F15" s="37"/>
      <c r="G15" s="37"/>
      <c r="H15" s="37"/>
      <c r="I15" s="37"/>
    </row>
    <row r="16" spans="1:20" x14ac:dyDescent="0.2">
      <c r="A16" s="18">
        <f t="shared" si="0"/>
        <v>5</v>
      </c>
      <c r="B16" s="19" t="s">
        <v>62</v>
      </c>
      <c r="C16" s="18" t="str">
        <f>"("&amp;A12&amp;") / ("&amp;A14&amp;")"</f>
        <v>(1) / (3)</v>
      </c>
      <c r="D16" s="43">
        <f>ROUND(D12/D14,2)</f>
        <v>427.36</v>
      </c>
      <c r="E16" s="43">
        <f t="shared" ref="E16:I16" si="1">ROUND(E12/E14,2)</f>
        <v>749.84</v>
      </c>
      <c r="F16" s="43">
        <f t="shared" si="1"/>
        <v>11900.25</v>
      </c>
      <c r="G16" s="43">
        <f t="shared" si="1"/>
        <v>42670.13</v>
      </c>
      <c r="H16" s="43">
        <f t="shared" si="1"/>
        <v>59857.43</v>
      </c>
      <c r="I16" s="43">
        <f t="shared" si="1"/>
        <v>77123.94</v>
      </c>
    </row>
    <row r="19" spans="2:2" x14ac:dyDescent="0.2">
      <c r="B19" s="19" t="s">
        <v>89</v>
      </c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92" orientation="landscape" blackAndWhite="1" r:id="rId1"/>
  <headerFooter>
    <oddFooter>&amp;L&amp;F&amp;R&amp;A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F27" sqref="F27"/>
    </sheetView>
  </sheetViews>
  <sheetFormatPr defaultColWidth="9.140625" defaultRowHeight="11.25" x14ac:dyDescent="0.2"/>
  <cols>
    <col min="1" max="1" width="4.42578125" style="41" bestFit="1" customWidth="1"/>
    <col min="2" max="2" width="38.5703125" style="41" customWidth="1"/>
    <col min="3" max="3" width="10.42578125" style="41" bestFit="1" customWidth="1"/>
    <col min="4" max="6" width="17.7109375" style="41" customWidth="1"/>
    <col min="7" max="7" width="15.42578125" style="41" customWidth="1"/>
    <col min="8" max="8" width="10.28515625" style="41" bestFit="1" customWidth="1"/>
    <col min="9" max="16384" width="9.140625" style="41"/>
  </cols>
  <sheetData>
    <row r="1" spans="1:15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22" t="s">
        <v>77</v>
      </c>
      <c r="B4" s="22"/>
      <c r="C4" s="22"/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22"/>
      <c r="B5" s="22"/>
      <c r="C5" s="22"/>
      <c r="D5" s="22"/>
      <c r="E5" s="22"/>
      <c r="F5" s="22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21"/>
      <c r="G6" s="1"/>
      <c r="H6" s="1"/>
      <c r="I6" s="1"/>
      <c r="J6" s="1"/>
      <c r="K6" s="1"/>
      <c r="L6" s="1"/>
      <c r="M6" s="1"/>
      <c r="N6" s="1"/>
      <c r="O6" s="1"/>
    </row>
    <row r="8" spans="1:15" ht="12.75" customHeight="1" x14ac:dyDescent="0.2">
      <c r="A8" s="3" t="s">
        <v>54</v>
      </c>
      <c r="D8" s="21" t="s">
        <v>56</v>
      </c>
      <c r="E8" s="21" t="s">
        <v>57</v>
      </c>
      <c r="F8" s="21" t="s">
        <v>57</v>
      </c>
      <c r="G8" s="21" t="s">
        <v>86</v>
      </c>
    </row>
    <row r="9" spans="1:15" ht="10.15" customHeight="1" x14ac:dyDescent="0.2">
      <c r="A9" s="4" t="s">
        <v>55</v>
      </c>
      <c r="B9" s="45"/>
      <c r="C9" s="5" t="s">
        <v>14</v>
      </c>
      <c r="D9" s="6">
        <v>7</v>
      </c>
      <c r="E9" s="6" t="s">
        <v>40</v>
      </c>
      <c r="F9" s="6" t="s">
        <v>58</v>
      </c>
      <c r="G9" s="6" t="s">
        <v>87</v>
      </c>
    </row>
    <row r="10" spans="1:15" x14ac:dyDescent="0.2">
      <c r="A10" s="19"/>
      <c r="B10" s="18" t="s">
        <v>13</v>
      </c>
      <c r="C10" s="18" t="s">
        <v>12</v>
      </c>
      <c r="D10" s="18" t="s">
        <v>11</v>
      </c>
      <c r="E10" s="18" t="s">
        <v>10</v>
      </c>
      <c r="F10" s="18" t="s">
        <v>9</v>
      </c>
      <c r="G10" s="18" t="s">
        <v>8</v>
      </c>
    </row>
    <row r="11" spans="1:15" x14ac:dyDescent="0.2">
      <c r="A11" s="18"/>
      <c r="B11" s="28"/>
      <c r="C11" s="18"/>
      <c r="D11" s="18"/>
      <c r="E11" s="18"/>
      <c r="F11" s="18"/>
      <c r="G11" s="18"/>
    </row>
    <row r="12" spans="1:15" x14ac:dyDescent="0.2">
      <c r="A12" s="18">
        <v>1</v>
      </c>
      <c r="B12" s="19" t="s">
        <v>63</v>
      </c>
      <c r="C12" s="16" t="s">
        <v>90</v>
      </c>
      <c r="D12" s="20">
        <f>'Exh. JAP-11 Page 1'!$D$18</f>
        <v>431882360.31236219</v>
      </c>
      <c r="E12" s="20">
        <f>'Exh. JAP-11 Page 1'!$E$18</f>
        <v>91178727.521864772</v>
      </c>
      <c r="F12" s="20">
        <f>'Exh. JAP-11 Page 1'!$F$18</f>
        <v>99022015.896470219</v>
      </c>
      <c r="G12" s="20">
        <f>'Exh. JAP-11 Page 1'!$G$18</f>
        <v>4010992.6799999997</v>
      </c>
    </row>
    <row r="13" spans="1:15" x14ac:dyDescent="0.2">
      <c r="A13" s="18">
        <f>A12+1</f>
        <v>2</v>
      </c>
      <c r="B13" s="19"/>
      <c r="C13" s="19"/>
      <c r="D13" s="19"/>
      <c r="E13" s="19"/>
      <c r="F13" s="19"/>
      <c r="G13" s="19"/>
    </row>
    <row r="14" spans="1:15" x14ac:dyDescent="0.2">
      <c r="A14" s="18">
        <f t="shared" ref="A14:A16" si="0">A13+1</f>
        <v>3</v>
      </c>
      <c r="B14" s="19" t="s">
        <v>49</v>
      </c>
      <c r="C14" s="18" t="s">
        <v>92</v>
      </c>
      <c r="D14" s="37">
        <v>10658082710.53709</v>
      </c>
      <c r="E14" s="37">
        <v>2700716840.8001165</v>
      </c>
      <c r="F14" s="37">
        <v>3132070834.4764342</v>
      </c>
      <c r="G14" s="37">
        <v>335987764</v>
      </c>
    </row>
    <row r="15" spans="1:15" x14ac:dyDescent="0.2">
      <c r="A15" s="18">
        <f t="shared" si="0"/>
        <v>4</v>
      </c>
      <c r="B15" s="19"/>
      <c r="C15" s="19"/>
      <c r="D15" s="37"/>
      <c r="E15" s="37"/>
      <c r="F15" s="37"/>
      <c r="G15" s="37"/>
    </row>
    <row r="16" spans="1:15" x14ac:dyDescent="0.2">
      <c r="A16" s="18">
        <f t="shared" si="0"/>
        <v>5</v>
      </c>
      <c r="B16" s="19" t="s">
        <v>64</v>
      </c>
      <c r="C16" s="18" t="str">
        <f>"("&amp;A12&amp;") / ("&amp;A14&amp;")"</f>
        <v>(1) / (3)</v>
      </c>
      <c r="D16" s="46">
        <f>ROUND(D12/D14,6)</f>
        <v>4.0522000000000002E-2</v>
      </c>
      <c r="E16" s="46">
        <f>ROUND(E12/E14,6)</f>
        <v>3.3760999999999999E-2</v>
      </c>
      <c r="F16" s="46">
        <f t="shared" ref="F16" si="1">ROUND(F12/F14,6)</f>
        <v>3.1615999999999998E-2</v>
      </c>
      <c r="G16" s="46">
        <f t="shared" ref="G16" si="2">ROUND(G12/G14,6)</f>
        <v>1.1938000000000001E-2</v>
      </c>
    </row>
    <row r="19" spans="2:2" x14ac:dyDescent="0.2">
      <c r="B19" s="19" t="s">
        <v>89</v>
      </c>
    </row>
  </sheetData>
  <mergeCells count="5">
    <mergeCell ref="A1:F1"/>
    <mergeCell ref="A3:F3"/>
    <mergeCell ref="A4:F4"/>
    <mergeCell ref="A2:F2"/>
    <mergeCell ref="A5:F5"/>
  </mergeCells>
  <printOptions horizontalCentered="1"/>
  <pageMargins left="0.7" right="0.7" top="0.75" bottom="0.75" header="0.3" footer="0.3"/>
  <pageSetup orientation="landscape" blackAndWhite="1" r:id="rId1"/>
  <headerFooter>
    <oddFooter>&amp;L&amp;F&amp;R&amp;A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F27" sqref="F27"/>
    </sheetView>
  </sheetViews>
  <sheetFormatPr defaultColWidth="9.140625" defaultRowHeight="11.25" x14ac:dyDescent="0.2"/>
  <cols>
    <col min="1" max="1" width="4.7109375" style="41" bestFit="1" customWidth="1"/>
    <col min="2" max="2" width="32.7109375" style="41" customWidth="1"/>
    <col min="3" max="3" width="19.85546875" style="41" customWidth="1"/>
    <col min="4" max="7" width="11.7109375" style="41" customWidth="1"/>
    <col min="8" max="9" width="9.140625" style="41" customWidth="1"/>
    <col min="10" max="10" width="9.140625" style="41"/>
    <col min="11" max="11" width="10.28515625" style="41" bestFit="1" customWidth="1"/>
    <col min="12" max="16384" width="9.140625" style="41"/>
  </cols>
  <sheetData>
    <row r="1" spans="1:18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2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2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22" t="s">
        <v>61</v>
      </c>
      <c r="B4" s="22"/>
      <c r="C4" s="22"/>
      <c r="D4" s="22"/>
      <c r="E4" s="22"/>
      <c r="F4" s="22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22"/>
      <c r="B5" s="22"/>
      <c r="C5" s="22"/>
      <c r="D5" s="22"/>
      <c r="E5" s="22"/>
      <c r="F5" s="22"/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21"/>
      <c r="E6" s="21"/>
      <c r="F6" s="21"/>
      <c r="G6" s="21"/>
      <c r="H6" s="21"/>
      <c r="I6" s="1"/>
      <c r="J6" s="1"/>
      <c r="K6" s="1"/>
      <c r="L6" s="1"/>
      <c r="M6" s="1"/>
      <c r="N6" s="1"/>
      <c r="O6" s="1"/>
      <c r="P6" s="1"/>
      <c r="Q6" s="1"/>
      <c r="R6" s="1"/>
    </row>
    <row r="8" spans="1:18" ht="12.75" customHeight="1" x14ac:dyDescent="0.2">
      <c r="D8" s="23" t="s">
        <v>46</v>
      </c>
      <c r="E8" s="24"/>
      <c r="F8" s="23" t="s">
        <v>48</v>
      </c>
      <c r="G8" s="24"/>
    </row>
    <row r="9" spans="1:18" ht="12.75" customHeight="1" x14ac:dyDescent="0.2">
      <c r="A9" s="8" t="s">
        <v>54</v>
      </c>
      <c r="D9" s="9" t="s">
        <v>50</v>
      </c>
      <c r="E9" s="10" t="s">
        <v>51</v>
      </c>
      <c r="F9" s="9" t="s">
        <v>50</v>
      </c>
      <c r="G9" s="10" t="s">
        <v>51</v>
      </c>
    </row>
    <row r="10" spans="1:18" ht="12.75" customHeight="1" x14ac:dyDescent="0.2">
      <c r="A10" s="5" t="s">
        <v>55</v>
      </c>
      <c r="B10" s="26"/>
      <c r="C10" s="5" t="s">
        <v>14</v>
      </c>
      <c r="D10" s="11" t="s">
        <v>52</v>
      </c>
      <c r="E10" s="12" t="s">
        <v>53</v>
      </c>
      <c r="F10" s="11" t="s">
        <v>52</v>
      </c>
      <c r="G10" s="12" t="s">
        <v>53</v>
      </c>
    </row>
    <row r="11" spans="1:18" x14ac:dyDescent="0.2">
      <c r="A11" s="19"/>
      <c r="B11" s="18" t="s">
        <v>13</v>
      </c>
      <c r="C11" s="18" t="s">
        <v>12</v>
      </c>
      <c r="D11" s="18" t="s">
        <v>11</v>
      </c>
      <c r="E11" s="18" t="s">
        <v>10</v>
      </c>
      <c r="F11" s="18" t="s">
        <v>9</v>
      </c>
      <c r="G11" s="18" t="s">
        <v>8</v>
      </c>
    </row>
    <row r="12" spans="1:18" x14ac:dyDescent="0.2">
      <c r="A12" s="18"/>
      <c r="B12" s="28"/>
      <c r="C12" s="18"/>
      <c r="D12" s="18"/>
      <c r="E12" s="18"/>
      <c r="F12" s="18"/>
      <c r="G12" s="18"/>
    </row>
    <row r="13" spans="1:18" x14ac:dyDescent="0.2">
      <c r="A13" s="18">
        <v>1</v>
      </c>
      <c r="B13" s="19" t="s">
        <v>63</v>
      </c>
      <c r="C13" s="16" t="s">
        <v>90</v>
      </c>
      <c r="D13" s="20">
        <v>29210884.712168463</v>
      </c>
      <c r="E13" s="20">
        <v>21129213.229214061</v>
      </c>
      <c r="F13" s="20">
        <v>22291961.551092699</v>
      </c>
      <c r="G13" s="20">
        <v>15267397.038595717</v>
      </c>
      <c r="H13" s="42"/>
      <c r="I13" s="20"/>
    </row>
    <row r="14" spans="1:18" x14ac:dyDescent="0.2">
      <c r="A14" s="18">
        <v>2</v>
      </c>
      <c r="B14" s="19"/>
      <c r="C14" s="19"/>
      <c r="D14" s="19"/>
      <c r="E14" s="19"/>
      <c r="F14" s="19"/>
      <c r="G14" s="19"/>
      <c r="H14" s="42"/>
    </row>
    <row r="15" spans="1:18" x14ac:dyDescent="0.2">
      <c r="A15" s="18">
        <v>3</v>
      </c>
      <c r="B15" s="19" t="s">
        <v>47</v>
      </c>
      <c r="C15" s="18" t="s">
        <v>92</v>
      </c>
      <c r="D15" s="37">
        <v>2289533</v>
      </c>
      <c r="E15" s="37">
        <v>2485131</v>
      </c>
      <c r="F15" s="37">
        <v>1708564</v>
      </c>
      <c r="G15" s="37">
        <v>1755251</v>
      </c>
    </row>
    <row r="16" spans="1:18" x14ac:dyDescent="0.2">
      <c r="A16" s="18">
        <v>4</v>
      </c>
      <c r="B16" s="19"/>
      <c r="C16" s="19"/>
      <c r="D16" s="37"/>
      <c r="E16" s="37"/>
      <c r="F16" s="37"/>
      <c r="G16" s="37"/>
    </row>
    <row r="17" spans="1:8" x14ac:dyDescent="0.2">
      <c r="A17" s="18">
        <v>5</v>
      </c>
      <c r="B17" s="19" t="s">
        <v>65</v>
      </c>
      <c r="C17" s="18" t="str">
        <f>"("&amp;A13&amp;") / ("&amp;A15&amp;")"</f>
        <v>(1) / (3)</v>
      </c>
      <c r="D17" s="43">
        <f>ROUND(D13/D15,2)</f>
        <v>12.76</v>
      </c>
      <c r="E17" s="43">
        <f>ROUND(E13/E15,2)</f>
        <v>8.5</v>
      </c>
      <c r="F17" s="43">
        <f>ROUND(F13/F15,2)</f>
        <v>13.05</v>
      </c>
      <c r="G17" s="43">
        <f>ROUND(G13/G15,2)</f>
        <v>8.6999999999999993</v>
      </c>
    </row>
    <row r="18" spans="1:8" x14ac:dyDescent="0.2">
      <c r="D18" s="44"/>
      <c r="E18" s="44"/>
      <c r="F18" s="44"/>
      <c r="G18" s="44"/>
      <c r="H18" s="44"/>
    </row>
    <row r="19" spans="1:8" x14ac:dyDescent="0.2">
      <c r="D19" s="44"/>
      <c r="E19" s="44"/>
      <c r="F19" s="44"/>
      <c r="G19" s="44"/>
      <c r="H19" s="44"/>
    </row>
  </sheetData>
  <mergeCells count="7">
    <mergeCell ref="A1:G1"/>
    <mergeCell ref="A3:G3"/>
    <mergeCell ref="A4:G4"/>
    <mergeCell ref="D8:E8"/>
    <mergeCell ref="F8:G8"/>
    <mergeCell ref="A2:G2"/>
    <mergeCell ref="A5:G5"/>
  </mergeCells>
  <printOptions horizontalCentered="1"/>
  <pageMargins left="0.7" right="0.7" top="0.75" bottom="0.75" header="0.3" footer="0.3"/>
  <pageSetup orientation="landscape" blackAndWhite="1" r:id="rId1"/>
  <headerFooter>
    <oddFooter>&amp;L&amp;F&amp;R&amp;A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E1" zoomScaleNormal="100" workbookViewId="0">
      <pane ySplit="7" topLeftCell="A13" activePane="bottomLeft" state="frozen"/>
      <selection activeCell="F27" sqref="F27"/>
      <selection pane="bottomLeft" activeCell="F27" sqref="F27"/>
    </sheetView>
  </sheetViews>
  <sheetFormatPr defaultColWidth="9.140625" defaultRowHeight="11.25" x14ac:dyDescent="0.2"/>
  <cols>
    <col min="1" max="1" width="4.42578125" style="19" bestFit="1" customWidth="1"/>
    <col min="2" max="2" width="23" style="19" customWidth="1"/>
    <col min="3" max="3" width="32.5703125" style="19" bestFit="1" customWidth="1"/>
    <col min="4" max="4" width="11.5703125" style="18" bestFit="1" customWidth="1"/>
    <col min="5" max="7" width="12" style="18" bestFit="1" customWidth="1"/>
    <col min="8" max="8" width="10.7109375" style="18" bestFit="1" customWidth="1"/>
    <col min="9" max="14" width="10.7109375" style="19" bestFit="1" customWidth="1"/>
    <col min="15" max="16" width="12" style="19" bestFit="1" customWidth="1"/>
    <col min="17" max="17" width="11.7109375" style="19" bestFit="1" customWidth="1"/>
    <col min="18" max="16384" width="9.140625" style="19"/>
  </cols>
  <sheetData>
    <row r="1" spans="1:17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45" x14ac:dyDescent="0.2">
      <c r="A6" s="13" t="s">
        <v>15</v>
      </c>
      <c r="B6" s="13"/>
      <c r="C6" s="26"/>
      <c r="D6" s="13" t="s">
        <v>14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  <c r="M6" s="14" t="s">
        <v>27</v>
      </c>
      <c r="N6" s="14" t="s">
        <v>28</v>
      </c>
      <c r="O6" s="14" t="s">
        <v>29</v>
      </c>
      <c r="P6" s="14" t="s">
        <v>30</v>
      </c>
      <c r="Q6" s="13" t="s">
        <v>31</v>
      </c>
    </row>
    <row r="7" spans="1:17" x14ac:dyDescent="0.2">
      <c r="C7" s="18" t="s">
        <v>13</v>
      </c>
      <c r="D7" s="18" t="s">
        <v>12</v>
      </c>
      <c r="E7" s="18" t="s">
        <v>11</v>
      </c>
      <c r="F7" s="18" t="s">
        <v>10</v>
      </c>
      <c r="G7" s="18" t="s">
        <v>9</v>
      </c>
      <c r="H7" s="18" t="s">
        <v>8</v>
      </c>
      <c r="I7" s="18" t="s">
        <v>7</v>
      </c>
      <c r="J7" s="18" t="s">
        <v>6</v>
      </c>
      <c r="K7" s="18" t="s">
        <v>5</v>
      </c>
      <c r="L7" s="18" t="s">
        <v>4</v>
      </c>
      <c r="M7" s="18" t="s">
        <v>3</v>
      </c>
      <c r="N7" s="18" t="s">
        <v>2</v>
      </c>
      <c r="O7" s="18" t="s">
        <v>1</v>
      </c>
      <c r="P7" s="18" t="s">
        <v>0</v>
      </c>
      <c r="Q7" s="18" t="s">
        <v>18</v>
      </c>
    </row>
    <row r="8" spans="1:17" x14ac:dyDescent="0.2">
      <c r="A8" s="18"/>
      <c r="B8" s="35" t="s">
        <v>35</v>
      </c>
      <c r="C8" s="28"/>
      <c r="I8" s="18"/>
      <c r="J8" s="18"/>
    </row>
    <row r="9" spans="1:17" x14ac:dyDescent="0.2">
      <c r="A9" s="18">
        <v>1</v>
      </c>
      <c r="B9" s="36" t="s">
        <v>36</v>
      </c>
      <c r="E9" s="19"/>
      <c r="F9" s="19"/>
      <c r="G9" s="19"/>
      <c r="H9" s="19"/>
      <c r="Q9" s="15"/>
    </row>
    <row r="10" spans="1:17" x14ac:dyDescent="0.2">
      <c r="A10" s="18">
        <f t="shared" ref="A10:A56" si="0">A9+1</f>
        <v>2</v>
      </c>
      <c r="B10" s="18"/>
      <c r="C10" s="19" t="s">
        <v>83</v>
      </c>
      <c r="D10" s="18" t="s">
        <v>92</v>
      </c>
      <c r="E10" s="37">
        <v>1217809396.3717051</v>
      </c>
      <c r="F10" s="37">
        <v>1029221052.455801</v>
      </c>
      <c r="G10" s="37">
        <v>1042285607.8058866</v>
      </c>
      <c r="H10" s="37">
        <v>848382820.3486625</v>
      </c>
      <c r="I10" s="37">
        <v>682087265.04118538</v>
      </c>
      <c r="J10" s="37">
        <v>662181951.97669625</v>
      </c>
      <c r="K10" s="37">
        <v>694649291.53142309</v>
      </c>
      <c r="L10" s="37">
        <v>673174372.85823476</v>
      </c>
      <c r="M10" s="37">
        <v>642880803.18132174</v>
      </c>
      <c r="N10" s="37">
        <v>823326861.21608186</v>
      </c>
      <c r="O10" s="37">
        <v>1037566972.4656866</v>
      </c>
      <c r="P10" s="37">
        <v>1269463840.4366477</v>
      </c>
      <c r="Q10" s="15">
        <f>SUM(E10:P10)</f>
        <v>10623030235.689333</v>
      </c>
    </row>
    <row r="11" spans="1:17" x14ac:dyDescent="0.2">
      <c r="A11" s="18">
        <f t="shared" si="0"/>
        <v>3</v>
      </c>
      <c r="B11" s="18"/>
      <c r="C11" s="19" t="s">
        <v>34</v>
      </c>
      <c r="D11" s="16" t="s">
        <v>69</v>
      </c>
      <c r="E11" s="17">
        <f t="shared" ref="E11:P11" si="1">E10/$Q10</f>
        <v>0.11463860775622474</v>
      </c>
      <c r="F11" s="17">
        <f t="shared" si="1"/>
        <v>9.6885825383232982E-2</v>
      </c>
      <c r="G11" s="17">
        <f t="shared" si="1"/>
        <v>9.8115658590917323E-2</v>
      </c>
      <c r="H11" s="17">
        <f t="shared" si="1"/>
        <v>7.9862600550492602E-2</v>
      </c>
      <c r="I11" s="17">
        <f t="shared" si="1"/>
        <v>6.4208352034020588E-2</v>
      </c>
      <c r="J11" s="17">
        <f t="shared" si="1"/>
        <v>6.2334563423534016E-2</v>
      </c>
      <c r="K11" s="17">
        <f t="shared" si="1"/>
        <v>6.5390879637870769E-2</v>
      </c>
      <c r="L11" s="17">
        <f t="shared" si="1"/>
        <v>6.3369336048449285E-2</v>
      </c>
      <c r="M11" s="17">
        <f t="shared" si="1"/>
        <v>6.0517647876166938E-2</v>
      </c>
      <c r="N11" s="17">
        <f t="shared" si="1"/>
        <v>7.750395536388642E-2</v>
      </c>
      <c r="O11" s="17">
        <f t="shared" si="1"/>
        <v>9.7671469387318216E-2</v>
      </c>
      <c r="P11" s="17">
        <f t="shared" si="1"/>
        <v>0.11950110394788607</v>
      </c>
      <c r="Q11" s="17">
        <f>SUM(E11:P11)</f>
        <v>0.99999999999999989</v>
      </c>
    </row>
    <row r="12" spans="1:17" x14ac:dyDescent="0.2">
      <c r="A12" s="18">
        <f t="shared" si="0"/>
        <v>4</v>
      </c>
      <c r="B12" s="18"/>
      <c r="E12" s="19"/>
      <c r="F12" s="19"/>
      <c r="G12" s="19"/>
      <c r="H12" s="19"/>
    </row>
    <row r="13" spans="1:17" x14ac:dyDescent="0.2">
      <c r="A13" s="18">
        <f t="shared" si="0"/>
        <v>5</v>
      </c>
      <c r="B13" s="36" t="s">
        <v>37</v>
      </c>
      <c r="D13" s="19"/>
      <c r="E13" s="19"/>
      <c r="F13" s="19"/>
      <c r="G13" s="19"/>
      <c r="H13" s="19"/>
    </row>
    <row r="14" spans="1:17" x14ac:dyDescent="0.2">
      <c r="A14" s="18">
        <f t="shared" si="0"/>
        <v>6</v>
      </c>
      <c r="B14" s="18"/>
      <c r="C14" s="19" t="str">
        <f>C10</f>
        <v xml:space="preserve">Weather-Normalized kWh Sales </v>
      </c>
      <c r="D14" s="18" t="str">
        <f>D10</f>
        <v>Exhibit JAP-6</v>
      </c>
      <c r="E14" s="37">
        <v>268383989.57199278</v>
      </c>
      <c r="F14" s="37">
        <v>227279211.53795847</v>
      </c>
      <c r="G14" s="37">
        <v>244720280.50093108</v>
      </c>
      <c r="H14" s="37">
        <v>211476318.75275233</v>
      </c>
      <c r="I14" s="37">
        <v>208012350.22681922</v>
      </c>
      <c r="J14" s="37">
        <v>200157659.37976211</v>
      </c>
      <c r="K14" s="37">
        <v>218343544.81734061</v>
      </c>
      <c r="L14" s="37">
        <v>219728935.14893684</v>
      </c>
      <c r="M14" s="37">
        <v>196113261.95298892</v>
      </c>
      <c r="N14" s="37">
        <v>215665873.9648062</v>
      </c>
      <c r="O14" s="37">
        <v>236065221.06438547</v>
      </c>
      <c r="P14" s="37">
        <v>254182549.85161248</v>
      </c>
      <c r="Q14" s="15">
        <f>SUM(E14:P14)</f>
        <v>2700129196.7702866</v>
      </c>
    </row>
    <row r="15" spans="1:17" x14ac:dyDescent="0.2">
      <c r="A15" s="18">
        <f t="shared" si="0"/>
        <v>7</v>
      </c>
      <c r="B15" s="18"/>
      <c r="C15" s="19" t="s">
        <v>34</v>
      </c>
      <c r="D15" s="16" t="s">
        <v>70</v>
      </c>
      <c r="E15" s="17">
        <f t="shared" ref="E15:P15" si="2">E14/$Q14</f>
        <v>9.9396721420965978E-2</v>
      </c>
      <c r="F15" s="17">
        <f t="shared" si="2"/>
        <v>8.4173457999644846E-2</v>
      </c>
      <c r="G15" s="17">
        <f t="shared" si="2"/>
        <v>9.063280408717074E-2</v>
      </c>
      <c r="H15" s="17">
        <f t="shared" si="2"/>
        <v>7.8320814798679306E-2</v>
      </c>
      <c r="I15" s="17">
        <f t="shared" si="2"/>
        <v>7.7037924879901909E-2</v>
      </c>
      <c r="J15" s="17">
        <f t="shared" si="2"/>
        <v>7.4128919319555994E-2</v>
      </c>
      <c r="K15" s="17">
        <f t="shared" si="2"/>
        <v>8.0864110161287292E-2</v>
      </c>
      <c r="L15" s="17">
        <f t="shared" si="2"/>
        <v>8.1377193140151169E-2</v>
      </c>
      <c r="M15" s="17">
        <f t="shared" si="2"/>
        <v>7.2631066019939516E-2</v>
      </c>
      <c r="N15" s="17">
        <f t="shared" si="2"/>
        <v>7.987242766856166E-2</v>
      </c>
      <c r="O15" s="17">
        <f t="shared" si="2"/>
        <v>8.7427379899728819E-2</v>
      </c>
      <c r="P15" s="17">
        <f t="shared" si="2"/>
        <v>9.4137180604412785E-2</v>
      </c>
      <c r="Q15" s="17">
        <f>SUM(E15:P15)</f>
        <v>0.99999999999999989</v>
      </c>
    </row>
    <row r="16" spans="1:17" x14ac:dyDescent="0.2">
      <c r="A16" s="18">
        <f t="shared" si="0"/>
        <v>8</v>
      </c>
      <c r="B16" s="18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">
      <c r="A17" s="18">
        <f t="shared" si="0"/>
        <v>9</v>
      </c>
      <c r="B17" s="36" t="s">
        <v>60</v>
      </c>
      <c r="E17" s="19"/>
      <c r="F17" s="19"/>
      <c r="G17" s="19"/>
      <c r="H17" s="19"/>
      <c r="Q17" s="15"/>
    </row>
    <row r="18" spans="1:17" x14ac:dyDescent="0.2">
      <c r="A18" s="18">
        <f t="shared" si="0"/>
        <v>10</v>
      </c>
      <c r="B18" s="18"/>
      <c r="C18" s="19" t="str">
        <f>C10</f>
        <v xml:space="preserve">Weather-Normalized kWh Sales </v>
      </c>
      <c r="D18" s="18" t="str">
        <f>D10</f>
        <v>Exhibit JAP-6</v>
      </c>
      <c r="E18" s="37">
        <v>284490231.19315612</v>
      </c>
      <c r="F18" s="37">
        <v>262584491.92486563</v>
      </c>
      <c r="G18" s="37">
        <v>278342863.5656966</v>
      </c>
      <c r="H18" s="37">
        <v>250818189.4840396</v>
      </c>
      <c r="I18" s="37">
        <v>257611898.41416478</v>
      </c>
      <c r="J18" s="37">
        <v>240257964.078789</v>
      </c>
      <c r="K18" s="37">
        <v>269716764.2743544</v>
      </c>
      <c r="L18" s="37">
        <v>257395354.84975731</v>
      </c>
      <c r="M18" s="37">
        <v>233069302.88971385</v>
      </c>
      <c r="N18" s="37">
        <v>254098187.08349001</v>
      </c>
      <c r="O18" s="37">
        <v>260578468.40768361</v>
      </c>
      <c r="P18" s="37">
        <v>284154344.51520026</v>
      </c>
      <c r="Q18" s="15">
        <f>SUM(E18:P18)</f>
        <v>3133118060.6809106</v>
      </c>
    </row>
    <row r="19" spans="1:17" x14ac:dyDescent="0.2">
      <c r="A19" s="18">
        <f t="shared" si="0"/>
        <v>11</v>
      </c>
      <c r="B19" s="18"/>
      <c r="C19" s="19" t="s">
        <v>34</v>
      </c>
      <c r="D19" s="16" t="s">
        <v>71</v>
      </c>
      <c r="E19" s="17">
        <f t="shared" ref="E19:P19" si="3">E18/$Q18</f>
        <v>9.0800993030989957E-2</v>
      </c>
      <c r="F19" s="17">
        <f t="shared" si="3"/>
        <v>8.3809319291274637E-2</v>
      </c>
      <c r="G19" s="17">
        <f t="shared" si="3"/>
        <v>8.8838932390950254E-2</v>
      </c>
      <c r="H19" s="17">
        <f t="shared" si="3"/>
        <v>8.0053858369298125E-2</v>
      </c>
      <c r="I19" s="17">
        <f t="shared" si="3"/>
        <v>8.2222212321669999E-2</v>
      </c>
      <c r="J19" s="17">
        <f t="shared" si="3"/>
        <v>7.6683342097416687E-2</v>
      </c>
      <c r="K19" s="17">
        <f t="shared" si="3"/>
        <v>8.6085732822892003E-2</v>
      </c>
      <c r="L19" s="17">
        <f t="shared" si="3"/>
        <v>8.215309792501671E-2</v>
      </c>
      <c r="M19" s="17">
        <f t="shared" si="3"/>
        <v>7.438893089112053E-2</v>
      </c>
      <c r="N19" s="17">
        <f t="shared" si="3"/>
        <v>8.1100738038664161E-2</v>
      </c>
      <c r="O19" s="17">
        <f t="shared" si="3"/>
        <v>8.3169055031093508E-2</v>
      </c>
      <c r="P19" s="17">
        <f t="shared" si="3"/>
        <v>9.0693787789613609E-2</v>
      </c>
      <c r="Q19" s="17">
        <f>SUM(E19:P19)</f>
        <v>1.0000000000000002</v>
      </c>
    </row>
    <row r="20" spans="1:17" x14ac:dyDescent="0.2">
      <c r="A20" s="18">
        <f t="shared" si="0"/>
        <v>12</v>
      </c>
      <c r="B20" s="18"/>
      <c r="E20" s="19"/>
      <c r="F20" s="19"/>
      <c r="G20" s="19"/>
      <c r="H20" s="19"/>
    </row>
    <row r="21" spans="1:17" x14ac:dyDescent="0.2">
      <c r="A21" s="18">
        <f t="shared" si="0"/>
        <v>13</v>
      </c>
      <c r="B21" s="36" t="s">
        <v>88</v>
      </c>
      <c r="D21" s="19"/>
      <c r="E21" s="19"/>
      <c r="F21" s="19"/>
      <c r="G21" s="19"/>
      <c r="H21" s="19"/>
    </row>
    <row r="22" spans="1:17" x14ac:dyDescent="0.2">
      <c r="A22" s="18">
        <f t="shared" si="0"/>
        <v>14</v>
      </c>
      <c r="B22" s="18"/>
      <c r="C22" s="19" t="str">
        <f>C14</f>
        <v xml:space="preserve">Weather-Normalized kWh Sales </v>
      </c>
      <c r="D22" s="18" t="str">
        <f>D14</f>
        <v>Exhibit JAP-6</v>
      </c>
      <c r="E22" s="37">
        <v>30385805</v>
      </c>
      <c r="F22" s="37">
        <v>25565736</v>
      </c>
      <c r="G22" s="37">
        <v>29925945</v>
      </c>
      <c r="H22" s="37">
        <v>31229504</v>
      </c>
      <c r="I22" s="37">
        <v>28088112</v>
      </c>
      <c r="J22" s="37">
        <v>28519680</v>
      </c>
      <c r="K22" s="37">
        <v>28458020</v>
      </c>
      <c r="L22" s="37">
        <v>28000764</v>
      </c>
      <c r="M22" s="37">
        <v>28519947</v>
      </c>
      <c r="N22" s="37">
        <v>20447077</v>
      </c>
      <c r="O22" s="37">
        <v>28154601</v>
      </c>
      <c r="P22" s="37">
        <v>28925345</v>
      </c>
      <c r="Q22" s="15">
        <f>SUM(E22:P22)</f>
        <v>336220536</v>
      </c>
    </row>
    <row r="23" spans="1:17" x14ac:dyDescent="0.2">
      <c r="A23" s="18">
        <f t="shared" si="0"/>
        <v>15</v>
      </c>
      <c r="B23" s="18"/>
      <c r="C23" s="19" t="s">
        <v>34</v>
      </c>
      <c r="D23" s="16" t="s">
        <v>72</v>
      </c>
      <c r="E23" s="17">
        <f t="shared" ref="E23:P23" si="4">E22/$Q22</f>
        <v>9.037462542145254E-2</v>
      </c>
      <c r="F23" s="17">
        <f t="shared" si="4"/>
        <v>7.6038591527318247E-2</v>
      </c>
      <c r="G23" s="17">
        <f t="shared" si="4"/>
        <v>8.9006892190547221E-2</v>
      </c>
      <c r="H23" s="17">
        <f t="shared" si="4"/>
        <v>9.2883987312422825E-2</v>
      </c>
      <c r="I23" s="17">
        <f t="shared" si="4"/>
        <v>8.3540738867895925E-2</v>
      </c>
      <c r="J23" s="17">
        <f t="shared" si="4"/>
        <v>8.4824324948432062E-2</v>
      </c>
      <c r="K23" s="17">
        <f t="shared" si="4"/>
        <v>8.4640933414013714E-2</v>
      </c>
      <c r="L23" s="17">
        <f t="shared" si="4"/>
        <v>8.3280945099677081E-2</v>
      </c>
      <c r="M23" s="17">
        <f t="shared" si="4"/>
        <v>8.4825119070061794E-2</v>
      </c>
      <c r="N23" s="17">
        <f t="shared" si="4"/>
        <v>6.0814479815117541E-2</v>
      </c>
      <c r="O23" s="17">
        <f t="shared" si="4"/>
        <v>8.373849299913079E-2</v>
      </c>
      <c r="P23" s="17">
        <f t="shared" si="4"/>
        <v>8.6030869333930268E-2</v>
      </c>
      <c r="Q23" s="17">
        <f>SUM(E23:P23)</f>
        <v>1.0000000000000002</v>
      </c>
    </row>
    <row r="24" spans="1:17" x14ac:dyDescent="0.2">
      <c r="A24" s="18">
        <f t="shared" si="0"/>
        <v>16</v>
      </c>
      <c r="B24" s="18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">
      <c r="A25" s="18">
        <f t="shared" si="0"/>
        <v>17</v>
      </c>
      <c r="B25" s="36" t="s">
        <v>38</v>
      </c>
      <c r="E25" s="19"/>
      <c r="F25" s="19"/>
      <c r="G25" s="19"/>
      <c r="H25" s="19"/>
      <c r="Q25" s="15"/>
    </row>
    <row r="26" spans="1:17" x14ac:dyDescent="0.2">
      <c r="A26" s="18">
        <f t="shared" si="0"/>
        <v>18</v>
      </c>
      <c r="B26" s="18"/>
      <c r="C26" s="29" t="s">
        <v>84</v>
      </c>
      <c r="D26" s="18" t="str">
        <f>D10</f>
        <v>Exhibit JAP-6</v>
      </c>
      <c r="E26" s="37">
        <v>4464881</v>
      </c>
      <c r="F26" s="37">
        <v>4646175</v>
      </c>
      <c r="G26" s="37">
        <v>4343805</v>
      </c>
      <c r="H26" s="37">
        <v>3656094</v>
      </c>
      <c r="I26" s="37">
        <v>3142185</v>
      </c>
      <c r="J26" s="37">
        <v>3134597</v>
      </c>
      <c r="K26" s="37">
        <v>3262370</v>
      </c>
      <c r="L26" s="37">
        <v>3515569</v>
      </c>
      <c r="M26" s="37">
        <v>3236467</v>
      </c>
      <c r="N26" s="37">
        <v>3816116</v>
      </c>
      <c r="O26" s="37">
        <v>4362092</v>
      </c>
      <c r="P26" s="37">
        <v>4682306</v>
      </c>
      <c r="Q26" s="20">
        <f>SUM(E26:P26)</f>
        <v>46262657</v>
      </c>
    </row>
    <row r="27" spans="1:17" x14ac:dyDescent="0.2">
      <c r="A27" s="18">
        <f t="shared" si="0"/>
        <v>19</v>
      </c>
      <c r="B27" s="18"/>
      <c r="C27" s="19" t="s">
        <v>34</v>
      </c>
      <c r="D27" s="16" t="s">
        <v>73</v>
      </c>
      <c r="E27" s="17">
        <f t="shared" ref="E27:P27" si="5">E26/$Q26</f>
        <v>9.6511555745706523E-2</v>
      </c>
      <c r="F27" s="17">
        <f t="shared" si="5"/>
        <v>0.1004303535786974</v>
      </c>
      <c r="G27" s="17">
        <f t="shared" si="5"/>
        <v>9.3894412506397976E-2</v>
      </c>
      <c r="H27" s="17">
        <f t="shared" si="5"/>
        <v>7.9029053605805644E-2</v>
      </c>
      <c r="I27" s="17">
        <f t="shared" si="5"/>
        <v>6.7920547667636125E-2</v>
      </c>
      <c r="J27" s="17">
        <f t="shared" si="5"/>
        <v>6.7756527689276466E-2</v>
      </c>
      <c r="K27" s="17">
        <f t="shared" si="5"/>
        <v>7.0518431312754037E-2</v>
      </c>
      <c r="L27" s="17">
        <f t="shared" si="5"/>
        <v>7.5991506497346234E-2</v>
      </c>
      <c r="M27" s="17">
        <f t="shared" si="5"/>
        <v>6.9958519676031575E-2</v>
      </c>
      <c r="N27" s="17">
        <f t="shared" si="5"/>
        <v>8.2488042137311743E-2</v>
      </c>
      <c r="O27" s="17">
        <f t="shared" si="5"/>
        <v>9.4289698924988244E-2</v>
      </c>
      <c r="P27" s="17">
        <f t="shared" si="5"/>
        <v>0.10121135065804802</v>
      </c>
      <c r="Q27" s="17">
        <f>SUM(E27:P27)</f>
        <v>1</v>
      </c>
    </row>
    <row r="28" spans="1:17" x14ac:dyDescent="0.2">
      <c r="A28" s="18">
        <f t="shared" si="0"/>
        <v>20</v>
      </c>
      <c r="B28" s="18"/>
      <c r="E28" s="19"/>
      <c r="F28" s="19"/>
      <c r="G28" s="19"/>
      <c r="H28" s="19"/>
    </row>
    <row r="29" spans="1:17" x14ac:dyDescent="0.2">
      <c r="A29" s="18">
        <f t="shared" si="0"/>
        <v>21</v>
      </c>
      <c r="B29" s="36" t="s">
        <v>39</v>
      </c>
      <c r="D29" s="19"/>
      <c r="E29" s="19"/>
      <c r="F29" s="19"/>
      <c r="G29" s="19"/>
      <c r="H29" s="19"/>
    </row>
    <row r="30" spans="1:17" x14ac:dyDescent="0.2">
      <c r="A30" s="18">
        <f t="shared" si="0"/>
        <v>22</v>
      </c>
      <c r="B30" s="18"/>
      <c r="C30" s="29" t="str">
        <f>C26</f>
        <v xml:space="preserve">Demand Charge Revenue </v>
      </c>
      <c r="D30" s="18" t="str">
        <f>D10</f>
        <v>Exhibit JAP-6</v>
      </c>
      <c r="E30" s="37">
        <v>3166387</v>
      </c>
      <c r="F30" s="37">
        <v>3172185</v>
      </c>
      <c r="G30" s="37">
        <v>2884024</v>
      </c>
      <c r="H30" s="37">
        <v>2690713</v>
      </c>
      <c r="I30" s="37">
        <v>2154594</v>
      </c>
      <c r="J30" s="37">
        <v>1972205</v>
      </c>
      <c r="K30" s="37">
        <v>2115505</v>
      </c>
      <c r="L30" s="37">
        <v>2198196</v>
      </c>
      <c r="M30" s="37">
        <v>2114126</v>
      </c>
      <c r="N30" s="37">
        <v>2419863</v>
      </c>
      <c r="O30" s="37">
        <v>2886239</v>
      </c>
      <c r="P30" s="37">
        <v>3119737</v>
      </c>
      <c r="Q30" s="20">
        <f>SUM(E30:P30)</f>
        <v>30893774</v>
      </c>
    </row>
    <row r="31" spans="1:17" x14ac:dyDescent="0.2">
      <c r="A31" s="18">
        <f t="shared" si="0"/>
        <v>23</v>
      </c>
      <c r="B31" s="18"/>
      <c r="C31" s="19" t="s">
        <v>34</v>
      </c>
      <c r="D31" s="16" t="s">
        <v>74</v>
      </c>
      <c r="E31" s="17">
        <f t="shared" ref="E31:P31" si="6">E30/$Q30</f>
        <v>0.10249272232003769</v>
      </c>
      <c r="F31" s="17">
        <f t="shared" si="6"/>
        <v>0.10268039767494901</v>
      </c>
      <c r="G31" s="17">
        <f t="shared" si="6"/>
        <v>9.3352919588263972E-2</v>
      </c>
      <c r="H31" s="17">
        <f t="shared" si="6"/>
        <v>8.7095639399705591E-2</v>
      </c>
      <c r="I31" s="17">
        <f t="shared" si="6"/>
        <v>6.9742013390788712E-2</v>
      </c>
      <c r="J31" s="17">
        <f t="shared" si="6"/>
        <v>6.3838267218501693E-2</v>
      </c>
      <c r="K31" s="17">
        <f t="shared" si="6"/>
        <v>6.8476742271759997E-2</v>
      </c>
      <c r="L31" s="17">
        <f t="shared" si="6"/>
        <v>7.1153365723462592E-2</v>
      </c>
      <c r="M31" s="17">
        <f t="shared" si="6"/>
        <v>6.8432105446230046E-2</v>
      </c>
      <c r="N31" s="17">
        <f t="shared" si="6"/>
        <v>7.8328500752287505E-2</v>
      </c>
      <c r="O31" s="17">
        <f t="shared" si="6"/>
        <v>9.3424616882353054E-2</v>
      </c>
      <c r="P31" s="17">
        <f t="shared" si="6"/>
        <v>0.10098270933166016</v>
      </c>
      <c r="Q31" s="17">
        <f>SUM(E31:P31)</f>
        <v>1</v>
      </c>
    </row>
    <row r="32" spans="1:17" x14ac:dyDescent="0.2">
      <c r="A32" s="18">
        <f t="shared" si="0"/>
        <v>24</v>
      </c>
      <c r="B32" s="18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">
      <c r="A33" s="18">
        <f t="shared" si="0"/>
        <v>25</v>
      </c>
      <c r="B33" s="35" t="s">
        <v>67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x14ac:dyDescent="0.2">
      <c r="A34" s="18">
        <f t="shared" si="0"/>
        <v>26</v>
      </c>
      <c r="B34" s="36" t="str">
        <f>B9</f>
        <v>Schedule 7</v>
      </c>
      <c r="E34" s="19"/>
      <c r="F34" s="19"/>
      <c r="G34" s="19"/>
      <c r="H34" s="19"/>
    </row>
    <row r="35" spans="1:17" x14ac:dyDescent="0.2">
      <c r="A35" s="18">
        <f t="shared" si="0"/>
        <v>27</v>
      </c>
      <c r="B35" s="18"/>
      <c r="C35" s="19" t="s">
        <v>66</v>
      </c>
      <c r="D35" s="18" t="s">
        <v>91</v>
      </c>
      <c r="E35" s="19"/>
      <c r="F35" s="19"/>
      <c r="G35" s="19"/>
      <c r="H35" s="19"/>
      <c r="Q35" s="38">
        <f>'Exh. JAP-11 Page 2'!D16</f>
        <v>427.36</v>
      </c>
    </row>
    <row r="36" spans="1:17" x14ac:dyDescent="0.2">
      <c r="A36" s="18">
        <f t="shared" si="0"/>
        <v>28</v>
      </c>
      <c r="B36" s="18"/>
      <c r="C36" s="19" t="s">
        <v>67</v>
      </c>
      <c r="D36" s="18" t="str">
        <f>"("&amp;A$11&amp;") x ("&amp;A35&amp;")"</f>
        <v>(3) x (27)</v>
      </c>
      <c r="E36" s="39">
        <f>$Q35*E$11</f>
        <v>48.991955410700207</v>
      </c>
      <c r="F36" s="39">
        <f t="shared" ref="F36:P36" si="7">$Q35*F$11</f>
        <v>41.405126335778448</v>
      </c>
      <c r="G36" s="39">
        <f t="shared" si="7"/>
        <v>41.930707855414425</v>
      </c>
      <c r="H36" s="39">
        <f t="shared" si="7"/>
        <v>34.130080971258522</v>
      </c>
      <c r="I36" s="39">
        <f t="shared" si="7"/>
        <v>27.44008132525904</v>
      </c>
      <c r="J36" s="39">
        <f t="shared" si="7"/>
        <v>26.639299024681499</v>
      </c>
      <c r="K36" s="39">
        <f t="shared" si="7"/>
        <v>27.945446322040453</v>
      </c>
      <c r="L36" s="39">
        <f t="shared" si="7"/>
        <v>27.081519453665287</v>
      </c>
      <c r="M36" s="39">
        <f t="shared" si="7"/>
        <v>25.862821996358704</v>
      </c>
      <c r="N36" s="39">
        <f t="shared" si="7"/>
        <v>33.122090364310502</v>
      </c>
      <c r="O36" s="39">
        <f t="shared" si="7"/>
        <v>41.740879157364311</v>
      </c>
      <c r="P36" s="39">
        <f t="shared" si="7"/>
        <v>51.069991783168597</v>
      </c>
      <c r="Q36" s="38">
        <f>SUM(E36:P36)</f>
        <v>427.35999999999996</v>
      </c>
    </row>
    <row r="37" spans="1:17" x14ac:dyDescent="0.2">
      <c r="A37" s="18">
        <f t="shared" si="0"/>
        <v>29</v>
      </c>
      <c r="B37" s="18"/>
      <c r="D37" s="40"/>
      <c r="E37" s="19"/>
      <c r="F37" s="19"/>
      <c r="G37" s="19"/>
      <c r="H37" s="19"/>
      <c r="Q37" s="38"/>
    </row>
    <row r="38" spans="1:17" x14ac:dyDescent="0.2">
      <c r="A38" s="18">
        <f t="shared" si="0"/>
        <v>30</v>
      </c>
      <c r="B38" s="36" t="str">
        <f>B13</f>
        <v>Schedules 8 &amp; 24</v>
      </c>
      <c r="E38" s="19"/>
      <c r="F38" s="19"/>
      <c r="G38" s="19"/>
      <c r="H38" s="19"/>
      <c r="Q38" s="38"/>
    </row>
    <row r="39" spans="1:17" x14ac:dyDescent="0.2">
      <c r="A39" s="18">
        <f t="shared" si="0"/>
        <v>31</v>
      </c>
      <c r="B39" s="18"/>
      <c r="C39" s="19" t="s">
        <v>66</v>
      </c>
      <c r="D39" s="18" t="str">
        <f>$D$35</f>
        <v>JAP-11 Page 2</v>
      </c>
      <c r="E39" s="19"/>
      <c r="F39" s="19"/>
      <c r="G39" s="19"/>
      <c r="H39" s="19"/>
      <c r="Q39" s="38">
        <f>'Exh. JAP-11 Page 2'!E16</f>
        <v>749.84</v>
      </c>
    </row>
    <row r="40" spans="1:17" x14ac:dyDescent="0.2">
      <c r="A40" s="18">
        <f t="shared" si="0"/>
        <v>32</v>
      </c>
      <c r="B40" s="18"/>
      <c r="C40" s="19" t="s">
        <v>67</v>
      </c>
      <c r="D40" s="18" t="str">
        <f>"("&amp;A$15&amp;") x ("&amp;A39&amp;")"</f>
        <v>(7) x (31)</v>
      </c>
      <c r="E40" s="39">
        <f>$Q39*E$15</f>
        <v>74.531637590297137</v>
      </c>
      <c r="F40" s="39">
        <f t="shared" ref="F40:P40" si="8">$Q39*F$15</f>
        <v>63.116625746453693</v>
      </c>
      <c r="G40" s="39">
        <f t="shared" si="8"/>
        <v>67.960101816724105</v>
      </c>
      <c r="H40" s="39">
        <f t="shared" si="8"/>
        <v>58.728079768641692</v>
      </c>
      <c r="I40" s="39">
        <f t="shared" si="8"/>
        <v>57.766117591945651</v>
      </c>
      <c r="J40" s="39">
        <f t="shared" si="8"/>
        <v>55.584828862575868</v>
      </c>
      <c r="K40" s="39">
        <f t="shared" si="8"/>
        <v>60.635144363339663</v>
      </c>
      <c r="L40" s="39">
        <f t="shared" si="8"/>
        <v>61.019874504210954</v>
      </c>
      <c r="M40" s="39">
        <f t="shared" si="8"/>
        <v>54.461678544391447</v>
      </c>
      <c r="N40" s="39">
        <f>$Q39*N$15</f>
        <v>59.89154116299428</v>
      </c>
      <c r="O40" s="39">
        <f t="shared" si="8"/>
        <v>65.556546544012662</v>
      </c>
      <c r="P40" s="39">
        <f t="shared" si="8"/>
        <v>70.587823504412881</v>
      </c>
      <c r="Q40" s="38">
        <f>SUM(E40:P40)</f>
        <v>749.84000000000015</v>
      </c>
    </row>
    <row r="41" spans="1:17" x14ac:dyDescent="0.2">
      <c r="A41" s="18">
        <f t="shared" si="0"/>
        <v>33</v>
      </c>
      <c r="B41" s="18"/>
      <c r="D41" s="40"/>
      <c r="Q41" s="38"/>
    </row>
    <row r="42" spans="1:17" x14ac:dyDescent="0.2">
      <c r="A42" s="18">
        <f t="shared" si="0"/>
        <v>34</v>
      </c>
      <c r="B42" s="36" t="str">
        <f>B17</f>
        <v>Schedules 7A, 11, 25, 29, 35 &amp; 43</v>
      </c>
      <c r="E42" s="19"/>
      <c r="F42" s="19"/>
      <c r="G42" s="19"/>
      <c r="H42" s="19"/>
      <c r="Q42" s="38"/>
    </row>
    <row r="43" spans="1:17" x14ac:dyDescent="0.2">
      <c r="A43" s="18">
        <f t="shared" si="0"/>
        <v>35</v>
      </c>
      <c r="B43" s="18"/>
      <c r="C43" s="19" t="s">
        <v>66</v>
      </c>
      <c r="D43" s="18" t="str">
        <f>$D$35</f>
        <v>JAP-11 Page 2</v>
      </c>
      <c r="E43" s="19"/>
      <c r="F43" s="19"/>
      <c r="G43" s="19"/>
      <c r="H43" s="19"/>
      <c r="Q43" s="38">
        <f>'Exh. JAP-11 Page 2'!F16</f>
        <v>11900.25</v>
      </c>
    </row>
    <row r="44" spans="1:17" x14ac:dyDescent="0.2">
      <c r="A44" s="18">
        <f t="shared" si="0"/>
        <v>36</v>
      </c>
      <c r="B44" s="18"/>
      <c r="C44" s="19" t="s">
        <v>67</v>
      </c>
      <c r="D44" s="18" t="str">
        <f>"("&amp;A$19&amp;") x ("&amp;A43&amp;")"</f>
        <v>(11) x (35)</v>
      </c>
      <c r="E44" s="39">
        <f t="shared" ref="E44:P44" si="9">$Q43*E$19</f>
        <v>1080.5545173170383</v>
      </c>
      <c r="F44" s="39">
        <f t="shared" si="9"/>
        <v>997.35185189599099</v>
      </c>
      <c r="G44" s="39">
        <f t="shared" si="9"/>
        <v>1057.2055051854059</v>
      </c>
      <c r="H44" s="39">
        <f t="shared" si="9"/>
        <v>952.66092805924006</v>
      </c>
      <c r="I44" s="39">
        <f t="shared" si="9"/>
        <v>978.4648821809534</v>
      </c>
      <c r="J44" s="39">
        <f t="shared" si="9"/>
        <v>912.55094179478294</v>
      </c>
      <c r="K44" s="39">
        <f t="shared" si="9"/>
        <v>1024.4417420256204</v>
      </c>
      <c r="L44" s="39">
        <f t="shared" si="9"/>
        <v>977.64240358218012</v>
      </c>
      <c r="M44" s="39">
        <f t="shared" si="9"/>
        <v>885.24687483705713</v>
      </c>
      <c r="N44" s="39">
        <f t="shared" si="9"/>
        <v>965.11905784461317</v>
      </c>
      <c r="O44" s="39">
        <f t="shared" si="9"/>
        <v>989.73254713377048</v>
      </c>
      <c r="P44" s="39">
        <f t="shared" si="9"/>
        <v>1079.2787481433493</v>
      </c>
      <c r="Q44" s="38">
        <f>SUM(E44:P44)</f>
        <v>11900.250000000002</v>
      </c>
    </row>
    <row r="45" spans="1:17" x14ac:dyDescent="0.2">
      <c r="A45" s="18">
        <f t="shared" si="0"/>
        <v>37</v>
      </c>
    </row>
    <row r="46" spans="1:17" x14ac:dyDescent="0.2">
      <c r="A46" s="18">
        <f t="shared" si="0"/>
        <v>38</v>
      </c>
      <c r="B46" s="36" t="s">
        <v>88</v>
      </c>
      <c r="E46" s="19"/>
      <c r="F46" s="19"/>
      <c r="G46" s="19"/>
      <c r="H46" s="19"/>
      <c r="Q46" s="38"/>
    </row>
    <row r="47" spans="1:17" x14ac:dyDescent="0.2">
      <c r="A47" s="18">
        <f t="shared" si="0"/>
        <v>39</v>
      </c>
      <c r="B47" s="18"/>
      <c r="C47" s="19" t="s">
        <v>66</v>
      </c>
      <c r="D47" s="18" t="str">
        <f>$D$35</f>
        <v>JAP-11 Page 2</v>
      </c>
      <c r="E47" s="19"/>
      <c r="F47" s="19"/>
      <c r="G47" s="19"/>
      <c r="H47" s="19"/>
      <c r="Q47" s="38">
        <f>'Exh. JAP-11 Page 2'!G16</f>
        <v>42670.13</v>
      </c>
    </row>
    <row r="48" spans="1:17" x14ac:dyDescent="0.2">
      <c r="A48" s="18">
        <f t="shared" si="0"/>
        <v>40</v>
      </c>
      <c r="B48" s="18"/>
      <c r="C48" s="19" t="s">
        <v>67</v>
      </c>
      <c r="D48" s="18" t="str">
        <f>"("&amp;A$23&amp;") x ("&amp;A47&amp;")"</f>
        <v>(15) x (39)</v>
      </c>
      <c r="E48" s="39">
        <f>$Q47*E$23</f>
        <v>3856.2970154346845</v>
      </c>
      <c r="F48" s="39">
        <f t="shared" ref="F48:P48" si="10">$Q47*F$23</f>
        <v>3244.5765854875681</v>
      </c>
      <c r="G48" s="39">
        <f t="shared" si="10"/>
        <v>3797.9356606666342</v>
      </c>
      <c r="H48" s="39">
        <f t="shared" si="10"/>
        <v>3963.3718135394324</v>
      </c>
      <c r="I48" s="39">
        <f t="shared" si="10"/>
        <v>3564.6941877891718</v>
      </c>
      <c r="J48" s="39">
        <f t="shared" si="10"/>
        <v>3619.464972711839</v>
      </c>
      <c r="K48" s="39">
        <f t="shared" si="10"/>
        <v>3611.6396320973085</v>
      </c>
      <c r="L48" s="39">
        <f t="shared" si="10"/>
        <v>3553.6087539260839</v>
      </c>
      <c r="M48" s="39">
        <f t="shared" si="10"/>
        <v>3619.4988579850155</v>
      </c>
      <c r="N48" s="39">
        <f t="shared" si="10"/>
        <v>2594.9617595934415</v>
      </c>
      <c r="O48" s="39">
        <f t="shared" si="10"/>
        <v>3573.1323822770005</v>
      </c>
      <c r="P48" s="39">
        <f t="shared" si="10"/>
        <v>3670.9483784918179</v>
      </c>
      <c r="Q48" s="38">
        <f>SUM(E48:P48)</f>
        <v>42670.12999999999</v>
      </c>
    </row>
    <row r="49" spans="1:17" x14ac:dyDescent="0.2">
      <c r="A49" s="18">
        <f t="shared" si="0"/>
        <v>41</v>
      </c>
    </row>
    <row r="50" spans="1:17" x14ac:dyDescent="0.2">
      <c r="A50" s="18">
        <f t="shared" si="0"/>
        <v>42</v>
      </c>
      <c r="B50" s="36" t="str">
        <f>B25</f>
        <v>Schedules 12 &amp; 26</v>
      </c>
      <c r="E50" s="19"/>
      <c r="F50" s="19"/>
      <c r="G50" s="19"/>
      <c r="H50" s="19"/>
      <c r="Q50" s="38"/>
    </row>
    <row r="51" spans="1:17" x14ac:dyDescent="0.2">
      <c r="A51" s="18">
        <f t="shared" si="0"/>
        <v>43</v>
      </c>
      <c r="B51" s="18"/>
      <c r="C51" s="19" t="s">
        <v>66</v>
      </c>
      <c r="D51" s="18" t="str">
        <f>$D$35</f>
        <v>JAP-11 Page 2</v>
      </c>
      <c r="E51" s="19"/>
      <c r="F51" s="19"/>
      <c r="G51" s="19"/>
      <c r="H51" s="19"/>
      <c r="Q51" s="38">
        <f>'Exh. JAP-11 Page 2'!H16</f>
        <v>59857.43</v>
      </c>
    </row>
    <row r="52" spans="1:17" x14ac:dyDescent="0.2">
      <c r="A52" s="18">
        <f t="shared" si="0"/>
        <v>44</v>
      </c>
      <c r="B52" s="18"/>
      <c r="C52" s="19" t="s">
        <v>67</v>
      </c>
      <c r="D52" s="18" t="str">
        <f>"("&amp;A$27&amp;") x ("&amp;A51&amp;")"</f>
        <v>(19) x (43)</v>
      </c>
      <c r="E52" s="39">
        <f t="shared" ref="E52:P52" si="11">$Q51*E$27</f>
        <v>5776.933692239726</v>
      </c>
      <c r="F52" s="39">
        <f t="shared" si="11"/>
        <v>6011.5028592121289</v>
      </c>
      <c r="G52" s="39">
        <f t="shared" si="11"/>
        <v>5620.278223992841</v>
      </c>
      <c r="H52" s="39">
        <f t="shared" si="11"/>
        <v>4730.4760441757589</v>
      </c>
      <c r="I52" s="39">
        <f t="shared" si="11"/>
        <v>4065.5494275771925</v>
      </c>
      <c r="J52" s="39">
        <f t="shared" si="11"/>
        <v>4055.7316132039277</v>
      </c>
      <c r="K52" s="39">
        <f t="shared" si="11"/>
        <v>4221.0520660129832</v>
      </c>
      <c r="L52" s="39">
        <f t="shared" si="11"/>
        <v>4548.6562807594473</v>
      </c>
      <c r="M52" s="39">
        <f t="shared" si="11"/>
        <v>4187.5371944116823</v>
      </c>
      <c r="N52" s="39">
        <f t="shared" si="11"/>
        <v>4937.5222080711883</v>
      </c>
      <c r="O52" s="39">
        <f t="shared" si="11"/>
        <v>5643.9390531235595</v>
      </c>
      <c r="P52" s="39">
        <f t="shared" si="11"/>
        <v>6058.2513372195635</v>
      </c>
      <c r="Q52" s="38">
        <f>SUM(E52:P52)</f>
        <v>59857.43</v>
      </c>
    </row>
    <row r="53" spans="1:17" x14ac:dyDescent="0.2">
      <c r="A53" s="18">
        <f t="shared" si="0"/>
        <v>45</v>
      </c>
    </row>
    <row r="54" spans="1:17" x14ac:dyDescent="0.2">
      <c r="A54" s="18">
        <f t="shared" si="0"/>
        <v>46</v>
      </c>
      <c r="B54" s="36" t="str">
        <f>B29</f>
        <v>Schedules 10 &amp; 31</v>
      </c>
      <c r="E54" s="19"/>
      <c r="F54" s="19"/>
      <c r="G54" s="19"/>
      <c r="H54" s="19"/>
      <c r="Q54" s="38"/>
    </row>
    <row r="55" spans="1:17" x14ac:dyDescent="0.2">
      <c r="A55" s="18">
        <f t="shared" si="0"/>
        <v>47</v>
      </c>
      <c r="B55" s="18"/>
      <c r="C55" s="19" t="s">
        <v>66</v>
      </c>
      <c r="D55" s="18" t="str">
        <f>$D$35</f>
        <v>JAP-11 Page 2</v>
      </c>
      <c r="E55" s="19"/>
      <c r="F55" s="19"/>
      <c r="G55" s="19"/>
      <c r="H55" s="19"/>
      <c r="Q55" s="38">
        <f>'Exh. JAP-11 Page 2'!I16</f>
        <v>77123.94</v>
      </c>
    </row>
    <row r="56" spans="1:17" x14ac:dyDescent="0.2">
      <c r="A56" s="18">
        <f t="shared" si="0"/>
        <v>48</v>
      </c>
      <c r="B56" s="18"/>
      <c r="C56" s="19" t="s">
        <v>67</v>
      </c>
      <c r="D56" s="18" t="str">
        <f>"("&amp;A$31&amp;") x ("&amp;A55&amp;")"</f>
        <v>(23) x (47)</v>
      </c>
      <c r="E56" s="39">
        <f t="shared" ref="E56:P56" si="12">$Q55*E$31</f>
        <v>7904.6425666472478</v>
      </c>
      <c r="F56" s="39">
        <f t="shared" si="12"/>
        <v>7919.116829458907</v>
      </c>
      <c r="G56" s="39">
        <f t="shared" si="12"/>
        <v>7199.7449691500951</v>
      </c>
      <c r="H56" s="39">
        <f t="shared" si="12"/>
        <v>6717.1588673245305</v>
      </c>
      <c r="I56" s="39">
        <f t="shared" si="12"/>
        <v>5378.7788562303849</v>
      </c>
      <c r="J56" s="39">
        <f t="shared" si="12"/>
        <v>4923.4586906636914</v>
      </c>
      <c r="K56" s="39">
        <f t="shared" si="12"/>
        <v>5281.1961623626821</v>
      </c>
      <c r="L56" s="39">
        <f t="shared" si="12"/>
        <v>5487.6279088543861</v>
      </c>
      <c r="M56" s="39">
        <f t="shared" si="12"/>
        <v>5277.7535945087193</v>
      </c>
      <c r="N56" s="39">
        <f t="shared" si="12"/>
        <v>6041.0025923093763</v>
      </c>
      <c r="O56" s="39">
        <f t="shared" si="12"/>
        <v>7205.2745469575839</v>
      </c>
      <c r="P56" s="39">
        <f t="shared" si="12"/>
        <v>7788.1844155323988</v>
      </c>
      <c r="Q56" s="38">
        <f>SUM(E56:P56)</f>
        <v>77123.94</v>
      </c>
    </row>
    <row r="59" spans="1:17" x14ac:dyDescent="0.2">
      <c r="B59" s="19" t="s">
        <v>89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8" orientation="landscape" blackAndWhite="1" r:id="rId1"/>
  <headerFooter>
    <oddFooter>&amp;L&amp;F&amp;R&amp;A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BA8244-1969-466E-9B3B-5826A75B1D5C}"/>
</file>

<file path=customXml/itemProps2.xml><?xml version="1.0" encoding="utf-8"?>
<ds:datastoreItem xmlns:ds="http://schemas.openxmlformats.org/officeDocument/2006/customXml" ds:itemID="{78267698-7059-4608-8DC5-20388E1A660A}"/>
</file>

<file path=customXml/itemProps3.xml><?xml version="1.0" encoding="utf-8"?>
<ds:datastoreItem xmlns:ds="http://schemas.openxmlformats.org/officeDocument/2006/customXml" ds:itemID="{5AB92B47-89D6-4C7A-BE86-97A99C7DBAE4}"/>
</file>

<file path=customXml/itemProps4.xml><?xml version="1.0" encoding="utf-8"?>
<ds:datastoreItem xmlns:ds="http://schemas.openxmlformats.org/officeDocument/2006/customXml" ds:itemID="{A2FCC3C3-1DD2-4912-A7D2-12A929FEC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JAP-11 Page 1</vt:lpstr>
      <vt:lpstr>Exh. JAP-11 Page 2</vt:lpstr>
      <vt:lpstr>Exh. JAP-11 Page 3</vt:lpstr>
      <vt:lpstr>Exh. JAP-11 Page 3a</vt:lpstr>
      <vt:lpstr>Exh. JAP-11 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2020-02-27T19:16:46Z</cp:lastPrinted>
  <dcterms:created xsi:type="dcterms:W3CDTF">2012-10-25T22:13:28Z</dcterms:created>
  <dcterms:modified xsi:type="dcterms:W3CDTF">2020-02-27T19:16:51Z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