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A044B55-4FF0-4F96-87EB-87BF8BE2C3F1}" xr6:coauthVersionLast="47" xr6:coauthVersionMax="47" xr10:uidLastSave="{00000000-0000-0000-0000-000000000000}"/>
  <bookViews>
    <workbookView xWindow="-120" yWindow="480" windowWidth="19440" windowHeight="15000" xr2:uid="{3082C23C-4D20-4C36-A7D7-437BC1091B90}"/>
  </bookViews>
  <sheets>
    <sheet name="14.8" sheetId="1" r:id="rId1"/>
    <sheet name="14.8.1" sheetId="2" r:id="rId2"/>
    <sheet name="14.8.2" sheetId="3"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localSheetId="2" hidden="1">'14.8.2'!$A$6:$L$22</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DUDE" hidden="1">#REF!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'14.8'!$A$1:$J$61</definedName>
    <definedName name="_xlnm.Print_Area" localSheetId="1">'14.8.1'!$A$1:$AT$46</definedName>
    <definedName name="_xlnm.Print_Area" localSheetId="2">'14.8.2'!$A$1:$H$13</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"45L44VY312ZTNKFVYNPU1SXDT"</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andard1" localSheetId="0"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2" l="1"/>
  <c r="E21" i="2" s="1"/>
  <c r="F21" i="2" s="1"/>
  <c r="G21" i="2" s="1"/>
  <c r="H21" i="2" s="1"/>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AD21" i="2" s="1"/>
  <c r="AE21" i="2" s="1"/>
  <c r="AF21" i="2" s="1"/>
  <c r="AG21" i="2" s="1"/>
  <c r="AH21" i="2" s="1"/>
  <c r="AI21" i="2" s="1"/>
  <c r="AJ21" i="2" s="1"/>
  <c r="AK21" i="2" s="1"/>
  <c r="AL21" i="2" s="1"/>
  <c r="AM21" i="2" s="1"/>
  <c r="AN21" i="2" s="1"/>
  <c r="AO21" i="2" s="1"/>
  <c r="AP21" i="2" s="1"/>
  <c r="AQ21" i="2" s="1"/>
  <c r="AR21" i="2" s="1"/>
  <c r="AS21" i="2" s="1"/>
  <c r="AT13" i="2"/>
  <c r="D20" i="2"/>
  <c r="E20" i="2" s="1"/>
  <c r="F20" i="2" s="1"/>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AL20" i="2" s="1"/>
  <c r="AM20" i="2" s="1"/>
  <c r="AN20" i="2" s="1"/>
  <c r="AO20" i="2" s="1"/>
  <c r="AP20" i="2" s="1"/>
  <c r="AQ20" i="2" s="1"/>
  <c r="AR20" i="2" s="1"/>
  <c r="AS20" i="2" s="1"/>
  <c r="D19" i="2"/>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AH19" i="2" s="1"/>
  <c r="AI19" i="2" s="1"/>
  <c r="AJ19" i="2" s="1"/>
  <c r="AK19" i="2" s="1"/>
  <c r="AL19" i="2" s="1"/>
  <c r="AM19" i="2" s="1"/>
  <c r="AN19" i="2" s="1"/>
  <c r="AO19" i="2" s="1"/>
  <c r="AP19" i="2" s="1"/>
  <c r="AQ19" i="2" s="1"/>
  <c r="AR19" i="2" s="1"/>
  <c r="AS19" i="2" s="1"/>
  <c r="AT11" i="2" l="1"/>
  <c r="AT14" i="2" s="1"/>
  <c r="AT12" i="2"/>
  <c r="H7" i="3" l="1"/>
  <c r="H8" i="3"/>
  <c r="G9" i="3"/>
  <c r="AT19" i="2"/>
  <c r="AT20" i="2"/>
  <c r="E27" i="2"/>
  <c r="E34" i="2" s="1"/>
  <c r="M27" i="2"/>
  <c r="U27" i="2"/>
  <c r="AI39" i="2"/>
  <c r="AC27" i="2"/>
  <c r="AD27" i="2"/>
  <c r="AT21" i="2"/>
  <c r="AJ27" i="2"/>
  <c r="AL27" i="2"/>
  <c r="AO27" i="2"/>
  <c r="AQ27" i="2"/>
  <c r="AR27"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F25" i="2"/>
  <c r="N25" i="2"/>
  <c r="V25" i="2"/>
  <c r="AD25" i="2"/>
  <c r="AL25" i="2"/>
  <c r="K26" i="2"/>
  <c r="S26" i="2"/>
  <c r="Z26" i="2"/>
  <c r="AA26" i="2"/>
  <c r="AH26" i="2"/>
  <c r="AI26" i="2"/>
  <c r="AP26" i="2"/>
  <c r="AQ26" i="2"/>
  <c r="G27" i="2"/>
  <c r="H27" i="2"/>
  <c r="O27" i="2"/>
  <c r="P27" i="2"/>
  <c r="W27" i="2"/>
  <c r="X27" i="2"/>
  <c r="AE27" i="2"/>
  <c r="AF27" i="2"/>
  <c r="AM27" i="2"/>
  <c r="AN27"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J27" i="2"/>
  <c r="AH39" i="2"/>
  <c r="AH41" i="2"/>
  <c r="AH43" i="2"/>
  <c r="A1" i="3"/>
  <c r="A2" i="2"/>
  <c r="A3" i="2"/>
  <c r="D10" i="1"/>
  <c r="J10" i="1"/>
  <c r="D14" i="1"/>
  <c r="H14" i="1"/>
  <c r="J14" i="1"/>
  <c r="D18" i="1"/>
  <c r="H18" i="1"/>
  <c r="J18" i="1"/>
  <c r="H29" i="1"/>
  <c r="H30" i="1"/>
  <c r="I30" i="1" s="1"/>
  <c r="H31" i="1"/>
  <c r="H32" i="1"/>
  <c r="I32" i="1" s="1"/>
  <c r="H33" i="1"/>
  <c r="AT22" i="2" l="1"/>
  <c r="H9" i="3"/>
  <c r="H11" i="3" s="1"/>
  <c r="G11" i="3"/>
  <c r="AP27" i="2"/>
  <c r="AH27" i="2"/>
  <c r="Z27" i="2"/>
  <c r="R27" i="2"/>
  <c r="AS26" i="2"/>
  <c r="AK26" i="2"/>
  <c r="AC26" i="2"/>
  <c r="U26" i="2"/>
  <c r="M26" i="2"/>
  <c r="E26" i="2"/>
  <c r="E33" i="2" s="1"/>
  <c r="AN25" i="2"/>
  <c r="AF25" i="2"/>
  <c r="X25" i="2"/>
  <c r="P25" i="2"/>
  <c r="H25" i="2"/>
  <c r="AG27" i="2"/>
  <c r="Y27" i="2"/>
  <c r="Q27" i="2"/>
  <c r="I27" i="2"/>
  <c r="AR26" i="2"/>
  <c r="AJ26" i="2"/>
  <c r="AB26" i="2"/>
  <c r="T26" i="2"/>
  <c r="L26" i="2"/>
  <c r="AM25" i="2"/>
  <c r="AE25" i="2"/>
  <c r="W25" i="2"/>
  <c r="O25" i="2"/>
  <c r="G25" i="2"/>
  <c r="A1" i="2"/>
  <c r="F11" i="3"/>
  <c r="AC25" i="2"/>
  <c r="R26" i="2"/>
  <c r="J26" i="2"/>
  <c r="AS25" i="2"/>
  <c r="AK25" i="2"/>
  <c r="U25" i="2"/>
  <c r="M25" i="2"/>
  <c r="E25" i="2"/>
  <c r="E32" i="2" s="1"/>
  <c r="F32" i="2" s="1"/>
  <c r="V27" i="2"/>
  <c r="N27" i="2"/>
  <c r="F27" i="2"/>
  <c r="F34" i="2" s="1"/>
  <c r="G34" i="2" s="1"/>
  <c r="H34" i="2" s="1"/>
  <c r="AO26" i="2"/>
  <c r="AG26" i="2"/>
  <c r="Y26" i="2"/>
  <c r="Q26" i="2"/>
  <c r="I26" i="2"/>
  <c r="AR25" i="2"/>
  <c r="AJ25" i="2"/>
  <c r="AB25" i="2"/>
  <c r="T25" i="2"/>
  <c r="L25" i="2"/>
  <c r="AS27" i="2"/>
  <c r="AK27" i="2"/>
  <c r="AN26" i="2"/>
  <c r="AF26" i="2"/>
  <c r="X26" i="2"/>
  <c r="P26" i="2"/>
  <c r="H26" i="2"/>
  <c r="AQ25" i="2"/>
  <c r="AI25" i="2"/>
  <c r="AA25" i="2"/>
  <c r="S25" i="2"/>
  <c r="K25" i="2"/>
  <c r="AB27" i="2"/>
  <c r="T27" i="2"/>
  <c r="L27" i="2"/>
  <c r="AM26" i="2"/>
  <c r="AE26" i="2"/>
  <c r="W26" i="2"/>
  <c r="O26" i="2"/>
  <c r="G26" i="2"/>
  <c r="AP25" i="2"/>
  <c r="AH25" i="2"/>
  <c r="Z25" i="2"/>
  <c r="J25" i="2"/>
  <c r="A3" i="3"/>
  <c r="R25" i="2"/>
  <c r="AI27" i="2"/>
  <c r="AA27" i="2"/>
  <c r="S27" i="2"/>
  <c r="K27" i="2"/>
  <c r="AL26" i="2"/>
  <c r="AD26" i="2"/>
  <c r="V26" i="2"/>
  <c r="N26" i="2"/>
  <c r="F26" i="2"/>
  <c r="AO25" i="2"/>
  <c r="AG25" i="2"/>
  <c r="Y25" i="2"/>
  <c r="Q25" i="2"/>
  <c r="I25" i="2"/>
  <c r="A2" i="3"/>
  <c r="I34" i="2" l="1"/>
  <c r="J34" i="2" s="1"/>
  <c r="K34" i="2" s="1"/>
  <c r="L34" i="2" s="1"/>
  <c r="M34" i="2" s="1"/>
  <c r="N34" i="2" s="1"/>
  <c r="O34" i="2" s="1"/>
  <c r="P34" i="2" s="1"/>
  <c r="Q34" i="2" s="1"/>
  <c r="R34" i="2" s="1"/>
  <c r="S34" i="2" s="1"/>
  <c r="T34" i="2" s="1"/>
  <c r="U34" i="2" s="1"/>
  <c r="V34" i="2" s="1"/>
  <c r="W34" i="2" s="1"/>
  <c r="X34" i="2" s="1"/>
  <c r="Y34" i="2" s="1"/>
  <c r="Z34" i="2" s="1"/>
  <c r="AA34" i="2" s="1"/>
  <c r="AB34" i="2" s="1"/>
  <c r="AC34" i="2" s="1"/>
  <c r="AD34" i="2" s="1"/>
  <c r="AE34" i="2" s="1"/>
  <c r="AF34" i="2" s="1"/>
  <c r="AG34" i="2" s="1"/>
  <c r="AH34" i="2" s="1"/>
  <c r="AI34" i="2" s="1"/>
  <c r="AJ34" i="2" s="1"/>
  <c r="AK34" i="2" s="1"/>
  <c r="AL34" i="2" s="1"/>
  <c r="AM34" i="2" s="1"/>
  <c r="AN34" i="2" s="1"/>
  <c r="AO34" i="2" s="1"/>
  <c r="AP34" i="2" s="1"/>
  <c r="AQ34" i="2" s="1"/>
  <c r="AR34" i="2" s="1"/>
  <c r="AS34" i="2" s="1"/>
  <c r="AT34" i="2" s="1"/>
  <c r="AI41" i="2"/>
  <c r="AT26" i="2"/>
  <c r="AT25" i="2"/>
  <c r="F33" i="2"/>
  <c r="G33" i="2" s="1"/>
  <c r="H33" i="2" s="1"/>
  <c r="I33" i="2" s="1"/>
  <c r="J33" i="2" s="1"/>
  <c r="K33" i="2" s="1"/>
  <c r="L33" i="2" s="1"/>
  <c r="M33" i="2" s="1"/>
  <c r="N33" i="2" s="1"/>
  <c r="O33" i="2" s="1"/>
  <c r="P33" i="2" s="1"/>
  <c r="Q33" i="2" s="1"/>
  <c r="R33" i="2" s="1"/>
  <c r="S33" i="2" s="1"/>
  <c r="T33" i="2" s="1"/>
  <c r="U33" i="2" s="1"/>
  <c r="V33" i="2" s="1"/>
  <c r="W33" i="2" s="1"/>
  <c r="X33" i="2" s="1"/>
  <c r="Y33" i="2" s="1"/>
  <c r="Z33" i="2" s="1"/>
  <c r="AA33" i="2" s="1"/>
  <c r="AB33" i="2" s="1"/>
  <c r="AC33" i="2" s="1"/>
  <c r="AD33" i="2" s="1"/>
  <c r="AE33" i="2" s="1"/>
  <c r="AF33" i="2" s="1"/>
  <c r="AG33" i="2" s="1"/>
  <c r="AH33" i="2" s="1"/>
  <c r="AI33" i="2" s="1"/>
  <c r="AJ33" i="2" s="1"/>
  <c r="AK33" i="2" s="1"/>
  <c r="AL33" i="2" s="1"/>
  <c r="AM33" i="2" s="1"/>
  <c r="AN33" i="2" s="1"/>
  <c r="AO33" i="2" s="1"/>
  <c r="AP33" i="2" s="1"/>
  <c r="AQ33" i="2" s="1"/>
  <c r="AR33" i="2" s="1"/>
  <c r="AS33" i="2" s="1"/>
  <c r="AT33" i="2" s="1"/>
  <c r="AT27" i="2"/>
  <c r="AK39" i="2"/>
  <c r="AM39" i="2" s="1"/>
  <c r="F10" i="1" s="1"/>
  <c r="G32" i="2"/>
  <c r="H32" i="2" s="1"/>
  <c r="I32" i="2" s="1"/>
  <c r="J32" i="2" s="1"/>
  <c r="K32" i="2" s="1"/>
  <c r="L32" i="2" s="1"/>
  <c r="M32" i="2" s="1"/>
  <c r="N32" i="2" s="1"/>
  <c r="O32" i="2" s="1"/>
  <c r="P32" i="2" s="1"/>
  <c r="Q32" i="2" s="1"/>
  <c r="R32" i="2" s="1"/>
  <c r="S32" i="2" s="1"/>
  <c r="T32" i="2" s="1"/>
  <c r="U32" i="2" s="1"/>
  <c r="V32" i="2" s="1"/>
  <c r="W32" i="2" s="1"/>
  <c r="X32" i="2" s="1"/>
  <c r="Y32" i="2" s="1"/>
  <c r="Z32" i="2" s="1"/>
  <c r="AA32" i="2" s="1"/>
  <c r="AB32" i="2" s="1"/>
  <c r="AC32" i="2" s="1"/>
  <c r="AD32" i="2" s="1"/>
  <c r="AE32" i="2" s="1"/>
  <c r="AF32" i="2" s="1"/>
  <c r="AG32" i="2" s="1"/>
  <c r="AH32" i="2" l="1"/>
  <c r="AI32" i="2" s="1"/>
  <c r="AJ32" i="2" s="1"/>
  <c r="AK32" i="2" s="1"/>
  <c r="AL32" i="2" s="1"/>
  <c r="AM32" i="2" s="1"/>
  <c r="AN32" i="2" s="1"/>
  <c r="AO32" i="2" s="1"/>
  <c r="AP32" i="2" s="1"/>
  <c r="AQ32" i="2" s="1"/>
  <c r="AR32" i="2" s="1"/>
  <c r="AS32" i="2" s="1"/>
  <c r="AT32" i="2" s="1"/>
  <c r="AT35" i="2" s="1"/>
  <c r="AK43" i="2" s="1"/>
  <c r="AI43" i="2"/>
  <c r="I10" i="1"/>
  <c r="AT28" i="2"/>
  <c r="AK41" i="2" s="1"/>
  <c r="AM41" i="2" s="1"/>
  <c r="F14" i="1" s="1"/>
  <c r="I14" i="1" l="1"/>
  <c r="AM43" i="2"/>
  <c r="F18" i="1" s="1"/>
  <c r="I18" i="1" l="1"/>
  <c r="I31" i="1" l="1"/>
  <c r="I29" i="1" l="1"/>
  <c r="I33" i="1" l="1"/>
</calcChain>
</file>

<file path=xl/sharedStrings.xml><?xml version="1.0" encoding="utf-8"?>
<sst xmlns="http://schemas.openxmlformats.org/spreadsheetml/2006/main" count="148" uniqueCount="78">
  <si>
    <t>Description of Adjustment:</t>
  </si>
  <si>
    <t>JBG</t>
  </si>
  <si>
    <t>PRO</t>
  </si>
  <si>
    <t>SCHMDT</t>
  </si>
  <si>
    <t>SCHMAT</t>
  </si>
  <si>
    <t>Adjustment to Tax:</t>
  </si>
  <si>
    <t>Jim Bridger Units 1 &amp; 2</t>
  </si>
  <si>
    <t>Adjustment to Depreciation Reserve:</t>
  </si>
  <si>
    <t>Adjustment to Depreciation Expense:</t>
  </si>
  <si>
    <t>Adjustment to Rate Base:</t>
  </si>
  <si>
    <t>REF#</t>
  </si>
  <si>
    <t>ALLOCATED</t>
  </si>
  <si>
    <t>FACTOR %</t>
  </si>
  <si>
    <t>FACTOR</t>
  </si>
  <si>
    <t>COMPANY</t>
  </si>
  <si>
    <t>Type</t>
  </si>
  <si>
    <t>ACCOUNT</t>
  </si>
  <si>
    <t>WASHINGTON</t>
  </si>
  <si>
    <t>TOTAL</t>
  </si>
  <si>
    <t>PAGE</t>
  </si>
  <si>
    <t>Ref. 14.8</t>
  </si>
  <si>
    <t>Adjustment</t>
  </si>
  <si>
    <t>Dec 2025</t>
  </si>
  <si>
    <t>Dec 2024</t>
  </si>
  <si>
    <t>*Depreciation rate</t>
  </si>
  <si>
    <t>12 Months Ending</t>
  </si>
  <si>
    <t xml:space="preserve"> </t>
  </si>
  <si>
    <t>108SP</t>
  </si>
  <si>
    <t>AMA</t>
  </si>
  <si>
    <t>Factor</t>
  </si>
  <si>
    <t>Account</t>
  </si>
  <si>
    <t>Cumulative Depreciation Reserve</t>
  </si>
  <si>
    <t>403SP</t>
  </si>
  <si>
    <t>Annual</t>
  </si>
  <si>
    <t>Depreciation Expense*</t>
  </si>
  <si>
    <t>Electric Plant in Service - Cumulative Balance</t>
  </si>
  <si>
    <t>JIM BRIDGER - GAS GENERATION CAPITAL ADDITIONS</t>
  </si>
  <si>
    <t>Specific</t>
  </si>
  <si>
    <t>CY 2025
Plant Adds</t>
  </si>
  <si>
    <t>Investment 
Type</t>
  </si>
  <si>
    <t>Total</t>
  </si>
  <si>
    <t>Various</t>
  </si>
  <si>
    <t>Projects less than $1 million</t>
  </si>
  <si>
    <t>Plant Adds</t>
  </si>
  <si>
    <t>In-Service</t>
  </si>
  <si>
    <t>Date</t>
  </si>
  <si>
    <t>Project Description</t>
  </si>
  <si>
    <t>CY 2025</t>
  </si>
  <si>
    <t>Jul-22 to Dec-24</t>
  </si>
  <si>
    <t>Investment</t>
  </si>
  <si>
    <t>FERC</t>
  </si>
  <si>
    <t>Page 14.8.2</t>
  </si>
  <si>
    <t>PacifiCorp</t>
  </si>
  <si>
    <t>Washington 2023 General Rate Case</t>
  </si>
  <si>
    <t>JIM BRIDGER PLANT</t>
  </si>
  <si>
    <t>JIM BRIDGER UNIT 1</t>
  </si>
  <si>
    <t>JIM BRIDGER UNIT 2</t>
  </si>
  <si>
    <t>U1 Turbine Building Windows 25</t>
  </si>
  <si>
    <t>U1 Conversion to Natural Gas Imp. Phase</t>
  </si>
  <si>
    <t>U2 Conversion to Natural Gas Imp Phase</t>
  </si>
  <si>
    <t>Jul-22 to Dec-24
In-Service</t>
  </si>
  <si>
    <t>FERC 
Account</t>
  </si>
  <si>
    <t>In-Service
 Date</t>
  </si>
  <si>
    <t>Ref 10.7.2</t>
  </si>
  <si>
    <t>Jul-22 to Dec-25</t>
  </si>
  <si>
    <t>Dec-25</t>
  </si>
  <si>
    <t>Electric Plant in Service - Monthly In-Service</t>
  </si>
  <si>
    <t>Thru Dec-25</t>
  </si>
  <si>
    <t>Ref 14.8.2</t>
  </si>
  <si>
    <t>Ref 14.8.1</t>
  </si>
  <si>
    <t>Ref 10.7.1</t>
  </si>
  <si>
    <t>Schedule M Adj - JB Units 1 &amp; 2</t>
  </si>
  <si>
    <t>DIT Expense - JB Units 1 &amp; 2</t>
  </si>
  <si>
    <t>ADIT Balance - JB Units 1 &amp; 2</t>
  </si>
  <si>
    <t>Pro Forma JB Units 1 &amp; 2 Additions - Year 2</t>
  </si>
  <si>
    <t xml:space="preserve">This adjustment adds in pro forma capital additions associated with Jim Bridger Units 1 and 2, including costs to convert the units to become gas generation resources through calendar year 2025, as well as the corresponding depreciation expenses and depreciation reserves and associated tax impacts. Please refer to the direct testimony of Company witness Brad Richards for further discussion on the pro forma capital projects for Jim Bridger Units 1 &amp; 2.  </t>
  </si>
  <si>
    <t>Projects less than $1 million - details:</t>
  </si>
  <si>
    <t>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</si>
</sst>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_(* #,##0_);_(* \(#,##0\);_(* &quot;-&quot;??_);_(@_)"/>
    <numFmt numFmtId="166" formatCode="[$-409]mmm\-yy;@"/>
  </numFmts>
  <fonts count="13" x14ac:knownFonts="1">
    <font>
      <sz val="11"/>
      <color theme="1"/>
      <name val="Calibri"/>
      <family val="2"/>
      <scheme val="minor"/>
    </font>
    <font>
      <sz val="11"/>
      <color theme="1"/>
      <name val="Calibri"/>
      <family val="2"/>
      <scheme val="minor"/>
    </font>
    <font>
      <sz val="10"/>
      <color theme="1"/>
      <name val="Arial"/>
      <family val="2"/>
    </font>
    <font>
      <sz val="12"/>
      <name val="Times New Roman"/>
      <family val="1"/>
    </font>
    <font>
      <b/>
      <sz val="10"/>
      <name val="Arial"/>
      <family val="2"/>
    </font>
    <font>
      <sz val="10"/>
      <name val="Arial"/>
      <family val="2"/>
    </font>
    <font>
      <u/>
      <sz val="10"/>
      <name val="Arial"/>
      <family val="2"/>
    </font>
    <font>
      <b/>
      <sz val="10"/>
      <color theme="1"/>
      <name val="Arial"/>
      <family val="2"/>
    </font>
    <font>
      <i/>
      <sz val="10"/>
      <name val="Arial"/>
      <family val="2"/>
    </font>
    <font>
      <i/>
      <sz val="10"/>
      <color theme="1"/>
      <name val="Arial"/>
      <family val="2"/>
    </font>
    <font>
      <b/>
      <u/>
      <sz val="10"/>
      <name val="Arial"/>
      <family val="2"/>
    </font>
    <font>
      <sz val="10"/>
      <color rgb="FFFF0000"/>
      <name val="Arial"/>
      <family val="2"/>
    </font>
    <font>
      <b/>
      <u/>
      <sz val="10"/>
      <color theme="1"/>
      <name val="Arial"/>
      <family val="2"/>
    </font>
  </fonts>
  <fills count="2">
    <fill>
      <patternFill patternType="none"/>
    </fill>
    <fill>
      <patternFill patternType="gray125"/>
    </fill>
  </fills>
  <borders count="1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43" fontId="5" fillId="0" borderId="0" applyFont="0" applyFill="0" applyBorder="0" applyAlignment="0" applyProtection="0"/>
    <xf numFmtId="9" fontId="1"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0" fontId="5" fillId="0" borderId="0"/>
    <xf numFmtId="0" fontId="1" fillId="0" borderId="0"/>
  </cellStyleXfs>
  <cellXfs count="91">
    <xf numFmtId="0" fontId="0" fillId="0" borderId="0" xfId="0"/>
    <xf numFmtId="41" fontId="5" fillId="0" borderId="0" xfId="5" applyNumberFormat="1" applyFont="1" applyFill="1" applyBorder="1" applyAlignment="1">
      <alignment horizontal="center"/>
    </xf>
    <xf numFmtId="164" fontId="5" fillId="0" borderId="0" xfId="6" applyNumberFormat="1" applyFont="1" applyFill="1" applyBorder="1" applyAlignment="1">
      <alignment horizontal="left"/>
    </xf>
    <xf numFmtId="0" fontId="4" fillId="0" borderId="0" xfId="0" applyFont="1"/>
    <xf numFmtId="0" fontId="5" fillId="0" borderId="0" xfId="4" applyFont="1" applyAlignment="1">
      <alignment horizontal="left"/>
    </xf>
    <xf numFmtId="164" fontId="5" fillId="0" borderId="0" xfId="6" applyNumberFormat="1" applyFont="1" applyFill="1" applyBorder="1" applyAlignment="1">
      <alignment horizontal="center"/>
    </xf>
    <xf numFmtId="165" fontId="2" fillId="0" borderId="0" xfId="1" applyNumberFormat="1" applyFont="1"/>
    <xf numFmtId="0" fontId="2" fillId="0" borderId="0" xfId="0" applyFont="1"/>
    <xf numFmtId="165" fontId="2" fillId="0" borderId="0" xfId="0" applyNumberFormat="1" applyFont="1"/>
    <xf numFmtId="10" fontId="2" fillId="0" borderId="0" xfId="0" applyNumberFormat="1" applyFont="1"/>
    <xf numFmtId="0" fontId="8" fillId="0" borderId="0" xfId="8" applyFont="1" applyAlignment="1">
      <alignment horizontal="center"/>
    </xf>
    <xf numFmtId="0" fontId="9" fillId="0" borderId="0" xfId="0" applyFont="1"/>
    <xf numFmtId="0" fontId="7" fillId="0" borderId="0" xfId="0" applyFont="1"/>
    <xf numFmtId="165" fontId="7" fillId="0" borderId="1" xfId="0" applyNumberFormat="1" applyFont="1" applyBorder="1"/>
    <xf numFmtId="165" fontId="2" fillId="0" borderId="2" xfId="0" applyNumberFormat="1" applyFont="1" applyBorder="1"/>
    <xf numFmtId="0" fontId="2" fillId="0" borderId="3" xfId="0" applyFont="1" applyBorder="1"/>
    <xf numFmtId="17" fontId="4" fillId="0" borderId="0" xfId="0" applyNumberFormat="1" applyFont="1" applyAlignment="1">
      <alignment horizontal="center"/>
    </xf>
    <xf numFmtId="165" fontId="7" fillId="0" borderId="4" xfId="0" applyNumberFormat="1" applyFont="1" applyBorder="1"/>
    <xf numFmtId="0" fontId="2" fillId="0" borderId="5" xfId="0" applyFont="1" applyBorder="1"/>
    <xf numFmtId="0" fontId="2" fillId="0" borderId="5" xfId="0" applyFont="1" applyBorder="1" applyAlignment="1">
      <alignment horizontal="left"/>
    </xf>
    <xf numFmtId="164" fontId="9" fillId="0" borderId="0" xfId="2" applyNumberFormat="1" applyFont="1" applyFill="1"/>
    <xf numFmtId="0" fontId="7" fillId="0" borderId="9" xfId="0" applyFont="1" applyBorder="1" applyAlignment="1">
      <alignment horizontal="center"/>
    </xf>
    <xf numFmtId="0" fontId="2" fillId="0" borderId="11" xfId="0" applyFont="1" applyBorder="1"/>
    <xf numFmtId="164" fontId="8" fillId="0" borderId="0" xfId="2" applyNumberFormat="1" applyFont="1" applyFill="1"/>
    <xf numFmtId="0" fontId="5" fillId="0" borderId="0" xfId="0" applyFont="1"/>
    <xf numFmtId="0" fontId="8" fillId="0" borderId="0" xfId="0" applyFont="1"/>
    <xf numFmtId="0" fontId="2" fillId="0" borderId="6" xfId="0" applyFont="1" applyBorder="1"/>
    <xf numFmtId="0" fontId="2" fillId="0" borderId="8" xfId="0" applyFont="1" applyBorder="1"/>
    <xf numFmtId="165" fontId="2" fillId="0" borderId="12" xfId="1" applyNumberFormat="1" applyFont="1" applyBorder="1" applyAlignment="1">
      <alignment horizontal="center"/>
    </xf>
    <xf numFmtId="165" fontId="2" fillId="0" borderId="0" xfId="1" applyNumberFormat="1" applyFont="1" applyAlignment="1">
      <alignment horizontal="center"/>
    </xf>
    <xf numFmtId="17" fontId="4" fillId="0" borderId="10" xfId="0" applyNumberFormat="1" applyFont="1" applyBorder="1" applyAlignment="1">
      <alignment horizontal="center"/>
    </xf>
    <xf numFmtId="0" fontId="7" fillId="0" borderId="0" xfId="0" applyFont="1" applyAlignment="1">
      <alignment horizontal="center"/>
    </xf>
    <xf numFmtId="0" fontId="10" fillId="0" borderId="0" xfId="0" applyFont="1"/>
    <xf numFmtId="0" fontId="5" fillId="0" borderId="0" xfId="0" applyFont="1" applyAlignment="1">
      <alignment horizontal="center"/>
    </xf>
    <xf numFmtId="0" fontId="2" fillId="0" borderId="0" xfId="0" applyFont="1" applyAlignment="1">
      <alignment horizontal="right"/>
    </xf>
    <xf numFmtId="166" fontId="2" fillId="0" borderId="0" xfId="0" applyNumberFormat="1" applyFont="1" applyAlignment="1">
      <alignment horizontal="center"/>
    </xf>
    <xf numFmtId="165" fontId="2" fillId="0" borderId="0" xfId="1" applyNumberFormat="1" applyFont="1" applyBorder="1" applyAlignment="1">
      <alignment horizontal="center"/>
    </xf>
    <xf numFmtId="0" fontId="7" fillId="0" borderId="10" xfId="0" applyFont="1" applyBorder="1" applyAlignment="1">
      <alignment horizontal="center" wrapText="1"/>
    </xf>
    <xf numFmtId="165" fontId="7" fillId="0" borderId="0" xfId="1" applyNumberFormat="1" applyFont="1" applyBorder="1" applyAlignment="1">
      <alignment horizontal="right"/>
    </xf>
    <xf numFmtId="165" fontId="7" fillId="0" borderId="12" xfId="1" applyNumberFormat="1" applyFont="1" applyBorder="1" applyAlignment="1">
      <alignment horizontal="center"/>
    </xf>
    <xf numFmtId="0" fontId="2" fillId="0" borderId="0" xfId="0" applyFont="1" applyAlignment="1">
      <alignment horizontal="center"/>
    </xf>
    <xf numFmtId="0" fontId="7" fillId="0" borderId="10" xfId="0" applyFont="1" applyBorder="1" applyAlignment="1">
      <alignment horizontal="center"/>
    </xf>
    <xf numFmtId="0" fontId="7" fillId="0" borderId="10" xfId="0" applyFont="1" applyBorder="1"/>
    <xf numFmtId="0" fontId="7" fillId="0" borderId="0" xfId="0" applyFont="1" applyBorder="1" applyAlignment="1">
      <alignment horizontal="center"/>
    </xf>
    <xf numFmtId="0" fontId="2" fillId="0" borderId="0" xfId="0" applyFont="1" applyBorder="1"/>
    <xf numFmtId="165" fontId="7" fillId="0" borderId="0" xfId="1" applyNumberFormat="1" applyFont="1" applyBorder="1" applyAlignment="1">
      <alignment horizontal="center"/>
    </xf>
    <xf numFmtId="43" fontId="2" fillId="0" borderId="0" xfId="1" applyFont="1"/>
    <xf numFmtId="0" fontId="5" fillId="0" borderId="0" xfId="4" applyFont="1" applyFill="1"/>
    <xf numFmtId="0" fontId="5" fillId="0" borderId="0" xfId="4" applyFont="1" applyFill="1" applyAlignment="1">
      <alignment horizontal="center"/>
    </xf>
    <xf numFmtId="0" fontId="6" fillId="0" borderId="0" xfId="4" applyFont="1" applyFill="1" applyAlignment="1">
      <alignment horizontal="center"/>
    </xf>
    <xf numFmtId="0" fontId="4" fillId="0" borderId="0" xfId="4" applyFont="1" applyFill="1" applyAlignment="1">
      <alignment horizontal="left"/>
    </xf>
    <xf numFmtId="165" fontId="5" fillId="0" borderId="0" xfId="9" applyNumberFormat="1" applyFont="1" applyFill="1" applyBorder="1" applyAlignment="1">
      <alignment horizontal="center"/>
    </xf>
    <xf numFmtId="0" fontId="5" fillId="0" borderId="0" xfId="8" applyFont="1" applyFill="1" applyAlignment="1">
      <alignment horizontal="center"/>
    </xf>
    <xf numFmtId="0" fontId="5" fillId="0" borderId="0" xfId="4" applyFont="1" applyFill="1" applyAlignment="1">
      <alignment horizontal="left"/>
    </xf>
    <xf numFmtId="0" fontId="4" fillId="0" borderId="0" xfId="0" applyFont="1" applyFill="1"/>
    <xf numFmtId="0" fontId="4" fillId="0" borderId="0" xfId="4" applyFont="1" applyFill="1"/>
    <xf numFmtId="0" fontId="4" fillId="0" borderId="0" xfId="3" applyFont="1" applyFill="1"/>
    <xf numFmtId="0" fontId="5" fillId="0" borderId="0" xfId="3" applyFont="1" applyFill="1"/>
    <xf numFmtId="0" fontId="5" fillId="0" borderId="0" xfId="3" applyFont="1" applyFill="1" applyAlignment="1">
      <alignment horizontal="right"/>
    </xf>
    <xf numFmtId="0" fontId="5" fillId="0" borderId="0" xfId="7" applyFont="1" applyFill="1" applyAlignment="1">
      <alignment horizontal="center"/>
    </xf>
    <xf numFmtId="41" fontId="5" fillId="0" borderId="0" xfId="3" applyNumberFormat="1" applyFont="1" applyFill="1"/>
    <xf numFmtId="165" fontId="5" fillId="0" borderId="0" xfId="1" applyNumberFormat="1" applyFont="1" applyFill="1"/>
    <xf numFmtId="0" fontId="5" fillId="0" borderId="0" xfId="3" applyFont="1" applyFill="1" applyAlignment="1">
      <alignment horizontal="center"/>
    </xf>
    <xf numFmtId="0" fontId="5" fillId="0" borderId="8" xfId="3" applyFont="1" applyFill="1" applyBorder="1"/>
    <xf numFmtId="0" fontId="5" fillId="0" borderId="5" xfId="3" applyFont="1" applyFill="1" applyBorder="1"/>
    <xf numFmtId="0" fontId="5" fillId="0" borderId="3" xfId="3" applyFont="1" applyFill="1" applyBorder="1"/>
    <xf numFmtId="16" fontId="7" fillId="0" borderId="0" xfId="0" quotePrefix="1" applyNumberFormat="1" applyFont="1" applyAlignment="1">
      <alignment horizontal="center"/>
    </xf>
    <xf numFmtId="0" fontId="5" fillId="0" borderId="0" xfId="0" applyFont="1" applyFill="1"/>
    <xf numFmtId="0" fontId="4" fillId="0" borderId="0" xfId="0" applyFont="1" applyFill="1" applyAlignment="1">
      <alignment horizontal="center"/>
    </xf>
    <xf numFmtId="0" fontId="5" fillId="0" borderId="0" xfId="0" applyFont="1" applyFill="1" applyAlignment="1">
      <alignment horizontal="center"/>
    </xf>
    <xf numFmtId="0" fontId="4" fillId="0" borderId="0" xfId="0" applyFont="1" applyAlignment="1">
      <alignment horizontal="center"/>
    </xf>
    <xf numFmtId="0" fontId="7" fillId="0" borderId="0" xfId="0" applyFont="1" applyAlignment="1">
      <alignment horizontal="right"/>
    </xf>
    <xf numFmtId="0" fontId="2" fillId="0" borderId="0" xfId="3" applyFont="1"/>
    <xf numFmtId="0" fontId="2" fillId="0" borderId="2" xfId="0" applyFont="1" applyBorder="1"/>
    <xf numFmtId="0" fontId="11" fillId="0" borderId="0" xfId="0" applyFont="1"/>
    <xf numFmtId="165" fontId="2" fillId="0" borderId="0" xfId="0" applyNumberFormat="1" applyFont="1" applyBorder="1"/>
    <xf numFmtId="0" fontId="7" fillId="0" borderId="0" xfId="0" applyFont="1" applyBorder="1" applyAlignment="1">
      <alignment horizontal="left"/>
    </xf>
    <xf numFmtId="16" fontId="2" fillId="0" borderId="0" xfId="0" applyNumberFormat="1" applyFont="1"/>
    <xf numFmtId="0" fontId="7" fillId="0" borderId="0" xfId="0" applyFont="1" applyBorder="1" applyAlignment="1">
      <alignment horizontal="center" wrapText="1"/>
    </xf>
    <xf numFmtId="0" fontId="12" fillId="0" borderId="0" xfId="0" applyFont="1" applyBorder="1"/>
    <xf numFmtId="0" fontId="12" fillId="0" borderId="0" xfId="0" applyFont="1"/>
    <xf numFmtId="0" fontId="5" fillId="0" borderId="7" xfId="3" applyFont="1" applyFill="1" applyBorder="1" applyAlignment="1">
      <alignment horizontal="left" vertical="top" wrapText="1"/>
    </xf>
    <xf numFmtId="0" fontId="5" fillId="0" borderId="6" xfId="3" applyFont="1" applyFill="1" applyBorder="1" applyAlignment="1">
      <alignment horizontal="left" vertical="top" wrapText="1"/>
    </xf>
    <xf numFmtId="0" fontId="5" fillId="0" borderId="0" xfId="3" applyFont="1" applyFill="1" applyBorder="1" applyAlignment="1">
      <alignment horizontal="left" vertical="top" wrapText="1"/>
    </xf>
    <xf numFmtId="0" fontId="5" fillId="0" borderId="4" xfId="3" applyFont="1" applyFill="1" applyBorder="1" applyAlignment="1">
      <alignment horizontal="left" vertical="top" wrapText="1"/>
    </xf>
    <xf numFmtId="0" fontId="5" fillId="0" borderId="2" xfId="3" applyFont="1" applyFill="1" applyBorder="1" applyAlignment="1">
      <alignment horizontal="left" vertical="top" wrapText="1"/>
    </xf>
    <xf numFmtId="0" fontId="5" fillId="0" borderId="1" xfId="3" applyFont="1" applyFill="1" applyBorder="1" applyAlignment="1">
      <alignment horizontal="left" vertical="top" wrapText="1"/>
    </xf>
    <xf numFmtId="165" fontId="2" fillId="0" borderId="0" xfId="0" applyNumberFormat="1" applyFont="1" applyAlignment="1">
      <alignment horizontal="center"/>
    </xf>
    <xf numFmtId="0" fontId="7" fillId="0" borderId="7" xfId="0" applyFont="1" applyBorder="1" applyAlignment="1">
      <alignment horizontal="center"/>
    </xf>
    <xf numFmtId="49" fontId="7" fillId="0" borderId="10" xfId="0" applyNumberFormat="1" applyFont="1" applyBorder="1" applyAlignment="1">
      <alignment horizontal="center"/>
    </xf>
    <xf numFmtId="0" fontId="9" fillId="0" borderId="0" xfId="0" applyFont="1" applyAlignment="1">
      <alignment horizontal="right"/>
    </xf>
  </cellXfs>
  <cellStyles count="12">
    <cellStyle name="Comma" xfId="1" builtinId="3"/>
    <cellStyle name="Comma 10 6" xfId="9" xr:uid="{6BF16809-EB46-424B-872B-497D6D582878}"/>
    <cellStyle name="Comma 2 2" xfId="5" xr:uid="{F3A26DA8-61BF-49EA-B50C-8D4221682BBA}"/>
    <cellStyle name="Normal" xfId="0" builtinId="0"/>
    <cellStyle name="Normal 15" xfId="3" xr:uid="{D97C0DA9-B652-4C0A-AC2D-8E0814470F95}"/>
    <cellStyle name="Normal 2" xfId="11" xr:uid="{D426B159-F120-4AFF-89DA-E441C9A32958}"/>
    <cellStyle name="Normal 2 3" xfId="7" xr:uid="{D18EBE7D-F8BE-4C03-B810-299B25DE781B}"/>
    <cellStyle name="Normal 4" xfId="10" xr:uid="{2D9E18B8-EB97-4B3A-A218-0F35E2E2717E}"/>
    <cellStyle name="Normal_Adjustment Template" xfId="8" xr:uid="{0CA257DB-9D77-487D-976B-E53F27244F91}"/>
    <cellStyle name="Normal_Copy of File50007" xfId="4" xr:uid="{B5B39FAE-B83B-46A8-B1AA-F5249B29EE01}"/>
    <cellStyle name="Percent" xfId="2" builtinId="5"/>
    <cellStyle name="Percent 10 3" xfId="6" xr:uid="{00C71F44-0513-445A-9B2C-5D95970F1802}"/>
  </cellStyles>
  <dxfs count="11">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49958-5B5B-494E-82FA-BA1FA59EB3EA}">
  <sheetPr>
    <pageSetUpPr fitToPage="1"/>
  </sheetPr>
  <dimension ref="A2:M61"/>
  <sheetViews>
    <sheetView tabSelected="1" view="pageBreakPreview" zoomScale="80" zoomScaleNormal="100" zoomScaleSheetLayoutView="80" workbookViewId="0">
      <selection activeCell="N30" sqref="N30"/>
    </sheetView>
  </sheetViews>
  <sheetFormatPr defaultColWidth="9.140625" defaultRowHeight="12" customHeight="1" x14ac:dyDescent="0.2"/>
  <cols>
    <col min="1" max="1" width="2.5703125" style="57" customWidth="1"/>
    <col min="2" max="2" width="4.140625" style="57" customWidth="1"/>
    <col min="3" max="3" width="25.140625" style="57" customWidth="1"/>
    <col min="4" max="4" width="10.140625" style="57" bestFit="1" customWidth="1"/>
    <col min="5" max="5" width="5.5703125" style="57" bestFit="1" customWidth="1"/>
    <col min="6" max="6" width="11.28515625" style="57" bestFit="1" customWidth="1"/>
    <col min="7" max="7" width="8.7109375" style="57" bestFit="1" customWidth="1"/>
    <col min="8" max="8" width="11" style="57" bestFit="1" customWidth="1"/>
    <col min="9" max="9" width="13.7109375" style="57" bestFit="1" customWidth="1"/>
    <col min="10" max="10" width="6.5703125" style="57" bestFit="1" customWidth="1"/>
    <col min="11" max="11" width="9.140625" style="57"/>
    <col min="12" max="12" width="11.42578125" style="57" bestFit="1" customWidth="1"/>
    <col min="13" max="13" width="10.5703125" style="57" bestFit="1" customWidth="1"/>
    <col min="14" max="16384" width="9.140625" style="57"/>
  </cols>
  <sheetData>
    <row r="2" spans="2:13" ht="12" customHeight="1" x14ac:dyDescent="0.2">
      <c r="B2" s="56" t="s">
        <v>52</v>
      </c>
      <c r="I2" s="58" t="s">
        <v>19</v>
      </c>
      <c r="J2" s="62">
        <v>14.8</v>
      </c>
    </row>
    <row r="3" spans="2:13" ht="12" customHeight="1" x14ac:dyDescent="0.2">
      <c r="B3" s="56" t="s">
        <v>53</v>
      </c>
    </row>
    <row r="4" spans="2:13" ht="12" customHeight="1" x14ac:dyDescent="0.2">
      <c r="B4" s="56" t="s">
        <v>74</v>
      </c>
    </row>
    <row r="7" spans="2:13" ht="12" customHeight="1" x14ac:dyDescent="0.2">
      <c r="B7" s="47"/>
      <c r="C7" s="47"/>
      <c r="D7" s="48"/>
      <c r="E7" s="48"/>
      <c r="F7" s="48" t="s">
        <v>18</v>
      </c>
      <c r="G7" s="48"/>
      <c r="H7" s="48"/>
      <c r="I7" s="48" t="s">
        <v>17</v>
      </c>
      <c r="J7" s="48"/>
    </row>
    <row r="8" spans="2:13" ht="12" customHeight="1" x14ac:dyDescent="0.2">
      <c r="B8" s="47"/>
      <c r="C8" s="47"/>
      <c r="D8" s="49" t="s">
        <v>16</v>
      </c>
      <c r="E8" s="49" t="s">
        <v>15</v>
      </c>
      <c r="F8" s="49" t="s">
        <v>14</v>
      </c>
      <c r="G8" s="49" t="s">
        <v>13</v>
      </c>
      <c r="H8" s="49" t="s">
        <v>12</v>
      </c>
      <c r="I8" s="49" t="s">
        <v>11</v>
      </c>
      <c r="J8" s="49" t="s">
        <v>10</v>
      </c>
    </row>
    <row r="9" spans="2:13" ht="12" customHeight="1" x14ac:dyDescent="0.2">
      <c r="B9" s="50" t="s">
        <v>9</v>
      </c>
      <c r="C9" s="47"/>
      <c r="D9" s="48"/>
      <c r="E9" s="48"/>
      <c r="F9" s="48"/>
      <c r="G9" s="48"/>
      <c r="H9" s="48"/>
      <c r="I9" s="51"/>
      <c r="J9" s="48"/>
    </row>
    <row r="10" spans="2:13" ht="12" customHeight="1" x14ac:dyDescent="0.2">
      <c r="B10" s="57" t="s">
        <v>6</v>
      </c>
      <c r="D10" s="52">
        <f>'14.8.1'!B19</f>
        <v>312</v>
      </c>
      <c r="E10" s="59" t="s">
        <v>2</v>
      </c>
      <c r="F10" s="1">
        <f>'14.8.1'!AM39</f>
        <v>8129355.8213505484</v>
      </c>
      <c r="G10" s="59" t="s">
        <v>1</v>
      </c>
      <c r="H10" s="5">
        <v>0.22162982918040364</v>
      </c>
      <c r="I10" s="1">
        <f>F10*H10</f>
        <v>1801707.742032642</v>
      </c>
      <c r="J10" s="48" t="str">
        <f>$J$2&amp;".1"</f>
        <v>14.8.1</v>
      </c>
      <c r="L10" s="60"/>
      <c r="M10" s="60"/>
    </row>
    <row r="11" spans="2:13" ht="12" customHeight="1" x14ac:dyDescent="0.2">
      <c r="D11" s="52"/>
      <c r="E11" s="59"/>
      <c r="F11" s="1"/>
      <c r="G11" s="59"/>
      <c r="H11" s="5"/>
      <c r="I11" s="1"/>
      <c r="J11" s="48"/>
      <c r="M11" s="60"/>
    </row>
    <row r="13" spans="2:13" ht="12" customHeight="1" x14ac:dyDescent="0.2">
      <c r="B13" s="50" t="s">
        <v>8</v>
      </c>
    </row>
    <row r="14" spans="2:13" ht="12" customHeight="1" x14ac:dyDescent="0.2">
      <c r="B14" s="57" t="s">
        <v>6</v>
      </c>
      <c r="D14" s="52" t="str">
        <f>'14.8.1'!B25</f>
        <v>403SP</v>
      </c>
      <c r="E14" s="59" t="s">
        <v>2</v>
      </c>
      <c r="F14" s="1">
        <f>'14.8.1'!AM41</f>
        <v>73064.234209719521</v>
      </c>
      <c r="G14" s="59" t="s">
        <v>1</v>
      </c>
      <c r="H14" s="5">
        <f>$H$10</f>
        <v>0.22162982918040364</v>
      </c>
      <c r="I14" s="1">
        <f>F14*H14</f>
        <v>16193.213747097141</v>
      </c>
      <c r="J14" s="48" t="str">
        <f>$J$2&amp;".1"</f>
        <v>14.8.1</v>
      </c>
      <c r="L14" s="60"/>
      <c r="M14" s="60"/>
    </row>
    <row r="15" spans="2:13" ht="12" customHeight="1" x14ac:dyDescent="0.2">
      <c r="D15" s="52"/>
      <c r="E15" s="59"/>
      <c r="F15" s="1"/>
      <c r="G15" s="59"/>
      <c r="H15" s="5"/>
      <c r="I15" s="1"/>
      <c r="J15" s="48"/>
      <c r="M15" s="60"/>
    </row>
    <row r="17" spans="2:13" ht="12" customHeight="1" x14ac:dyDescent="0.2">
      <c r="B17" s="50" t="s">
        <v>7</v>
      </c>
    </row>
    <row r="18" spans="2:13" ht="12" customHeight="1" x14ac:dyDescent="0.2">
      <c r="B18" s="57" t="s">
        <v>6</v>
      </c>
      <c r="D18" s="52" t="str">
        <f>'14.8.1'!B32</f>
        <v>108SP</v>
      </c>
      <c r="E18" s="59" t="s">
        <v>2</v>
      </c>
      <c r="F18" s="61">
        <f>'14.8.1'!AM43</f>
        <v>-226692.93460985104</v>
      </c>
      <c r="G18" s="59" t="s">
        <v>1</v>
      </c>
      <c r="H18" s="5">
        <f>$H$10</f>
        <v>0.22162982918040364</v>
      </c>
      <c r="I18" s="1">
        <f>F18*H18</f>
        <v>-50241.916373985696</v>
      </c>
      <c r="J18" s="48" t="str">
        <f>$J$2&amp;".1"</f>
        <v>14.8.1</v>
      </c>
      <c r="L18" s="60"/>
      <c r="M18" s="60"/>
    </row>
    <row r="19" spans="2:13" ht="12" customHeight="1" x14ac:dyDescent="0.2">
      <c r="D19" s="52"/>
      <c r="E19" s="59"/>
      <c r="F19" s="61"/>
      <c r="G19" s="59"/>
      <c r="H19" s="5"/>
      <c r="I19" s="1"/>
      <c r="J19" s="48"/>
      <c r="M19" s="60"/>
    </row>
    <row r="20" spans="2:13" ht="12" customHeight="1" x14ac:dyDescent="0.2">
      <c r="D20" s="52"/>
      <c r="E20" s="59"/>
      <c r="F20" s="61"/>
      <c r="G20" s="59"/>
      <c r="H20" s="5"/>
      <c r="I20" s="1"/>
      <c r="J20" s="48"/>
      <c r="M20" s="60"/>
    </row>
    <row r="21" spans="2:13" ht="12" customHeight="1" x14ac:dyDescent="0.2">
      <c r="D21" s="52"/>
      <c r="E21" s="59"/>
      <c r="F21" s="61"/>
      <c r="G21" s="59"/>
      <c r="H21" s="5"/>
      <c r="I21" s="1"/>
      <c r="J21" s="48"/>
      <c r="M21" s="60"/>
    </row>
    <row r="22" spans="2:13" ht="12" customHeight="1" x14ac:dyDescent="0.2">
      <c r="D22" s="52"/>
      <c r="E22" s="59"/>
      <c r="F22" s="61"/>
      <c r="G22" s="59"/>
      <c r="H22" s="5"/>
      <c r="I22" s="1"/>
      <c r="J22" s="48"/>
      <c r="M22" s="60"/>
    </row>
    <row r="23" spans="2:13" ht="12" customHeight="1" x14ac:dyDescent="0.2">
      <c r="D23" s="52"/>
      <c r="E23" s="59"/>
      <c r="F23" s="61"/>
      <c r="G23" s="59"/>
      <c r="H23" s="5"/>
      <c r="I23" s="1"/>
      <c r="J23" s="48"/>
      <c r="M23" s="60"/>
    </row>
    <row r="25" spans="2:13" ht="12" customHeight="1" x14ac:dyDescent="0.2">
      <c r="B25" s="50"/>
    </row>
    <row r="26" spans="2:13" ht="12" customHeight="1" x14ac:dyDescent="0.2">
      <c r="D26" s="62"/>
      <c r="E26" s="62"/>
      <c r="F26" s="61"/>
      <c r="G26" s="59"/>
      <c r="H26" s="5"/>
      <c r="I26" s="1"/>
      <c r="J26" s="48"/>
    </row>
    <row r="28" spans="2:13" ht="12" customHeight="1" x14ac:dyDescent="0.2">
      <c r="B28" s="50" t="s">
        <v>5</v>
      </c>
      <c r="C28" s="47"/>
      <c r="D28" s="48"/>
      <c r="E28" s="48"/>
      <c r="F28" s="48"/>
      <c r="G28" s="48"/>
      <c r="H28" s="48"/>
      <c r="I28" s="51"/>
      <c r="J28" s="48"/>
    </row>
    <row r="29" spans="2:13" ht="12" customHeight="1" x14ac:dyDescent="0.2">
      <c r="B29" s="72" t="s">
        <v>71</v>
      </c>
      <c r="D29" s="52" t="s">
        <v>4</v>
      </c>
      <c r="E29" s="59" t="s">
        <v>2</v>
      </c>
      <c r="F29" s="1">
        <v>90546.251886469108</v>
      </c>
      <c r="G29" s="59" t="s">
        <v>1</v>
      </c>
      <c r="H29" s="5">
        <f>$H$10</f>
        <v>0.22162982918040364</v>
      </c>
      <c r="I29" s="1">
        <f>F29*H29</f>
        <v>20067.750338523951</v>
      </c>
      <c r="J29" s="48"/>
      <c r="L29" s="60"/>
      <c r="M29" s="60"/>
    </row>
    <row r="30" spans="2:13" ht="12" customHeight="1" x14ac:dyDescent="0.2">
      <c r="B30" s="72" t="s">
        <v>71</v>
      </c>
      <c r="D30" s="52" t="s">
        <v>3</v>
      </c>
      <c r="E30" s="59" t="s">
        <v>2</v>
      </c>
      <c r="F30" s="60">
        <v>878875.99999999977</v>
      </c>
      <c r="G30" s="59" t="s">
        <v>1</v>
      </c>
      <c r="H30" s="5">
        <f>$H$10</f>
        <v>0.22162982918040364</v>
      </c>
      <c r="I30" s="1">
        <f>F30*H30</f>
        <v>194785.13775075637</v>
      </c>
      <c r="L30" s="60"/>
      <c r="M30" s="60"/>
    </row>
    <row r="31" spans="2:13" ht="12" customHeight="1" x14ac:dyDescent="0.2">
      <c r="B31" s="4" t="s">
        <v>72</v>
      </c>
      <c r="D31" s="52">
        <v>41010</v>
      </c>
      <c r="E31" s="59" t="s">
        <v>2</v>
      </c>
      <c r="F31" s="60">
        <v>-22261</v>
      </c>
      <c r="G31" s="59" t="s">
        <v>1</v>
      </c>
      <c r="H31" s="5">
        <f>$H$10</f>
        <v>0.22162982918040364</v>
      </c>
      <c r="I31" s="1">
        <f>F31*H31</f>
        <v>-4933.7016273849649</v>
      </c>
      <c r="L31" s="60"/>
      <c r="M31" s="60"/>
    </row>
    <row r="32" spans="2:13" ht="12" customHeight="1" x14ac:dyDescent="0.2">
      <c r="B32" s="72" t="s">
        <v>72</v>
      </c>
      <c r="D32" s="52">
        <v>41010</v>
      </c>
      <c r="E32" s="59" t="s">
        <v>2</v>
      </c>
      <c r="F32" s="1">
        <v>216085</v>
      </c>
      <c r="G32" s="59" t="s">
        <v>1</v>
      </c>
      <c r="H32" s="5">
        <f>$H$10</f>
        <v>0.22162982918040364</v>
      </c>
      <c r="I32" s="1">
        <f>F32*H32</f>
        <v>47890.881638447521</v>
      </c>
      <c r="J32" s="48"/>
      <c r="L32" s="60"/>
      <c r="M32" s="60"/>
    </row>
    <row r="33" spans="2:13" ht="12" customHeight="1" x14ac:dyDescent="0.2">
      <c r="B33" s="72" t="s">
        <v>73</v>
      </c>
      <c r="D33" s="52">
        <v>282</v>
      </c>
      <c r="E33" s="59" t="s">
        <v>2</v>
      </c>
      <c r="F33" s="1">
        <v>-306456</v>
      </c>
      <c r="G33" s="59" t="s">
        <v>1</v>
      </c>
      <c r="H33" s="5">
        <f>$H$10</f>
        <v>0.22162982918040364</v>
      </c>
      <c r="I33" s="1">
        <f>F33*H33</f>
        <v>-67919.790931309777</v>
      </c>
      <c r="J33" s="48"/>
      <c r="L33" s="60"/>
      <c r="M33" s="60"/>
    </row>
    <row r="34" spans="2:13" ht="12" customHeight="1" x14ac:dyDescent="0.2">
      <c r="D34" s="52"/>
      <c r="E34" s="59"/>
      <c r="F34" s="1"/>
      <c r="G34" s="59"/>
      <c r="H34" s="5"/>
      <c r="I34" s="1"/>
      <c r="J34" s="48"/>
    </row>
    <row r="35" spans="2:13" ht="12" customHeight="1" x14ac:dyDescent="0.2">
      <c r="D35" s="52"/>
      <c r="E35" s="59"/>
      <c r="F35" s="1"/>
      <c r="G35" s="59"/>
      <c r="H35" s="5"/>
      <c r="I35" s="1"/>
      <c r="J35" s="48"/>
    </row>
    <row r="36" spans="2:13" ht="12" customHeight="1" x14ac:dyDescent="0.2">
      <c r="B36" s="53"/>
      <c r="D36" s="52"/>
      <c r="E36" s="59"/>
      <c r="F36" s="60"/>
      <c r="G36" s="59"/>
      <c r="H36" s="5"/>
      <c r="I36" s="1"/>
      <c r="J36" s="48"/>
    </row>
    <row r="37" spans="2:13" ht="12" customHeight="1" x14ac:dyDescent="0.2">
      <c r="B37" s="53"/>
      <c r="D37" s="52"/>
      <c r="E37" s="59"/>
      <c r="F37" s="60"/>
      <c r="G37" s="59"/>
      <c r="H37" s="2"/>
      <c r="I37" s="1"/>
      <c r="J37" s="48"/>
    </row>
    <row r="38" spans="2:13" ht="12" customHeight="1" x14ac:dyDescent="0.2">
      <c r="D38" s="52"/>
      <c r="E38" s="59"/>
      <c r="F38" s="1"/>
      <c r="G38" s="59"/>
      <c r="H38" s="2"/>
      <c r="I38" s="1"/>
      <c r="J38" s="48"/>
    </row>
    <row r="39" spans="2:13" ht="12" customHeight="1" x14ac:dyDescent="0.2">
      <c r="D39" s="52"/>
      <c r="E39" s="59"/>
      <c r="F39" s="1"/>
      <c r="G39" s="59"/>
      <c r="H39" s="2"/>
      <c r="I39" s="1"/>
      <c r="J39" s="48"/>
    </row>
    <row r="40" spans="2:13" ht="12" customHeight="1" x14ac:dyDescent="0.2">
      <c r="B40" s="53"/>
      <c r="F40" s="1"/>
      <c r="G40" s="59"/>
    </row>
    <row r="41" spans="2:13" ht="12" customHeight="1" x14ac:dyDescent="0.2">
      <c r="B41" s="54"/>
    </row>
    <row r="42" spans="2:13" ht="12" customHeight="1" x14ac:dyDescent="0.2">
      <c r="D42" s="52"/>
      <c r="E42" s="59"/>
      <c r="F42" s="1"/>
      <c r="G42" s="59"/>
      <c r="H42" s="2"/>
      <c r="I42" s="1"/>
      <c r="J42" s="48"/>
    </row>
    <row r="50" spans="1:10" ht="12" customHeight="1" thickBot="1" x14ac:dyDescent="0.25">
      <c r="B50" s="55" t="s">
        <v>0</v>
      </c>
    </row>
    <row r="51" spans="1:10" ht="12" customHeight="1" x14ac:dyDescent="0.2">
      <c r="A51" s="63"/>
      <c r="B51" s="81" t="s">
        <v>75</v>
      </c>
      <c r="C51" s="81"/>
      <c r="D51" s="81"/>
      <c r="E51" s="81"/>
      <c r="F51" s="81"/>
      <c r="G51" s="81"/>
      <c r="H51" s="81"/>
      <c r="I51" s="81"/>
      <c r="J51" s="82"/>
    </row>
    <row r="52" spans="1:10" ht="12" customHeight="1" x14ac:dyDescent="0.2">
      <c r="A52" s="64"/>
      <c r="B52" s="83"/>
      <c r="C52" s="83"/>
      <c r="D52" s="83"/>
      <c r="E52" s="83"/>
      <c r="F52" s="83"/>
      <c r="G52" s="83"/>
      <c r="H52" s="83"/>
      <c r="I52" s="83"/>
      <c r="J52" s="84"/>
    </row>
    <row r="53" spans="1:10" ht="12" customHeight="1" x14ac:dyDescent="0.2">
      <c r="A53" s="64"/>
      <c r="B53" s="83"/>
      <c r="C53" s="83"/>
      <c r="D53" s="83"/>
      <c r="E53" s="83"/>
      <c r="F53" s="83"/>
      <c r="G53" s="83"/>
      <c r="H53" s="83"/>
      <c r="I53" s="83"/>
      <c r="J53" s="84"/>
    </row>
    <row r="54" spans="1:10" ht="12" customHeight="1" x14ac:dyDescent="0.2">
      <c r="A54" s="64"/>
      <c r="B54" s="83"/>
      <c r="C54" s="83"/>
      <c r="D54" s="83"/>
      <c r="E54" s="83"/>
      <c r="F54" s="83"/>
      <c r="G54" s="83"/>
      <c r="H54" s="83"/>
      <c r="I54" s="83"/>
      <c r="J54" s="84"/>
    </row>
    <row r="55" spans="1:10" ht="12" customHeight="1" x14ac:dyDescent="0.2">
      <c r="A55" s="64"/>
      <c r="B55" s="83"/>
      <c r="C55" s="83"/>
      <c r="D55" s="83"/>
      <c r="E55" s="83"/>
      <c r="F55" s="83"/>
      <c r="G55" s="83"/>
      <c r="H55" s="83"/>
      <c r="I55" s="83"/>
      <c r="J55" s="84"/>
    </row>
    <row r="56" spans="1:10" ht="12" customHeight="1" x14ac:dyDescent="0.2">
      <c r="A56" s="64"/>
      <c r="B56" s="83"/>
      <c r="C56" s="83"/>
      <c r="D56" s="83"/>
      <c r="E56" s="83"/>
      <c r="F56" s="83"/>
      <c r="G56" s="83"/>
      <c r="H56" s="83"/>
      <c r="I56" s="83"/>
      <c r="J56" s="84"/>
    </row>
    <row r="57" spans="1:10" ht="12" customHeight="1" x14ac:dyDescent="0.2">
      <c r="A57" s="64"/>
      <c r="B57" s="83"/>
      <c r="C57" s="83"/>
      <c r="D57" s="83"/>
      <c r="E57" s="83"/>
      <c r="F57" s="83"/>
      <c r="G57" s="83"/>
      <c r="H57" s="83"/>
      <c r="I57" s="83"/>
      <c r="J57" s="84"/>
    </row>
    <row r="58" spans="1:10" ht="12" customHeight="1" x14ac:dyDescent="0.2">
      <c r="A58" s="64"/>
      <c r="B58" s="83"/>
      <c r="C58" s="83"/>
      <c r="D58" s="83"/>
      <c r="E58" s="83"/>
      <c r="F58" s="83"/>
      <c r="G58" s="83"/>
      <c r="H58" s="83"/>
      <c r="I58" s="83"/>
      <c r="J58" s="84"/>
    </row>
    <row r="59" spans="1:10" ht="12" customHeight="1" x14ac:dyDescent="0.2">
      <c r="A59" s="64"/>
      <c r="B59" s="83"/>
      <c r="C59" s="83"/>
      <c r="D59" s="83"/>
      <c r="E59" s="83"/>
      <c r="F59" s="83"/>
      <c r="G59" s="83"/>
      <c r="H59" s="83"/>
      <c r="I59" s="83"/>
      <c r="J59" s="84"/>
    </row>
    <row r="60" spans="1:10" ht="12" customHeight="1" x14ac:dyDescent="0.2">
      <c r="A60" s="64"/>
      <c r="B60" s="83"/>
      <c r="C60" s="83"/>
      <c r="D60" s="83"/>
      <c r="E60" s="83"/>
      <c r="F60" s="83"/>
      <c r="G60" s="83"/>
      <c r="H60" s="83"/>
      <c r="I60" s="83"/>
      <c r="J60" s="84"/>
    </row>
    <row r="61" spans="1:10" ht="12" customHeight="1" thickBot="1" x14ac:dyDescent="0.25">
      <c r="A61" s="65"/>
      <c r="B61" s="85"/>
      <c r="C61" s="85"/>
      <c r="D61" s="85"/>
      <c r="E61" s="85"/>
      <c r="F61" s="85"/>
      <c r="G61" s="85"/>
      <c r="H61" s="85"/>
      <c r="I61" s="85"/>
      <c r="J61" s="86"/>
    </row>
  </sheetData>
  <mergeCells count="1">
    <mergeCell ref="B51:J61"/>
  </mergeCells>
  <conditionalFormatting sqref="B9">
    <cfRule type="cellIs" dxfId="10" priority="12" stopIfTrue="1" operator="equal">
      <formula>"Adjustment to Income/Expense/Rate Base:"</formula>
    </cfRule>
  </conditionalFormatting>
  <conditionalFormatting sqref="B13">
    <cfRule type="cellIs" dxfId="9" priority="11" stopIfTrue="1" operator="equal">
      <formula>"Adjustment to Income/Expense/Rate Base:"</formula>
    </cfRule>
  </conditionalFormatting>
  <conditionalFormatting sqref="B18:B22">
    <cfRule type="cellIs" dxfId="8" priority="10" stopIfTrue="1" operator="equal">
      <formula>"Adjustment to Income/Expense/Rate Base:"</formula>
    </cfRule>
  </conditionalFormatting>
  <conditionalFormatting sqref="B41">
    <cfRule type="cellIs" dxfId="7" priority="9" stopIfTrue="1" operator="equal">
      <formula>"Adjustment to Income/Expense/Rate Base:"</formula>
    </cfRule>
  </conditionalFormatting>
  <conditionalFormatting sqref="B28">
    <cfRule type="cellIs" dxfId="6" priority="8" stopIfTrue="1" operator="equal">
      <formula>"Adjustment to Income/Expense/Rate Base:"</formula>
    </cfRule>
  </conditionalFormatting>
  <conditionalFormatting sqref="B25">
    <cfRule type="cellIs" dxfId="5" priority="7" stopIfTrue="1" operator="equal">
      <formula>"Adjustment to Income/Expense/Rate Base:"</formula>
    </cfRule>
  </conditionalFormatting>
  <conditionalFormatting sqref="B37">
    <cfRule type="cellIs" dxfId="4" priority="5" stopIfTrue="1" operator="equal">
      <formula>"Adjustment to Income/Expense/Rate Base:"</formula>
    </cfRule>
  </conditionalFormatting>
  <conditionalFormatting sqref="B17">
    <cfRule type="cellIs" dxfId="3" priority="4" stopIfTrue="1" operator="equal">
      <formula>"Adjustment to Income/Expense/Rate Base:"</formula>
    </cfRule>
  </conditionalFormatting>
  <conditionalFormatting sqref="B36">
    <cfRule type="cellIs" dxfId="2" priority="3" stopIfTrue="1" operator="equal">
      <formula>"Adjustment to Income/Expense/Rate Base:"</formula>
    </cfRule>
  </conditionalFormatting>
  <conditionalFormatting sqref="B40">
    <cfRule type="cellIs" dxfId="1" priority="2" stopIfTrue="1" operator="equal">
      <formula>"Adjustment to Income/Expense/Rate Base:"</formula>
    </cfRule>
  </conditionalFormatting>
  <conditionalFormatting sqref="B31">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9:D38" xr:uid="{00000000-0002-0000-0100-000000000000}">
      <formula1>$D$94:$D$428</formula1>
    </dataValidation>
  </dataValidations>
  <pageMargins left="0.7" right="0.7" top="0.75" bottom="0.75" header="0.3" footer="0.3"/>
  <pageSetup scale="91"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8FA4C-56BB-4557-BB27-045771B27029}">
  <sheetPr>
    <pageSetUpPr fitToPage="1"/>
  </sheetPr>
  <dimension ref="A1:AW46"/>
  <sheetViews>
    <sheetView view="pageBreakPreview" zoomScale="80" zoomScaleNormal="80" zoomScaleSheetLayoutView="80" workbookViewId="0">
      <selection activeCell="N30" sqref="N30"/>
    </sheetView>
  </sheetViews>
  <sheetFormatPr defaultRowHeight="12.75" outlineLevelCol="1" x14ac:dyDescent="0.2"/>
  <cols>
    <col min="1" max="1" width="21.140625" style="7" customWidth="1"/>
    <col min="2" max="2" width="9.140625" style="7"/>
    <col min="3" max="3" width="8.5703125" style="7" bestFit="1" customWidth="1"/>
    <col min="4" max="24" width="9.5703125" style="7" hidden="1" customWidth="1" outlineLevel="1"/>
    <col min="25" max="32" width="12.28515625" style="7" hidden="1" customWidth="1" outlineLevel="1"/>
    <col min="33" max="33" width="12.28515625" style="7" customWidth="1" collapsed="1"/>
    <col min="34" max="38" width="12.28515625" style="7" customWidth="1"/>
    <col min="39" max="39" width="13.140625" style="7" customWidth="1"/>
    <col min="40" max="45" width="12.28515625" style="7" customWidth="1"/>
    <col min="46" max="46" width="12.28515625" style="7" bestFit="1" customWidth="1"/>
    <col min="47" max="16384" width="9.140625" style="7"/>
  </cols>
  <sheetData>
    <row r="1" spans="1:46" x14ac:dyDescent="0.2">
      <c r="A1" s="12" t="str">
        <f>'14.8'!B2</f>
        <v>PacifiCorp</v>
      </c>
      <c r="AT1" s="34"/>
    </row>
    <row r="2" spans="1:46" x14ac:dyDescent="0.2">
      <c r="A2" s="12" t="str">
        <f>'14.8'!B3</f>
        <v>Washington 2023 General Rate Case</v>
      </c>
    </row>
    <row r="3" spans="1:46" x14ac:dyDescent="0.2">
      <c r="A3" s="12" t="str">
        <f>'14.8'!B4</f>
        <v>Pro Forma JB Units 1 &amp; 2 Additions - Year 2</v>
      </c>
    </row>
    <row r="4" spans="1:46" x14ac:dyDescent="0.2">
      <c r="A4" s="12"/>
    </row>
    <row r="5" spans="1:46" x14ac:dyDescent="0.2">
      <c r="A5" s="12"/>
    </row>
    <row r="6" spans="1:46" x14ac:dyDescent="0.2">
      <c r="A6" s="12" t="s">
        <v>36</v>
      </c>
    </row>
    <row r="8" spans="1:46" x14ac:dyDescent="0.2">
      <c r="A8" s="32" t="s">
        <v>66</v>
      </c>
      <c r="B8" s="24"/>
      <c r="C8" s="24"/>
    </row>
    <row r="9" spans="1:46" x14ac:dyDescent="0.2">
      <c r="B9" s="24"/>
      <c r="C9" s="24"/>
      <c r="AT9" s="31" t="s">
        <v>44</v>
      </c>
    </row>
    <row r="10" spans="1:46" x14ac:dyDescent="0.2">
      <c r="B10" s="3" t="s">
        <v>30</v>
      </c>
      <c r="C10" s="70" t="s">
        <v>29</v>
      </c>
      <c r="D10" s="30">
        <v>44743</v>
      </c>
      <c r="E10" s="30">
        <v>44774</v>
      </c>
      <c r="F10" s="30">
        <v>44805</v>
      </c>
      <c r="G10" s="30">
        <v>44835</v>
      </c>
      <c r="H10" s="30">
        <v>44866</v>
      </c>
      <c r="I10" s="30">
        <v>44896</v>
      </c>
      <c r="J10" s="30">
        <v>44927</v>
      </c>
      <c r="K10" s="30">
        <v>44958</v>
      </c>
      <c r="L10" s="30">
        <v>44986</v>
      </c>
      <c r="M10" s="30">
        <v>45017</v>
      </c>
      <c r="N10" s="30">
        <v>45047</v>
      </c>
      <c r="O10" s="30">
        <v>45078</v>
      </c>
      <c r="P10" s="30">
        <v>45108</v>
      </c>
      <c r="Q10" s="30">
        <v>45139</v>
      </c>
      <c r="R10" s="30">
        <v>45170</v>
      </c>
      <c r="S10" s="30">
        <v>45200</v>
      </c>
      <c r="T10" s="30">
        <v>45231</v>
      </c>
      <c r="U10" s="30">
        <v>45261</v>
      </c>
      <c r="V10" s="30">
        <v>45292</v>
      </c>
      <c r="W10" s="30">
        <v>45323</v>
      </c>
      <c r="X10" s="30">
        <v>45352</v>
      </c>
      <c r="Y10" s="30">
        <v>45383</v>
      </c>
      <c r="Z10" s="30">
        <v>45413</v>
      </c>
      <c r="AA10" s="30">
        <v>45444</v>
      </c>
      <c r="AB10" s="30">
        <v>45474</v>
      </c>
      <c r="AC10" s="30">
        <v>45505</v>
      </c>
      <c r="AD10" s="30">
        <v>45536</v>
      </c>
      <c r="AE10" s="30">
        <v>45566</v>
      </c>
      <c r="AF10" s="30">
        <v>45597</v>
      </c>
      <c r="AG10" s="30">
        <v>45627</v>
      </c>
      <c r="AH10" s="30">
        <v>45658</v>
      </c>
      <c r="AI10" s="30">
        <v>45689</v>
      </c>
      <c r="AJ10" s="30">
        <v>45717</v>
      </c>
      <c r="AK10" s="30">
        <v>45748</v>
      </c>
      <c r="AL10" s="30">
        <v>45778</v>
      </c>
      <c r="AM10" s="30">
        <v>45809</v>
      </c>
      <c r="AN10" s="30">
        <v>45839</v>
      </c>
      <c r="AO10" s="30">
        <v>45870</v>
      </c>
      <c r="AP10" s="30">
        <v>45901</v>
      </c>
      <c r="AQ10" s="30">
        <v>45931</v>
      </c>
      <c r="AR10" s="30">
        <v>45962</v>
      </c>
      <c r="AS10" s="30">
        <v>45992</v>
      </c>
      <c r="AT10" s="41" t="s">
        <v>67</v>
      </c>
    </row>
    <row r="11" spans="1:46" x14ac:dyDescent="0.2">
      <c r="A11" s="7" t="s">
        <v>54</v>
      </c>
      <c r="B11" s="33">
        <v>312</v>
      </c>
      <c r="C11" s="33" t="s">
        <v>1</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536917.66999999981</v>
      </c>
      <c r="V11" s="6">
        <v>0</v>
      </c>
      <c r="W11" s="6">
        <v>0</v>
      </c>
      <c r="X11" s="6">
        <v>0</v>
      </c>
      <c r="Y11" s="6">
        <v>0</v>
      </c>
      <c r="Z11" s="6">
        <v>0</v>
      </c>
      <c r="AA11" s="6">
        <v>979849.5801999917</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8">
        <f>SUM(D11:AS11)</f>
        <v>1516767.2501999915</v>
      </c>
    </row>
    <row r="12" spans="1:46" x14ac:dyDescent="0.2">
      <c r="A12" s="7" t="s">
        <v>55</v>
      </c>
      <c r="B12" s="33">
        <v>312</v>
      </c>
      <c r="C12" s="33" t="s">
        <v>1</v>
      </c>
      <c r="D12" s="6">
        <v>0</v>
      </c>
      <c r="E12" s="6">
        <v>0</v>
      </c>
      <c r="F12" s="6">
        <v>0</v>
      </c>
      <c r="G12" s="6">
        <v>0</v>
      </c>
      <c r="H12" s="6">
        <v>0</v>
      </c>
      <c r="I12" s="6">
        <v>78527.67</v>
      </c>
      <c r="J12" s="6">
        <v>0</v>
      </c>
      <c r="K12" s="6">
        <v>0</v>
      </c>
      <c r="L12" s="6">
        <v>0</v>
      </c>
      <c r="M12" s="6">
        <v>0</v>
      </c>
      <c r="N12" s="6">
        <v>0</v>
      </c>
      <c r="O12" s="6">
        <v>0</v>
      </c>
      <c r="P12" s="6">
        <v>0</v>
      </c>
      <c r="Q12" s="6">
        <v>0</v>
      </c>
      <c r="R12" s="6">
        <v>0</v>
      </c>
      <c r="S12" s="6">
        <v>0</v>
      </c>
      <c r="T12" s="6">
        <v>0</v>
      </c>
      <c r="U12" s="6">
        <v>0</v>
      </c>
      <c r="V12" s="6">
        <v>0</v>
      </c>
      <c r="W12" s="6">
        <v>0</v>
      </c>
      <c r="X12" s="6">
        <v>0</v>
      </c>
      <c r="Y12" s="6">
        <v>10207445.650399968</v>
      </c>
      <c r="Z12" s="6">
        <v>1128104.689899991</v>
      </c>
      <c r="AA12" s="6">
        <v>2402065.4596999809</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144938.46081399862</v>
      </c>
      <c r="AT12" s="8">
        <f t="shared" ref="AT12:AT13" si="0">SUM(D12:AS12)</f>
        <v>13961081.930813938</v>
      </c>
    </row>
    <row r="13" spans="1:46" x14ac:dyDescent="0.2">
      <c r="A13" s="7" t="s">
        <v>56</v>
      </c>
      <c r="B13" s="33">
        <v>312</v>
      </c>
      <c r="C13" s="33" t="s">
        <v>1</v>
      </c>
      <c r="D13" s="6">
        <v>186043.34000000003</v>
      </c>
      <c r="E13" s="6">
        <v>0</v>
      </c>
      <c r="F13" s="6">
        <v>112464.67</v>
      </c>
      <c r="G13" s="6">
        <v>0</v>
      </c>
      <c r="H13" s="6">
        <v>0</v>
      </c>
      <c r="I13" s="6">
        <v>0</v>
      </c>
      <c r="J13" s="6">
        <v>0</v>
      </c>
      <c r="K13" s="6">
        <v>0</v>
      </c>
      <c r="L13" s="6">
        <v>0</v>
      </c>
      <c r="M13" s="6">
        <v>0</v>
      </c>
      <c r="N13" s="6">
        <v>0</v>
      </c>
      <c r="O13" s="6">
        <v>309824.45999999996</v>
      </c>
      <c r="P13" s="6">
        <v>0</v>
      </c>
      <c r="Q13" s="6">
        <v>0</v>
      </c>
      <c r="R13" s="6">
        <v>0</v>
      </c>
      <c r="S13" s="6">
        <v>0</v>
      </c>
      <c r="T13" s="6">
        <v>0</v>
      </c>
      <c r="U13" s="6">
        <v>0</v>
      </c>
      <c r="V13" s="6">
        <v>0</v>
      </c>
      <c r="W13" s="6">
        <v>0</v>
      </c>
      <c r="X13" s="6">
        <v>0</v>
      </c>
      <c r="Y13" s="6">
        <v>9912642.4703999665</v>
      </c>
      <c r="Z13" s="6">
        <v>660376.59989999351</v>
      </c>
      <c r="AA13" s="6">
        <v>74689.759899999277</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8">
        <f t="shared" si="0"/>
        <v>11256041.300199961</v>
      </c>
    </row>
    <row r="14" spans="1:46" ht="13.5" thickBot="1" x14ac:dyDescent="0.25">
      <c r="B14" s="24"/>
      <c r="C14" s="24"/>
      <c r="AT14" s="28">
        <f>SUM(AT11:AT13)</f>
        <v>26733890.48121389</v>
      </c>
    </row>
    <row r="15" spans="1:46" x14ac:dyDescent="0.2">
      <c r="B15" s="24"/>
      <c r="C15" s="24"/>
      <c r="D15" s="31"/>
      <c r="E15" s="12"/>
      <c r="F15" s="12"/>
      <c r="G15" s="12"/>
      <c r="H15" s="12"/>
      <c r="I15" s="12"/>
      <c r="J15" s="12"/>
      <c r="K15" s="12"/>
      <c r="L15" s="12"/>
      <c r="M15" s="12"/>
      <c r="N15" s="12"/>
      <c r="O15" s="12"/>
      <c r="P15" s="12"/>
      <c r="Q15" s="12"/>
      <c r="R15" s="12"/>
      <c r="S15" s="12"/>
      <c r="T15" s="12"/>
      <c r="U15" s="12"/>
      <c r="V15" s="12"/>
      <c r="AT15" s="71" t="s">
        <v>68</v>
      </c>
    </row>
    <row r="16" spans="1:46" x14ac:dyDescent="0.2">
      <c r="A16" s="32" t="s">
        <v>35</v>
      </c>
      <c r="D16" s="31"/>
      <c r="E16" s="12"/>
      <c r="F16" s="12"/>
      <c r="G16" s="12"/>
      <c r="H16" s="12"/>
      <c r="I16" s="12"/>
      <c r="J16" s="12"/>
      <c r="K16" s="12"/>
      <c r="L16" s="12"/>
      <c r="M16" s="12"/>
      <c r="N16" s="12"/>
      <c r="O16" s="12"/>
      <c r="P16" s="12"/>
      <c r="Q16" s="12"/>
      <c r="R16" s="12"/>
      <c r="S16" s="12"/>
      <c r="T16" s="12"/>
      <c r="U16" s="12"/>
      <c r="V16" s="12"/>
    </row>
    <row r="17" spans="1:49" x14ac:dyDescent="0.2">
      <c r="D17" s="31"/>
      <c r="E17" s="12"/>
      <c r="F17" s="12"/>
      <c r="G17" s="12"/>
      <c r="H17" s="12"/>
      <c r="I17" s="12"/>
      <c r="J17" s="12"/>
      <c r="K17" s="12"/>
      <c r="L17" s="12"/>
      <c r="M17" s="12"/>
      <c r="N17" s="12"/>
      <c r="O17" s="12"/>
      <c r="P17" s="12"/>
      <c r="Q17" s="12"/>
      <c r="R17" s="12"/>
      <c r="S17" s="12"/>
      <c r="T17" s="12"/>
      <c r="U17" s="12"/>
      <c r="V17" s="12"/>
      <c r="AT17" s="66" t="s">
        <v>65</v>
      </c>
    </row>
    <row r="18" spans="1:49" x14ac:dyDescent="0.2">
      <c r="B18" s="54" t="s">
        <v>30</v>
      </c>
      <c r="C18" s="68" t="s">
        <v>29</v>
      </c>
      <c r="D18" s="30">
        <v>44743</v>
      </c>
      <c r="E18" s="30">
        <v>44774</v>
      </c>
      <c r="F18" s="30">
        <v>44805</v>
      </c>
      <c r="G18" s="30">
        <v>44835</v>
      </c>
      <c r="H18" s="30">
        <v>44866</v>
      </c>
      <c r="I18" s="30">
        <v>44896</v>
      </c>
      <c r="J18" s="30">
        <v>44927</v>
      </c>
      <c r="K18" s="30">
        <v>44958</v>
      </c>
      <c r="L18" s="30">
        <v>44986</v>
      </c>
      <c r="M18" s="30">
        <v>45017</v>
      </c>
      <c r="N18" s="30">
        <v>45047</v>
      </c>
      <c r="O18" s="30">
        <v>45078</v>
      </c>
      <c r="P18" s="30">
        <v>45108</v>
      </c>
      <c r="Q18" s="30">
        <v>45139</v>
      </c>
      <c r="R18" s="30">
        <v>45170</v>
      </c>
      <c r="S18" s="30">
        <v>45200</v>
      </c>
      <c r="T18" s="30">
        <v>45231</v>
      </c>
      <c r="U18" s="30">
        <v>45261</v>
      </c>
      <c r="V18" s="30">
        <v>45292</v>
      </c>
      <c r="W18" s="30">
        <v>45323</v>
      </c>
      <c r="X18" s="30">
        <v>45352</v>
      </c>
      <c r="Y18" s="30">
        <v>45383</v>
      </c>
      <c r="Z18" s="30">
        <v>45413</v>
      </c>
      <c r="AA18" s="30">
        <v>45444</v>
      </c>
      <c r="AB18" s="30">
        <v>45474</v>
      </c>
      <c r="AC18" s="30">
        <v>45505</v>
      </c>
      <c r="AD18" s="30">
        <v>45536</v>
      </c>
      <c r="AE18" s="30">
        <v>45566</v>
      </c>
      <c r="AF18" s="30">
        <v>45597</v>
      </c>
      <c r="AG18" s="30">
        <v>45627</v>
      </c>
      <c r="AH18" s="30">
        <v>45658</v>
      </c>
      <c r="AI18" s="30">
        <v>45689</v>
      </c>
      <c r="AJ18" s="30">
        <v>45717</v>
      </c>
      <c r="AK18" s="30">
        <v>45748</v>
      </c>
      <c r="AL18" s="30">
        <v>45778</v>
      </c>
      <c r="AM18" s="30">
        <v>45809</v>
      </c>
      <c r="AN18" s="30">
        <v>45839</v>
      </c>
      <c r="AO18" s="30">
        <v>45870</v>
      </c>
      <c r="AP18" s="30">
        <v>45901</v>
      </c>
      <c r="AQ18" s="30">
        <v>45931</v>
      </c>
      <c r="AR18" s="30">
        <v>45962</v>
      </c>
      <c r="AS18" s="30">
        <v>45992</v>
      </c>
      <c r="AT18" s="30" t="s">
        <v>28</v>
      </c>
    </row>
    <row r="19" spans="1:49" x14ac:dyDescent="0.2">
      <c r="A19" s="7" t="s">
        <v>54</v>
      </c>
      <c r="B19" s="69">
        <v>312</v>
      </c>
      <c r="C19" s="69" t="s">
        <v>1</v>
      </c>
      <c r="D19" s="29">
        <f>D11</f>
        <v>0</v>
      </c>
      <c r="E19" s="29">
        <f>D19+E11</f>
        <v>0</v>
      </c>
      <c r="F19" s="29">
        <f t="shared" ref="F19:AS21" si="1">E19+F11</f>
        <v>0</v>
      </c>
      <c r="G19" s="29">
        <f t="shared" si="1"/>
        <v>0</v>
      </c>
      <c r="H19" s="29">
        <f t="shared" si="1"/>
        <v>0</v>
      </c>
      <c r="I19" s="29">
        <f t="shared" si="1"/>
        <v>0</v>
      </c>
      <c r="J19" s="29">
        <f t="shared" si="1"/>
        <v>0</v>
      </c>
      <c r="K19" s="29">
        <f t="shared" si="1"/>
        <v>0</v>
      </c>
      <c r="L19" s="29">
        <f t="shared" si="1"/>
        <v>0</v>
      </c>
      <c r="M19" s="29">
        <f t="shared" si="1"/>
        <v>0</v>
      </c>
      <c r="N19" s="29">
        <f t="shared" si="1"/>
        <v>0</v>
      </c>
      <c r="O19" s="29">
        <f t="shared" si="1"/>
        <v>0</v>
      </c>
      <c r="P19" s="29">
        <f t="shared" si="1"/>
        <v>0</v>
      </c>
      <c r="Q19" s="29">
        <f t="shared" si="1"/>
        <v>0</v>
      </c>
      <c r="R19" s="29">
        <f t="shared" si="1"/>
        <v>0</v>
      </c>
      <c r="S19" s="29">
        <f t="shared" si="1"/>
        <v>0</v>
      </c>
      <c r="T19" s="29">
        <f t="shared" si="1"/>
        <v>0</v>
      </c>
      <c r="U19" s="29">
        <f t="shared" si="1"/>
        <v>536917.66999999981</v>
      </c>
      <c r="V19" s="29">
        <f t="shared" si="1"/>
        <v>536917.66999999981</v>
      </c>
      <c r="W19" s="29">
        <f t="shared" si="1"/>
        <v>536917.66999999981</v>
      </c>
      <c r="X19" s="29">
        <f t="shared" si="1"/>
        <v>536917.66999999981</v>
      </c>
      <c r="Y19" s="29">
        <f t="shared" si="1"/>
        <v>536917.66999999981</v>
      </c>
      <c r="Z19" s="29">
        <f t="shared" si="1"/>
        <v>536917.66999999981</v>
      </c>
      <c r="AA19" s="29">
        <f t="shared" si="1"/>
        <v>1516767.2501999915</v>
      </c>
      <c r="AB19" s="29">
        <f t="shared" si="1"/>
        <v>1516767.2501999915</v>
      </c>
      <c r="AC19" s="29">
        <f t="shared" si="1"/>
        <v>1516767.2501999915</v>
      </c>
      <c r="AD19" s="29">
        <f t="shared" si="1"/>
        <v>1516767.2501999915</v>
      </c>
      <c r="AE19" s="29">
        <f t="shared" si="1"/>
        <v>1516767.2501999915</v>
      </c>
      <c r="AF19" s="29">
        <f t="shared" si="1"/>
        <v>1516767.2501999915</v>
      </c>
      <c r="AG19" s="29">
        <f t="shared" si="1"/>
        <v>1516767.2501999915</v>
      </c>
      <c r="AH19" s="29">
        <f t="shared" si="1"/>
        <v>1516767.2501999915</v>
      </c>
      <c r="AI19" s="29">
        <f t="shared" si="1"/>
        <v>1516767.2501999915</v>
      </c>
      <c r="AJ19" s="29">
        <f t="shared" si="1"/>
        <v>1516767.2501999915</v>
      </c>
      <c r="AK19" s="29">
        <f t="shared" si="1"/>
        <v>1516767.2501999915</v>
      </c>
      <c r="AL19" s="29">
        <f t="shared" si="1"/>
        <v>1516767.2501999915</v>
      </c>
      <c r="AM19" s="29">
        <f t="shared" si="1"/>
        <v>1516767.2501999915</v>
      </c>
      <c r="AN19" s="29">
        <f t="shared" si="1"/>
        <v>1516767.2501999915</v>
      </c>
      <c r="AO19" s="29">
        <f t="shared" si="1"/>
        <v>1516767.2501999915</v>
      </c>
      <c r="AP19" s="29">
        <f t="shared" si="1"/>
        <v>1516767.2501999915</v>
      </c>
      <c r="AQ19" s="29">
        <f t="shared" si="1"/>
        <v>1516767.2501999915</v>
      </c>
      <c r="AR19" s="29">
        <f t="shared" si="1"/>
        <v>1516767.2501999915</v>
      </c>
      <c r="AS19" s="29">
        <f t="shared" si="1"/>
        <v>1516767.2501999915</v>
      </c>
      <c r="AT19" s="29">
        <f>(AG19+AS19+2*SUM(AH19:AR19))/24</f>
        <v>1516767.250199992</v>
      </c>
    </row>
    <row r="20" spans="1:49" x14ac:dyDescent="0.2">
      <c r="A20" s="7" t="s">
        <v>55</v>
      </c>
      <c r="B20" s="69">
        <v>312</v>
      </c>
      <c r="C20" s="69" t="s">
        <v>1</v>
      </c>
      <c r="D20" s="29">
        <f t="shared" ref="D20:D21" si="2">D12</f>
        <v>0</v>
      </c>
      <c r="E20" s="29">
        <f t="shared" ref="E20:T21" si="3">D20+E12</f>
        <v>0</v>
      </c>
      <c r="F20" s="29">
        <f t="shared" si="3"/>
        <v>0</v>
      </c>
      <c r="G20" s="29">
        <f t="shared" si="3"/>
        <v>0</v>
      </c>
      <c r="H20" s="29">
        <f t="shared" si="3"/>
        <v>0</v>
      </c>
      <c r="I20" s="29">
        <f t="shared" si="3"/>
        <v>78527.67</v>
      </c>
      <c r="J20" s="29">
        <f t="shared" si="3"/>
        <v>78527.67</v>
      </c>
      <c r="K20" s="29">
        <f t="shared" si="3"/>
        <v>78527.67</v>
      </c>
      <c r="L20" s="29">
        <f t="shared" si="3"/>
        <v>78527.67</v>
      </c>
      <c r="M20" s="29">
        <f t="shared" si="3"/>
        <v>78527.67</v>
      </c>
      <c r="N20" s="29">
        <f t="shared" si="3"/>
        <v>78527.67</v>
      </c>
      <c r="O20" s="29">
        <f t="shared" si="3"/>
        <v>78527.67</v>
      </c>
      <c r="P20" s="29">
        <f t="shared" si="3"/>
        <v>78527.67</v>
      </c>
      <c r="Q20" s="29">
        <f t="shared" si="3"/>
        <v>78527.67</v>
      </c>
      <c r="R20" s="29">
        <f t="shared" si="3"/>
        <v>78527.67</v>
      </c>
      <c r="S20" s="29">
        <f t="shared" si="3"/>
        <v>78527.67</v>
      </c>
      <c r="T20" s="29">
        <f t="shared" si="3"/>
        <v>78527.67</v>
      </c>
      <c r="U20" s="29">
        <f t="shared" si="1"/>
        <v>78527.67</v>
      </c>
      <c r="V20" s="29">
        <f t="shared" si="1"/>
        <v>78527.67</v>
      </c>
      <c r="W20" s="29">
        <f t="shared" si="1"/>
        <v>78527.67</v>
      </c>
      <c r="X20" s="29">
        <f t="shared" si="1"/>
        <v>78527.67</v>
      </c>
      <c r="Y20" s="29">
        <f t="shared" si="1"/>
        <v>10285973.320399968</v>
      </c>
      <c r="Z20" s="29">
        <f t="shared" si="1"/>
        <v>11414078.010299958</v>
      </c>
      <c r="AA20" s="29">
        <f t="shared" si="1"/>
        <v>13816143.469999939</v>
      </c>
      <c r="AB20" s="29">
        <f t="shared" si="1"/>
        <v>13816143.469999939</v>
      </c>
      <c r="AC20" s="29">
        <f t="shared" si="1"/>
        <v>13816143.469999939</v>
      </c>
      <c r="AD20" s="29">
        <f t="shared" si="1"/>
        <v>13816143.469999939</v>
      </c>
      <c r="AE20" s="29">
        <f t="shared" si="1"/>
        <v>13816143.469999939</v>
      </c>
      <c r="AF20" s="29">
        <f t="shared" si="1"/>
        <v>13816143.469999939</v>
      </c>
      <c r="AG20" s="29">
        <f t="shared" si="1"/>
        <v>13816143.469999939</v>
      </c>
      <c r="AH20" s="29">
        <f t="shared" si="1"/>
        <v>13816143.469999939</v>
      </c>
      <c r="AI20" s="29">
        <f t="shared" si="1"/>
        <v>13816143.469999939</v>
      </c>
      <c r="AJ20" s="29">
        <f t="shared" si="1"/>
        <v>13816143.469999939</v>
      </c>
      <c r="AK20" s="29">
        <f t="shared" si="1"/>
        <v>13816143.469999939</v>
      </c>
      <c r="AL20" s="29">
        <f t="shared" si="1"/>
        <v>13816143.469999939</v>
      </c>
      <c r="AM20" s="29">
        <f t="shared" si="1"/>
        <v>13816143.469999939</v>
      </c>
      <c r="AN20" s="29">
        <f t="shared" si="1"/>
        <v>13816143.469999939</v>
      </c>
      <c r="AO20" s="29">
        <f t="shared" si="1"/>
        <v>13816143.469999939</v>
      </c>
      <c r="AP20" s="29">
        <f t="shared" si="1"/>
        <v>13816143.469999939</v>
      </c>
      <c r="AQ20" s="29">
        <f t="shared" si="1"/>
        <v>13816143.469999939</v>
      </c>
      <c r="AR20" s="29">
        <f t="shared" si="1"/>
        <v>13816143.469999939</v>
      </c>
      <c r="AS20" s="29">
        <f t="shared" si="1"/>
        <v>13961081.930813938</v>
      </c>
      <c r="AT20" s="29">
        <f>(AG20+AS20+2*SUM(AH20:AR20))/24</f>
        <v>13822182.572533855</v>
      </c>
    </row>
    <row r="21" spans="1:49" x14ac:dyDescent="0.2">
      <c r="A21" s="7" t="s">
        <v>56</v>
      </c>
      <c r="B21" s="69">
        <v>312</v>
      </c>
      <c r="C21" s="69" t="s">
        <v>1</v>
      </c>
      <c r="D21" s="29">
        <f t="shared" si="2"/>
        <v>186043.34000000003</v>
      </c>
      <c r="E21" s="29">
        <f t="shared" si="3"/>
        <v>186043.34000000003</v>
      </c>
      <c r="F21" s="29">
        <f t="shared" si="1"/>
        <v>298508.01</v>
      </c>
      <c r="G21" s="29">
        <f t="shared" si="1"/>
        <v>298508.01</v>
      </c>
      <c r="H21" s="29">
        <f t="shared" si="1"/>
        <v>298508.01</v>
      </c>
      <c r="I21" s="29">
        <f t="shared" si="1"/>
        <v>298508.01</v>
      </c>
      <c r="J21" s="29">
        <f t="shared" si="1"/>
        <v>298508.01</v>
      </c>
      <c r="K21" s="29">
        <f t="shared" si="1"/>
        <v>298508.01</v>
      </c>
      <c r="L21" s="29">
        <f t="shared" si="1"/>
        <v>298508.01</v>
      </c>
      <c r="M21" s="29">
        <f t="shared" si="1"/>
        <v>298508.01</v>
      </c>
      <c r="N21" s="29">
        <f t="shared" si="1"/>
        <v>298508.01</v>
      </c>
      <c r="O21" s="29">
        <f t="shared" si="1"/>
        <v>608332.47</v>
      </c>
      <c r="P21" s="29">
        <f t="shared" si="1"/>
        <v>608332.47</v>
      </c>
      <c r="Q21" s="29">
        <f t="shared" si="1"/>
        <v>608332.47</v>
      </c>
      <c r="R21" s="29">
        <f t="shared" si="1"/>
        <v>608332.47</v>
      </c>
      <c r="S21" s="29">
        <f t="shared" si="1"/>
        <v>608332.47</v>
      </c>
      <c r="T21" s="29">
        <f t="shared" si="1"/>
        <v>608332.47</v>
      </c>
      <c r="U21" s="29">
        <f t="shared" si="1"/>
        <v>608332.47</v>
      </c>
      <c r="V21" s="29">
        <f t="shared" si="1"/>
        <v>608332.47</v>
      </c>
      <c r="W21" s="29">
        <f t="shared" si="1"/>
        <v>608332.47</v>
      </c>
      <c r="X21" s="29">
        <f t="shared" si="1"/>
        <v>608332.47</v>
      </c>
      <c r="Y21" s="29">
        <f t="shared" si="1"/>
        <v>10520974.940399967</v>
      </c>
      <c r="Z21" s="29">
        <f t="shared" si="1"/>
        <v>11181351.540299961</v>
      </c>
      <c r="AA21" s="29">
        <f t="shared" si="1"/>
        <v>11256041.300199961</v>
      </c>
      <c r="AB21" s="29">
        <f t="shared" si="1"/>
        <v>11256041.300199961</v>
      </c>
      <c r="AC21" s="29">
        <f t="shared" si="1"/>
        <v>11256041.300199961</v>
      </c>
      <c r="AD21" s="29">
        <f t="shared" si="1"/>
        <v>11256041.300199961</v>
      </c>
      <c r="AE21" s="29">
        <f t="shared" si="1"/>
        <v>11256041.300199961</v>
      </c>
      <c r="AF21" s="29">
        <f t="shared" si="1"/>
        <v>11256041.300199961</v>
      </c>
      <c r="AG21" s="29">
        <f t="shared" si="1"/>
        <v>11256041.300199961</v>
      </c>
      <c r="AH21" s="29">
        <f t="shared" si="1"/>
        <v>11256041.300199961</v>
      </c>
      <c r="AI21" s="29">
        <f t="shared" si="1"/>
        <v>11256041.300199961</v>
      </c>
      <c r="AJ21" s="29">
        <f t="shared" si="1"/>
        <v>11256041.300199961</v>
      </c>
      <c r="AK21" s="29">
        <f t="shared" si="1"/>
        <v>11256041.300199961</v>
      </c>
      <c r="AL21" s="29">
        <f t="shared" si="1"/>
        <v>11256041.300199961</v>
      </c>
      <c r="AM21" s="29">
        <f t="shared" si="1"/>
        <v>11256041.300199961</v>
      </c>
      <c r="AN21" s="29">
        <f t="shared" si="1"/>
        <v>11256041.300199961</v>
      </c>
      <c r="AO21" s="29">
        <f t="shared" si="1"/>
        <v>11256041.300199961</v>
      </c>
      <c r="AP21" s="29">
        <f t="shared" si="1"/>
        <v>11256041.300199961</v>
      </c>
      <c r="AQ21" s="29">
        <f t="shared" si="1"/>
        <v>11256041.300199961</v>
      </c>
      <c r="AR21" s="29">
        <f t="shared" si="1"/>
        <v>11256041.300199961</v>
      </c>
      <c r="AS21" s="29">
        <f t="shared" si="1"/>
        <v>11256041.300199961</v>
      </c>
      <c r="AT21" s="29">
        <f>(AG21+AS21+2*SUM(AH21:AR21))/24</f>
        <v>11256041.300199958</v>
      </c>
    </row>
    <row r="22" spans="1:49" ht="13.5" thickBot="1" x14ac:dyDescent="0.25">
      <c r="B22" s="67"/>
      <c r="C22" s="67"/>
      <c r="AT22" s="28">
        <f>SUM(AT19:AT21)</f>
        <v>26594991.122933805</v>
      </c>
      <c r="AW22" s="8"/>
    </row>
    <row r="23" spans="1:49" x14ac:dyDescent="0.2">
      <c r="A23" s="32" t="s">
        <v>34</v>
      </c>
      <c r="B23" s="67"/>
      <c r="C23" s="67"/>
      <c r="D23" s="33"/>
    </row>
    <row r="24" spans="1:49" x14ac:dyDescent="0.2">
      <c r="B24" s="54" t="s">
        <v>30</v>
      </c>
      <c r="C24" s="68" t="s">
        <v>29</v>
      </c>
      <c r="D24" s="30">
        <f t="shared" ref="D24:AS24" si="4">D18</f>
        <v>44743</v>
      </c>
      <c r="E24" s="30">
        <f t="shared" si="4"/>
        <v>44774</v>
      </c>
      <c r="F24" s="30">
        <f t="shared" si="4"/>
        <v>44805</v>
      </c>
      <c r="G24" s="30">
        <f t="shared" si="4"/>
        <v>44835</v>
      </c>
      <c r="H24" s="30">
        <f t="shared" si="4"/>
        <v>44866</v>
      </c>
      <c r="I24" s="30">
        <f t="shared" si="4"/>
        <v>44896</v>
      </c>
      <c r="J24" s="30">
        <f t="shared" si="4"/>
        <v>44927</v>
      </c>
      <c r="K24" s="30">
        <f t="shared" si="4"/>
        <v>44958</v>
      </c>
      <c r="L24" s="30">
        <f t="shared" si="4"/>
        <v>44986</v>
      </c>
      <c r="M24" s="30">
        <f t="shared" si="4"/>
        <v>45017</v>
      </c>
      <c r="N24" s="30">
        <f t="shared" si="4"/>
        <v>45047</v>
      </c>
      <c r="O24" s="30">
        <f t="shared" si="4"/>
        <v>45078</v>
      </c>
      <c r="P24" s="30">
        <f t="shared" si="4"/>
        <v>45108</v>
      </c>
      <c r="Q24" s="30">
        <f t="shared" si="4"/>
        <v>45139</v>
      </c>
      <c r="R24" s="30">
        <f t="shared" si="4"/>
        <v>45170</v>
      </c>
      <c r="S24" s="30">
        <f t="shared" si="4"/>
        <v>45200</v>
      </c>
      <c r="T24" s="30">
        <f t="shared" si="4"/>
        <v>45231</v>
      </c>
      <c r="U24" s="30">
        <f t="shared" si="4"/>
        <v>45261</v>
      </c>
      <c r="V24" s="30">
        <f t="shared" si="4"/>
        <v>45292</v>
      </c>
      <c r="W24" s="30">
        <f t="shared" si="4"/>
        <v>45323</v>
      </c>
      <c r="X24" s="30">
        <f t="shared" si="4"/>
        <v>45352</v>
      </c>
      <c r="Y24" s="30">
        <f t="shared" si="4"/>
        <v>45383</v>
      </c>
      <c r="Z24" s="30">
        <f t="shared" si="4"/>
        <v>45413</v>
      </c>
      <c r="AA24" s="30">
        <f t="shared" si="4"/>
        <v>45444</v>
      </c>
      <c r="AB24" s="30">
        <f t="shared" si="4"/>
        <v>45474</v>
      </c>
      <c r="AC24" s="30">
        <f t="shared" si="4"/>
        <v>45505</v>
      </c>
      <c r="AD24" s="30">
        <f t="shared" si="4"/>
        <v>45536</v>
      </c>
      <c r="AE24" s="30">
        <f t="shared" si="4"/>
        <v>45566</v>
      </c>
      <c r="AF24" s="30">
        <f t="shared" si="4"/>
        <v>45597</v>
      </c>
      <c r="AG24" s="30">
        <f t="shared" si="4"/>
        <v>45627</v>
      </c>
      <c r="AH24" s="30">
        <f t="shared" si="4"/>
        <v>45658</v>
      </c>
      <c r="AI24" s="30">
        <f t="shared" si="4"/>
        <v>45689</v>
      </c>
      <c r="AJ24" s="30">
        <f t="shared" si="4"/>
        <v>45717</v>
      </c>
      <c r="AK24" s="30">
        <f t="shared" si="4"/>
        <v>45748</v>
      </c>
      <c r="AL24" s="30">
        <f t="shared" si="4"/>
        <v>45778</v>
      </c>
      <c r="AM24" s="30">
        <f t="shared" si="4"/>
        <v>45809</v>
      </c>
      <c r="AN24" s="30">
        <f t="shared" si="4"/>
        <v>45839</v>
      </c>
      <c r="AO24" s="30">
        <f t="shared" si="4"/>
        <v>45870</v>
      </c>
      <c r="AP24" s="30">
        <f t="shared" si="4"/>
        <v>45901</v>
      </c>
      <c r="AQ24" s="30">
        <f t="shared" si="4"/>
        <v>45931</v>
      </c>
      <c r="AR24" s="30">
        <f t="shared" si="4"/>
        <v>45962</v>
      </c>
      <c r="AS24" s="30">
        <f t="shared" si="4"/>
        <v>45992</v>
      </c>
      <c r="AT24" s="30" t="s">
        <v>33</v>
      </c>
    </row>
    <row r="25" spans="1:49" x14ac:dyDescent="0.2">
      <c r="A25" s="7" t="s">
        <v>54</v>
      </c>
      <c r="B25" s="69" t="s">
        <v>32</v>
      </c>
      <c r="C25" s="69" t="s">
        <v>1</v>
      </c>
      <c r="D25" s="8">
        <v>0</v>
      </c>
      <c r="E25" s="8">
        <f t="shared" ref="E25:AS25" si="5">(((D19+E19)/2)*$C$38)/12</f>
        <v>0</v>
      </c>
      <c r="F25" s="8">
        <f t="shared" si="5"/>
        <v>0</v>
      </c>
      <c r="G25" s="8">
        <f t="shared" si="5"/>
        <v>0</v>
      </c>
      <c r="H25" s="8">
        <f t="shared" si="5"/>
        <v>0</v>
      </c>
      <c r="I25" s="8">
        <f t="shared" si="5"/>
        <v>0</v>
      </c>
      <c r="J25" s="8">
        <f t="shared" si="5"/>
        <v>0</v>
      </c>
      <c r="K25" s="8">
        <f t="shared" si="5"/>
        <v>0</v>
      </c>
      <c r="L25" s="8">
        <f t="shared" si="5"/>
        <v>0</v>
      </c>
      <c r="M25" s="8">
        <f t="shared" si="5"/>
        <v>0</v>
      </c>
      <c r="N25" s="8">
        <f t="shared" si="5"/>
        <v>0</v>
      </c>
      <c r="O25" s="8">
        <f t="shared" si="5"/>
        <v>0</v>
      </c>
      <c r="P25" s="8">
        <f t="shared" si="5"/>
        <v>0</v>
      </c>
      <c r="Q25" s="8">
        <f t="shared" si="5"/>
        <v>0</v>
      </c>
      <c r="R25" s="8">
        <f t="shared" si="5"/>
        <v>0</v>
      </c>
      <c r="S25" s="8">
        <f t="shared" si="5"/>
        <v>0</v>
      </c>
      <c r="T25" s="8">
        <f t="shared" si="5"/>
        <v>0</v>
      </c>
      <c r="U25" s="8">
        <f t="shared" si="5"/>
        <v>201.06901894769672</v>
      </c>
      <c r="V25" s="8">
        <f t="shared" si="5"/>
        <v>402.13803789539344</v>
      </c>
      <c r="W25" s="8">
        <f t="shared" si="5"/>
        <v>402.13803789539344</v>
      </c>
      <c r="X25" s="8">
        <f t="shared" si="5"/>
        <v>402.13803789539344</v>
      </c>
      <c r="Y25" s="8">
        <f t="shared" si="5"/>
        <v>402.13803789539344</v>
      </c>
      <c r="Z25" s="8">
        <f t="shared" si="5"/>
        <v>402.13803789539344</v>
      </c>
      <c r="AA25" s="8">
        <f t="shared" si="5"/>
        <v>769.07957253910308</v>
      </c>
      <c r="AB25" s="8">
        <f t="shared" si="5"/>
        <v>1136.0211071828128</v>
      </c>
      <c r="AC25" s="8">
        <f t="shared" si="5"/>
        <v>1136.0211071828128</v>
      </c>
      <c r="AD25" s="8">
        <f t="shared" si="5"/>
        <v>1136.0211071828128</v>
      </c>
      <c r="AE25" s="8">
        <f t="shared" si="5"/>
        <v>1136.0211071828128</v>
      </c>
      <c r="AF25" s="8">
        <f t="shared" si="5"/>
        <v>1136.0211071828128</v>
      </c>
      <c r="AG25" s="8">
        <f t="shared" si="5"/>
        <v>1136.0211071828128</v>
      </c>
      <c r="AH25" s="8">
        <f t="shared" si="5"/>
        <v>1136.0211071828128</v>
      </c>
      <c r="AI25" s="8">
        <f t="shared" si="5"/>
        <v>1136.0211071828128</v>
      </c>
      <c r="AJ25" s="8">
        <f t="shared" si="5"/>
        <v>1136.0211071828128</v>
      </c>
      <c r="AK25" s="8">
        <f t="shared" si="5"/>
        <v>1136.0211071828128</v>
      </c>
      <c r="AL25" s="8">
        <f t="shared" si="5"/>
        <v>1136.0211071828128</v>
      </c>
      <c r="AM25" s="8">
        <f t="shared" si="5"/>
        <v>1136.0211071828128</v>
      </c>
      <c r="AN25" s="8">
        <f t="shared" si="5"/>
        <v>1136.0211071828128</v>
      </c>
      <c r="AO25" s="8">
        <f t="shared" si="5"/>
        <v>1136.0211071828128</v>
      </c>
      <c r="AP25" s="8">
        <f t="shared" si="5"/>
        <v>1136.0211071828128</v>
      </c>
      <c r="AQ25" s="8">
        <f t="shared" si="5"/>
        <v>1136.0211071828128</v>
      </c>
      <c r="AR25" s="8">
        <f t="shared" si="5"/>
        <v>1136.0211071828128</v>
      </c>
      <c r="AS25" s="8">
        <f t="shared" si="5"/>
        <v>1136.0211071828128</v>
      </c>
      <c r="AT25" s="8">
        <f>SUM(AH25:AS25)</f>
        <v>13632.253286193753</v>
      </c>
    </row>
    <row r="26" spans="1:49" x14ac:dyDescent="0.2">
      <c r="A26" s="7" t="s">
        <v>55</v>
      </c>
      <c r="B26" s="69" t="s">
        <v>32</v>
      </c>
      <c r="C26" s="69" t="s">
        <v>1</v>
      </c>
      <c r="D26" s="8">
        <v>0</v>
      </c>
      <c r="E26" s="8">
        <f t="shared" ref="E26:AS26" si="6">(((D20+E20)/2)*$C$38)/12</f>
        <v>0</v>
      </c>
      <c r="F26" s="8">
        <f t="shared" si="6"/>
        <v>0</v>
      </c>
      <c r="G26" s="8">
        <f t="shared" si="6"/>
        <v>0</v>
      </c>
      <c r="H26" s="8">
        <f t="shared" si="6"/>
        <v>0</v>
      </c>
      <c r="I26" s="8">
        <f t="shared" si="6"/>
        <v>29.407640033803474</v>
      </c>
      <c r="J26" s="8">
        <f t="shared" si="6"/>
        <v>58.815280067606949</v>
      </c>
      <c r="K26" s="8">
        <f t="shared" si="6"/>
        <v>58.815280067606949</v>
      </c>
      <c r="L26" s="8">
        <f t="shared" si="6"/>
        <v>58.815280067606949</v>
      </c>
      <c r="M26" s="8">
        <f t="shared" si="6"/>
        <v>58.815280067606949</v>
      </c>
      <c r="N26" s="8">
        <f t="shared" si="6"/>
        <v>58.815280067606949</v>
      </c>
      <c r="O26" s="8">
        <f t="shared" si="6"/>
        <v>58.815280067606949</v>
      </c>
      <c r="P26" s="8">
        <f t="shared" si="6"/>
        <v>58.815280067606949</v>
      </c>
      <c r="Q26" s="8">
        <f t="shared" si="6"/>
        <v>58.815280067606949</v>
      </c>
      <c r="R26" s="8">
        <f t="shared" si="6"/>
        <v>58.815280067606949</v>
      </c>
      <c r="S26" s="8">
        <f t="shared" si="6"/>
        <v>58.815280067606949</v>
      </c>
      <c r="T26" s="8">
        <f t="shared" si="6"/>
        <v>58.815280067606949</v>
      </c>
      <c r="U26" s="8">
        <f t="shared" si="6"/>
        <v>58.815280067606949</v>
      </c>
      <c r="V26" s="8">
        <f t="shared" si="6"/>
        <v>58.815280067606949</v>
      </c>
      <c r="W26" s="8">
        <f t="shared" si="6"/>
        <v>58.815280067606949</v>
      </c>
      <c r="X26" s="8">
        <f t="shared" si="6"/>
        <v>58.815280067606949</v>
      </c>
      <c r="Y26" s="8">
        <f t="shared" si="6"/>
        <v>3881.3772808448521</v>
      </c>
      <c r="Z26" s="8">
        <f t="shared" si="6"/>
        <v>8126.4005190562966</v>
      </c>
      <c r="AA26" s="8">
        <f t="shared" si="6"/>
        <v>9448.405527195644</v>
      </c>
      <c r="AB26" s="8">
        <f t="shared" si="6"/>
        <v>10347.949297900794</v>
      </c>
      <c r="AC26" s="8">
        <f t="shared" si="6"/>
        <v>10347.949297900794</v>
      </c>
      <c r="AD26" s="8">
        <f t="shared" si="6"/>
        <v>10347.949297900794</v>
      </c>
      <c r="AE26" s="8">
        <f t="shared" si="6"/>
        <v>10347.949297900794</v>
      </c>
      <c r="AF26" s="8">
        <f t="shared" si="6"/>
        <v>10347.949297900794</v>
      </c>
      <c r="AG26" s="8">
        <f t="shared" si="6"/>
        <v>10347.949297900794</v>
      </c>
      <c r="AH26" s="8">
        <f t="shared" si="6"/>
        <v>10347.949297900794</v>
      </c>
      <c r="AI26" s="8">
        <f t="shared" si="6"/>
        <v>10347.949297900794</v>
      </c>
      <c r="AJ26" s="8">
        <f t="shared" si="6"/>
        <v>10347.949297900794</v>
      </c>
      <c r="AK26" s="8">
        <f t="shared" si="6"/>
        <v>10347.949297900794</v>
      </c>
      <c r="AL26" s="8">
        <f t="shared" si="6"/>
        <v>10347.949297900794</v>
      </c>
      <c r="AM26" s="8">
        <f t="shared" si="6"/>
        <v>10347.949297900794</v>
      </c>
      <c r="AN26" s="8">
        <f t="shared" si="6"/>
        <v>10347.949297900794</v>
      </c>
      <c r="AO26" s="8">
        <f t="shared" si="6"/>
        <v>10347.949297900794</v>
      </c>
      <c r="AP26" s="8">
        <f t="shared" si="6"/>
        <v>10347.949297900794</v>
      </c>
      <c r="AQ26" s="8">
        <f t="shared" si="6"/>
        <v>10347.949297900794</v>
      </c>
      <c r="AR26" s="8">
        <f t="shared" si="6"/>
        <v>10347.949297900794</v>
      </c>
      <c r="AS26" s="8">
        <f t="shared" si="6"/>
        <v>10402.226956752402</v>
      </c>
      <c r="AT26" s="8">
        <f>SUM(AH26:AS26)</f>
        <v>124229.66923366113</v>
      </c>
    </row>
    <row r="27" spans="1:49" x14ac:dyDescent="0.2">
      <c r="A27" s="7" t="s">
        <v>56</v>
      </c>
      <c r="B27" s="69" t="s">
        <v>32</v>
      </c>
      <c r="C27" s="69" t="s">
        <v>1</v>
      </c>
      <c r="D27" s="29">
        <v>0</v>
      </c>
      <c r="E27" s="8">
        <f t="shared" ref="E27:AS27" si="7">(((D21+E21)/2)*$C$38)/12</f>
        <v>139.34185423829618</v>
      </c>
      <c r="F27" s="8">
        <f t="shared" si="7"/>
        <v>181.45848054187169</v>
      </c>
      <c r="G27" s="8">
        <f t="shared" si="7"/>
        <v>223.57510684544715</v>
      </c>
      <c r="H27" s="8">
        <f t="shared" si="7"/>
        <v>223.57510684544715</v>
      </c>
      <c r="I27" s="8">
        <f t="shared" si="7"/>
        <v>223.57510684544715</v>
      </c>
      <c r="J27" s="8">
        <f t="shared" si="7"/>
        <v>223.57510684544715</v>
      </c>
      <c r="K27" s="8">
        <f t="shared" si="7"/>
        <v>223.57510684544715</v>
      </c>
      <c r="L27" s="8">
        <f t="shared" si="7"/>
        <v>223.57510684544715</v>
      </c>
      <c r="M27" s="8">
        <f t="shared" si="7"/>
        <v>223.57510684544715</v>
      </c>
      <c r="N27" s="8">
        <f t="shared" si="7"/>
        <v>223.57510684544715</v>
      </c>
      <c r="O27" s="8">
        <f t="shared" si="7"/>
        <v>339.60053066545282</v>
      </c>
      <c r="P27" s="8">
        <f t="shared" si="7"/>
        <v>455.62595448545841</v>
      </c>
      <c r="Q27" s="8">
        <f t="shared" si="7"/>
        <v>455.62595448545841</v>
      </c>
      <c r="R27" s="8">
        <f t="shared" si="7"/>
        <v>455.62595448545841</v>
      </c>
      <c r="S27" s="8">
        <f t="shared" si="7"/>
        <v>455.62595448545841</v>
      </c>
      <c r="T27" s="8">
        <f t="shared" si="7"/>
        <v>455.62595448545841</v>
      </c>
      <c r="U27" s="8">
        <f t="shared" si="7"/>
        <v>455.62595448545841</v>
      </c>
      <c r="V27" s="8">
        <f t="shared" si="7"/>
        <v>455.62595448545841</v>
      </c>
      <c r="W27" s="8">
        <f t="shared" si="7"/>
        <v>455.62595448545841</v>
      </c>
      <c r="X27" s="8">
        <f t="shared" si="7"/>
        <v>455.62595448545841</v>
      </c>
      <c r="Y27" s="8">
        <f t="shared" si="7"/>
        <v>4167.7878147993406</v>
      </c>
      <c r="Z27" s="8">
        <f t="shared" si="7"/>
        <v>8127.2525345588938</v>
      </c>
      <c r="AA27" s="8">
        <f t="shared" si="7"/>
        <v>8402.5257842294432</v>
      </c>
      <c r="AB27" s="8">
        <f t="shared" si="7"/>
        <v>8430.4961744543216</v>
      </c>
      <c r="AC27" s="8">
        <f t="shared" si="7"/>
        <v>8430.4961744543216</v>
      </c>
      <c r="AD27" s="8">
        <f t="shared" si="7"/>
        <v>8430.4961744543216</v>
      </c>
      <c r="AE27" s="8">
        <f t="shared" si="7"/>
        <v>8430.4961744543216</v>
      </c>
      <c r="AF27" s="8">
        <f t="shared" si="7"/>
        <v>8430.4961744543216</v>
      </c>
      <c r="AG27" s="8">
        <f t="shared" si="7"/>
        <v>8430.4961744543216</v>
      </c>
      <c r="AH27" s="8">
        <f t="shared" si="7"/>
        <v>8430.4961744543216</v>
      </c>
      <c r="AI27" s="8">
        <f t="shared" si="7"/>
        <v>8430.4961744543216</v>
      </c>
      <c r="AJ27" s="8">
        <f t="shared" si="7"/>
        <v>8430.4961744543216</v>
      </c>
      <c r="AK27" s="8">
        <f t="shared" si="7"/>
        <v>8430.4961744543216</v>
      </c>
      <c r="AL27" s="8">
        <f t="shared" si="7"/>
        <v>8430.4961744543216</v>
      </c>
      <c r="AM27" s="8">
        <f t="shared" si="7"/>
        <v>8430.4961744543216</v>
      </c>
      <c r="AN27" s="8">
        <f t="shared" si="7"/>
        <v>8430.4961744543216</v>
      </c>
      <c r="AO27" s="8">
        <f t="shared" si="7"/>
        <v>8430.4961744543216</v>
      </c>
      <c r="AP27" s="8">
        <f t="shared" si="7"/>
        <v>8430.4961744543216</v>
      </c>
      <c r="AQ27" s="8">
        <f t="shared" si="7"/>
        <v>8430.4961744543216</v>
      </c>
      <c r="AR27" s="8">
        <f t="shared" si="7"/>
        <v>8430.4961744543216</v>
      </c>
      <c r="AS27" s="8">
        <f t="shared" si="7"/>
        <v>8430.4961744543216</v>
      </c>
      <c r="AT27" s="8">
        <f>SUM(AH27:AS27)</f>
        <v>101165.95409345189</v>
      </c>
    </row>
    <row r="28" spans="1:49" ht="13.5" thickBot="1" x14ac:dyDescent="0.25">
      <c r="A28" s="12"/>
      <c r="B28" s="67"/>
      <c r="C28" s="67"/>
      <c r="V28" s="8"/>
      <c r="AG28" s="8"/>
      <c r="AH28" s="8"/>
      <c r="AI28" s="8"/>
      <c r="AJ28" s="8"/>
      <c r="AK28" s="8"/>
      <c r="AL28" s="8"/>
      <c r="AM28" s="8"/>
      <c r="AN28" s="8"/>
      <c r="AO28" s="8"/>
      <c r="AP28" s="8"/>
      <c r="AQ28" s="8"/>
      <c r="AR28" s="8"/>
      <c r="AS28" s="8"/>
      <c r="AT28" s="28">
        <f>SUM(AT25:AT27)</f>
        <v>239027.87661330675</v>
      </c>
    </row>
    <row r="29" spans="1:49" x14ac:dyDescent="0.2">
      <c r="A29" s="32"/>
      <c r="B29" s="67"/>
      <c r="C29" s="67"/>
      <c r="AG29" s="8"/>
      <c r="AS29" s="8"/>
    </row>
    <row r="30" spans="1:49" x14ac:dyDescent="0.2">
      <c r="A30" s="32" t="s">
        <v>31</v>
      </c>
      <c r="B30" s="54"/>
      <c r="C30" s="68"/>
      <c r="D30" s="16"/>
      <c r="E30" s="16"/>
      <c r="F30" s="16"/>
      <c r="G30" s="16"/>
      <c r="H30" s="16"/>
      <c r="I30" s="16"/>
      <c r="J30" s="16"/>
      <c r="K30" s="16"/>
      <c r="L30" s="16"/>
      <c r="M30" s="16"/>
      <c r="N30" s="16"/>
      <c r="O30" s="16"/>
      <c r="P30" s="16"/>
      <c r="Q30" s="16"/>
      <c r="R30" s="16"/>
      <c r="S30" s="16"/>
      <c r="T30" s="16"/>
      <c r="U30" s="16"/>
      <c r="V30" s="16"/>
      <c r="AT30" s="66" t="s">
        <v>65</v>
      </c>
    </row>
    <row r="31" spans="1:49" x14ac:dyDescent="0.2">
      <c r="B31" s="54" t="s">
        <v>30</v>
      </c>
      <c r="C31" s="68" t="s">
        <v>29</v>
      </c>
      <c r="D31" s="30">
        <f t="shared" ref="D31:AS31" si="8">D18</f>
        <v>44743</v>
      </c>
      <c r="E31" s="30">
        <f t="shared" si="8"/>
        <v>44774</v>
      </c>
      <c r="F31" s="30">
        <f t="shared" si="8"/>
        <v>44805</v>
      </c>
      <c r="G31" s="30">
        <f t="shared" si="8"/>
        <v>44835</v>
      </c>
      <c r="H31" s="30">
        <f t="shared" si="8"/>
        <v>44866</v>
      </c>
      <c r="I31" s="30">
        <f t="shared" si="8"/>
        <v>44896</v>
      </c>
      <c r="J31" s="30">
        <f t="shared" si="8"/>
        <v>44927</v>
      </c>
      <c r="K31" s="30">
        <f t="shared" si="8"/>
        <v>44958</v>
      </c>
      <c r="L31" s="30">
        <f t="shared" si="8"/>
        <v>44986</v>
      </c>
      <c r="M31" s="30">
        <f t="shared" si="8"/>
        <v>45017</v>
      </c>
      <c r="N31" s="30">
        <f t="shared" si="8"/>
        <v>45047</v>
      </c>
      <c r="O31" s="30">
        <f t="shared" si="8"/>
        <v>45078</v>
      </c>
      <c r="P31" s="30">
        <f t="shared" si="8"/>
        <v>45108</v>
      </c>
      <c r="Q31" s="30">
        <f t="shared" si="8"/>
        <v>45139</v>
      </c>
      <c r="R31" s="30">
        <f t="shared" si="8"/>
        <v>45170</v>
      </c>
      <c r="S31" s="30">
        <f t="shared" si="8"/>
        <v>45200</v>
      </c>
      <c r="T31" s="30">
        <f t="shared" si="8"/>
        <v>45231</v>
      </c>
      <c r="U31" s="30">
        <f t="shared" si="8"/>
        <v>45261</v>
      </c>
      <c r="V31" s="30">
        <f t="shared" si="8"/>
        <v>45292</v>
      </c>
      <c r="W31" s="30">
        <f t="shared" si="8"/>
        <v>45323</v>
      </c>
      <c r="X31" s="30">
        <f t="shared" si="8"/>
        <v>45352</v>
      </c>
      <c r="Y31" s="30">
        <f t="shared" si="8"/>
        <v>45383</v>
      </c>
      <c r="Z31" s="30">
        <f t="shared" si="8"/>
        <v>45413</v>
      </c>
      <c r="AA31" s="30">
        <f t="shared" si="8"/>
        <v>45444</v>
      </c>
      <c r="AB31" s="30">
        <f t="shared" si="8"/>
        <v>45474</v>
      </c>
      <c r="AC31" s="30">
        <f t="shared" si="8"/>
        <v>45505</v>
      </c>
      <c r="AD31" s="30">
        <f t="shared" si="8"/>
        <v>45536</v>
      </c>
      <c r="AE31" s="30">
        <f t="shared" si="8"/>
        <v>45566</v>
      </c>
      <c r="AF31" s="30">
        <f t="shared" si="8"/>
        <v>45597</v>
      </c>
      <c r="AG31" s="30">
        <f t="shared" si="8"/>
        <v>45627</v>
      </c>
      <c r="AH31" s="30">
        <f t="shared" si="8"/>
        <v>45658</v>
      </c>
      <c r="AI31" s="30">
        <f t="shared" si="8"/>
        <v>45689</v>
      </c>
      <c r="AJ31" s="30">
        <f t="shared" si="8"/>
        <v>45717</v>
      </c>
      <c r="AK31" s="30">
        <f t="shared" si="8"/>
        <v>45748</v>
      </c>
      <c r="AL31" s="30">
        <f t="shared" si="8"/>
        <v>45778</v>
      </c>
      <c r="AM31" s="30">
        <f t="shared" si="8"/>
        <v>45809</v>
      </c>
      <c r="AN31" s="30">
        <f t="shared" si="8"/>
        <v>45839</v>
      </c>
      <c r="AO31" s="30">
        <f t="shared" si="8"/>
        <v>45870</v>
      </c>
      <c r="AP31" s="30">
        <f t="shared" si="8"/>
        <v>45901</v>
      </c>
      <c r="AQ31" s="30">
        <f t="shared" si="8"/>
        <v>45931</v>
      </c>
      <c r="AR31" s="30">
        <f t="shared" si="8"/>
        <v>45962</v>
      </c>
      <c r="AS31" s="30">
        <f t="shared" si="8"/>
        <v>45992</v>
      </c>
      <c r="AT31" s="30" t="s">
        <v>28</v>
      </c>
    </row>
    <row r="32" spans="1:49" x14ac:dyDescent="0.2">
      <c r="A32" s="7" t="s">
        <v>54</v>
      </c>
      <c r="B32" s="69" t="s">
        <v>27</v>
      </c>
      <c r="C32" s="69" t="s">
        <v>1</v>
      </c>
      <c r="D32" s="6">
        <v>0</v>
      </c>
      <c r="E32" s="8">
        <f t="shared" ref="E32:AS32" si="9">D32-E25</f>
        <v>0</v>
      </c>
      <c r="F32" s="8">
        <f t="shared" si="9"/>
        <v>0</v>
      </c>
      <c r="G32" s="8">
        <f t="shared" si="9"/>
        <v>0</v>
      </c>
      <c r="H32" s="8">
        <f t="shared" si="9"/>
        <v>0</v>
      </c>
      <c r="I32" s="8">
        <f t="shared" si="9"/>
        <v>0</v>
      </c>
      <c r="J32" s="8">
        <f t="shared" si="9"/>
        <v>0</v>
      </c>
      <c r="K32" s="8">
        <f t="shared" si="9"/>
        <v>0</v>
      </c>
      <c r="L32" s="8">
        <f t="shared" si="9"/>
        <v>0</v>
      </c>
      <c r="M32" s="8">
        <f t="shared" si="9"/>
        <v>0</v>
      </c>
      <c r="N32" s="8">
        <f t="shared" si="9"/>
        <v>0</v>
      </c>
      <c r="O32" s="8">
        <f t="shared" si="9"/>
        <v>0</v>
      </c>
      <c r="P32" s="8">
        <f t="shared" si="9"/>
        <v>0</v>
      </c>
      <c r="Q32" s="8">
        <f t="shared" si="9"/>
        <v>0</v>
      </c>
      <c r="R32" s="8">
        <f t="shared" si="9"/>
        <v>0</v>
      </c>
      <c r="S32" s="8">
        <f t="shared" si="9"/>
        <v>0</v>
      </c>
      <c r="T32" s="8">
        <f t="shared" si="9"/>
        <v>0</v>
      </c>
      <c r="U32" s="8">
        <f t="shared" si="9"/>
        <v>-201.06901894769672</v>
      </c>
      <c r="V32" s="8">
        <f t="shared" si="9"/>
        <v>-603.20705684309019</v>
      </c>
      <c r="W32" s="8">
        <f t="shared" si="9"/>
        <v>-1005.3450947384836</v>
      </c>
      <c r="X32" s="8">
        <f t="shared" si="9"/>
        <v>-1407.4831326338769</v>
      </c>
      <c r="Y32" s="8">
        <f t="shared" si="9"/>
        <v>-1809.6211705292703</v>
      </c>
      <c r="Z32" s="8">
        <f t="shared" si="9"/>
        <v>-2211.7592084246639</v>
      </c>
      <c r="AA32" s="8">
        <f t="shared" si="9"/>
        <v>-2980.838780963767</v>
      </c>
      <c r="AB32" s="8">
        <f t="shared" si="9"/>
        <v>-4116.8598881465796</v>
      </c>
      <c r="AC32" s="8">
        <f t="shared" si="9"/>
        <v>-5252.8809953293921</v>
      </c>
      <c r="AD32" s="8">
        <f t="shared" si="9"/>
        <v>-6388.9021025122047</v>
      </c>
      <c r="AE32" s="8">
        <f t="shared" si="9"/>
        <v>-7524.9232096950172</v>
      </c>
      <c r="AF32" s="8">
        <f t="shared" si="9"/>
        <v>-8660.9443168778307</v>
      </c>
      <c r="AG32" s="8">
        <f t="shared" si="9"/>
        <v>-9796.9654240606433</v>
      </c>
      <c r="AH32" s="8">
        <f t="shared" si="9"/>
        <v>-10932.986531243456</v>
      </c>
      <c r="AI32" s="8">
        <f t="shared" si="9"/>
        <v>-12069.007638426268</v>
      </c>
      <c r="AJ32" s="8">
        <f t="shared" si="9"/>
        <v>-13205.028745609081</v>
      </c>
      <c r="AK32" s="8">
        <f t="shared" si="9"/>
        <v>-14341.049852791893</v>
      </c>
      <c r="AL32" s="8">
        <f t="shared" si="9"/>
        <v>-15477.070959974706</v>
      </c>
      <c r="AM32" s="8">
        <f t="shared" si="9"/>
        <v>-16613.092067157519</v>
      </c>
      <c r="AN32" s="8">
        <f t="shared" si="9"/>
        <v>-17749.113174340331</v>
      </c>
      <c r="AO32" s="8">
        <f t="shared" si="9"/>
        <v>-18885.134281523144</v>
      </c>
      <c r="AP32" s="8">
        <f t="shared" si="9"/>
        <v>-20021.155388705956</v>
      </c>
      <c r="AQ32" s="8">
        <f t="shared" si="9"/>
        <v>-21157.176495888769</v>
      </c>
      <c r="AR32" s="8">
        <f t="shared" si="9"/>
        <v>-22293.197603071581</v>
      </c>
      <c r="AS32" s="8">
        <f t="shared" si="9"/>
        <v>-23429.218710254394</v>
      </c>
      <c r="AT32" s="29">
        <f>(AS32+AG32+2*SUM(AH32:AR32))/24</f>
        <v>-16613.092067157519</v>
      </c>
    </row>
    <row r="33" spans="1:46" x14ac:dyDescent="0.2">
      <c r="A33" s="7" t="s">
        <v>55</v>
      </c>
      <c r="B33" s="69" t="s">
        <v>27</v>
      </c>
      <c r="C33" s="69" t="s">
        <v>1</v>
      </c>
      <c r="D33" s="6">
        <v>0</v>
      </c>
      <c r="E33" s="8">
        <f t="shared" ref="E33:AS33" si="10">D33-E26</f>
        <v>0</v>
      </c>
      <c r="F33" s="8">
        <f t="shared" si="10"/>
        <v>0</v>
      </c>
      <c r="G33" s="8">
        <f t="shared" si="10"/>
        <v>0</v>
      </c>
      <c r="H33" s="8">
        <f t="shared" si="10"/>
        <v>0</v>
      </c>
      <c r="I33" s="8">
        <f t="shared" si="10"/>
        <v>-29.407640033803474</v>
      </c>
      <c r="J33" s="8">
        <f t="shared" si="10"/>
        <v>-88.222920101410423</v>
      </c>
      <c r="K33" s="8">
        <f t="shared" si="10"/>
        <v>-147.03820016901739</v>
      </c>
      <c r="L33" s="8">
        <f t="shared" si="10"/>
        <v>-205.85348023662434</v>
      </c>
      <c r="M33" s="8">
        <f t="shared" si="10"/>
        <v>-264.66876030423128</v>
      </c>
      <c r="N33" s="8">
        <f t="shared" si="10"/>
        <v>-323.4840403718382</v>
      </c>
      <c r="O33" s="8">
        <f t="shared" si="10"/>
        <v>-382.29932043944518</v>
      </c>
      <c r="P33" s="8">
        <f t="shared" si="10"/>
        <v>-441.11460050705216</v>
      </c>
      <c r="Q33" s="8">
        <f t="shared" si="10"/>
        <v>-499.92988057465914</v>
      </c>
      <c r="R33" s="8">
        <f t="shared" si="10"/>
        <v>-558.74516064226611</v>
      </c>
      <c r="S33" s="8">
        <f t="shared" si="10"/>
        <v>-617.56044070987309</v>
      </c>
      <c r="T33" s="8">
        <f t="shared" si="10"/>
        <v>-676.37572077748007</v>
      </c>
      <c r="U33" s="8">
        <f t="shared" si="10"/>
        <v>-735.19100084508705</v>
      </c>
      <c r="V33" s="8">
        <f t="shared" si="10"/>
        <v>-794.00628091269402</v>
      </c>
      <c r="W33" s="6">
        <f t="shared" si="10"/>
        <v>-852.821560980301</v>
      </c>
      <c r="X33" s="6">
        <f t="shared" si="10"/>
        <v>-911.63684104790798</v>
      </c>
      <c r="Y33" s="6">
        <f t="shared" si="10"/>
        <v>-4793.0141218927602</v>
      </c>
      <c r="Z33" s="6">
        <f t="shared" si="10"/>
        <v>-12919.414640949057</v>
      </c>
      <c r="AA33" s="6">
        <f t="shared" si="10"/>
        <v>-22367.820168144703</v>
      </c>
      <c r="AB33" s="6">
        <f t="shared" si="10"/>
        <v>-32715.769466045494</v>
      </c>
      <c r="AC33" s="6">
        <f t="shared" si="10"/>
        <v>-43063.718763946286</v>
      </c>
      <c r="AD33" s="6">
        <f t="shared" si="10"/>
        <v>-53411.668061847078</v>
      </c>
      <c r="AE33" s="6">
        <f t="shared" si="10"/>
        <v>-63759.61735974787</v>
      </c>
      <c r="AF33" s="6">
        <f t="shared" si="10"/>
        <v>-74107.566657648669</v>
      </c>
      <c r="AG33" s="6">
        <f t="shared" si="10"/>
        <v>-84455.515955549461</v>
      </c>
      <c r="AH33" s="6">
        <f t="shared" si="10"/>
        <v>-94803.465253450253</v>
      </c>
      <c r="AI33" s="6">
        <f t="shared" si="10"/>
        <v>-105151.41455135104</v>
      </c>
      <c r="AJ33" s="6">
        <f t="shared" si="10"/>
        <v>-115499.36384925184</v>
      </c>
      <c r="AK33" s="6">
        <f t="shared" si="10"/>
        <v>-125847.31314715263</v>
      </c>
      <c r="AL33" s="6">
        <f t="shared" si="10"/>
        <v>-136195.26244505343</v>
      </c>
      <c r="AM33" s="6">
        <f t="shared" si="10"/>
        <v>-146543.21174295424</v>
      </c>
      <c r="AN33" s="6">
        <f t="shared" si="10"/>
        <v>-156891.16104085505</v>
      </c>
      <c r="AO33" s="6">
        <f t="shared" si="10"/>
        <v>-167239.11033875585</v>
      </c>
      <c r="AP33" s="6">
        <f t="shared" si="10"/>
        <v>-177587.05963665666</v>
      </c>
      <c r="AQ33" s="6">
        <f t="shared" si="10"/>
        <v>-187935.00893455747</v>
      </c>
      <c r="AR33" s="6">
        <f t="shared" si="10"/>
        <v>-198282.95823245827</v>
      </c>
      <c r="AS33" s="6">
        <f t="shared" si="10"/>
        <v>-208685.18518921066</v>
      </c>
      <c r="AT33" s="29">
        <f>(AS33+AG33+2*SUM(AH33:AR33))/24</f>
        <v>-146545.47331207307</v>
      </c>
    </row>
    <row r="34" spans="1:46" x14ac:dyDescent="0.2">
      <c r="A34" s="7" t="s">
        <v>56</v>
      </c>
      <c r="B34" s="69" t="s">
        <v>27</v>
      </c>
      <c r="C34" s="69" t="s">
        <v>1</v>
      </c>
      <c r="D34" s="29">
        <v>0</v>
      </c>
      <c r="E34" s="8">
        <f t="shared" ref="E34:AS34" si="11">D34-E27</f>
        <v>-139.34185423829618</v>
      </c>
      <c r="F34" s="8">
        <f t="shared" si="11"/>
        <v>-320.80033478016787</v>
      </c>
      <c r="G34" s="8">
        <f t="shared" si="11"/>
        <v>-544.37544162561505</v>
      </c>
      <c r="H34" s="8">
        <f t="shared" si="11"/>
        <v>-767.95054847106223</v>
      </c>
      <c r="I34" s="8">
        <f t="shared" si="11"/>
        <v>-991.52565531650941</v>
      </c>
      <c r="J34" s="8">
        <f t="shared" si="11"/>
        <v>-1215.1007621619565</v>
      </c>
      <c r="K34" s="8">
        <f t="shared" si="11"/>
        <v>-1438.6758690074037</v>
      </c>
      <c r="L34" s="8">
        <f t="shared" si="11"/>
        <v>-1662.2509758528508</v>
      </c>
      <c r="M34" s="8">
        <f t="shared" si="11"/>
        <v>-1885.826082698298</v>
      </c>
      <c r="N34" s="8">
        <f t="shared" si="11"/>
        <v>-2109.4011895437452</v>
      </c>
      <c r="O34" s="8">
        <f t="shared" si="11"/>
        <v>-2449.0017202091981</v>
      </c>
      <c r="P34" s="8">
        <f t="shared" si="11"/>
        <v>-2904.6276746946564</v>
      </c>
      <c r="Q34" s="8">
        <f t="shared" si="11"/>
        <v>-3360.2536291801148</v>
      </c>
      <c r="R34" s="8">
        <f t="shared" si="11"/>
        <v>-3815.8795836655731</v>
      </c>
      <c r="S34" s="8">
        <f t="shared" si="11"/>
        <v>-4271.5055381510319</v>
      </c>
      <c r="T34" s="8">
        <f t="shared" si="11"/>
        <v>-4727.1314926364903</v>
      </c>
      <c r="U34" s="8">
        <f t="shared" si="11"/>
        <v>-5182.7574471219486</v>
      </c>
      <c r="V34" s="8">
        <f t="shared" si="11"/>
        <v>-5638.383401607407</v>
      </c>
      <c r="W34" s="6">
        <f t="shared" si="11"/>
        <v>-6094.0093560928653</v>
      </c>
      <c r="X34" s="6">
        <f t="shared" si="11"/>
        <v>-6549.6353105783237</v>
      </c>
      <c r="Y34" s="6">
        <f t="shared" si="11"/>
        <v>-10717.423125377663</v>
      </c>
      <c r="Z34" s="6">
        <f t="shared" si="11"/>
        <v>-18844.675659936558</v>
      </c>
      <c r="AA34" s="6">
        <f t="shared" si="11"/>
        <v>-27247.201444165999</v>
      </c>
      <c r="AB34" s="6">
        <f t="shared" si="11"/>
        <v>-35677.697618620325</v>
      </c>
      <c r="AC34" s="6">
        <f t="shared" si="11"/>
        <v>-44108.19379307465</v>
      </c>
      <c r="AD34" s="6">
        <f t="shared" si="11"/>
        <v>-52538.689967528975</v>
      </c>
      <c r="AE34" s="6">
        <f t="shared" si="11"/>
        <v>-60969.1861419833</v>
      </c>
      <c r="AF34" s="6">
        <f t="shared" si="11"/>
        <v>-69399.682316437626</v>
      </c>
      <c r="AG34" s="6">
        <f t="shared" si="11"/>
        <v>-77830.178490891951</v>
      </c>
      <c r="AH34" s="6">
        <f t="shared" si="11"/>
        <v>-86260.674665346276</v>
      </c>
      <c r="AI34" s="6">
        <f t="shared" si="11"/>
        <v>-94691.170839800601</v>
      </c>
      <c r="AJ34" s="6">
        <f t="shared" si="11"/>
        <v>-103121.66701425493</v>
      </c>
      <c r="AK34" s="6">
        <f t="shared" si="11"/>
        <v>-111552.16318870925</v>
      </c>
      <c r="AL34" s="6">
        <f t="shared" si="11"/>
        <v>-119982.65936316358</v>
      </c>
      <c r="AM34" s="6">
        <f t="shared" si="11"/>
        <v>-128413.1555376179</v>
      </c>
      <c r="AN34" s="6">
        <f t="shared" si="11"/>
        <v>-136843.65171207223</v>
      </c>
      <c r="AO34" s="6">
        <f t="shared" si="11"/>
        <v>-145274.14788652654</v>
      </c>
      <c r="AP34" s="6">
        <f t="shared" si="11"/>
        <v>-153704.64406098085</v>
      </c>
      <c r="AQ34" s="6">
        <f t="shared" si="11"/>
        <v>-162135.14023543516</v>
      </c>
      <c r="AR34" s="6">
        <f t="shared" si="11"/>
        <v>-170565.63640988947</v>
      </c>
      <c r="AS34" s="6">
        <f t="shared" si="11"/>
        <v>-178996.13258434378</v>
      </c>
      <c r="AT34" s="29">
        <f>(AS34+AG34+2*SUM(AH34:AR34))/24</f>
        <v>-128413.15553761787</v>
      </c>
    </row>
    <row r="35" spans="1:46" ht="13.5" thickBot="1" x14ac:dyDescent="0.25">
      <c r="A35" s="3"/>
      <c r="B35" s="67"/>
      <c r="C35" s="67"/>
      <c r="AT35" s="28">
        <f>SUM(AT32:AT34)</f>
        <v>-291571.72091684846</v>
      </c>
    </row>
    <row r="36" spans="1:46" ht="13.5" thickBot="1" x14ac:dyDescent="0.25">
      <c r="B36" s="67"/>
      <c r="C36" s="67"/>
    </row>
    <row r="37" spans="1:46" x14ac:dyDescent="0.2">
      <c r="B37" s="67"/>
      <c r="C37" s="67"/>
      <c r="AE37" s="7" t="s">
        <v>26</v>
      </c>
      <c r="AH37" s="27"/>
      <c r="AI37" s="88" t="s">
        <v>25</v>
      </c>
      <c r="AJ37" s="88"/>
      <c r="AK37" s="88" t="s">
        <v>25</v>
      </c>
      <c r="AL37" s="88"/>
      <c r="AM37" s="26"/>
    </row>
    <row r="38" spans="1:46" x14ac:dyDescent="0.2">
      <c r="A38" s="25" t="s">
        <v>24</v>
      </c>
      <c r="B38" s="67"/>
      <c r="C38" s="23">
        <v>8.9877028162338619E-3</v>
      </c>
      <c r="AH38" s="22"/>
      <c r="AI38" s="89" t="s">
        <v>23</v>
      </c>
      <c r="AJ38" s="89"/>
      <c r="AK38" s="89" t="s">
        <v>22</v>
      </c>
      <c r="AL38" s="89"/>
      <c r="AM38" s="21" t="s">
        <v>21</v>
      </c>
    </row>
    <row r="39" spans="1:46" x14ac:dyDescent="0.2">
      <c r="A39" s="11"/>
      <c r="C39" s="20"/>
      <c r="D39" s="9"/>
      <c r="AH39" s="19">
        <f>B19</f>
        <v>312</v>
      </c>
      <c r="AI39" s="87">
        <f>(SUM(AG19:AG21)+SUM(U19:U21)+2*SUM(V19:AF21))/24</f>
        <v>18465635.301583257</v>
      </c>
      <c r="AJ39" s="87"/>
      <c r="AK39" s="87">
        <f>AT22</f>
        <v>26594991.122933805</v>
      </c>
      <c r="AL39" s="87"/>
      <c r="AM39" s="17">
        <f>AK39-AI39</f>
        <v>8129355.8213505484</v>
      </c>
      <c r="AN39" s="12" t="s">
        <v>20</v>
      </c>
    </row>
    <row r="40" spans="1:46" x14ac:dyDescent="0.2">
      <c r="A40" s="11"/>
      <c r="C40" s="10"/>
      <c r="D40" s="9"/>
      <c r="N40" s="16"/>
      <c r="AH40" s="19"/>
      <c r="AI40" s="8"/>
      <c r="AL40" s="8"/>
      <c r="AM40" s="17"/>
      <c r="AN40" s="12"/>
    </row>
    <row r="41" spans="1:46" x14ac:dyDescent="0.2">
      <c r="A41" s="11"/>
      <c r="C41" s="10"/>
      <c r="D41" s="9"/>
      <c r="N41" s="16"/>
      <c r="AH41" s="18" t="str">
        <f>B25</f>
        <v>403SP</v>
      </c>
      <c r="AI41" s="87">
        <f>SUM(V25:AG27)</f>
        <v>165963.64240358723</v>
      </c>
      <c r="AJ41" s="87"/>
      <c r="AK41" s="87">
        <f>AT28</f>
        <v>239027.87661330675</v>
      </c>
      <c r="AL41" s="87"/>
      <c r="AM41" s="17">
        <f>AK41-AI41</f>
        <v>73064.234209719521</v>
      </c>
      <c r="AN41" s="12" t="s">
        <v>20</v>
      </c>
    </row>
    <row r="42" spans="1:46" x14ac:dyDescent="0.2">
      <c r="A42" s="11"/>
      <c r="C42" s="10"/>
      <c r="D42" s="9"/>
      <c r="N42" s="16"/>
      <c r="AH42" s="19"/>
      <c r="AI42" s="8"/>
      <c r="AL42" s="8"/>
      <c r="AM42" s="17"/>
      <c r="AN42" s="12"/>
    </row>
    <row r="43" spans="1:46" x14ac:dyDescent="0.2">
      <c r="A43" s="11"/>
      <c r="C43" s="10"/>
      <c r="D43" s="9"/>
      <c r="N43" s="16"/>
      <c r="AH43" s="18" t="str">
        <f>B32</f>
        <v>108SP</v>
      </c>
      <c r="AI43" s="87">
        <f>(SUM(AG32:AG34)+SUM(U32:U34)+SUM(V32:AF34)*2)/24</f>
        <v>-64878.786306997412</v>
      </c>
      <c r="AJ43" s="87"/>
      <c r="AK43" s="87">
        <f>AT35</f>
        <v>-291571.72091684846</v>
      </c>
      <c r="AL43" s="87"/>
      <c r="AM43" s="17">
        <f>AK43-AI43</f>
        <v>-226692.93460985104</v>
      </c>
      <c r="AN43" s="12" t="s">
        <v>20</v>
      </c>
    </row>
    <row r="44" spans="1:46" ht="13.5" thickBot="1" x14ac:dyDescent="0.25">
      <c r="A44" s="11"/>
      <c r="C44" s="10"/>
      <c r="D44" s="9"/>
      <c r="N44" s="16"/>
      <c r="AH44" s="15"/>
      <c r="AI44" s="14"/>
      <c r="AJ44" s="73"/>
      <c r="AK44" s="73"/>
      <c r="AL44" s="14"/>
      <c r="AM44" s="13"/>
      <c r="AN44" s="12"/>
    </row>
    <row r="45" spans="1:46" x14ac:dyDescent="0.2">
      <c r="A45" s="11"/>
      <c r="C45" s="10"/>
      <c r="D45" s="9"/>
      <c r="N45" s="8"/>
      <c r="AJ45" s="90" t="s">
        <v>70</v>
      </c>
    </row>
    <row r="46" spans="1:46" x14ac:dyDescent="0.2">
      <c r="AJ46" s="90" t="s">
        <v>77</v>
      </c>
    </row>
  </sheetData>
  <mergeCells count="10">
    <mergeCell ref="AK43:AL43"/>
    <mergeCell ref="AI37:AJ37"/>
    <mergeCell ref="AI38:AJ38"/>
    <mergeCell ref="AI39:AJ39"/>
    <mergeCell ref="AI41:AJ41"/>
    <mergeCell ref="AI43:AJ43"/>
    <mergeCell ref="AK37:AL37"/>
    <mergeCell ref="AK38:AL38"/>
    <mergeCell ref="AK39:AL39"/>
    <mergeCell ref="AK41:AL41"/>
  </mergeCells>
  <pageMargins left="0.7" right="0.7" top="0.75" bottom="0.75" header="0.3" footer="0.3"/>
  <pageSetup scale="58" orientation="landscape" r:id="rId1"/>
  <headerFooter>
    <oddFooter>&amp;C&amp;"Arial,Regular"&amp;10Page 14.8.1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D931C-C0F2-4374-A525-1C8BC5AD5B14}">
  <sheetPr>
    <pageSetUpPr fitToPage="1"/>
  </sheetPr>
  <dimension ref="A1:L27"/>
  <sheetViews>
    <sheetView view="pageBreakPreview" zoomScale="90" zoomScaleNormal="100" zoomScaleSheetLayoutView="90" workbookViewId="0">
      <selection activeCell="N30" sqref="N30"/>
    </sheetView>
  </sheetViews>
  <sheetFormatPr defaultRowHeight="12.75" x14ac:dyDescent="0.2"/>
  <cols>
    <col min="1" max="1" width="36.7109375" style="7" customWidth="1"/>
    <col min="2" max="2" width="8.5703125" style="7" bestFit="1" customWidth="1"/>
    <col min="3" max="3" width="10.140625" style="7" bestFit="1" customWidth="1"/>
    <col min="4" max="4" width="6.85546875" style="7" bestFit="1" customWidth="1"/>
    <col min="5" max="5" width="11.140625" style="7" bestFit="1" customWidth="1"/>
    <col min="6" max="6" width="15.85546875" style="7" customWidth="1"/>
    <col min="7" max="7" width="11.85546875" style="7" customWidth="1"/>
    <col min="8" max="8" width="15.7109375" style="7" customWidth="1"/>
    <col min="9" max="9" width="17.5703125" style="7" customWidth="1"/>
    <col min="10" max="10" width="17" style="7" customWidth="1"/>
    <col min="11" max="11" width="17.7109375" style="7" customWidth="1"/>
    <col min="12" max="16384" width="9.140625" style="7"/>
  </cols>
  <sheetData>
    <row r="1" spans="1:12" x14ac:dyDescent="0.2">
      <c r="A1" s="12" t="str">
        <f>'14.8'!B2</f>
        <v>PacifiCorp</v>
      </c>
      <c r="B1" s="12"/>
      <c r="H1" s="34" t="s">
        <v>51</v>
      </c>
    </row>
    <row r="2" spans="1:12" x14ac:dyDescent="0.2">
      <c r="A2" s="12" t="str">
        <f>'14.8'!B3</f>
        <v>Washington 2023 General Rate Case</v>
      </c>
      <c r="B2" s="12"/>
    </row>
    <row r="3" spans="1:12" x14ac:dyDescent="0.2">
      <c r="A3" s="12" t="str">
        <f>'14.8'!B4</f>
        <v>Pro Forma JB Units 1 &amp; 2 Additions - Year 2</v>
      </c>
      <c r="B3" s="12"/>
      <c r="L3" s="74"/>
    </row>
    <row r="4" spans="1:12" x14ac:dyDescent="0.2">
      <c r="I4" s="44"/>
      <c r="J4" s="44"/>
      <c r="K4" s="44"/>
    </row>
    <row r="5" spans="1:12" x14ac:dyDescent="0.2">
      <c r="B5" s="31" t="s">
        <v>50</v>
      </c>
      <c r="C5" s="31" t="s">
        <v>44</v>
      </c>
      <c r="D5" s="31"/>
      <c r="E5" s="31" t="s">
        <v>49</v>
      </c>
      <c r="F5" s="31" t="s">
        <v>48</v>
      </c>
      <c r="G5" s="31" t="s">
        <v>47</v>
      </c>
      <c r="H5" s="31" t="s">
        <v>64</v>
      </c>
      <c r="I5" s="43"/>
      <c r="J5" s="43"/>
      <c r="K5" s="44"/>
    </row>
    <row r="6" spans="1:12" x14ac:dyDescent="0.2">
      <c r="A6" s="42" t="s">
        <v>46</v>
      </c>
      <c r="B6" s="41" t="s">
        <v>30</v>
      </c>
      <c r="C6" s="41" t="s">
        <v>45</v>
      </c>
      <c r="D6" s="41" t="s">
        <v>29</v>
      </c>
      <c r="E6" s="41" t="s">
        <v>15</v>
      </c>
      <c r="F6" s="41" t="s">
        <v>44</v>
      </c>
      <c r="G6" s="41" t="s">
        <v>43</v>
      </c>
      <c r="H6" s="41" t="s">
        <v>44</v>
      </c>
      <c r="I6" s="43"/>
      <c r="J6" s="43"/>
      <c r="K6" s="43"/>
    </row>
    <row r="7" spans="1:12" x14ac:dyDescent="0.2">
      <c r="A7" s="7" t="s">
        <v>58</v>
      </c>
      <c r="B7" s="40">
        <v>312</v>
      </c>
      <c r="C7" s="35">
        <v>45412</v>
      </c>
      <c r="D7" s="35" t="s">
        <v>1</v>
      </c>
      <c r="E7" s="35" t="s">
        <v>37</v>
      </c>
      <c r="F7" s="6">
        <v>9830109.3103999682</v>
      </c>
      <c r="G7" s="35"/>
      <c r="H7" s="36">
        <f>SUM(F7:G7)</f>
        <v>9830109.3103999682</v>
      </c>
      <c r="I7" s="36"/>
      <c r="J7" s="36"/>
      <c r="K7" s="44"/>
    </row>
    <row r="8" spans="1:12" x14ac:dyDescent="0.2">
      <c r="A8" s="7" t="s">
        <v>59</v>
      </c>
      <c r="B8" s="40">
        <v>312</v>
      </c>
      <c r="C8" s="35">
        <v>45412</v>
      </c>
      <c r="D8" s="35" t="s">
        <v>1</v>
      </c>
      <c r="E8" s="35" t="s">
        <v>37</v>
      </c>
      <c r="F8" s="6">
        <v>9535534.9503999669</v>
      </c>
      <c r="G8" s="35"/>
      <c r="H8" s="36">
        <f>SUM(F8:G8)</f>
        <v>9535534.9503999669</v>
      </c>
      <c r="I8" s="36"/>
      <c r="J8" s="36"/>
      <c r="K8" s="44"/>
    </row>
    <row r="9" spans="1:12" x14ac:dyDescent="0.2">
      <c r="A9" s="7" t="s">
        <v>42</v>
      </c>
      <c r="B9" s="40">
        <v>312</v>
      </c>
      <c r="C9" s="35" t="s">
        <v>41</v>
      </c>
      <c r="D9" s="35" t="s">
        <v>1</v>
      </c>
      <c r="E9" s="35" t="s">
        <v>37</v>
      </c>
      <c r="F9" s="6">
        <v>7223307.7595999548</v>
      </c>
      <c r="G9" s="36">
        <f>G22</f>
        <v>144938.46081399862</v>
      </c>
      <c r="H9" s="36">
        <f>SUM(F9:G9)</f>
        <v>7368246.2204139531</v>
      </c>
      <c r="I9" s="36"/>
      <c r="J9" s="36"/>
      <c r="K9" s="44"/>
    </row>
    <row r="10" spans="1:12" x14ac:dyDescent="0.2">
      <c r="I10" s="44"/>
      <c r="J10" s="44"/>
      <c r="K10" s="44"/>
    </row>
    <row r="11" spans="1:12" ht="13.5" thickBot="1" x14ac:dyDescent="0.25">
      <c r="A11" s="12" t="s">
        <v>40</v>
      </c>
      <c r="F11" s="39">
        <f>SUM(F7:F9)</f>
        <v>26588952.020399891</v>
      </c>
      <c r="G11" s="39">
        <f>SUM(G7:G9)</f>
        <v>144938.46081399862</v>
      </c>
      <c r="H11" s="39">
        <f>SUM(H7:H9)</f>
        <v>26733890.48121389</v>
      </c>
      <c r="I11" s="45"/>
      <c r="J11" s="45"/>
      <c r="K11" s="44"/>
    </row>
    <row r="12" spans="1:12" x14ac:dyDescent="0.2">
      <c r="F12" s="38" t="s">
        <v>63</v>
      </c>
      <c r="H12" s="38" t="s">
        <v>69</v>
      </c>
      <c r="I12" s="38"/>
      <c r="J12" s="38"/>
      <c r="K12" s="44"/>
    </row>
    <row r="13" spans="1:12" x14ac:dyDescent="0.2">
      <c r="F13" s="71" t="s">
        <v>77</v>
      </c>
      <c r="I13" s="44"/>
      <c r="J13" s="75"/>
      <c r="K13" s="76"/>
    </row>
    <row r="14" spans="1:12" x14ac:dyDescent="0.2">
      <c r="J14" s="71"/>
    </row>
    <row r="18" spans="1:12" x14ac:dyDescent="0.2">
      <c r="C18" s="34"/>
      <c r="D18" s="34"/>
      <c r="E18" s="34"/>
      <c r="F18" s="34"/>
      <c r="G18" s="34"/>
      <c r="H18" s="34"/>
      <c r="I18" s="75"/>
      <c r="J18" s="75"/>
      <c r="K18" s="44"/>
    </row>
    <row r="19" spans="1:12" x14ac:dyDescent="0.2">
      <c r="I19" s="44"/>
      <c r="J19" s="44"/>
      <c r="K19" s="44"/>
    </row>
    <row r="20" spans="1:12" x14ac:dyDescent="0.2">
      <c r="A20" s="80" t="s">
        <v>76</v>
      </c>
      <c r="B20" s="31"/>
      <c r="C20" s="31"/>
      <c r="D20" s="31"/>
      <c r="F20" s="31"/>
      <c r="I20" s="44"/>
      <c r="J20" s="44"/>
      <c r="K20" s="44"/>
    </row>
    <row r="21" spans="1:12" ht="25.5" x14ac:dyDescent="0.2">
      <c r="A21" s="42" t="s">
        <v>46</v>
      </c>
      <c r="B21" s="37" t="s">
        <v>61</v>
      </c>
      <c r="C21" s="37" t="s">
        <v>62</v>
      </c>
      <c r="D21" s="41" t="s">
        <v>29</v>
      </c>
      <c r="E21" s="37" t="s">
        <v>39</v>
      </c>
      <c r="F21" s="37" t="s">
        <v>60</v>
      </c>
      <c r="G21" s="37" t="s">
        <v>38</v>
      </c>
      <c r="H21" s="77"/>
      <c r="I21" s="78"/>
      <c r="J21" s="79"/>
      <c r="K21" s="79"/>
    </row>
    <row r="22" spans="1:12" x14ac:dyDescent="0.2">
      <c r="A22" s="7" t="s">
        <v>57</v>
      </c>
      <c r="C22" s="35">
        <v>46011</v>
      </c>
      <c r="D22" s="35" t="s">
        <v>1</v>
      </c>
      <c r="E22" s="35" t="s">
        <v>37</v>
      </c>
      <c r="F22" s="46">
        <v>0</v>
      </c>
      <c r="G22" s="6">
        <v>144938.46081399862</v>
      </c>
      <c r="H22" s="35"/>
      <c r="I22" s="36"/>
      <c r="J22" s="36"/>
      <c r="K22" s="36"/>
      <c r="L22" s="74"/>
    </row>
    <row r="23" spans="1:12" x14ac:dyDescent="0.2">
      <c r="I23" s="75"/>
      <c r="J23" s="75"/>
      <c r="K23" s="75"/>
    </row>
    <row r="24" spans="1:12" x14ac:dyDescent="0.2">
      <c r="I24" s="44"/>
      <c r="J24" s="44"/>
      <c r="K24" s="44"/>
    </row>
    <row r="25" spans="1:12" x14ac:dyDescent="0.2">
      <c r="I25" s="44"/>
      <c r="J25" s="44"/>
      <c r="K25" s="44"/>
    </row>
    <row r="26" spans="1:12" x14ac:dyDescent="0.2">
      <c r="I26" s="44"/>
      <c r="J26" s="44"/>
      <c r="K26" s="44"/>
    </row>
    <row r="27" spans="1:12" x14ac:dyDescent="0.2">
      <c r="I27" s="44"/>
      <c r="J27" s="44"/>
      <c r="K27" s="44"/>
    </row>
  </sheetData>
  <pageMargins left="0.7" right="0.7" top="0.75" bottom="0.75" header="0.3" footer="0.3"/>
  <pageSetup scale="77" fitToHeight="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F17577AF-B177-4294-B543-34CBE659D890}"/>
</file>

<file path=customXml/itemProps2.xml><?xml version="1.0" encoding="utf-8"?>
<ds:datastoreItem xmlns:ds="http://schemas.openxmlformats.org/officeDocument/2006/customXml" ds:itemID="{73075EE2-B2DA-4996-A742-8BA3E30ECCD3}"/>
</file>

<file path=customXml/itemProps3.xml><?xml version="1.0" encoding="utf-8"?>
<ds:datastoreItem xmlns:ds="http://schemas.openxmlformats.org/officeDocument/2006/customXml" ds:itemID="{C4754605-4C59-4DA9-80C6-638157483456}"/>
</file>

<file path=customXml/itemProps4.xml><?xml version="1.0" encoding="utf-8"?>
<ds:datastoreItem xmlns:ds="http://schemas.openxmlformats.org/officeDocument/2006/customXml" ds:itemID="{D1D8D8F2-6EC5-4401-A183-50FC61F2C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14.8</vt:lpstr>
      <vt:lpstr>14.8.1</vt:lpstr>
      <vt:lpstr>14.8.2</vt:lpstr>
      <vt:lpstr>'14.8'!Print_Area</vt:lpstr>
      <vt:lpstr>'14.8.1'!Print_Area</vt:lpstr>
      <vt:lpstr>'14.8.2'!Print_Area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2023-03-05T23:41:37Z</dcterms:created>
  <dcterms:modified xsi:type="dcterms:W3CDTF">2023-03-10T17:54:58Z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