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C0B2A9F-C1EE-4FD2-A911-947BD7BC0FAE}" xr6:coauthVersionLast="47" xr6:coauthVersionMax="47" xr10:uidLastSave="{00000000-0000-0000-0000-000000000000}"/>
  <bookViews>
    <workbookView xWindow="-120" yWindow="480" windowWidth="19440" windowHeight="15000" xr2:uid="{2B87802D-F4BE-4FBC-B567-47BB84A0D001}"/>
  </bookViews>
  <sheets>
    <sheet name="14.6" sheetId="1" r:id="rId1"/>
    <sheet name="14.6.1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[3]Inputs!#REF!</definedName>
    <definedName name="_xlnm.Print_Area" localSheetId="0">'14.6'!$A$1:$J$61</definedName>
    <definedName name="_xlnm.Print_Area" localSheetId="1">'14.6.1'!$A$1:$AD$54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"45L44VY312ZTNKFVYNPU1SXDT"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hidden="1">[4]Inputs!#REF!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'[5]DSM Output'!$B$21:$B$23</definedName>
    <definedName name="z" hidden="1">'[5]DSM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34" i="1" l="1"/>
  <c r="J25" i="1"/>
  <c r="J24" i="1"/>
  <c r="J23" i="1"/>
  <c r="J22" i="1"/>
  <c r="J19" i="1"/>
  <c r="J18" i="1"/>
  <c r="J17" i="1"/>
  <c r="J16" i="1"/>
  <c r="J13" i="1"/>
  <c r="J12" i="1"/>
  <c r="J11" i="1"/>
  <c r="J10" i="1"/>
  <c r="A3" i="2"/>
  <c r="A2" i="2"/>
  <c r="A1" i="2"/>
  <c r="E13" i="2" l="1"/>
  <c r="E23" i="2"/>
  <c r="E14" i="2"/>
  <c r="E32" i="2" l="1"/>
  <c r="F13" i="2"/>
  <c r="F23" i="2"/>
  <c r="F14" i="2"/>
  <c r="E24" i="2"/>
  <c r="E33" i="2" s="1"/>
  <c r="F32" i="2" l="1"/>
  <c r="G14" i="2"/>
  <c r="G24" i="2"/>
  <c r="F24" i="2"/>
  <c r="F33" i="2" s="1"/>
  <c r="G33" i="2" s="1"/>
  <c r="G13" i="2"/>
  <c r="G23" i="2"/>
  <c r="H14" i="2" l="1"/>
  <c r="H24" i="2"/>
  <c r="H13" i="2"/>
  <c r="H23" i="2"/>
  <c r="G32" i="2"/>
  <c r="H32" i="2" l="1"/>
  <c r="H33" i="2"/>
  <c r="I13" i="2"/>
  <c r="I23" i="2"/>
  <c r="I14" i="2"/>
  <c r="I24" i="2"/>
  <c r="I32" i="2" l="1"/>
  <c r="J14" i="2"/>
  <c r="J13" i="2"/>
  <c r="J23" i="2" s="1"/>
  <c r="I33" i="2"/>
  <c r="J32" i="2" l="1"/>
  <c r="K14" i="2"/>
  <c r="K24" i="2"/>
  <c r="K13" i="2"/>
  <c r="J24" i="2"/>
  <c r="J33" i="2" s="1"/>
  <c r="K33" i="2" s="1"/>
  <c r="L14" i="2" l="1"/>
  <c r="L13" i="2"/>
  <c r="L23" i="2"/>
  <c r="K23" i="2"/>
  <c r="K32" i="2" s="1"/>
  <c r="M13" i="2" l="1"/>
  <c r="M23" i="2"/>
  <c r="M14" i="2"/>
  <c r="L32" i="2"/>
  <c r="L24" i="2"/>
  <c r="L33" i="2" s="1"/>
  <c r="N14" i="2" l="1"/>
  <c r="N13" i="2"/>
  <c r="N23" i="2"/>
  <c r="M32" i="2"/>
  <c r="M24" i="2"/>
  <c r="M33" i="2" s="1"/>
  <c r="N32" i="2" l="1"/>
  <c r="O14" i="2"/>
  <c r="O13" i="2"/>
  <c r="P13" i="2" s="1"/>
  <c r="O23" i="2"/>
  <c r="AC13" i="2"/>
  <c r="S40" i="2" s="1"/>
  <c r="N24" i="2"/>
  <c r="N33" i="2" s="1"/>
  <c r="P14" i="2" l="1"/>
  <c r="P23" i="2"/>
  <c r="Q13" i="2"/>
  <c r="R13" i="2" s="1"/>
  <c r="Q23" i="2"/>
  <c r="O24" i="2"/>
  <c r="O33" i="2" s="1"/>
  <c r="O32" i="2"/>
  <c r="P32" i="2" l="1"/>
  <c r="AC24" i="2"/>
  <c r="S46" i="2" s="1"/>
  <c r="Q32" i="2"/>
  <c r="R23" i="2"/>
  <c r="S13" i="2"/>
  <c r="S23" i="2"/>
  <c r="AC32" i="2"/>
  <c r="S51" i="2" s="1"/>
  <c r="AC23" i="2"/>
  <c r="S45" i="2" s="1"/>
  <c r="P24" i="2"/>
  <c r="P33" i="2" s="1"/>
  <c r="Q14" i="2"/>
  <c r="Q24" i="2"/>
  <c r="AC14" i="2"/>
  <c r="S41" i="2" s="1"/>
  <c r="T13" i="2" l="1"/>
  <c r="U13" i="2" s="1"/>
  <c r="T23" i="2"/>
  <c r="R32" i="2"/>
  <c r="S32" i="2" s="1"/>
  <c r="R14" i="2"/>
  <c r="R24" i="2"/>
  <c r="Q33" i="2"/>
  <c r="R33" i="2" s="1"/>
  <c r="AC33" i="2"/>
  <c r="S52" i="2" s="1"/>
  <c r="S14" i="2" l="1"/>
  <c r="S24" i="2"/>
  <c r="S33" i="2" s="1"/>
  <c r="T32" i="2"/>
  <c r="U23" i="2"/>
  <c r="V13" i="2"/>
  <c r="V23" i="2"/>
  <c r="E11" i="2"/>
  <c r="W13" i="2" l="1"/>
  <c r="X13" i="2" s="1"/>
  <c r="W23" i="2"/>
  <c r="U32" i="2"/>
  <c r="V32" i="2" s="1"/>
  <c r="T14" i="2"/>
  <c r="T24" i="2"/>
  <c r="T33" i="2" s="1"/>
  <c r="E12" i="2"/>
  <c r="E22" i="2" s="1"/>
  <c r="E31" i="2" s="1"/>
  <c r="F11" i="2"/>
  <c r="F21" i="2"/>
  <c r="E21" i="2"/>
  <c r="U14" i="2" l="1"/>
  <c r="U24" i="2"/>
  <c r="U33" i="2" s="1"/>
  <c r="W32" i="2"/>
  <c r="X23" i="2"/>
  <c r="Y13" i="2"/>
  <c r="G11" i="2"/>
  <c r="G21" i="2"/>
  <c r="F12" i="2"/>
  <c r="F22" i="2" s="1"/>
  <c r="F31" i="2" s="1"/>
  <c r="E10" i="2"/>
  <c r="E20" i="2"/>
  <c r="Y23" i="2" l="1"/>
  <c r="Z13" i="2"/>
  <c r="X32" i="2"/>
  <c r="Y32" i="2" s="1"/>
  <c r="V14" i="2"/>
  <c r="V24" i="2"/>
  <c r="V33" i="2" s="1"/>
  <c r="F10" i="2"/>
  <c r="F20" i="2"/>
  <c r="G12" i="2"/>
  <c r="G22" i="2" s="1"/>
  <c r="E30" i="2"/>
  <c r="H11" i="2"/>
  <c r="H21" i="2"/>
  <c r="W14" i="2" l="1"/>
  <c r="W24" i="2"/>
  <c r="W33" i="2" s="1"/>
  <c r="F30" i="2"/>
  <c r="Z23" i="2"/>
  <c r="Z32" i="2" s="1"/>
  <c r="AA13" i="2"/>
  <c r="H12" i="2"/>
  <c r="G10" i="2"/>
  <c r="G20" i="2" s="1"/>
  <c r="G30" i="2" s="1"/>
  <c r="I11" i="2"/>
  <c r="G31" i="2"/>
  <c r="AA23" i="2" l="1"/>
  <c r="AA32" i="2" s="1"/>
  <c r="AB13" i="2"/>
  <c r="AD13" i="2" s="1"/>
  <c r="T40" i="2" s="1"/>
  <c r="U40" i="2" s="1"/>
  <c r="F12" i="1" s="1"/>
  <c r="I12" i="1" s="1"/>
  <c r="AB23" i="2"/>
  <c r="AD23" i="2" s="1"/>
  <c r="T45" i="2" s="1"/>
  <c r="U45" i="2" s="1"/>
  <c r="F18" i="1" s="1"/>
  <c r="I18" i="1" s="1"/>
  <c r="X14" i="2"/>
  <c r="Y14" i="2" s="1"/>
  <c r="X24" i="2"/>
  <c r="X33" i="2" s="1"/>
  <c r="H10" i="2"/>
  <c r="H20" i="2"/>
  <c r="H30" i="2" s="1"/>
  <c r="J11" i="2"/>
  <c r="J21" i="2" s="1"/>
  <c r="I12" i="2"/>
  <c r="I22" i="2"/>
  <c r="H22" i="2"/>
  <c r="H31" i="2" s="1"/>
  <c r="I31" i="2" s="1"/>
  <c r="I21" i="2"/>
  <c r="Y24" i="2" l="1"/>
  <c r="Y33" i="2" s="1"/>
  <c r="Z14" i="2"/>
  <c r="AA14" i="2" s="1"/>
  <c r="Z24" i="2"/>
  <c r="AB32" i="2"/>
  <c r="AD32" i="2" s="1"/>
  <c r="T51" i="2" s="1"/>
  <c r="U51" i="2" s="1"/>
  <c r="F24" i="1" s="1"/>
  <c r="I24" i="1" s="1"/>
  <c r="K11" i="2"/>
  <c r="J31" i="2"/>
  <c r="I10" i="2"/>
  <c r="I20" i="2" s="1"/>
  <c r="J12" i="2"/>
  <c r="J22" i="2"/>
  <c r="Z33" i="2" l="1"/>
  <c r="AA24" i="2"/>
  <c r="AB14" i="2"/>
  <c r="AD14" i="2" s="1"/>
  <c r="T41" i="2" s="1"/>
  <c r="U41" i="2" s="1"/>
  <c r="F13" i="1" s="1"/>
  <c r="I13" i="1" s="1"/>
  <c r="AB24" i="2"/>
  <c r="AD24" i="2" s="1"/>
  <c r="T46" i="2" s="1"/>
  <c r="U46" i="2" s="1"/>
  <c r="F19" i="1" s="1"/>
  <c r="I19" i="1" s="1"/>
  <c r="L11" i="2"/>
  <c r="K21" i="2"/>
  <c r="K12" i="2"/>
  <c r="J10" i="2"/>
  <c r="I30" i="2"/>
  <c r="AA33" i="2" l="1"/>
  <c r="AB33" i="2" s="1"/>
  <c r="AD33" i="2" s="1"/>
  <c r="T52" i="2" s="1"/>
  <c r="U52" i="2" s="1"/>
  <c r="F25" i="1" s="1"/>
  <c r="I25" i="1" s="1"/>
  <c r="L12" i="2"/>
  <c r="L22" i="2"/>
  <c r="J30" i="2"/>
  <c r="K10" i="2"/>
  <c r="K20" i="2"/>
  <c r="M11" i="2"/>
  <c r="M21" i="2" s="1"/>
  <c r="J20" i="2"/>
  <c r="L21" i="2"/>
  <c r="K22" i="2"/>
  <c r="K31" i="2" l="1"/>
  <c r="L10" i="2"/>
  <c r="L20" i="2"/>
  <c r="K30" i="2"/>
  <c r="N11" i="2"/>
  <c r="M12" i="2"/>
  <c r="M22" i="2" s="1"/>
  <c r="O11" i="2" l="1"/>
  <c r="O21" i="2"/>
  <c r="N12" i="2"/>
  <c r="L31" i="2"/>
  <c r="M31" i="2" s="1"/>
  <c r="L30" i="2"/>
  <c r="M10" i="2"/>
  <c r="M20" i="2"/>
  <c r="N21" i="2"/>
  <c r="M30" i="2" l="1"/>
  <c r="P11" i="2"/>
  <c r="Q11" i="2" s="1"/>
  <c r="P21" i="2"/>
  <c r="AC21" i="2"/>
  <c r="O12" i="2"/>
  <c r="N22" i="2"/>
  <c r="N31" i="2" s="1"/>
  <c r="N10" i="2"/>
  <c r="N20" i="2" s="1"/>
  <c r="N30" i="2" s="1"/>
  <c r="P12" i="2" l="1"/>
  <c r="Q12" i="2" s="1"/>
  <c r="P22" i="2"/>
  <c r="Q21" i="2"/>
  <c r="R11" i="2"/>
  <c r="S11" i="2" s="1"/>
  <c r="R21" i="2"/>
  <c r="AC11" i="2"/>
  <c r="O10" i="2"/>
  <c r="O22" i="2"/>
  <c r="P10" i="2" l="1"/>
  <c r="P20" i="2"/>
  <c r="S21" i="2"/>
  <c r="T11" i="2"/>
  <c r="T21" i="2"/>
  <c r="AC22" i="2"/>
  <c r="S44" i="2" s="1"/>
  <c r="Q22" i="2"/>
  <c r="R12" i="2"/>
  <c r="O20" i="2"/>
  <c r="AC12" i="2"/>
  <c r="S39" i="2" s="1"/>
  <c r="O31" i="2"/>
  <c r="P31" i="2" s="1"/>
  <c r="O30" i="2"/>
  <c r="AC20" i="2" l="1"/>
  <c r="S43" i="2" s="1"/>
  <c r="Q31" i="2"/>
  <c r="U11" i="2"/>
  <c r="V11" i="2" s="1"/>
  <c r="U21" i="2"/>
  <c r="AC31" i="2"/>
  <c r="S50" i="2" s="1"/>
  <c r="P30" i="2"/>
  <c r="R22" i="2"/>
  <c r="R31" i="2" s="1"/>
  <c r="S12" i="2"/>
  <c r="Q10" i="2"/>
  <c r="AC10" i="2"/>
  <c r="S38" i="2" s="1"/>
  <c r="S22" i="2" l="1"/>
  <c r="T12" i="2"/>
  <c r="T22" i="2"/>
  <c r="S31" i="2"/>
  <c r="T31" i="2" s="1"/>
  <c r="V21" i="2"/>
  <c r="W11" i="2"/>
  <c r="W21" i="2" s="1"/>
  <c r="Q20" i="2"/>
  <c r="Q30" i="2" s="1"/>
  <c r="R10" i="2"/>
  <c r="AC30" i="2"/>
  <c r="S49" i="2" s="1"/>
  <c r="U12" i="2" l="1"/>
  <c r="U22" i="2"/>
  <c r="U31" i="2" s="1"/>
  <c r="X11" i="2"/>
  <c r="Y11" i="2" s="1"/>
  <c r="X21" i="2"/>
  <c r="R20" i="2"/>
  <c r="R30" i="2" s="1"/>
  <c r="S10" i="2"/>
  <c r="S20" i="2" l="1"/>
  <c r="S30" i="2" s="1"/>
  <c r="T10" i="2"/>
  <c r="T20" i="2"/>
  <c r="Y21" i="2"/>
  <c r="Z11" i="2"/>
  <c r="V12" i="2"/>
  <c r="V22" i="2" s="1"/>
  <c r="V31" i="2" s="1"/>
  <c r="T30" i="2" l="1"/>
  <c r="Z21" i="2"/>
  <c r="AA11" i="2"/>
  <c r="U10" i="2"/>
  <c r="V10" i="2" s="1"/>
  <c r="U20" i="2"/>
  <c r="U30" i="2" s="1"/>
  <c r="W12" i="2"/>
  <c r="X12" i="2" s="1"/>
  <c r="W22" i="2" l="1"/>
  <c r="W31" i="2" s="1"/>
  <c r="X31" i="2" s="1"/>
  <c r="X22" i="2"/>
  <c r="Y12" i="2"/>
  <c r="V20" i="2"/>
  <c r="V30" i="2" s="1"/>
  <c r="W10" i="2"/>
  <c r="AA21" i="2"/>
  <c r="AB11" i="2"/>
  <c r="AD11" i="2" s="1"/>
  <c r="W20" i="2" l="1"/>
  <c r="W30" i="2" s="1"/>
  <c r="X10" i="2"/>
  <c r="Y10" i="2" s="1"/>
  <c r="X20" i="2"/>
  <c r="Y22" i="2"/>
  <c r="Y31" i="2" s="1"/>
  <c r="Z12" i="2"/>
  <c r="Z22" i="2" s="1"/>
  <c r="AB21" i="2"/>
  <c r="AD21" i="2" s="1"/>
  <c r="Z31" i="2" l="1"/>
  <c r="X30" i="2"/>
  <c r="Y20" i="2"/>
  <c r="Z10" i="2"/>
  <c r="AA12" i="2"/>
  <c r="AB12" i="2" l="1"/>
  <c r="AD12" i="2" s="1"/>
  <c r="T39" i="2" s="1"/>
  <c r="U39" i="2" s="1"/>
  <c r="F11" i="1" s="1"/>
  <c r="I11" i="1" s="1"/>
  <c r="AB22" i="2"/>
  <c r="AA22" i="2"/>
  <c r="AA31" i="2" s="1"/>
  <c r="Z20" i="2"/>
  <c r="AA10" i="2"/>
  <c r="AA20" i="2" s="1"/>
  <c r="Y30" i="2"/>
  <c r="AB31" i="2" l="1"/>
  <c r="AD31" i="2" s="1"/>
  <c r="T50" i="2" s="1"/>
  <c r="U50" i="2" s="1"/>
  <c r="F23" i="1" s="1"/>
  <c r="I23" i="1" s="1"/>
  <c r="Z30" i="2"/>
  <c r="AA30" i="2" s="1"/>
  <c r="AD22" i="2"/>
  <c r="T44" i="2" s="1"/>
  <c r="U44" i="2" s="1"/>
  <c r="F17" i="1" s="1"/>
  <c r="I17" i="1" s="1"/>
  <c r="AB10" i="2"/>
  <c r="AD10" i="2" s="1"/>
  <c r="T38" i="2" s="1"/>
  <c r="U38" i="2" s="1"/>
  <c r="F10" i="1" s="1"/>
  <c r="I10" i="1" s="1"/>
  <c r="AB20" i="2"/>
  <c r="AD20" i="2" s="1"/>
  <c r="T43" i="2" s="1"/>
  <c r="U43" i="2" s="1"/>
  <c r="F16" i="1" s="1"/>
  <c r="I16" i="1" s="1"/>
  <c r="AB30" i="2" l="1"/>
  <c r="AD30" i="2" s="1"/>
  <c r="T49" i="2" s="1"/>
  <c r="U49" i="2" s="1"/>
  <c r="F22" i="1" s="1"/>
  <c r="I22" i="1" s="1"/>
</calcChain>
</file>

<file path=xl/sharedStrings.xml><?xml version="1.0" encoding="utf-8"?>
<sst xmlns="http://schemas.openxmlformats.org/spreadsheetml/2006/main" count="156" uniqueCount="59">
  <si>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</si>
  <si>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</si>
  <si>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</si>
  <si>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</si>
  <si>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</si>
  <si>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</si>
  <si>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</si>
  <si>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</si>
  <si>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</si>
  <si>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</si>
  <si>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</si>
  <si>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Jim Bridger Steam</t>
  </si>
  <si>
    <t>PRO</t>
  </si>
  <si>
    <t>JBG</t>
  </si>
  <si>
    <t>Colstrip Unit 4 Steam</t>
  </si>
  <si>
    <t>CAGW</t>
  </si>
  <si>
    <t>Jim Bridger GSU</t>
  </si>
  <si>
    <t>Colstrip 4 GSU</t>
  </si>
  <si>
    <t>Adjustment to Depreciation Expense:</t>
  </si>
  <si>
    <t>403SP</t>
  </si>
  <si>
    <t>403TP</t>
  </si>
  <si>
    <t>Adjustment to Depreciation Reserve:</t>
  </si>
  <si>
    <t>108SP</t>
  </si>
  <si>
    <t>108TP</t>
  </si>
  <si>
    <t>Adjustment to Tax:</t>
  </si>
  <si>
    <t>Description of Adjustment:</t>
  </si>
  <si>
    <t>Electric Plant in Service</t>
  </si>
  <si>
    <t>AMA</t>
  </si>
  <si>
    <t>Account</t>
  </si>
  <si>
    <t>Factor</t>
  </si>
  <si>
    <t>Jim Bridger Steam U1 &amp; U2**</t>
  </si>
  <si>
    <t>Jim Bridger Steam U3 &amp; U4</t>
  </si>
  <si>
    <t>Depreciation Expense*</t>
  </si>
  <si>
    <t>Depreciation Reserve</t>
  </si>
  <si>
    <t>AMA Balance</t>
  </si>
  <si>
    <t>Dec 2024*</t>
  </si>
  <si>
    <t>Dec 2025</t>
  </si>
  <si>
    <t>Adjustment</t>
  </si>
  <si>
    <t>Depreciation Through 2023</t>
  </si>
  <si>
    <t>*Depreciation Rate - Bridger Steam</t>
  </si>
  <si>
    <t>*Depreciation Rate - Colstrip-4 Steam</t>
  </si>
  <si>
    <t xml:space="preserve">*Depreciation Amount - Bridger Trans (GSU) </t>
  </si>
  <si>
    <t>*Depreciation Amount - Colstrip-4 Trans (GSU)</t>
  </si>
  <si>
    <t>Ref. 14.6</t>
  </si>
  <si>
    <t>Depreciation After 2023</t>
  </si>
  <si>
    <t>*Depreciation Rate - Bridger Steam U1 &amp; U2**</t>
  </si>
  <si>
    <t>*Depreciation Rate - Bridger Steam U3 &amp; U4</t>
  </si>
  <si>
    <t xml:space="preserve">*Depreciation Rate - Bridger Trans (GSU) </t>
  </si>
  <si>
    <t xml:space="preserve">*Depreciation Rate - Colstrip-4 Trans (GSU) </t>
  </si>
  <si>
    <t>**Includes Jim Bridger Common Plant</t>
  </si>
  <si>
    <t>PacifiCorp</t>
  </si>
  <si>
    <t>Washington 2023 General Rate Case</t>
  </si>
  <si>
    <t>Existing Coal-Fired Generation Assets - Year 2</t>
  </si>
  <si>
    <t>This adjustment takes the existing rate base balances for Colstrip Unit 4 and the Jim Bridger plant and walks the net book value of these assets from calendar year 2024 to calendar year 2025 on an average-of-monthly-averages (AMA) basis. The adjustment also includes the corresponding adjustment depreciation expense and reserves balance, and corresponding tax impacts.</t>
  </si>
  <si>
    <t>Accum Def Inc Tax Bal - Jim Bridger Steam</t>
  </si>
  <si>
    <t>Accum Def Inc Tax Balance - Colstrip Steam</t>
  </si>
  <si>
    <t>*Ref Adj. 10.5</t>
  </si>
  <si>
    <t>12 ME</t>
  </si>
  <si>
    <t>Exh. SLC-4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</si>
</sst>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5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6" applyFont="1" applyAlignment="1">
      <alignment horizontal="center"/>
    </xf>
    <xf numFmtId="41" fontId="5" fillId="0" borderId="0" xfId="8" applyNumberFormat="1" applyFont="1" applyFill="1" applyBorder="1" applyAlignment="1">
      <alignment horizontal="center"/>
    </xf>
    <xf numFmtId="165" fontId="5" fillId="0" borderId="0" xfId="9" applyNumberFormat="1" applyFont="1" applyFill="1" applyBorder="1" applyAlignment="1">
      <alignment horizontal="center"/>
    </xf>
    <xf numFmtId="165" fontId="5" fillId="0" borderId="0" xfId="9" applyNumberFormat="1" applyFont="1" applyFill="1" applyBorder="1" applyAlignment="1">
      <alignment horizontal="left"/>
    </xf>
    <xf numFmtId="164" fontId="2" fillId="0" borderId="0" xfId="1" applyNumberFormat="1" applyFont="1" applyFill="1"/>
    <xf numFmtId="0" fontId="8" fillId="0" borderId="0" xfId="0" applyFont="1"/>
    <xf numFmtId="17" fontId="7" fillId="0" borderId="9" xfId="0" applyNumberFormat="1" applyFont="1" applyBorder="1" applyAlignment="1">
      <alignment horizontal="center"/>
    </xf>
    <xf numFmtId="17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9" fillId="0" borderId="0" xfId="6" applyFont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3" fillId="0" borderId="0" xfId="3" applyFont="1" applyFill="1"/>
    <xf numFmtId="0" fontId="5" fillId="0" borderId="0" xfId="4" applyFont="1" applyFill="1"/>
    <xf numFmtId="0" fontId="5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7" fillId="0" borderId="0" xfId="4" applyFont="1" applyFill="1" applyAlignment="1">
      <alignment horizontal="left"/>
    </xf>
    <xf numFmtId="164" fontId="5" fillId="0" borderId="0" xfId="5" applyNumberFormat="1" applyFont="1" applyFill="1" applyBorder="1" applyAlignment="1">
      <alignment horizontal="center"/>
    </xf>
    <xf numFmtId="0" fontId="5" fillId="0" borderId="0" xfId="3" applyFont="1" applyFill="1"/>
    <xf numFmtId="0" fontId="5" fillId="0" borderId="0" xfId="6" applyFont="1" applyFill="1" applyAlignment="1">
      <alignment horizontal="center"/>
    </xf>
    <xf numFmtId="37" fontId="5" fillId="0" borderId="0" xfId="4" applyNumberFormat="1" applyFont="1" applyFill="1" applyAlignment="1">
      <alignment horizontal="right"/>
    </xf>
    <xf numFmtId="0" fontId="5" fillId="0" borderId="0" xfId="4" applyFont="1" applyFill="1" applyAlignment="1">
      <alignment horizontal="left"/>
    </xf>
    <xf numFmtId="0" fontId="7" fillId="0" borderId="0" xfId="4" applyFont="1" applyFill="1"/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5" fillId="0" borderId="1" xfId="0" applyFont="1" applyBorder="1"/>
    <xf numFmtId="0" fontId="7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10" xfId="0" applyFont="1" applyBorder="1"/>
    <xf numFmtId="49" fontId="7" fillId="0" borderId="9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9" fillId="0" borderId="0" xfId="0" applyFont="1"/>
    <xf numFmtId="0" fontId="5" fillId="0" borderId="4" xfId="0" applyFont="1" applyBorder="1" applyAlignment="1">
      <alignment horizontal="left"/>
    </xf>
    <xf numFmtId="164" fontId="7" fillId="0" borderId="5" xfId="0" applyNumberFormat="1" applyFont="1" applyBorder="1"/>
    <xf numFmtId="0" fontId="10" fillId="0" borderId="0" xfId="0" applyFont="1"/>
    <xf numFmtId="165" fontId="9" fillId="0" borderId="0" xfId="2" applyNumberFormat="1" applyFont="1" applyFill="1"/>
    <xf numFmtId="164" fontId="5" fillId="0" borderId="0" xfId="1" applyNumberFormat="1" applyFont="1" applyFill="1" applyBorder="1"/>
    <xf numFmtId="164" fontId="5" fillId="0" borderId="0" xfId="1" applyNumberFormat="1" applyFont="1" applyFill="1"/>
    <xf numFmtId="0" fontId="5" fillId="0" borderId="4" xfId="0" applyFont="1" applyBorder="1"/>
    <xf numFmtId="165" fontId="5" fillId="0" borderId="0" xfId="2" applyNumberFormat="1" applyFont="1"/>
    <xf numFmtId="165" fontId="9" fillId="0" borderId="0" xfId="0" applyNumberFormat="1" applyFont="1"/>
    <xf numFmtId="0" fontId="5" fillId="0" borderId="6" xfId="0" applyFont="1" applyBorder="1"/>
    <xf numFmtId="164" fontId="5" fillId="0" borderId="7" xfId="1" applyNumberFormat="1" applyFont="1" applyBorder="1"/>
    <xf numFmtId="164" fontId="7" fillId="0" borderId="8" xfId="1" applyNumberFormat="1" applyFont="1" applyBorder="1"/>
    <xf numFmtId="0" fontId="2" fillId="0" borderId="0" xfId="3" applyFont="1" applyFill="1"/>
    <xf numFmtId="0" fontId="2" fillId="0" borderId="0" xfId="3" applyFont="1" applyFill="1" applyAlignment="1">
      <alignment horizontal="right"/>
    </xf>
    <xf numFmtId="0" fontId="5" fillId="0" borderId="0" xfId="7" applyFont="1" applyFill="1" applyAlignment="1">
      <alignment horizontal="center"/>
    </xf>
    <xf numFmtId="0" fontId="2" fillId="0" borderId="0" xfId="3" applyFont="1" applyFill="1" applyAlignment="1">
      <alignment horizontal="center"/>
    </xf>
    <xf numFmtId="41" fontId="2" fillId="0" borderId="0" xfId="3" applyNumberFormat="1" applyFont="1" applyFill="1"/>
    <xf numFmtId="0" fontId="2" fillId="0" borderId="1" xfId="3" applyFont="1" applyFill="1" applyBorder="1"/>
    <xf numFmtId="0" fontId="2" fillId="0" borderId="4" xfId="3" applyFont="1" applyFill="1" applyBorder="1"/>
    <xf numFmtId="0" fontId="2" fillId="0" borderId="6" xfId="3" applyFont="1" applyFill="1" applyBorder="1"/>
    <xf numFmtId="0" fontId="11" fillId="0" borderId="0" xfId="0" applyFont="1"/>
    <xf numFmtId="0" fontId="2" fillId="0" borderId="0" xfId="3" applyFont="1" applyFill="1" applyBorder="1"/>
    <xf numFmtId="0" fontId="5" fillId="0" borderId="0" xfId="0" applyFont="1" applyAlignment="1">
      <alignment horizontal="right"/>
    </xf>
    <xf numFmtId="0" fontId="2" fillId="0" borderId="2" xfId="3" applyFont="1" applyFill="1" applyBorder="1" applyAlignment="1">
      <alignment horizontal="left" vertical="top" wrapText="1"/>
    </xf>
    <xf numFmtId="0" fontId="2" fillId="0" borderId="3" xfId="3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vertical="top" wrapText="1"/>
    </xf>
    <xf numFmtId="0" fontId="2" fillId="0" borderId="5" xfId="3" applyFont="1" applyFill="1" applyBorder="1" applyAlignment="1">
      <alignment horizontal="left" vertical="top" wrapText="1"/>
    </xf>
    <xf numFmtId="0" fontId="2" fillId="0" borderId="7" xfId="3" applyFont="1" applyFill="1" applyBorder="1" applyAlignment="1">
      <alignment horizontal="left" vertical="top" wrapText="1"/>
    </xf>
    <xf numFmtId="0" fontId="2" fillId="0" borderId="8" xfId="3" applyFont="1" applyFill="1" applyBorder="1" applyAlignment="1">
      <alignment horizontal="left" vertical="top" wrapText="1"/>
    </xf>
  </cellXfs>
  <cellStyles count="10">
    <cellStyle name="Comma" xfId="1" builtinId="3"/>
    <cellStyle name="Comma 10 6" xfId="5" xr:uid="{F2D6F3D5-B184-4AFE-9F1E-A15DB3F7FF69}"/>
    <cellStyle name="Comma 2 2" xfId="8" xr:uid="{85334A68-A918-48D5-9EDA-7AAEB8119A54}"/>
    <cellStyle name="Normal" xfId="0" builtinId="0"/>
    <cellStyle name="Normal 15" xfId="3" xr:uid="{64D33687-EB12-4F7B-A77D-960A9A05A30C}"/>
    <cellStyle name="Normal 2 3" xfId="7" xr:uid="{40158F44-5C70-4F8D-AD77-517E76B4D7B5}"/>
    <cellStyle name="Normal_Adjustment Template" xfId="6" xr:uid="{A755B949-3C34-406F-B44E-FE5936620CFE}"/>
    <cellStyle name="Normal_Copy of File50007" xfId="4" xr:uid="{64FAF9AB-8B13-4651-A03A-A0D767EA25CE}"/>
    <cellStyle name="Percent" xfId="2" builtinId="5"/>
    <cellStyle name="Percent 10 3" xfId="9" xr:uid="{D8438B2D-D4FA-4BFB-8E4E-96ECAAE07739}"/>
  </cellStyles>
  <dxfs count="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F3BBF-31FF-4DE9-A99F-32BA3D2332E1}">
  <sheetPr>
    <pageSetUpPr fitToPage="1"/>
  </sheetPr>
  <dimension ref="A2:L62"/>
  <sheetViews>
    <sheetView tabSelected="1" view="pageBreakPreview" zoomScale="85" zoomScaleNormal="100" zoomScaleSheetLayoutView="85" workbookViewId="0">
      <selection activeCell="N23" sqref="N23"/>
    </sheetView>
  </sheetViews>
  <sheetFormatPr defaultColWidth="9.140625" defaultRowHeight="12" customHeight="1" x14ac:dyDescent="0.2"/>
  <cols>
    <col min="1" max="1" width="2.5703125" style="46" customWidth="1"/>
    <col min="2" max="2" width="4.140625" style="46" customWidth="1"/>
    <col min="3" max="3" width="32.85546875" style="46" customWidth="1"/>
    <col min="4" max="4" width="9.85546875" style="46" bestFit="1" customWidth="1"/>
    <col min="5" max="5" width="5.140625" style="46" bestFit="1" customWidth="1"/>
    <col min="6" max="6" width="12.28515625" style="46" bestFit="1" customWidth="1"/>
    <col min="7" max="7" width="8.42578125" style="46" bestFit="1" customWidth="1"/>
    <col min="8" max="8" width="10.7109375" style="46" bestFit="1" customWidth="1"/>
    <col min="9" max="9" width="13.7109375" style="46" bestFit="1" customWidth="1"/>
    <col min="10" max="10" width="6.140625" style="46" bestFit="1" customWidth="1"/>
    <col min="11" max="16384" width="9.140625" style="46"/>
  </cols>
  <sheetData>
    <row r="2" spans="2:10" ht="12" customHeight="1" x14ac:dyDescent="0.2">
      <c r="B2" s="13" t="s">
        <v>50</v>
      </c>
      <c r="I2" s="47" t="s">
        <v>0</v>
      </c>
      <c r="J2" s="49">
        <v>14.6</v>
      </c>
    </row>
    <row r="3" spans="2:10" ht="12" customHeight="1" x14ac:dyDescent="0.2">
      <c r="B3" s="13" t="s">
        <v>51</v>
      </c>
    </row>
    <row r="4" spans="2:10" ht="12" customHeight="1" x14ac:dyDescent="0.2">
      <c r="B4" s="13" t="s">
        <v>52</v>
      </c>
    </row>
    <row r="7" spans="2:10" ht="12" customHeight="1" x14ac:dyDescent="0.2">
      <c r="B7" s="14"/>
      <c r="C7" s="14"/>
      <c r="D7" s="15"/>
      <c r="E7" s="15"/>
      <c r="F7" s="15" t="s">
        <v>1</v>
      </c>
      <c r="G7" s="15"/>
      <c r="H7" s="15"/>
      <c r="I7" s="15" t="s">
        <v>2</v>
      </c>
      <c r="J7" s="15"/>
    </row>
    <row r="8" spans="2:10" ht="12" customHeight="1" x14ac:dyDescent="0.2">
      <c r="B8" s="14"/>
      <c r="C8" s="14"/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6" t="s">
        <v>8</v>
      </c>
      <c r="J8" s="16" t="s">
        <v>9</v>
      </c>
    </row>
    <row r="9" spans="2:10" ht="12" customHeight="1" x14ac:dyDescent="0.2">
      <c r="B9" s="17" t="s">
        <v>10</v>
      </c>
      <c r="C9" s="14"/>
      <c r="D9" s="15"/>
      <c r="E9" s="15"/>
      <c r="F9" s="15"/>
      <c r="G9" s="15"/>
      <c r="H9" s="15"/>
      <c r="I9" s="18"/>
      <c r="J9" s="15"/>
    </row>
    <row r="10" spans="2:10" ht="12" customHeight="1" x14ac:dyDescent="0.2">
      <c r="B10" s="19" t="s">
        <v>11</v>
      </c>
      <c r="D10" s="20">
        <v>312</v>
      </c>
      <c r="E10" s="48" t="s">
        <v>12</v>
      </c>
      <c r="F10" s="2">
        <f>'14.6.1'!U38</f>
        <v>0</v>
      </c>
      <c r="G10" s="48" t="s">
        <v>13</v>
      </c>
      <c r="H10" s="3">
        <v>0.22162982918040364</v>
      </c>
      <c r="I10" s="2">
        <f>H10*F10</f>
        <v>0</v>
      </c>
      <c r="J10" s="15" t="str">
        <f>$J$2&amp;".1"</f>
        <v>14.6.1</v>
      </c>
    </row>
    <row r="11" spans="2:10" ht="12" customHeight="1" x14ac:dyDescent="0.2">
      <c r="B11" s="46" t="s">
        <v>14</v>
      </c>
      <c r="D11" s="20">
        <v>312</v>
      </c>
      <c r="E11" s="48" t="s">
        <v>12</v>
      </c>
      <c r="F11" s="2">
        <f>'14.6.1'!U39</f>
        <v>0</v>
      </c>
      <c r="G11" s="48" t="s">
        <v>15</v>
      </c>
      <c r="H11" s="3">
        <v>0.22162982918040364</v>
      </c>
      <c r="I11" s="2">
        <f t="shared" ref="I11:I13" si="0">H11*F11</f>
        <v>0</v>
      </c>
      <c r="J11" s="15" t="str">
        <f>$J$2&amp;".1"</f>
        <v>14.6.1</v>
      </c>
    </row>
    <row r="12" spans="2:10" ht="12" customHeight="1" x14ac:dyDescent="0.2">
      <c r="B12" s="19" t="s">
        <v>16</v>
      </c>
      <c r="D12" s="20">
        <v>353</v>
      </c>
      <c r="E12" s="48" t="s">
        <v>12</v>
      </c>
      <c r="F12" s="2">
        <f>'14.6.1'!U40</f>
        <v>0</v>
      </c>
      <c r="G12" s="48" t="s">
        <v>13</v>
      </c>
      <c r="H12" s="3">
        <v>0.22162982918040364</v>
      </c>
      <c r="I12" s="2">
        <f t="shared" si="0"/>
        <v>0</v>
      </c>
      <c r="J12" s="15" t="str">
        <f>$J$2&amp;".1"</f>
        <v>14.6.1</v>
      </c>
    </row>
    <row r="13" spans="2:10" ht="12" customHeight="1" x14ac:dyDescent="0.2">
      <c r="B13" s="19" t="s">
        <v>17</v>
      </c>
      <c r="D13" s="20">
        <v>353</v>
      </c>
      <c r="E13" s="48" t="s">
        <v>12</v>
      </c>
      <c r="F13" s="2">
        <f>'14.6.1'!U41</f>
        <v>0</v>
      </c>
      <c r="G13" s="48" t="s">
        <v>15</v>
      </c>
      <c r="H13" s="3">
        <v>0.22162982918040364</v>
      </c>
      <c r="I13" s="2">
        <f t="shared" si="0"/>
        <v>0</v>
      </c>
      <c r="J13" s="15" t="str">
        <f>$J$2&amp;".1"</f>
        <v>14.6.1</v>
      </c>
    </row>
    <row r="15" spans="2:10" ht="12" customHeight="1" x14ac:dyDescent="0.2">
      <c r="B15" s="17" t="s">
        <v>18</v>
      </c>
    </row>
    <row r="16" spans="2:10" ht="12" customHeight="1" x14ac:dyDescent="0.2">
      <c r="B16" s="19" t="s">
        <v>11</v>
      </c>
      <c r="D16" s="20" t="s">
        <v>19</v>
      </c>
      <c r="E16" s="48" t="s">
        <v>12</v>
      </c>
      <c r="F16" s="2">
        <f>'14.6.1'!U43</f>
        <v>0</v>
      </c>
      <c r="G16" s="48" t="s">
        <v>13</v>
      </c>
      <c r="H16" s="3">
        <v>0.22162982918040364</v>
      </c>
      <c r="I16" s="2">
        <f t="shared" ref="I16:I19" si="1">H16*F16</f>
        <v>0</v>
      </c>
      <c r="J16" s="15" t="str">
        <f>$J$2&amp;".1"</f>
        <v>14.6.1</v>
      </c>
    </row>
    <row r="17" spans="2:10" ht="12" customHeight="1" x14ac:dyDescent="0.2">
      <c r="B17" s="46" t="s">
        <v>14</v>
      </c>
      <c r="D17" s="20" t="s">
        <v>19</v>
      </c>
      <c r="E17" s="48" t="s">
        <v>12</v>
      </c>
      <c r="F17" s="2">
        <f>'14.6.1'!U44</f>
        <v>0</v>
      </c>
      <c r="G17" s="48" t="s">
        <v>15</v>
      </c>
      <c r="H17" s="3">
        <v>0.22162982918040364</v>
      </c>
      <c r="I17" s="2">
        <f t="shared" si="1"/>
        <v>0</v>
      </c>
      <c r="J17" s="15" t="str">
        <f>$J$2&amp;".1"</f>
        <v>14.6.1</v>
      </c>
    </row>
    <row r="18" spans="2:10" ht="12" customHeight="1" x14ac:dyDescent="0.2">
      <c r="B18" s="19" t="s">
        <v>16</v>
      </c>
      <c r="D18" s="20" t="s">
        <v>20</v>
      </c>
      <c r="E18" s="48" t="s">
        <v>12</v>
      </c>
      <c r="F18" s="2">
        <f>'14.6.1'!U45</f>
        <v>0</v>
      </c>
      <c r="G18" s="48" t="s">
        <v>13</v>
      </c>
      <c r="H18" s="3">
        <v>0.22162982918040364</v>
      </c>
      <c r="I18" s="2">
        <f t="shared" si="1"/>
        <v>0</v>
      </c>
      <c r="J18" s="15" t="str">
        <f>$J$2&amp;".1"</f>
        <v>14.6.1</v>
      </c>
    </row>
    <row r="19" spans="2:10" ht="12" customHeight="1" x14ac:dyDescent="0.2">
      <c r="B19" s="19" t="s">
        <v>17</v>
      </c>
      <c r="D19" s="20" t="s">
        <v>20</v>
      </c>
      <c r="E19" s="48" t="s">
        <v>12</v>
      </c>
      <c r="F19" s="2">
        <f>'14.6.1'!U46</f>
        <v>0</v>
      </c>
      <c r="G19" s="48" t="s">
        <v>15</v>
      </c>
      <c r="H19" s="3">
        <v>0.22162982918040364</v>
      </c>
      <c r="I19" s="2">
        <f t="shared" si="1"/>
        <v>0</v>
      </c>
      <c r="J19" s="15" t="str">
        <f>$J$2&amp;".1"</f>
        <v>14.6.1</v>
      </c>
    </row>
    <row r="20" spans="2:10" ht="12" customHeight="1" x14ac:dyDescent="0.2">
      <c r="D20" s="20"/>
      <c r="E20" s="48"/>
      <c r="F20" s="2"/>
      <c r="G20" s="48"/>
      <c r="H20" s="4"/>
      <c r="I20" s="2"/>
      <c r="J20" s="15"/>
    </row>
    <row r="21" spans="2:10" ht="12" customHeight="1" x14ac:dyDescent="0.2">
      <c r="B21" s="17" t="s">
        <v>21</v>
      </c>
    </row>
    <row r="22" spans="2:10" ht="12" customHeight="1" x14ac:dyDescent="0.2">
      <c r="B22" s="19" t="s">
        <v>11</v>
      </c>
      <c r="D22" s="20" t="s">
        <v>22</v>
      </c>
      <c r="E22" s="48" t="s">
        <v>12</v>
      </c>
      <c r="F22" s="5">
        <f>'14.6.1'!U49</f>
        <v>-10740316.504288673</v>
      </c>
      <c r="G22" s="48" t="s">
        <v>13</v>
      </c>
      <c r="H22" s="3">
        <v>0.22162982918040364</v>
      </c>
      <c r="I22" s="2">
        <f t="shared" ref="I22:I25" si="2">H22*F22</f>
        <v>-2380374.5121889687</v>
      </c>
      <c r="J22" s="15" t="str">
        <f>$J$2&amp;".1"</f>
        <v>14.6.1</v>
      </c>
    </row>
    <row r="23" spans="2:10" ht="12" customHeight="1" x14ac:dyDescent="0.2">
      <c r="B23" s="46" t="s">
        <v>14</v>
      </c>
      <c r="D23" s="20" t="s">
        <v>22</v>
      </c>
      <c r="E23" s="48" t="s">
        <v>12</v>
      </c>
      <c r="F23" s="5">
        <f>'14.6.1'!U50</f>
        <v>-2581630.7385551184</v>
      </c>
      <c r="G23" s="48" t="s">
        <v>15</v>
      </c>
      <c r="H23" s="3">
        <v>0.22162982918040364</v>
      </c>
      <c r="I23" s="2">
        <f t="shared" si="2"/>
        <v>-572166.37959285022</v>
      </c>
      <c r="J23" s="15" t="str">
        <f>$J$2&amp;".1"</f>
        <v>14.6.1</v>
      </c>
    </row>
    <row r="24" spans="2:10" ht="12" customHeight="1" x14ac:dyDescent="0.2">
      <c r="B24" s="19" t="s">
        <v>16</v>
      </c>
      <c r="D24" s="20" t="s">
        <v>23</v>
      </c>
      <c r="E24" s="48" t="s">
        <v>12</v>
      </c>
      <c r="F24" s="5">
        <f>'14.6.1'!U51</f>
        <v>0</v>
      </c>
      <c r="G24" s="48" t="s">
        <v>13</v>
      </c>
      <c r="H24" s="3">
        <v>0.22162982918040364</v>
      </c>
      <c r="I24" s="2">
        <f t="shared" si="2"/>
        <v>0</v>
      </c>
      <c r="J24" s="15" t="str">
        <f>$J$2&amp;".1"</f>
        <v>14.6.1</v>
      </c>
    </row>
    <row r="25" spans="2:10" ht="12" customHeight="1" x14ac:dyDescent="0.2">
      <c r="B25" s="19" t="s">
        <v>17</v>
      </c>
      <c r="D25" s="20" t="s">
        <v>23</v>
      </c>
      <c r="E25" s="48" t="s">
        <v>12</v>
      </c>
      <c r="F25" s="5">
        <f>'14.6.1'!U52</f>
        <v>0</v>
      </c>
      <c r="G25" s="48" t="s">
        <v>15</v>
      </c>
      <c r="H25" s="3">
        <v>0.22162982918040364</v>
      </c>
      <c r="I25" s="2">
        <f t="shared" si="2"/>
        <v>0</v>
      </c>
      <c r="J25" s="15" t="str">
        <f>$J$2&amp;".1"</f>
        <v>14.6.1</v>
      </c>
    </row>
    <row r="27" spans="2:10" ht="12" customHeight="1" x14ac:dyDescent="0.2">
      <c r="B27" s="17"/>
    </row>
    <row r="28" spans="2:10" ht="12" customHeight="1" x14ac:dyDescent="0.2">
      <c r="D28" s="49"/>
      <c r="E28" s="49"/>
      <c r="F28" s="5"/>
      <c r="G28" s="48"/>
      <c r="H28" s="4"/>
      <c r="I28" s="2"/>
      <c r="J28" s="15"/>
    </row>
    <row r="30" spans="2:10" ht="12" customHeight="1" x14ac:dyDescent="0.2">
      <c r="B30" s="17" t="s">
        <v>24</v>
      </c>
      <c r="C30" s="14"/>
      <c r="D30" s="15"/>
      <c r="E30" s="15"/>
      <c r="F30" s="15"/>
      <c r="G30" s="15"/>
      <c r="H30" s="15"/>
      <c r="I30" s="18"/>
      <c r="J30" s="15"/>
    </row>
    <row r="31" spans="2:10" ht="12" customHeight="1" x14ac:dyDescent="0.2">
      <c r="C31" s="14"/>
      <c r="D31" s="15"/>
      <c r="E31" s="15"/>
      <c r="F31" s="21"/>
      <c r="G31" s="48"/>
      <c r="H31" s="15"/>
      <c r="I31" s="18"/>
      <c r="J31" s="15"/>
    </row>
    <row r="32" spans="2:10" ht="12" customHeight="1" x14ac:dyDescent="0.2">
      <c r="B32" s="46" t="s">
        <v>54</v>
      </c>
      <c r="D32" s="20">
        <v>282</v>
      </c>
      <c r="E32" s="48" t="s">
        <v>12</v>
      </c>
      <c r="F32" s="50">
        <v>2640684</v>
      </c>
      <c r="G32" s="48" t="s">
        <v>13</v>
      </c>
      <c r="H32" s="3">
        <v>0.22162982918040364</v>
      </c>
      <c r="I32" s="2">
        <f>H32*F32</f>
        <v>585254.34383942501</v>
      </c>
    </row>
    <row r="33" spans="2:10" ht="12" customHeight="1" x14ac:dyDescent="0.2">
      <c r="B33" s="22"/>
      <c r="D33" s="20"/>
      <c r="E33" s="48"/>
      <c r="F33" s="50"/>
      <c r="G33" s="48"/>
      <c r="I33" s="18"/>
    </row>
    <row r="34" spans="2:10" ht="12" customHeight="1" x14ac:dyDescent="0.2">
      <c r="B34" s="46" t="s">
        <v>55</v>
      </c>
      <c r="D34" s="20">
        <v>282</v>
      </c>
      <c r="E34" s="48" t="s">
        <v>12</v>
      </c>
      <c r="F34" s="2">
        <v>634740</v>
      </c>
      <c r="G34" s="48" t="s">
        <v>15</v>
      </c>
      <c r="H34" s="3">
        <v>0.22162982918040364</v>
      </c>
      <c r="I34" s="2">
        <f t="shared" ref="I34" si="3">H34*F34</f>
        <v>140677.31777396941</v>
      </c>
      <c r="J34" s="15"/>
    </row>
    <row r="35" spans="2:10" ht="12" customHeight="1" x14ac:dyDescent="0.2">
      <c r="D35" s="20"/>
      <c r="E35" s="48"/>
      <c r="F35" s="2"/>
      <c r="G35" s="48"/>
      <c r="H35" s="4"/>
      <c r="I35" s="18"/>
      <c r="J35" s="15"/>
    </row>
    <row r="51" spans="1:12" ht="12" customHeight="1" thickBot="1" x14ac:dyDescent="0.25">
      <c r="B51" s="23" t="s">
        <v>25</v>
      </c>
    </row>
    <row r="52" spans="1:12" ht="12" customHeight="1" x14ac:dyDescent="0.2">
      <c r="A52" s="51"/>
      <c r="B52" s="57" t="s">
        <v>53</v>
      </c>
      <c r="C52" s="57"/>
      <c r="D52" s="57"/>
      <c r="E52" s="57"/>
      <c r="F52" s="57"/>
      <c r="G52" s="57"/>
      <c r="H52" s="57"/>
      <c r="I52" s="57"/>
      <c r="J52" s="58"/>
      <c r="L52" s="54"/>
    </row>
    <row r="53" spans="1:12" ht="12" customHeight="1" x14ac:dyDescent="0.2">
      <c r="A53" s="52"/>
      <c r="B53" s="59"/>
      <c r="C53" s="59"/>
      <c r="D53" s="59"/>
      <c r="E53" s="59"/>
      <c r="F53" s="59"/>
      <c r="G53" s="59"/>
      <c r="H53" s="59"/>
      <c r="I53" s="59"/>
      <c r="J53" s="60"/>
    </row>
    <row r="54" spans="1:12" ht="12" customHeight="1" x14ac:dyDescent="0.2">
      <c r="A54" s="52"/>
      <c r="B54" s="59"/>
      <c r="C54" s="59"/>
      <c r="D54" s="59"/>
      <c r="E54" s="59"/>
      <c r="F54" s="59"/>
      <c r="G54" s="59"/>
      <c r="H54" s="59"/>
      <c r="I54" s="59"/>
      <c r="J54" s="60"/>
    </row>
    <row r="55" spans="1:12" ht="12" customHeight="1" x14ac:dyDescent="0.2">
      <c r="A55" s="52"/>
      <c r="B55" s="59"/>
      <c r="C55" s="59"/>
      <c r="D55" s="59"/>
      <c r="E55" s="59"/>
      <c r="F55" s="59"/>
      <c r="G55" s="59"/>
      <c r="H55" s="59"/>
      <c r="I55" s="59"/>
      <c r="J55" s="60"/>
    </row>
    <row r="56" spans="1:12" ht="12" customHeight="1" x14ac:dyDescent="0.2">
      <c r="A56" s="52"/>
      <c r="B56" s="59"/>
      <c r="C56" s="59"/>
      <c r="D56" s="59"/>
      <c r="E56" s="59"/>
      <c r="F56" s="59"/>
      <c r="G56" s="59"/>
      <c r="H56" s="59"/>
      <c r="I56" s="59"/>
      <c r="J56" s="60"/>
    </row>
    <row r="57" spans="1:12" ht="12" customHeight="1" x14ac:dyDescent="0.2">
      <c r="A57" s="52"/>
      <c r="B57" s="59"/>
      <c r="C57" s="59"/>
      <c r="D57" s="59"/>
      <c r="E57" s="59"/>
      <c r="F57" s="59"/>
      <c r="G57" s="59"/>
      <c r="H57" s="59"/>
      <c r="I57" s="59"/>
      <c r="J57" s="60"/>
    </row>
    <row r="58" spans="1:12" ht="12" customHeight="1" x14ac:dyDescent="0.2">
      <c r="A58" s="52"/>
      <c r="B58" s="59"/>
      <c r="C58" s="59"/>
      <c r="D58" s="59"/>
      <c r="E58" s="59"/>
      <c r="F58" s="59"/>
      <c r="G58" s="59"/>
      <c r="H58" s="59"/>
      <c r="I58" s="59"/>
      <c r="J58" s="60"/>
    </row>
    <row r="59" spans="1:12" ht="12" customHeight="1" x14ac:dyDescent="0.2">
      <c r="A59" s="52"/>
      <c r="B59" s="59"/>
      <c r="C59" s="59"/>
      <c r="D59" s="59"/>
      <c r="E59" s="59"/>
      <c r="F59" s="59"/>
      <c r="G59" s="59"/>
      <c r="H59" s="59"/>
      <c r="I59" s="59"/>
      <c r="J59" s="60"/>
    </row>
    <row r="60" spans="1:12" ht="12" customHeight="1" x14ac:dyDescent="0.2">
      <c r="A60" s="52"/>
      <c r="B60" s="59"/>
      <c r="C60" s="59"/>
      <c r="D60" s="59"/>
      <c r="E60" s="59"/>
      <c r="F60" s="59"/>
      <c r="G60" s="59"/>
      <c r="H60" s="59"/>
      <c r="I60" s="59"/>
      <c r="J60" s="60"/>
    </row>
    <row r="61" spans="1:12" ht="12" customHeight="1" thickBot="1" x14ac:dyDescent="0.25">
      <c r="A61" s="53"/>
      <c r="B61" s="61"/>
      <c r="C61" s="61"/>
      <c r="D61" s="61"/>
      <c r="E61" s="61"/>
      <c r="F61" s="61"/>
      <c r="G61" s="61"/>
      <c r="H61" s="61"/>
      <c r="I61" s="61"/>
      <c r="J61" s="62"/>
    </row>
    <row r="62" spans="1:12" ht="12" customHeight="1" x14ac:dyDescent="0.2">
      <c r="A62" s="55"/>
      <c r="B62" s="55"/>
      <c r="C62" s="55"/>
      <c r="D62" s="55"/>
      <c r="E62" s="55"/>
      <c r="F62" s="55"/>
      <c r="G62" s="55"/>
      <c r="H62" s="55"/>
      <c r="I62" s="55"/>
      <c r="J62" s="55"/>
    </row>
  </sheetData>
  <mergeCells count="1">
    <mergeCell ref="B52:J61"/>
  </mergeCells>
  <conditionalFormatting sqref="B9">
    <cfRule type="cellIs" dxfId="5" priority="6" stopIfTrue="1" operator="equal">
      <formula>"Adjustment to Income/Expense/Rate Base:"</formula>
    </cfRule>
  </conditionalFormatting>
  <conditionalFormatting sqref="B15">
    <cfRule type="cellIs" dxfId="4" priority="5" stopIfTrue="1" operator="equal">
      <formula>"Adjustment to Income/Expense/Rate Base:"</formula>
    </cfRule>
  </conditionalFormatting>
  <conditionalFormatting sqref="B30">
    <cfRule type="cellIs" dxfId="3" priority="4" stopIfTrue="1" operator="equal">
      <formula>"Adjustment to Income/Expense/Rate Base:"</formula>
    </cfRule>
  </conditionalFormatting>
  <conditionalFormatting sqref="B27">
    <cfRule type="cellIs" dxfId="2" priority="3" stopIfTrue="1" operator="equal">
      <formula>"Adjustment to Income/Expense/Rate Base:"</formula>
    </cfRule>
  </conditionalFormatting>
  <conditionalFormatting sqref="B33">
    <cfRule type="cellIs" dxfId="1" priority="2" stopIfTrue="1" operator="equal">
      <formula>"Adjustment to Income/Expense/Rate Base:"</formula>
    </cfRule>
  </conditionalFormatting>
  <conditionalFormatting sqref="B21">
    <cfRule type="cellIs" dxfId="0" priority="1" stopIfTrue="1" operator="equal">
      <formula>"Adjustment to Income/Expense/Rate Base:"</formula>
    </cfRule>
  </conditionalFormatting>
  <dataValidations count="1">
    <dataValidation type="list" errorStyle="warning" allowBlank="1" showInputMessage="1" showErrorMessage="1" errorTitle="FERC ACCOUNT" error="This FERC Account is not included in the drop-down list. Is this the account you want to use?" sqref="D32:D35" xr:uid="{B0250CB8-597A-4B79-B076-0DCE38BD9576}">
      <formula1>$D$95:$D$429</formula1>
    </dataValidation>
  </dataValidations>
  <pageMargins left="0.7" right="0.7" top="0.75" bottom="0.75" header="0.3" footer="0.3"/>
  <pageSetup scale="85" fitToHeight="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D32D-65A4-477E-BFCD-E91C938145ED}">
  <sheetPr>
    <pageSetUpPr fitToPage="1"/>
  </sheetPr>
  <dimension ref="A1:AN62"/>
  <sheetViews>
    <sheetView view="pageBreakPreview" zoomScale="85" zoomScaleNormal="90" zoomScaleSheetLayoutView="85" workbookViewId="0">
      <selection activeCell="N23" sqref="N23"/>
    </sheetView>
  </sheetViews>
  <sheetFormatPr defaultColWidth="9.140625" defaultRowHeight="12.75" outlineLevelCol="1" x14ac:dyDescent="0.2"/>
  <cols>
    <col min="1" max="1" width="40.140625" style="25" customWidth="1"/>
    <col min="2" max="2" width="10.5703125" style="25" bestFit="1" customWidth="1"/>
    <col min="3" max="3" width="6.85546875" style="25" bestFit="1" customWidth="1"/>
    <col min="4" max="5" width="15.7109375" style="25" hidden="1" customWidth="1" outlineLevel="1"/>
    <col min="6" max="6" width="18" style="25" hidden="1" customWidth="1" outlineLevel="1"/>
    <col min="7" max="15" width="15.7109375" style="25" hidden="1" customWidth="1" outlineLevel="1"/>
    <col min="16" max="16" width="15" style="25" bestFit="1" customWidth="1" collapsed="1"/>
    <col min="17" max="18" width="15" style="25" bestFit="1" customWidth="1"/>
    <col min="19" max="19" width="15.140625" style="25" customWidth="1"/>
    <col min="20" max="20" width="15" style="25" customWidth="1"/>
    <col min="21" max="21" width="14.7109375" style="25" customWidth="1"/>
    <col min="22" max="30" width="15" style="25" bestFit="1" customWidth="1"/>
    <col min="31" max="16384" width="9.140625" style="25"/>
  </cols>
  <sheetData>
    <row r="1" spans="1:40" x14ac:dyDescent="0.2">
      <c r="A1" s="24" t="str">
        <f>'14.6'!B2</f>
        <v>PacifiCorp</v>
      </c>
    </row>
    <row r="2" spans="1:40" x14ac:dyDescent="0.2">
      <c r="A2" s="24" t="str">
        <f>'14.6'!B3</f>
        <v>Washington 2023 General Rate Case</v>
      </c>
    </row>
    <row r="3" spans="1:40" x14ac:dyDescent="0.2">
      <c r="A3" s="24" t="str">
        <f>'14.6'!B4</f>
        <v>Existing Coal-Fired Generation Assets - Year 2</v>
      </c>
    </row>
    <row r="4" spans="1:40" x14ac:dyDescent="0.2">
      <c r="A4" s="24"/>
    </row>
    <row r="5" spans="1:40" x14ac:dyDescent="0.2">
      <c r="A5" s="24"/>
    </row>
    <row r="7" spans="1:40" x14ac:dyDescent="0.2">
      <c r="A7" s="6" t="s">
        <v>26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</row>
    <row r="8" spans="1:40" x14ac:dyDescent="0.2"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6" t="s">
        <v>27</v>
      </c>
      <c r="AD8" s="26" t="s">
        <v>27</v>
      </c>
    </row>
    <row r="9" spans="1:40" x14ac:dyDescent="0.2">
      <c r="B9" s="26" t="s">
        <v>28</v>
      </c>
      <c r="C9" s="26" t="s">
        <v>29</v>
      </c>
      <c r="D9" s="7">
        <v>45261</v>
      </c>
      <c r="E9" s="7">
        <v>45292</v>
      </c>
      <c r="F9" s="7">
        <v>45323</v>
      </c>
      <c r="G9" s="7">
        <v>45352</v>
      </c>
      <c r="H9" s="7">
        <v>45383</v>
      </c>
      <c r="I9" s="7">
        <v>45413</v>
      </c>
      <c r="J9" s="7">
        <v>45444</v>
      </c>
      <c r="K9" s="7">
        <v>45474</v>
      </c>
      <c r="L9" s="7">
        <v>45505</v>
      </c>
      <c r="M9" s="7">
        <v>45536</v>
      </c>
      <c r="N9" s="7">
        <v>45566</v>
      </c>
      <c r="O9" s="7">
        <v>45597</v>
      </c>
      <c r="P9" s="7">
        <v>45627</v>
      </c>
      <c r="Q9" s="7">
        <v>45658</v>
      </c>
      <c r="R9" s="7">
        <v>45689</v>
      </c>
      <c r="S9" s="7">
        <v>45717</v>
      </c>
      <c r="T9" s="7">
        <v>45748</v>
      </c>
      <c r="U9" s="7">
        <v>45778</v>
      </c>
      <c r="V9" s="7">
        <v>45809</v>
      </c>
      <c r="W9" s="7">
        <v>45839</v>
      </c>
      <c r="X9" s="7">
        <v>45870</v>
      </c>
      <c r="Y9" s="7">
        <v>45901</v>
      </c>
      <c r="Z9" s="7">
        <v>45931</v>
      </c>
      <c r="AA9" s="7">
        <v>45962</v>
      </c>
      <c r="AB9" s="7">
        <v>45992</v>
      </c>
      <c r="AC9" s="7">
        <v>45627</v>
      </c>
      <c r="AD9" s="7">
        <v>45992</v>
      </c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40" x14ac:dyDescent="0.2">
      <c r="A10" s="25" t="s">
        <v>30</v>
      </c>
      <c r="B10" s="9">
        <v>312</v>
      </c>
      <c r="C10" s="9" t="s">
        <v>13</v>
      </c>
      <c r="D10" s="10">
        <v>703792297.27999997</v>
      </c>
      <c r="E10" s="10">
        <f t="shared" ref="E10:AB14" si="0">D10</f>
        <v>703792297.27999997</v>
      </c>
      <c r="F10" s="10">
        <f t="shared" si="0"/>
        <v>703792297.27999997</v>
      </c>
      <c r="G10" s="10">
        <f t="shared" si="0"/>
        <v>703792297.27999997</v>
      </c>
      <c r="H10" s="10">
        <f t="shared" si="0"/>
        <v>703792297.27999997</v>
      </c>
      <c r="I10" s="10">
        <f t="shared" si="0"/>
        <v>703792297.27999997</v>
      </c>
      <c r="J10" s="10">
        <f t="shared" si="0"/>
        <v>703792297.27999997</v>
      </c>
      <c r="K10" s="10">
        <f t="shared" si="0"/>
        <v>703792297.27999997</v>
      </c>
      <c r="L10" s="10">
        <f t="shared" si="0"/>
        <v>703792297.27999997</v>
      </c>
      <c r="M10" s="10">
        <f t="shared" si="0"/>
        <v>703792297.27999997</v>
      </c>
      <c r="N10" s="10">
        <f t="shared" si="0"/>
        <v>703792297.27999997</v>
      </c>
      <c r="O10" s="10">
        <f t="shared" si="0"/>
        <v>703792297.27999997</v>
      </c>
      <c r="P10" s="10">
        <f t="shared" si="0"/>
        <v>703792297.27999997</v>
      </c>
      <c r="Q10" s="10">
        <f t="shared" si="0"/>
        <v>703792297.27999997</v>
      </c>
      <c r="R10" s="10">
        <f t="shared" si="0"/>
        <v>703792297.27999997</v>
      </c>
      <c r="S10" s="10">
        <f t="shared" si="0"/>
        <v>703792297.27999997</v>
      </c>
      <c r="T10" s="10">
        <f t="shared" si="0"/>
        <v>703792297.27999997</v>
      </c>
      <c r="U10" s="10">
        <f t="shared" si="0"/>
        <v>703792297.27999997</v>
      </c>
      <c r="V10" s="10">
        <f t="shared" si="0"/>
        <v>703792297.27999997</v>
      </c>
      <c r="W10" s="10">
        <f t="shared" si="0"/>
        <v>703792297.27999997</v>
      </c>
      <c r="X10" s="10">
        <f t="shared" si="0"/>
        <v>703792297.27999997</v>
      </c>
      <c r="Y10" s="10">
        <f t="shared" si="0"/>
        <v>703792297.27999997</v>
      </c>
      <c r="Z10" s="10">
        <f t="shared" si="0"/>
        <v>703792297.27999997</v>
      </c>
      <c r="AA10" s="10">
        <f t="shared" si="0"/>
        <v>703792297.27999997</v>
      </c>
      <c r="AB10" s="10">
        <f t="shared" si="0"/>
        <v>703792297.27999997</v>
      </c>
      <c r="AC10" s="10">
        <f>(((D10+P10)+(SUM(E10:O10)*2))/24)</f>
        <v>703792297.27999985</v>
      </c>
      <c r="AD10" s="10">
        <f>(((P10+AB10)+(SUM(Q10:AA10)*2))/24)</f>
        <v>703792297.27999985</v>
      </c>
    </row>
    <row r="11" spans="1:40" x14ac:dyDescent="0.2">
      <c r="A11" s="25" t="s">
        <v>31</v>
      </c>
      <c r="B11" s="9">
        <v>312</v>
      </c>
      <c r="C11" s="9" t="s">
        <v>13</v>
      </c>
      <c r="D11" s="10">
        <v>521764785.42000008</v>
      </c>
      <c r="E11" s="10">
        <f t="shared" si="0"/>
        <v>521764785.42000008</v>
      </c>
      <c r="F11" s="10">
        <f t="shared" si="0"/>
        <v>521764785.42000008</v>
      </c>
      <c r="G11" s="10">
        <f t="shared" si="0"/>
        <v>521764785.42000008</v>
      </c>
      <c r="H11" s="10">
        <f t="shared" si="0"/>
        <v>521764785.42000008</v>
      </c>
      <c r="I11" s="10">
        <f t="shared" si="0"/>
        <v>521764785.42000008</v>
      </c>
      <c r="J11" s="10">
        <f t="shared" si="0"/>
        <v>521764785.42000008</v>
      </c>
      <c r="K11" s="10">
        <f t="shared" si="0"/>
        <v>521764785.42000008</v>
      </c>
      <c r="L11" s="10">
        <f t="shared" si="0"/>
        <v>521764785.42000008</v>
      </c>
      <c r="M11" s="10">
        <f t="shared" si="0"/>
        <v>521764785.42000008</v>
      </c>
      <c r="N11" s="10">
        <f t="shared" si="0"/>
        <v>521764785.42000008</v>
      </c>
      <c r="O11" s="10">
        <f t="shared" si="0"/>
        <v>521764785.42000008</v>
      </c>
      <c r="P11" s="10">
        <f t="shared" si="0"/>
        <v>521764785.42000008</v>
      </c>
      <c r="Q11" s="10">
        <f t="shared" si="0"/>
        <v>521764785.42000008</v>
      </c>
      <c r="R11" s="10">
        <f t="shared" si="0"/>
        <v>521764785.42000008</v>
      </c>
      <c r="S11" s="10">
        <f t="shared" si="0"/>
        <v>521764785.42000008</v>
      </c>
      <c r="T11" s="10">
        <f t="shared" si="0"/>
        <v>521764785.42000008</v>
      </c>
      <c r="U11" s="10">
        <f t="shared" si="0"/>
        <v>521764785.42000008</v>
      </c>
      <c r="V11" s="10">
        <f t="shared" si="0"/>
        <v>521764785.42000008</v>
      </c>
      <c r="W11" s="10">
        <f t="shared" si="0"/>
        <v>521764785.42000008</v>
      </c>
      <c r="X11" s="10">
        <f t="shared" si="0"/>
        <v>521764785.42000008</v>
      </c>
      <c r="Y11" s="10">
        <f t="shared" si="0"/>
        <v>521764785.42000008</v>
      </c>
      <c r="Z11" s="10">
        <f t="shared" si="0"/>
        <v>521764785.42000008</v>
      </c>
      <c r="AA11" s="10">
        <f t="shared" si="0"/>
        <v>521764785.42000008</v>
      </c>
      <c r="AB11" s="10">
        <f t="shared" si="0"/>
        <v>521764785.42000008</v>
      </c>
      <c r="AC11" s="10">
        <f>(((D11+P11)+(SUM(E11:O11)*2))/24)</f>
        <v>521764785.42000008</v>
      </c>
      <c r="AD11" s="10">
        <f t="shared" ref="AD11:AD14" si="1">(((P11+AB11)+(SUM(Q11:AA11)*2))/24)</f>
        <v>521764785.42000008</v>
      </c>
    </row>
    <row r="12" spans="1:40" x14ac:dyDescent="0.2">
      <c r="A12" s="25" t="s">
        <v>14</v>
      </c>
      <c r="B12" s="9">
        <v>312</v>
      </c>
      <c r="C12" s="9" t="s">
        <v>15</v>
      </c>
      <c r="D12" s="10">
        <v>113728226.36806494</v>
      </c>
      <c r="E12" s="10">
        <f t="shared" si="0"/>
        <v>113728226.36806494</v>
      </c>
      <c r="F12" s="10">
        <f t="shared" si="0"/>
        <v>113728226.36806494</v>
      </c>
      <c r="G12" s="10">
        <f t="shared" si="0"/>
        <v>113728226.36806494</v>
      </c>
      <c r="H12" s="10">
        <f t="shared" si="0"/>
        <v>113728226.36806494</v>
      </c>
      <c r="I12" s="10">
        <f t="shared" si="0"/>
        <v>113728226.36806494</v>
      </c>
      <c r="J12" s="10">
        <f t="shared" si="0"/>
        <v>113728226.36806494</v>
      </c>
      <c r="K12" s="10">
        <f t="shared" si="0"/>
        <v>113728226.36806494</v>
      </c>
      <c r="L12" s="10">
        <f t="shared" si="0"/>
        <v>113728226.36806494</v>
      </c>
      <c r="M12" s="10">
        <f t="shared" si="0"/>
        <v>113728226.36806494</v>
      </c>
      <c r="N12" s="10">
        <f t="shared" si="0"/>
        <v>113728226.36806494</v>
      </c>
      <c r="O12" s="10">
        <f t="shared" si="0"/>
        <v>113728226.36806494</v>
      </c>
      <c r="P12" s="10">
        <f t="shared" si="0"/>
        <v>113728226.36806494</v>
      </c>
      <c r="Q12" s="10">
        <f t="shared" si="0"/>
        <v>113728226.36806494</v>
      </c>
      <c r="R12" s="10">
        <f t="shared" si="0"/>
        <v>113728226.36806494</v>
      </c>
      <c r="S12" s="10">
        <f t="shared" si="0"/>
        <v>113728226.36806494</v>
      </c>
      <c r="T12" s="10">
        <f t="shared" si="0"/>
        <v>113728226.36806494</v>
      </c>
      <c r="U12" s="10">
        <f t="shared" si="0"/>
        <v>113728226.36806494</v>
      </c>
      <c r="V12" s="10">
        <f t="shared" si="0"/>
        <v>113728226.36806494</v>
      </c>
      <c r="W12" s="10">
        <f t="shared" si="0"/>
        <v>113728226.36806494</v>
      </c>
      <c r="X12" s="10">
        <f t="shared" si="0"/>
        <v>113728226.36806494</v>
      </c>
      <c r="Y12" s="10">
        <f t="shared" si="0"/>
        <v>113728226.36806494</v>
      </c>
      <c r="Z12" s="10">
        <f t="shared" si="0"/>
        <v>113728226.36806494</v>
      </c>
      <c r="AA12" s="10">
        <f t="shared" si="0"/>
        <v>113728226.36806494</v>
      </c>
      <c r="AB12" s="10">
        <f t="shared" si="0"/>
        <v>113728226.36806494</v>
      </c>
      <c r="AC12" s="10">
        <f>(((D12+P12)+(SUM(E12:O12)*2))/24)</f>
        <v>113728226.3680649</v>
      </c>
      <c r="AD12" s="10">
        <f t="shared" si="1"/>
        <v>113728226.3680649</v>
      </c>
    </row>
    <row r="13" spans="1:40" x14ac:dyDescent="0.2">
      <c r="A13" s="25" t="s">
        <v>16</v>
      </c>
      <c r="B13" s="9">
        <v>353</v>
      </c>
      <c r="C13" s="9" t="s">
        <v>13</v>
      </c>
      <c r="D13" s="10">
        <v>14443972.010000002</v>
      </c>
      <c r="E13" s="10">
        <f t="shared" si="0"/>
        <v>14443972.010000002</v>
      </c>
      <c r="F13" s="10">
        <f t="shared" si="0"/>
        <v>14443972.010000002</v>
      </c>
      <c r="G13" s="10">
        <f t="shared" si="0"/>
        <v>14443972.010000002</v>
      </c>
      <c r="H13" s="10">
        <f t="shared" si="0"/>
        <v>14443972.010000002</v>
      </c>
      <c r="I13" s="10">
        <f t="shared" si="0"/>
        <v>14443972.010000002</v>
      </c>
      <c r="J13" s="10">
        <f t="shared" si="0"/>
        <v>14443972.010000002</v>
      </c>
      <c r="K13" s="10">
        <f t="shared" si="0"/>
        <v>14443972.010000002</v>
      </c>
      <c r="L13" s="10">
        <f t="shared" si="0"/>
        <v>14443972.010000002</v>
      </c>
      <c r="M13" s="10">
        <f t="shared" si="0"/>
        <v>14443972.010000002</v>
      </c>
      <c r="N13" s="10">
        <f t="shared" si="0"/>
        <v>14443972.010000002</v>
      </c>
      <c r="O13" s="10">
        <f t="shared" si="0"/>
        <v>14443972.010000002</v>
      </c>
      <c r="P13" s="10">
        <f t="shared" si="0"/>
        <v>14443972.010000002</v>
      </c>
      <c r="Q13" s="10">
        <f t="shared" si="0"/>
        <v>14443972.010000002</v>
      </c>
      <c r="R13" s="10">
        <f t="shared" si="0"/>
        <v>14443972.010000002</v>
      </c>
      <c r="S13" s="10">
        <f t="shared" si="0"/>
        <v>14443972.010000002</v>
      </c>
      <c r="T13" s="10">
        <f t="shared" si="0"/>
        <v>14443972.010000002</v>
      </c>
      <c r="U13" s="10">
        <f t="shared" si="0"/>
        <v>14443972.010000002</v>
      </c>
      <c r="V13" s="10">
        <f t="shared" si="0"/>
        <v>14443972.010000002</v>
      </c>
      <c r="W13" s="10">
        <f t="shared" si="0"/>
        <v>14443972.010000002</v>
      </c>
      <c r="X13" s="10">
        <f t="shared" si="0"/>
        <v>14443972.010000002</v>
      </c>
      <c r="Y13" s="10">
        <f t="shared" si="0"/>
        <v>14443972.010000002</v>
      </c>
      <c r="Z13" s="10">
        <f t="shared" si="0"/>
        <v>14443972.010000002</v>
      </c>
      <c r="AA13" s="10">
        <f t="shared" si="0"/>
        <v>14443972.010000002</v>
      </c>
      <c r="AB13" s="10">
        <f t="shared" si="0"/>
        <v>14443972.010000002</v>
      </c>
      <c r="AC13" s="10">
        <f>(((D13+P13)+(SUM(E13:O13)*2))/24)</f>
        <v>14443972.01</v>
      </c>
      <c r="AD13" s="10">
        <f t="shared" si="1"/>
        <v>14443972.01</v>
      </c>
    </row>
    <row r="14" spans="1:40" x14ac:dyDescent="0.2">
      <c r="A14" s="25" t="s">
        <v>17</v>
      </c>
      <c r="B14" s="9">
        <v>353</v>
      </c>
      <c r="C14" s="9" t="s">
        <v>15</v>
      </c>
      <c r="D14" s="10">
        <v>1969943.43</v>
      </c>
      <c r="E14" s="10">
        <f t="shared" si="0"/>
        <v>1969943.43</v>
      </c>
      <c r="F14" s="10">
        <f t="shared" si="0"/>
        <v>1969943.43</v>
      </c>
      <c r="G14" s="10">
        <f t="shared" si="0"/>
        <v>1969943.43</v>
      </c>
      <c r="H14" s="10">
        <f t="shared" si="0"/>
        <v>1969943.43</v>
      </c>
      <c r="I14" s="10">
        <f t="shared" si="0"/>
        <v>1969943.43</v>
      </c>
      <c r="J14" s="10">
        <f t="shared" si="0"/>
        <v>1969943.43</v>
      </c>
      <c r="K14" s="10">
        <f t="shared" si="0"/>
        <v>1969943.43</v>
      </c>
      <c r="L14" s="10">
        <f t="shared" si="0"/>
        <v>1969943.43</v>
      </c>
      <c r="M14" s="10">
        <f t="shared" si="0"/>
        <v>1969943.43</v>
      </c>
      <c r="N14" s="10">
        <f t="shared" si="0"/>
        <v>1969943.43</v>
      </c>
      <c r="O14" s="10">
        <f t="shared" si="0"/>
        <v>1969943.43</v>
      </c>
      <c r="P14" s="10">
        <f t="shared" si="0"/>
        <v>1969943.43</v>
      </c>
      <c r="Q14" s="10">
        <f t="shared" si="0"/>
        <v>1969943.43</v>
      </c>
      <c r="R14" s="10">
        <f t="shared" si="0"/>
        <v>1969943.43</v>
      </c>
      <c r="S14" s="10">
        <f t="shared" si="0"/>
        <v>1969943.43</v>
      </c>
      <c r="T14" s="10">
        <f t="shared" si="0"/>
        <v>1969943.43</v>
      </c>
      <c r="U14" s="10">
        <f t="shared" si="0"/>
        <v>1969943.43</v>
      </c>
      <c r="V14" s="10">
        <f t="shared" si="0"/>
        <v>1969943.43</v>
      </c>
      <c r="W14" s="10">
        <f t="shared" si="0"/>
        <v>1969943.43</v>
      </c>
      <c r="X14" s="10">
        <f t="shared" si="0"/>
        <v>1969943.43</v>
      </c>
      <c r="Y14" s="10">
        <f t="shared" si="0"/>
        <v>1969943.43</v>
      </c>
      <c r="Z14" s="10">
        <f t="shared" si="0"/>
        <v>1969943.43</v>
      </c>
      <c r="AA14" s="10">
        <f t="shared" si="0"/>
        <v>1969943.43</v>
      </c>
      <c r="AB14" s="10">
        <f t="shared" si="0"/>
        <v>1969943.43</v>
      </c>
      <c r="AC14" s="10">
        <f>(((D14+P14)+(SUM(E14:O14)*2))/24)</f>
        <v>1969943.43</v>
      </c>
      <c r="AD14" s="10">
        <f t="shared" si="1"/>
        <v>1969943.43</v>
      </c>
    </row>
    <row r="15" spans="1:40" x14ac:dyDescent="0.2">
      <c r="B15" s="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40" x14ac:dyDescent="0.2">
      <c r="B16" s="9"/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40" x14ac:dyDescent="0.2">
      <c r="B17" s="9"/>
      <c r="C17" s="9"/>
    </row>
    <row r="18" spans="1:40" x14ac:dyDescent="0.2">
      <c r="A18" s="6" t="s">
        <v>32</v>
      </c>
      <c r="B18" s="9"/>
      <c r="C18" s="9"/>
      <c r="AC18" s="26" t="s">
        <v>57</v>
      </c>
      <c r="AD18" s="26" t="s">
        <v>57</v>
      </c>
    </row>
    <row r="19" spans="1:40" x14ac:dyDescent="0.2">
      <c r="B19" s="26" t="s">
        <v>28</v>
      </c>
      <c r="C19" s="26" t="s">
        <v>29</v>
      </c>
      <c r="D19" s="7">
        <v>45261</v>
      </c>
      <c r="E19" s="7">
        <v>45292</v>
      </c>
      <c r="F19" s="7">
        <v>45323</v>
      </c>
      <c r="G19" s="7">
        <v>45352</v>
      </c>
      <c r="H19" s="7">
        <v>45383</v>
      </c>
      <c r="I19" s="7">
        <v>45413</v>
      </c>
      <c r="J19" s="7">
        <v>45444</v>
      </c>
      <c r="K19" s="7">
        <v>45474</v>
      </c>
      <c r="L19" s="7">
        <v>45505</v>
      </c>
      <c r="M19" s="7">
        <v>45536</v>
      </c>
      <c r="N19" s="7">
        <v>45566</v>
      </c>
      <c r="O19" s="7">
        <v>45597</v>
      </c>
      <c r="P19" s="7">
        <v>45627</v>
      </c>
      <c r="Q19" s="7">
        <v>45658</v>
      </c>
      <c r="R19" s="7">
        <v>45689</v>
      </c>
      <c r="S19" s="7">
        <v>45717</v>
      </c>
      <c r="T19" s="7">
        <v>45748</v>
      </c>
      <c r="U19" s="7">
        <v>45778</v>
      </c>
      <c r="V19" s="7">
        <v>45809</v>
      </c>
      <c r="W19" s="7">
        <v>45839</v>
      </c>
      <c r="X19" s="7">
        <v>45870</v>
      </c>
      <c r="Y19" s="7">
        <v>45901</v>
      </c>
      <c r="Z19" s="7">
        <v>45931</v>
      </c>
      <c r="AA19" s="7">
        <v>45962</v>
      </c>
      <c r="AB19" s="7">
        <v>45992</v>
      </c>
      <c r="AC19" s="7">
        <v>45627</v>
      </c>
      <c r="AD19" s="7">
        <v>45992</v>
      </c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spans="1:40" x14ac:dyDescent="0.2">
      <c r="A20" s="25" t="s">
        <v>30</v>
      </c>
      <c r="B20" s="1" t="s">
        <v>19</v>
      </c>
      <c r="C20" s="9" t="s">
        <v>13</v>
      </c>
      <c r="D20" s="10">
        <v>11853253.15724209</v>
      </c>
      <c r="E20" s="10">
        <f>(((D10+E10)/2)*$B$46)/12</f>
        <v>527123.00102559628</v>
      </c>
      <c r="F20" s="10">
        <f>(((E10+F10)/2)*$B$46)/12</f>
        <v>527123.00102559628</v>
      </c>
      <c r="G20" s="10">
        <f t="shared" ref="G20:AB20" si="2">(((F10+G10)/2)*$B$46)/12</f>
        <v>527123.00102559628</v>
      </c>
      <c r="H20" s="10">
        <f t="shared" si="2"/>
        <v>527123.00102559628</v>
      </c>
      <c r="I20" s="10">
        <f t="shared" si="2"/>
        <v>527123.00102559628</v>
      </c>
      <c r="J20" s="10">
        <f t="shared" si="2"/>
        <v>527123.00102559628</v>
      </c>
      <c r="K20" s="10">
        <f t="shared" si="2"/>
        <v>527123.00102559628</v>
      </c>
      <c r="L20" s="10">
        <f t="shared" si="2"/>
        <v>527123.00102559628</v>
      </c>
      <c r="M20" s="10">
        <f t="shared" si="2"/>
        <v>527123.00102559628</v>
      </c>
      <c r="N20" s="10">
        <f t="shared" si="2"/>
        <v>527123.00102559628</v>
      </c>
      <c r="O20" s="10">
        <f t="shared" si="2"/>
        <v>527123.00102559628</v>
      </c>
      <c r="P20" s="10">
        <f t="shared" si="2"/>
        <v>527123.00102559628</v>
      </c>
      <c r="Q20" s="10">
        <f t="shared" si="2"/>
        <v>527123.00102559628</v>
      </c>
      <c r="R20" s="10">
        <f t="shared" si="2"/>
        <v>527123.00102559628</v>
      </c>
      <c r="S20" s="10">
        <f t="shared" si="2"/>
        <v>527123.00102559628</v>
      </c>
      <c r="T20" s="10">
        <f t="shared" si="2"/>
        <v>527123.00102559628</v>
      </c>
      <c r="U20" s="10">
        <f t="shared" si="2"/>
        <v>527123.00102559628</v>
      </c>
      <c r="V20" s="10">
        <f t="shared" si="2"/>
        <v>527123.00102559628</v>
      </c>
      <c r="W20" s="10">
        <f t="shared" si="2"/>
        <v>527123.00102559628</v>
      </c>
      <c r="X20" s="10">
        <f t="shared" si="2"/>
        <v>527123.00102559628</v>
      </c>
      <c r="Y20" s="10">
        <f t="shared" si="2"/>
        <v>527123.00102559628</v>
      </c>
      <c r="Z20" s="10">
        <f t="shared" si="2"/>
        <v>527123.00102559628</v>
      </c>
      <c r="AA20" s="10">
        <f t="shared" si="2"/>
        <v>527123.00102559628</v>
      </c>
      <c r="AB20" s="10">
        <f t="shared" si="2"/>
        <v>527123.00102559628</v>
      </c>
      <c r="AC20" s="10">
        <f>SUM(E20:P20)</f>
        <v>6325476.0123071568</v>
      </c>
      <c r="AD20" s="10">
        <f>SUM(Q20:AB20)</f>
        <v>6325476.0123071568</v>
      </c>
    </row>
    <row r="21" spans="1:40" x14ac:dyDescent="0.2">
      <c r="A21" s="25" t="s">
        <v>31</v>
      </c>
      <c r="B21" s="1" t="s">
        <v>19</v>
      </c>
      <c r="C21" s="9" t="s">
        <v>13</v>
      </c>
      <c r="D21" s="10">
        <v>8787550.1252564061</v>
      </c>
      <c r="E21" s="10">
        <f>(((D11+E11)/2)*$B$47)/12</f>
        <v>367903.37433181173</v>
      </c>
      <c r="F21" s="10">
        <f>(((E11+F11)/2)*$B$47)/12</f>
        <v>367903.37433181173</v>
      </c>
      <c r="G21" s="10">
        <f>(((F11+G11)/2)*$B$47)/12</f>
        <v>367903.37433181173</v>
      </c>
      <c r="H21" s="10">
        <f t="shared" ref="H21:AB21" si="3">(((G11+H11)/2)*$B$47)/12</f>
        <v>367903.37433181173</v>
      </c>
      <c r="I21" s="10">
        <f t="shared" si="3"/>
        <v>367903.37433181173</v>
      </c>
      <c r="J21" s="10">
        <f t="shared" si="3"/>
        <v>367903.37433181173</v>
      </c>
      <c r="K21" s="10">
        <f t="shared" si="3"/>
        <v>367903.37433181173</v>
      </c>
      <c r="L21" s="10">
        <f t="shared" si="3"/>
        <v>367903.37433181173</v>
      </c>
      <c r="M21" s="10">
        <f t="shared" si="3"/>
        <v>367903.37433181173</v>
      </c>
      <c r="N21" s="10">
        <f t="shared" si="3"/>
        <v>367903.37433181173</v>
      </c>
      <c r="O21" s="10">
        <f t="shared" si="3"/>
        <v>367903.37433181173</v>
      </c>
      <c r="P21" s="10">
        <f t="shared" si="3"/>
        <v>367903.37433181173</v>
      </c>
      <c r="Q21" s="10">
        <f t="shared" si="3"/>
        <v>367903.37433181173</v>
      </c>
      <c r="R21" s="10">
        <f t="shared" si="3"/>
        <v>367903.37433181173</v>
      </c>
      <c r="S21" s="10">
        <f t="shared" si="3"/>
        <v>367903.37433181173</v>
      </c>
      <c r="T21" s="10">
        <f t="shared" si="3"/>
        <v>367903.37433181173</v>
      </c>
      <c r="U21" s="10">
        <f t="shared" si="3"/>
        <v>367903.37433181173</v>
      </c>
      <c r="V21" s="10">
        <f t="shared" si="3"/>
        <v>367903.37433181173</v>
      </c>
      <c r="W21" s="10">
        <f t="shared" si="3"/>
        <v>367903.37433181173</v>
      </c>
      <c r="X21" s="10">
        <f t="shared" si="3"/>
        <v>367903.37433181173</v>
      </c>
      <c r="Y21" s="10">
        <f t="shared" si="3"/>
        <v>367903.37433181173</v>
      </c>
      <c r="Z21" s="10">
        <f t="shared" si="3"/>
        <v>367903.37433181173</v>
      </c>
      <c r="AA21" s="10">
        <f t="shared" si="3"/>
        <v>367903.37433181173</v>
      </c>
      <c r="AB21" s="10">
        <f t="shared" si="3"/>
        <v>367903.37433181173</v>
      </c>
      <c r="AC21" s="10">
        <f>SUM(E21:P21)</f>
        <v>4414840.491981742</v>
      </c>
      <c r="AD21" s="10">
        <f>SUM(Q21:AB21)</f>
        <v>4414840.491981742</v>
      </c>
    </row>
    <row r="22" spans="1:40" x14ac:dyDescent="0.2">
      <c r="A22" s="25" t="s">
        <v>14</v>
      </c>
      <c r="B22" s="9" t="s">
        <v>19</v>
      </c>
      <c r="C22" s="9" t="s">
        <v>15</v>
      </c>
      <c r="D22" s="10">
        <v>1669565.327772103</v>
      </c>
      <c r="E22" s="10">
        <f>(((D12+E12)/2)*$B$48)/12</f>
        <v>215135.89487958953</v>
      </c>
      <c r="F22" s="10">
        <f>(((E12+F12)/2)*$B$48)/12</f>
        <v>215135.89487958953</v>
      </c>
      <c r="G22" s="10">
        <f t="shared" ref="G22:AB22" si="4">(((F12+G12)/2)*$B$48)/12</f>
        <v>215135.89487958953</v>
      </c>
      <c r="H22" s="10">
        <f t="shared" si="4"/>
        <v>215135.89487958953</v>
      </c>
      <c r="I22" s="10">
        <f t="shared" si="4"/>
        <v>215135.89487958953</v>
      </c>
      <c r="J22" s="10">
        <f t="shared" si="4"/>
        <v>215135.89487958953</v>
      </c>
      <c r="K22" s="10">
        <f t="shared" si="4"/>
        <v>215135.89487958953</v>
      </c>
      <c r="L22" s="10">
        <f t="shared" si="4"/>
        <v>215135.89487958953</v>
      </c>
      <c r="M22" s="10">
        <f t="shared" si="4"/>
        <v>215135.89487958953</v>
      </c>
      <c r="N22" s="10">
        <f t="shared" si="4"/>
        <v>215135.89487958953</v>
      </c>
      <c r="O22" s="10">
        <f t="shared" si="4"/>
        <v>215135.89487958953</v>
      </c>
      <c r="P22" s="10">
        <f t="shared" si="4"/>
        <v>215135.89487958953</v>
      </c>
      <c r="Q22" s="10">
        <f t="shared" si="4"/>
        <v>215135.89487958953</v>
      </c>
      <c r="R22" s="10">
        <f t="shared" si="4"/>
        <v>215135.89487958953</v>
      </c>
      <c r="S22" s="10">
        <f t="shared" si="4"/>
        <v>215135.89487958953</v>
      </c>
      <c r="T22" s="10">
        <f t="shared" si="4"/>
        <v>215135.89487958953</v>
      </c>
      <c r="U22" s="10">
        <f t="shared" si="4"/>
        <v>215135.89487958953</v>
      </c>
      <c r="V22" s="10">
        <f t="shared" si="4"/>
        <v>215135.89487958953</v>
      </c>
      <c r="W22" s="10">
        <f t="shared" si="4"/>
        <v>215135.89487958953</v>
      </c>
      <c r="X22" s="10">
        <f t="shared" si="4"/>
        <v>215135.89487958953</v>
      </c>
      <c r="Y22" s="10">
        <f t="shared" si="4"/>
        <v>215135.89487958953</v>
      </c>
      <c r="Z22" s="10">
        <f t="shared" si="4"/>
        <v>215135.89487958953</v>
      </c>
      <c r="AA22" s="10">
        <f t="shared" si="4"/>
        <v>215135.89487958953</v>
      </c>
      <c r="AB22" s="10">
        <f t="shared" si="4"/>
        <v>215135.89487958953</v>
      </c>
      <c r="AC22" s="10">
        <f>SUM(E22:P22)</f>
        <v>2581630.7385550737</v>
      </c>
      <c r="AD22" s="10">
        <f>SUM(Q22:AB22)</f>
        <v>2581630.7385550737</v>
      </c>
    </row>
    <row r="23" spans="1:40" x14ac:dyDescent="0.2">
      <c r="A23" s="25" t="s">
        <v>16</v>
      </c>
      <c r="B23" s="9" t="s">
        <v>20</v>
      </c>
      <c r="C23" s="9" t="s">
        <v>13</v>
      </c>
      <c r="D23" s="10">
        <v>315140.3116666667</v>
      </c>
      <c r="E23" s="10">
        <f>(((D13+E13)/2)*$B$49)/12</f>
        <v>0</v>
      </c>
      <c r="F23" s="10">
        <f>(((E13+F13)/2)*$B$49)/12</f>
        <v>0</v>
      </c>
      <c r="G23" s="10">
        <f t="shared" ref="G23:AB23" si="5">(((F13+G13)/2)*$B$49)/12</f>
        <v>0</v>
      </c>
      <c r="H23" s="10">
        <f t="shared" si="5"/>
        <v>0</v>
      </c>
      <c r="I23" s="10">
        <f t="shared" si="5"/>
        <v>0</v>
      </c>
      <c r="J23" s="10">
        <f t="shared" si="5"/>
        <v>0</v>
      </c>
      <c r="K23" s="10">
        <f t="shared" si="5"/>
        <v>0</v>
      </c>
      <c r="L23" s="10">
        <f t="shared" si="5"/>
        <v>0</v>
      </c>
      <c r="M23" s="10">
        <f t="shared" si="5"/>
        <v>0</v>
      </c>
      <c r="N23" s="10">
        <f t="shared" si="5"/>
        <v>0</v>
      </c>
      <c r="O23" s="10">
        <f t="shared" si="5"/>
        <v>0</v>
      </c>
      <c r="P23" s="10">
        <f t="shared" si="5"/>
        <v>0</v>
      </c>
      <c r="Q23" s="10">
        <f t="shared" si="5"/>
        <v>0</v>
      </c>
      <c r="R23" s="10">
        <f t="shared" si="5"/>
        <v>0</v>
      </c>
      <c r="S23" s="10">
        <f t="shared" si="5"/>
        <v>0</v>
      </c>
      <c r="T23" s="10">
        <f t="shared" si="5"/>
        <v>0</v>
      </c>
      <c r="U23" s="10">
        <f t="shared" si="5"/>
        <v>0</v>
      </c>
      <c r="V23" s="10">
        <f t="shared" si="5"/>
        <v>0</v>
      </c>
      <c r="W23" s="10">
        <f t="shared" si="5"/>
        <v>0</v>
      </c>
      <c r="X23" s="10">
        <f t="shared" si="5"/>
        <v>0</v>
      </c>
      <c r="Y23" s="10">
        <f t="shared" si="5"/>
        <v>0</v>
      </c>
      <c r="Z23" s="10">
        <f t="shared" si="5"/>
        <v>0</v>
      </c>
      <c r="AA23" s="10">
        <f t="shared" si="5"/>
        <v>0</v>
      </c>
      <c r="AB23" s="10">
        <f t="shared" si="5"/>
        <v>0</v>
      </c>
      <c r="AC23" s="10">
        <f>SUM(E23:P23)</f>
        <v>0</v>
      </c>
      <c r="AD23" s="10">
        <f>SUM(Q23:AB23)</f>
        <v>0</v>
      </c>
    </row>
    <row r="24" spans="1:40" x14ac:dyDescent="0.2">
      <c r="A24" s="25" t="s">
        <v>17</v>
      </c>
      <c r="B24" s="9" t="s">
        <v>20</v>
      </c>
      <c r="C24" s="9" t="s">
        <v>15</v>
      </c>
      <c r="D24" s="10">
        <v>36590.793333333335</v>
      </c>
      <c r="E24" s="10">
        <f>(((D14+E14)/2)*$B$50)/12</f>
        <v>0</v>
      </c>
      <c r="F24" s="10">
        <f>(((E14+F14)/2)*$B$50)/12</f>
        <v>0</v>
      </c>
      <c r="G24" s="10">
        <f t="shared" ref="G24:AB24" si="6">(((F14+G14)/2)*$B$50)/12</f>
        <v>0</v>
      </c>
      <c r="H24" s="10">
        <f t="shared" si="6"/>
        <v>0</v>
      </c>
      <c r="I24" s="10">
        <f t="shared" si="6"/>
        <v>0</v>
      </c>
      <c r="J24" s="10">
        <f t="shared" si="6"/>
        <v>0</v>
      </c>
      <c r="K24" s="10">
        <f t="shared" si="6"/>
        <v>0</v>
      </c>
      <c r="L24" s="10">
        <f t="shared" si="6"/>
        <v>0</v>
      </c>
      <c r="M24" s="10">
        <f t="shared" si="6"/>
        <v>0</v>
      </c>
      <c r="N24" s="10">
        <f t="shared" si="6"/>
        <v>0</v>
      </c>
      <c r="O24" s="10">
        <f t="shared" si="6"/>
        <v>0</v>
      </c>
      <c r="P24" s="10">
        <f t="shared" si="6"/>
        <v>0</v>
      </c>
      <c r="Q24" s="10">
        <f t="shared" si="6"/>
        <v>0</v>
      </c>
      <c r="R24" s="10">
        <f t="shared" si="6"/>
        <v>0</v>
      </c>
      <c r="S24" s="10">
        <f t="shared" si="6"/>
        <v>0</v>
      </c>
      <c r="T24" s="10">
        <f t="shared" si="6"/>
        <v>0</v>
      </c>
      <c r="U24" s="10">
        <f t="shared" si="6"/>
        <v>0</v>
      </c>
      <c r="V24" s="10">
        <f t="shared" si="6"/>
        <v>0</v>
      </c>
      <c r="W24" s="10">
        <f t="shared" si="6"/>
        <v>0</v>
      </c>
      <c r="X24" s="10">
        <f t="shared" si="6"/>
        <v>0</v>
      </c>
      <c r="Y24" s="10">
        <f t="shared" si="6"/>
        <v>0</v>
      </c>
      <c r="Z24" s="10">
        <f t="shared" si="6"/>
        <v>0</v>
      </c>
      <c r="AA24" s="10">
        <f t="shared" si="6"/>
        <v>0</v>
      </c>
      <c r="AB24" s="10">
        <f t="shared" si="6"/>
        <v>0</v>
      </c>
      <c r="AC24" s="10">
        <f>SUM(E24:P24)</f>
        <v>0</v>
      </c>
      <c r="AD24" s="10">
        <f>SUM(Q24:AB24)</f>
        <v>0</v>
      </c>
    </row>
    <row r="25" spans="1:40" x14ac:dyDescent="0.2"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40" x14ac:dyDescent="0.2">
      <c r="B26" s="9"/>
      <c r="C26" s="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40" x14ac:dyDescent="0.2">
      <c r="A27" s="6"/>
      <c r="B27" s="9"/>
      <c r="C27" s="9"/>
    </row>
    <row r="28" spans="1:40" x14ac:dyDescent="0.2">
      <c r="A28" s="6" t="s">
        <v>33</v>
      </c>
      <c r="B28" s="26"/>
      <c r="C28" s="26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26" t="s">
        <v>27</v>
      </c>
      <c r="AD28" s="26" t="s">
        <v>27</v>
      </c>
    </row>
    <row r="29" spans="1:40" x14ac:dyDescent="0.2">
      <c r="B29" s="26" t="s">
        <v>28</v>
      </c>
      <c r="C29" s="26" t="s">
        <v>29</v>
      </c>
      <c r="D29" s="7">
        <v>45261</v>
      </c>
      <c r="E29" s="7">
        <v>45292</v>
      </c>
      <c r="F29" s="7">
        <v>45323</v>
      </c>
      <c r="G29" s="7">
        <v>45352</v>
      </c>
      <c r="H29" s="7">
        <v>45383</v>
      </c>
      <c r="I29" s="7">
        <v>45413</v>
      </c>
      <c r="J29" s="7">
        <v>45444</v>
      </c>
      <c r="K29" s="7">
        <v>45474</v>
      </c>
      <c r="L29" s="7">
        <v>45505</v>
      </c>
      <c r="M29" s="7">
        <v>45536</v>
      </c>
      <c r="N29" s="7">
        <v>45566</v>
      </c>
      <c r="O29" s="7">
        <v>45597</v>
      </c>
      <c r="P29" s="7">
        <v>45627</v>
      </c>
      <c r="Q29" s="7">
        <v>45658</v>
      </c>
      <c r="R29" s="7">
        <v>45689</v>
      </c>
      <c r="S29" s="7">
        <v>45717</v>
      </c>
      <c r="T29" s="7">
        <v>45748</v>
      </c>
      <c r="U29" s="7">
        <v>45778</v>
      </c>
      <c r="V29" s="7">
        <v>45809</v>
      </c>
      <c r="W29" s="7">
        <v>45839</v>
      </c>
      <c r="X29" s="7">
        <v>45870</v>
      </c>
      <c r="Y29" s="7">
        <v>45901</v>
      </c>
      <c r="Z29" s="7">
        <v>45931</v>
      </c>
      <c r="AA29" s="7">
        <v>45962</v>
      </c>
      <c r="AB29" s="7">
        <v>45992</v>
      </c>
      <c r="AC29" s="7">
        <v>45627</v>
      </c>
      <c r="AD29" s="7">
        <v>45992</v>
      </c>
      <c r="AE29" s="8"/>
      <c r="AF29" s="8"/>
      <c r="AG29" s="8"/>
      <c r="AH29" s="8"/>
      <c r="AI29" s="8"/>
      <c r="AJ29" s="8"/>
      <c r="AK29" s="8"/>
      <c r="AL29" s="8"/>
      <c r="AM29" s="8"/>
      <c r="AN29" s="8"/>
    </row>
    <row r="30" spans="1:40" x14ac:dyDescent="0.2">
      <c r="A30" s="25" t="s">
        <v>11</v>
      </c>
      <c r="B30" s="1" t="s">
        <v>22</v>
      </c>
      <c r="C30" s="9" t="s">
        <v>13</v>
      </c>
      <c r="D30" s="10">
        <v>-1276782295.501446</v>
      </c>
      <c r="E30" s="10">
        <f t="shared" ref="E30:AB30" si="7">D30-E20-E21</f>
        <v>-1277677321.8768034</v>
      </c>
      <c r="F30" s="10">
        <f t="shared" si="7"/>
        <v>-1278572348.2521608</v>
      </c>
      <c r="G30" s="10">
        <f t="shared" si="7"/>
        <v>-1279467374.6275182</v>
      </c>
      <c r="H30" s="10">
        <f t="shared" si="7"/>
        <v>-1280362401.0028756</v>
      </c>
      <c r="I30" s="10">
        <f t="shared" si="7"/>
        <v>-1281257427.378233</v>
      </c>
      <c r="J30" s="10">
        <f t="shared" si="7"/>
        <v>-1282152453.7535903</v>
      </c>
      <c r="K30" s="10">
        <f t="shared" si="7"/>
        <v>-1283047480.1289477</v>
      </c>
      <c r="L30" s="10">
        <f t="shared" si="7"/>
        <v>-1283942506.5043051</v>
      </c>
      <c r="M30" s="10">
        <f t="shared" si="7"/>
        <v>-1284837532.8796625</v>
      </c>
      <c r="N30" s="10">
        <f t="shared" si="7"/>
        <v>-1285732559.2550199</v>
      </c>
      <c r="O30" s="10">
        <f t="shared" si="7"/>
        <v>-1286627585.6303773</v>
      </c>
      <c r="P30" s="10">
        <f t="shared" si="7"/>
        <v>-1287522612.0057347</v>
      </c>
      <c r="Q30" s="10">
        <f t="shared" si="7"/>
        <v>-1288417638.3810921</v>
      </c>
      <c r="R30" s="10">
        <f t="shared" si="7"/>
        <v>-1289312664.7564495</v>
      </c>
      <c r="S30" s="10">
        <f t="shared" si="7"/>
        <v>-1290207691.1318069</v>
      </c>
      <c r="T30" s="10">
        <f t="shared" si="7"/>
        <v>-1291102717.5071642</v>
      </c>
      <c r="U30" s="10">
        <f t="shared" si="7"/>
        <v>-1291997743.8825216</v>
      </c>
      <c r="V30" s="10">
        <f t="shared" si="7"/>
        <v>-1292892770.257879</v>
      </c>
      <c r="W30" s="10">
        <f t="shared" si="7"/>
        <v>-1293787796.6332364</v>
      </c>
      <c r="X30" s="10">
        <f t="shared" si="7"/>
        <v>-1294682823.0085938</v>
      </c>
      <c r="Y30" s="10">
        <f t="shared" si="7"/>
        <v>-1295577849.3839512</v>
      </c>
      <c r="Z30" s="10">
        <f t="shared" si="7"/>
        <v>-1296472875.7593086</v>
      </c>
      <c r="AA30" s="10">
        <f t="shared" si="7"/>
        <v>-1297367902.134666</v>
      </c>
      <c r="AB30" s="10">
        <f t="shared" si="7"/>
        <v>-1298262928.5100234</v>
      </c>
      <c r="AC30" s="10">
        <f>(((D30+P30)+(SUM(E30:O30)*2))/24)</f>
        <v>-1282152453.7535903</v>
      </c>
      <c r="AD30" s="10">
        <f>(((P30+AB30)+(SUM(Q30:AA30)*2))/24)</f>
        <v>-1292892770.257879</v>
      </c>
    </row>
    <row r="31" spans="1:40" x14ac:dyDescent="0.2">
      <c r="A31" s="25" t="s">
        <v>14</v>
      </c>
      <c r="B31" s="9" t="s">
        <v>22</v>
      </c>
      <c r="C31" s="9" t="s">
        <v>15</v>
      </c>
      <c r="D31" s="10">
        <v>-120740503.66205385</v>
      </c>
      <c r="E31" s="10">
        <f t="shared" ref="E31:AB33" si="8">D31-E22</f>
        <v>-120955639.55693345</v>
      </c>
      <c r="F31" s="10">
        <f t="shared" si="8"/>
        <v>-121170775.45181304</v>
      </c>
      <c r="G31" s="10">
        <f t="shared" si="8"/>
        <v>-121385911.34669264</v>
      </c>
      <c r="H31" s="10">
        <f t="shared" si="8"/>
        <v>-121601047.24157223</v>
      </c>
      <c r="I31" s="10">
        <f t="shared" si="8"/>
        <v>-121816183.13645183</v>
      </c>
      <c r="J31" s="10">
        <f t="shared" si="8"/>
        <v>-122031319.03133142</v>
      </c>
      <c r="K31" s="10">
        <f t="shared" si="8"/>
        <v>-122246454.92621101</v>
      </c>
      <c r="L31" s="10">
        <f t="shared" si="8"/>
        <v>-122461590.82109061</v>
      </c>
      <c r="M31" s="10">
        <f t="shared" si="8"/>
        <v>-122676726.7159702</v>
      </c>
      <c r="N31" s="10">
        <f t="shared" si="8"/>
        <v>-122891862.6108498</v>
      </c>
      <c r="O31" s="10">
        <f t="shared" si="8"/>
        <v>-123106998.50572939</v>
      </c>
      <c r="P31" s="10">
        <f t="shared" si="8"/>
        <v>-123322134.40060899</v>
      </c>
      <c r="Q31" s="10">
        <f t="shared" si="8"/>
        <v>-123537270.29548858</v>
      </c>
      <c r="R31" s="10">
        <f t="shared" si="8"/>
        <v>-123752406.19036818</v>
      </c>
      <c r="S31" s="10">
        <f t="shared" si="8"/>
        <v>-123967542.08524777</v>
      </c>
      <c r="T31" s="10">
        <f t="shared" si="8"/>
        <v>-124182677.98012736</v>
      </c>
      <c r="U31" s="10">
        <f t="shared" si="8"/>
        <v>-124397813.87500696</v>
      </c>
      <c r="V31" s="10">
        <f t="shared" si="8"/>
        <v>-124612949.76988655</v>
      </c>
      <c r="W31" s="10">
        <f t="shared" si="8"/>
        <v>-124828085.66476615</v>
      </c>
      <c r="X31" s="10">
        <f t="shared" si="8"/>
        <v>-125043221.55964574</v>
      </c>
      <c r="Y31" s="10">
        <f t="shared" si="8"/>
        <v>-125258357.45452534</v>
      </c>
      <c r="Z31" s="10">
        <f t="shared" si="8"/>
        <v>-125473493.34940493</v>
      </c>
      <c r="AA31" s="10">
        <f t="shared" si="8"/>
        <v>-125688629.24428453</v>
      </c>
      <c r="AB31" s="10">
        <f t="shared" si="8"/>
        <v>-125903765.13916412</v>
      </c>
      <c r="AC31" s="10">
        <f>(((D31+P31)+(SUM(E31:O31)*2))/24)</f>
        <v>-122031319.03133142</v>
      </c>
      <c r="AD31" s="10">
        <f>(((P31+AB31)+(SUM(Q31:AA31)*2))/24)</f>
        <v>-124612949.76988654</v>
      </c>
    </row>
    <row r="32" spans="1:40" x14ac:dyDescent="0.2">
      <c r="A32" s="25" t="s">
        <v>16</v>
      </c>
      <c r="B32" s="9" t="s">
        <v>23</v>
      </c>
      <c r="C32" s="9" t="s">
        <v>13</v>
      </c>
      <c r="D32" s="10">
        <v>-14079458.598677505</v>
      </c>
      <c r="E32" s="10">
        <f t="shared" si="8"/>
        <v>-14079458.598677505</v>
      </c>
      <c r="F32" s="10">
        <f t="shared" si="8"/>
        <v>-14079458.598677505</v>
      </c>
      <c r="G32" s="10">
        <f t="shared" si="8"/>
        <v>-14079458.598677505</v>
      </c>
      <c r="H32" s="10">
        <f t="shared" si="8"/>
        <v>-14079458.598677505</v>
      </c>
      <c r="I32" s="10">
        <f t="shared" si="8"/>
        <v>-14079458.598677505</v>
      </c>
      <c r="J32" s="10">
        <f t="shared" si="8"/>
        <v>-14079458.598677505</v>
      </c>
      <c r="K32" s="10">
        <f t="shared" si="8"/>
        <v>-14079458.598677505</v>
      </c>
      <c r="L32" s="10">
        <f t="shared" si="8"/>
        <v>-14079458.598677505</v>
      </c>
      <c r="M32" s="10">
        <f t="shared" si="8"/>
        <v>-14079458.598677505</v>
      </c>
      <c r="N32" s="10">
        <f t="shared" si="8"/>
        <v>-14079458.598677505</v>
      </c>
      <c r="O32" s="10">
        <f t="shared" si="8"/>
        <v>-14079458.598677505</v>
      </c>
      <c r="P32" s="10">
        <f t="shared" si="8"/>
        <v>-14079458.598677505</v>
      </c>
      <c r="Q32" s="10">
        <f t="shared" si="8"/>
        <v>-14079458.598677505</v>
      </c>
      <c r="R32" s="10">
        <f t="shared" si="8"/>
        <v>-14079458.598677505</v>
      </c>
      <c r="S32" s="10">
        <f t="shared" si="8"/>
        <v>-14079458.598677505</v>
      </c>
      <c r="T32" s="10">
        <f t="shared" si="8"/>
        <v>-14079458.598677505</v>
      </c>
      <c r="U32" s="10">
        <f t="shared" si="8"/>
        <v>-14079458.598677505</v>
      </c>
      <c r="V32" s="10">
        <f t="shared" si="8"/>
        <v>-14079458.598677505</v>
      </c>
      <c r="W32" s="10">
        <f t="shared" si="8"/>
        <v>-14079458.598677505</v>
      </c>
      <c r="X32" s="10">
        <f t="shared" si="8"/>
        <v>-14079458.598677505</v>
      </c>
      <c r="Y32" s="10">
        <f t="shared" si="8"/>
        <v>-14079458.598677505</v>
      </c>
      <c r="Z32" s="10">
        <f t="shared" si="8"/>
        <v>-14079458.598677505</v>
      </c>
      <c r="AA32" s="10">
        <f t="shared" si="8"/>
        <v>-14079458.598677505</v>
      </c>
      <c r="AB32" s="10">
        <f t="shared" si="8"/>
        <v>-14079458.598677505</v>
      </c>
      <c r="AC32" s="10">
        <f>(((D32+P32)+(SUM(E32:O32)*2))/24)</f>
        <v>-14079458.598677507</v>
      </c>
      <c r="AD32" s="10">
        <f>(((P32+AB32)+(SUM(Q32:AA32)*2))/24)</f>
        <v>-14079458.598677507</v>
      </c>
    </row>
    <row r="33" spans="1:30" x14ac:dyDescent="0.2">
      <c r="A33" s="25" t="s">
        <v>17</v>
      </c>
      <c r="B33" s="9" t="s">
        <v>23</v>
      </c>
      <c r="C33" s="9" t="s">
        <v>15</v>
      </c>
      <c r="D33" s="10">
        <v>-1900265.43780762</v>
      </c>
      <c r="E33" s="10">
        <f t="shared" si="8"/>
        <v>-1900265.43780762</v>
      </c>
      <c r="F33" s="10">
        <f t="shared" si="8"/>
        <v>-1900265.43780762</v>
      </c>
      <c r="G33" s="10">
        <f t="shared" si="8"/>
        <v>-1900265.43780762</v>
      </c>
      <c r="H33" s="10">
        <f t="shared" si="8"/>
        <v>-1900265.43780762</v>
      </c>
      <c r="I33" s="10">
        <f t="shared" si="8"/>
        <v>-1900265.43780762</v>
      </c>
      <c r="J33" s="10">
        <f t="shared" si="8"/>
        <v>-1900265.43780762</v>
      </c>
      <c r="K33" s="10">
        <f t="shared" si="8"/>
        <v>-1900265.43780762</v>
      </c>
      <c r="L33" s="10">
        <f t="shared" si="8"/>
        <v>-1900265.43780762</v>
      </c>
      <c r="M33" s="10">
        <f t="shared" si="8"/>
        <v>-1900265.43780762</v>
      </c>
      <c r="N33" s="10">
        <f t="shared" si="8"/>
        <v>-1900265.43780762</v>
      </c>
      <c r="O33" s="10">
        <f t="shared" si="8"/>
        <v>-1900265.43780762</v>
      </c>
      <c r="P33" s="10">
        <f t="shared" si="8"/>
        <v>-1900265.43780762</v>
      </c>
      <c r="Q33" s="10">
        <f t="shared" si="8"/>
        <v>-1900265.43780762</v>
      </c>
      <c r="R33" s="10">
        <f t="shared" si="8"/>
        <v>-1900265.43780762</v>
      </c>
      <c r="S33" s="10">
        <f t="shared" si="8"/>
        <v>-1900265.43780762</v>
      </c>
      <c r="T33" s="10">
        <f t="shared" si="8"/>
        <v>-1900265.43780762</v>
      </c>
      <c r="U33" s="10">
        <f t="shared" si="8"/>
        <v>-1900265.43780762</v>
      </c>
      <c r="V33" s="10">
        <f t="shared" si="8"/>
        <v>-1900265.43780762</v>
      </c>
      <c r="W33" s="10">
        <f t="shared" si="8"/>
        <v>-1900265.43780762</v>
      </c>
      <c r="X33" s="10">
        <f t="shared" si="8"/>
        <v>-1900265.43780762</v>
      </c>
      <c r="Y33" s="10">
        <f t="shared" si="8"/>
        <v>-1900265.43780762</v>
      </c>
      <c r="Z33" s="10">
        <f t="shared" si="8"/>
        <v>-1900265.43780762</v>
      </c>
      <c r="AA33" s="10">
        <f t="shared" si="8"/>
        <v>-1900265.43780762</v>
      </c>
      <c r="AB33" s="10">
        <f t="shared" si="8"/>
        <v>-1900265.43780762</v>
      </c>
      <c r="AC33" s="10">
        <f>(((D33+P33)+(SUM(E33:O33)*2))/24)</f>
        <v>-1900265.4378076198</v>
      </c>
      <c r="AD33" s="10">
        <f>(((P33+AB33)+(SUM(Q33:AA33)*2))/24)</f>
        <v>-1900265.4378076198</v>
      </c>
    </row>
    <row r="34" spans="1:30" x14ac:dyDescent="0.2">
      <c r="B34" s="9"/>
      <c r="C34" s="9"/>
    </row>
    <row r="35" spans="1:30" ht="13.5" thickBot="1" x14ac:dyDescent="0.25"/>
    <row r="36" spans="1:30" x14ac:dyDescent="0.2">
      <c r="R36" s="27"/>
      <c r="S36" s="28" t="s">
        <v>34</v>
      </c>
      <c r="T36" s="28" t="s">
        <v>34</v>
      </c>
      <c r="U36" s="29"/>
    </row>
    <row r="37" spans="1:30" x14ac:dyDescent="0.2">
      <c r="R37" s="30"/>
      <c r="S37" s="31" t="s">
        <v>35</v>
      </c>
      <c r="T37" s="31" t="s">
        <v>36</v>
      </c>
      <c r="U37" s="32" t="s">
        <v>37</v>
      </c>
    </row>
    <row r="38" spans="1:30" x14ac:dyDescent="0.2">
      <c r="A38" s="33"/>
      <c r="C38" s="11"/>
      <c r="R38" s="34">
        <v>312</v>
      </c>
      <c r="S38" s="10">
        <f>AC10+AC11</f>
        <v>1225557082.6999998</v>
      </c>
      <c r="T38" s="10">
        <f>AD10+AD11</f>
        <v>1225557082.6999998</v>
      </c>
      <c r="U38" s="35">
        <f>T38-S38</f>
        <v>0</v>
      </c>
      <c r="V38" s="24"/>
    </row>
    <row r="39" spans="1:30" x14ac:dyDescent="0.2">
      <c r="A39" s="36" t="s">
        <v>38</v>
      </c>
      <c r="C39" s="11"/>
      <c r="R39" s="34">
        <v>312</v>
      </c>
      <c r="S39" s="10">
        <f t="shared" ref="S39:T41" si="9">+AC12</f>
        <v>113728226.3680649</v>
      </c>
      <c r="T39" s="10">
        <f t="shared" si="9"/>
        <v>113728226.3680649</v>
      </c>
      <c r="U39" s="35">
        <f>T39-S39</f>
        <v>0</v>
      </c>
      <c r="V39" s="24"/>
    </row>
    <row r="40" spans="1:30" x14ac:dyDescent="0.2">
      <c r="A40" s="33" t="s">
        <v>39</v>
      </c>
      <c r="B40" s="37">
        <v>0.20210371502590635</v>
      </c>
      <c r="R40" s="34">
        <v>353</v>
      </c>
      <c r="S40" s="10">
        <f t="shared" si="9"/>
        <v>14443972.01</v>
      </c>
      <c r="T40" s="10">
        <f t="shared" si="9"/>
        <v>14443972.01</v>
      </c>
      <c r="U40" s="35">
        <f>T40-S40</f>
        <v>0</v>
      </c>
      <c r="V40" s="24"/>
    </row>
    <row r="41" spans="1:30" x14ac:dyDescent="0.2">
      <c r="A41" s="33" t="s">
        <v>40</v>
      </c>
      <c r="B41" s="37">
        <v>0.1761636892887572</v>
      </c>
      <c r="R41" s="34">
        <v>353</v>
      </c>
      <c r="S41" s="10">
        <f t="shared" si="9"/>
        <v>1969943.43</v>
      </c>
      <c r="T41" s="10">
        <f t="shared" si="9"/>
        <v>1969943.43</v>
      </c>
      <c r="U41" s="35">
        <f>T41-S41</f>
        <v>0</v>
      </c>
      <c r="V41" s="24"/>
    </row>
    <row r="42" spans="1:30" x14ac:dyDescent="0.2">
      <c r="A42" s="33" t="s">
        <v>41</v>
      </c>
      <c r="B42" s="38">
        <v>3781683.7400000007</v>
      </c>
      <c r="C42" s="24"/>
      <c r="R42" s="34"/>
      <c r="S42" s="10"/>
      <c r="T42" s="10"/>
      <c r="U42" s="35"/>
      <c r="V42" s="24"/>
    </row>
    <row r="43" spans="1:30" x14ac:dyDescent="0.2">
      <c r="A43" s="33" t="s">
        <v>42</v>
      </c>
      <c r="B43" s="39">
        <v>439089.52</v>
      </c>
      <c r="C43" s="24"/>
      <c r="R43" s="40" t="s">
        <v>19</v>
      </c>
      <c r="S43" s="10">
        <f>AC20+AC21</f>
        <v>10740316.504288899</v>
      </c>
      <c r="T43" s="10">
        <f>AD20+AD21</f>
        <v>10740316.504288899</v>
      </c>
      <c r="U43" s="35">
        <f>T43-S43</f>
        <v>0</v>
      </c>
      <c r="V43" s="24" t="s">
        <v>43</v>
      </c>
    </row>
    <row r="44" spans="1:30" x14ac:dyDescent="0.2">
      <c r="R44" s="40" t="s">
        <v>19</v>
      </c>
      <c r="S44" s="10">
        <f t="shared" ref="S44:T46" si="10">AC22</f>
        <v>2581630.7385550737</v>
      </c>
      <c r="T44" s="10">
        <f>AD22</f>
        <v>2581630.7385550737</v>
      </c>
      <c r="U44" s="35">
        <f t="shared" ref="U44:U46" si="11">T44-S44</f>
        <v>0</v>
      </c>
      <c r="V44" s="24" t="s">
        <v>43</v>
      </c>
    </row>
    <row r="45" spans="1:30" x14ac:dyDescent="0.2">
      <c r="A45" s="36" t="s">
        <v>44</v>
      </c>
      <c r="C45" s="41"/>
      <c r="R45" s="40" t="s">
        <v>20</v>
      </c>
      <c r="S45" s="10">
        <f t="shared" si="10"/>
        <v>0</v>
      </c>
      <c r="T45" s="10">
        <f t="shared" si="10"/>
        <v>0</v>
      </c>
      <c r="U45" s="35">
        <f t="shared" si="11"/>
        <v>0</v>
      </c>
      <c r="V45" s="24" t="s">
        <v>43</v>
      </c>
    </row>
    <row r="46" spans="1:30" x14ac:dyDescent="0.2">
      <c r="A46" s="33" t="s">
        <v>45</v>
      </c>
      <c r="B46" s="37">
        <v>8.9877028162338619E-3</v>
      </c>
      <c r="R46" s="40" t="s">
        <v>20</v>
      </c>
      <c r="S46" s="10">
        <f t="shared" si="10"/>
        <v>0</v>
      </c>
      <c r="T46" s="10">
        <f t="shared" si="10"/>
        <v>0</v>
      </c>
      <c r="U46" s="35">
        <f t="shared" si="11"/>
        <v>0</v>
      </c>
      <c r="V46" s="24" t="s">
        <v>43</v>
      </c>
    </row>
    <row r="47" spans="1:30" x14ac:dyDescent="0.2">
      <c r="A47" s="33" t="s">
        <v>46</v>
      </c>
      <c r="B47" s="37">
        <v>8.4613615470963011E-3</v>
      </c>
      <c r="R47" s="40"/>
      <c r="S47" s="10"/>
      <c r="T47" s="10"/>
      <c r="U47" s="35"/>
      <c r="V47" s="24"/>
    </row>
    <row r="48" spans="1:30" x14ac:dyDescent="0.2">
      <c r="A48" s="33" t="s">
        <v>40</v>
      </c>
      <c r="B48" s="37">
        <v>2.2700000000000001E-2</v>
      </c>
      <c r="R48" s="34"/>
      <c r="S48" s="10"/>
      <c r="T48" s="10"/>
      <c r="U48" s="35"/>
      <c r="V48" s="24"/>
    </row>
    <row r="49" spans="1:22" x14ac:dyDescent="0.2">
      <c r="A49" s="33" t="s">
        <v>47</v>
      </c>
      <c r="B49" s="42">
        <v>0</v>
      </c>
      <c r="R49" s="40" t="s">
        <v>22</v>
      </c>
      <c r="S49" s="10">
        <f t="shared" ref="S49:T52" si="12">AC30</f>
        <v>-1282152453.7535903</v>
      </c>
      <c r="T49" s="10">
        <f t="shared" si="12"/>
        <v>-1292892770.257879</v>
      </c>
      <c r="U49" s="35">
        <f>T49-S49</f>
        <v>-10740316.504288673</v>
      </c>
      <c r="V49" s="24" t="s">
        <v>43</v>
      </c>
    </row>
    <row r="50" spans="1:22" x14ac:dyDescent="0.2">
      <c r="A50" s="33" t="s">
        <v>48</v>
      </c>
      <c r="B50" s="42">
        <v>0</v>
      </c>
      <c r="R50" s="40" t="s">
        <v>22</v>
      </c>
      <c r="S50" s="10">
        <f t="shared" si="12"/>
        <v>-122031319.03133142</v>
      </c>
      <c r="T50" s="10">
        <f t="shared" si="12"/>
        <v>-124612949.76988654</v>
      </c>
      <c r="U50" s="35">
        <f>T50-S50</f>
        <v>-2581630.7385551184</v>
      </c>
      <c r="V50" s="24" t="s">
        <v>43</v>
      </c>
    </row>
    <row r="51" spans="1:22" x14ac:dyDescent="0.2">
      <c r="R51" s="40" t="s">
        <v>23</v>
      </c>
      <c r="S51" s="10">
        <f t="shared" si="12"/>
        <v>-14079458.598677507</v>
      </c>
      <c r="T51" s="10">
        <f t="shared" si="12"/>
        <v>-14079458.598677507</v>
      </c>
      <c r="U51" s="35">
        <f>T51-S51</f>
        <v>0</v>
      </c>
      <c r="V51" s="24" t="s">
        <v>43</v>
      </c>
    </row>
    <row r="52" spans="1:22" ht="13.5" thickBot="1" x14ac:dyDescent="0.25">
      <c r="A52" s="25" t="s">
        <v>49</v>
      </c>
      <c r="R52" s="43" t="s">
        <v>23</v>
      </c>
      <c r="S52" s="44">
        <f t="shared" si="12"/>
        <v>-1900265.4378076198</v>
      </c>
      <c r="T52" s="44">
        <f t="shared" si="12"/>
        <v>-1900265.4378076198</v>
      </c>
      <c r="U52" s="45">
        <f>T52-S52</f>
        <v>0</v>
      </c>
      <c r="V52" s="24" t="s">
        <v>43</v>
      </c>
    </row>
    <row r="53" spans="1:22" x14ac:dyDescent="0.2">
      <c r="S53" s="56" t="s">
        <v>56</v>
      </c>
      <c r="T53" s="12"/>
      <c r="U53" s="12"/>
    </row>
    <row r="54" spans="1:22" x14ac:dyDescent="0.2">
      <c r="E54" s="26"/>
      <c r="F54" s="26"/>
      <c r="G54" s="26"/>
      <c r="H54" s="26"/>
      <c r="S54" s="56" t="s">
        <v>58</v>
      </c>
    </row>
    <row r="55" spans="1:22" x14ac:dyDescent="0.2">
      <c r="A55" s="33"/>
      <c r="E55" s="26"/>
      <c r="F55" s="26"/>
      <c r="G55" s="26"/>
      <c r="H55" s="26"/>
    </row>
    <row r="56" spans="1:22" x14ac:dyDescent="0.2">
      <c r="A56" s="33"/>
      <c r="E56" s="26"/>
      <c r="F56" s="26"/>
      <c r="G56" s="26"/>
      <c r="H56" s="26"/>
    </row>
    <row r="57" spans="1:22" x14ac:dyDescent="0.2">
      <c r="E57" s="10"/>
      <c r="F57" s="38"/>
      <c r="G57" s="10"/>
      <c r="H57" s="10"/>
      <c r="I57" s="24"/>
    </row>
    <row r="58" spans="1:22" x14ac:dyDescent="0.2">
      <c r="E58" s="10"/>
      <c r="F58" s="38"/>
      <c r="G58" s="10"/>
      <c r="H58" s="10"/>
      <c r="I58" s="24"/>
    </row>
    <row r="59" spans="1:22" x14ac:dyDescent="0.2">
      <c r="E59" s="24"/>
      <c r="F59" s="26"/>
    </row>
    <row r="61" spans="1:22" x14ac:dyDescent="0.2">
      <c r="A61" s="33"/>
      <c r="D61" s="37"/>
    </row>
    <row r="62" spans="1:22" x14ac:dyDescent="0.2">
      <c r="A62" s="33"/>
      <c r="D62" s="37"/>
    </row>
  </sheetData>
  <pageMargins left="0.7" right="0.7" top="0.75" bottom="0.75" header="0.3" footer="0.3"/>
  <pageSetup scale="43" orientation="landscape" r:id="rId1"/>
  <headerFooter>
    <oddFooter>&amp;C&amp;"Arial,Regular"&amp;10PAGE 14.6.1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4721396-B543-45EF-9511-1A7A5799840D}"/>
</file>

<file path=customXml/itemProps2.xml><?xml version="1.0" encoding="utf-8"?>
<ds:datastoreItem xmlns:ds="http://schemas.openxmlformats.org/officeDocument/2006/customXml" ds:itemID="{2F5608B1-A23E-4CA9-A8E7-BFDEC5435FEF}"/>
</file>

<file path=customXml/itemProps3.xml><?xml version="1.0" encoding="utf-8"?>
<ds:datastoreItem xmlns:ds="http://schemas.openxmlformats.org/officeDocument/2006/customXml" ds:itemID="{D545454B-B336-4453-8249-F716EDE37DBF}"/>
</file>

<file path=customXml/itemProps4.xml><?xml version="1.0" encoding="utf-8"?>
<ds:datastoreItem xmlns:ds="http://schemas.openxmlformats.org/officeDocument/2006/customXml" ds:itemID="{D1307DE5-4D6B-4836-AA7F-5E95345993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14.6</vt:lpstr>
      <vt:lpstr>14.6.1</vt:lpstr>
      <vt:lpstr>'14.6'!Print_Area</vt:lpstr>
      <vt:lpstr>'14.6.1'!Print_Area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2023-03-07T16:21:54Z</dcterms:created>
  <dcterms:modified xsi:type="dcterms:W3CDTF">2023-03-10T17:43:25Z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