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Chart1" sheetId="4" r:id="rId1"/>
    <sheet name="Sheet1" sheetId="1" r:id="rId2"/>
  </sheets>
  <definedNames>
    <definedName name="_xlnm.Print_Titles" localSheetId="1">Sheet1!$A:$A</definedName>
  </definedNames>
  <calcPr calcId="145621"/>
</workbook>
</file>

<file path=xl/calcChain.xml><?xml version="1.0" encoding="utf-8"?>
<calcChain xmlns="http://schemas.openxmlformats.org/spreadsheetml/2006/main">
  <c r="C34" i="1" l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C37" i="1"/>
  <c r="B37" i="1"/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B31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C23" i="1" l="1"/>
  <c r="C22" i="1"/>
  <c r="C21" i="1"/>
  <c r="C16" i="1"/>
  <c r="C15" i="1"/>
  <c r="C14" i="1"/>
  <c r="C36" i="1" s="1"/>
  <c r="B23" i="1"/>
  <c r="B22" i="1"/>
  <c r="B16" i="1"/>
  <c r="B15" i="1"/>
  <c r="B21" i="1"/>
  <c r="B14" i="1"/>
  <c r="B36" i="1" s="1"/>
  <c r="D9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T15" i="1" s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B17" i="1" l="1"/>
  <c r="C24" i="1"/>
  <c r="C35" i="1" s="1"/>
  <c r="B18" i="1"/>
  <c r="E9" i="1"/>
  <c r="E22" i="1" s="1"/>
  <c r="D37" i="1"/>
  <c r="B24" i="1"/>
  <c r="B35" i="1" s="1"/>
  <c r="E15" i="1"/>
  <c r="S14" i="1"/>
  <c r="S36" i="1" s="1"/>
  <c r="M15" i="1"/>
  <c r="K16" i="1"/>
  <c r="B25" i="1"/>
  <c r="K14" i="1"/>
  <c r="K36" i="1" s="1"/>
  <c r="O14" i="1"/>
  <c r="O36" i="1" s="1"/>
  <c r="I15" i="1"/>
  <c r="G16" i="1"/>
  <c r="C25" i="1"/>
  <c r="G14" i="1"/>
  <c r="G36" i="1" s="1"/>
  <c r="Q15" i="1"/>
  <c r="O16" i="1"/>
  <c r="S16" i="1"/>
  <c r="D14" i="1"/>
  <c r="D36" i="1" s="1"/>
  <c r="H14" i="1"/>
  <c r="H36" i="1" s="1"/>
  <c r="L14" i="1"/>
  <c r="L36" i="1" s="1"/>
  <c r="P14" i="1"/>
  <c r="P36" i="1" s="1"/>
  <c r="T14" i="1"/>
  <c r="T36" i="1" s="1"/>
  <c r="F15" i="1"/>
  <c r="J15" i="1"/>
  <c r="N15" i="1"/>
  <c r="R15" i="1"/>
  <c r="D16" i="1"/>
  <c r="H16" i="1"/>
  <c r="L16" i="1"/>
  <c r="P16" i="1"/>
  <c r="T16" i="1"/>
  <c r="T17" i="1" s="1"/>
  <c r="D22" i="1"/>
  <c r="E14" i="1"/>
  <c r="E36" i="1" s="1"/>
  <c r="I14" i="1"/>
  <c r="I36" i="1" s="1"/>
  <c r="M14" i="1"/>
  <c r="M36" i="1" s="1"/>
  <c r="Q14" i="1"/>
  <c r="Q36" i="1" s="1"/>
  <c r="C17" i="1"/>
  <c r="C18" i="1" s="1"/>
  <c r="G15" i="1"/>
  <c r="K15" i="1"/>
  <c r="K17" i="1" s="1"/>
  <c r="O15" i="1"/>
  <c r="O17" i="1" s="1"/>
  <c r="O18" i="1" s="1"/>
  <c r="S15" i="1"/>
  <c r="E16" i="1"/>
  <c r="I16" i="1"/>
  <c r="M16" i="1"/>
  <c r="Q16" i="1"/>
  <c r="F14" i="1"/>
  <c r="F36" i="1" s="1"/>
  <c r="J14" i="1"/>
  <c r="J36" i="1" s="1"/>
  <c r="N14" i="1"/>
  <c r="N36" i="1" s="1"/>
  <c r="R14" i="1"/>
  <c r="R36" i="1" s="1"/>
  <c r="D15" i="1"/>
  <c r="H15" i="1"/>
  <c r="L15" i="1"/>
  <c r="P15" i="1"/>
  <c r="P17" i="1" s="1"/>
  <c r="P18" i="1" s="1"/>
  <c r="F16" i="1"/>
  <c r="J16" i="1"/>
  <c r="N16" i="1"/>
  <c r="R16" i="1"/>
  <c r="D21" i="1"/>
  <c r="D23" i="1"/>
  <c r="L17" i="1" l="1"/>
  <c r="L18" i="1" s="1"/>
  <c r="H17" i="1"/>
  <c r="H18" i="1" s="1"/>
  <c r="K18" i="1"/>
  <c r="T18" i="1"/>
  <c r="E23" i="1"/>
  <c r="E24" i="1" s="1"/>
  <c r="G17" i="1"/>
  <c r="G18" i="1" s="1"/>
  <c r="Q17" i="1"/>
  <c r="Q18" i="1" s="1"/>
  <c r="E17" i="1"/>
  <c r="E18" i="1" s="1"/>
  <c r="I17" i="1"/>
  <c r="I18" i="1" s="1"/>
  <c r="F9" i="1"/>
  <c r="E37" i="1"/>
  <c r="E21" i="1"/>
  <c r="F17" i="1"/>
  <c r="F18" i="1" s="1"/>
  <c r="M17" i="1"/>
  <c r="M18" i="1" s="1"/>
  <c r="S17" i="1"/>
  <c r="S18" i="1" s="1"/>
  <c r="R17" i="1"/>
  <c r="R18" i="1" s="1"/>
  <c r="N17" i="1"/>
  <c r="N18" i="1" s="1"/>
  <c r="D17" i="1"/>
  <c r="D18" i="1" s="1"/>
  <c r="D24" i="1"/>
  <c r="J17" i="1"/>
  <c r="J18" i="1" s="1"/>
  <c r="D25" i="1" l="1"/>
  <c r="D35" i="1"/>
  <c r="G9" i="1"/>
  <c r="F37" i="1"/>
  <c r="F21" i="1"/>
  <c r="F22" i="1"/>
  <c r="F23" i="1"/>
  <c r="E25" i="1"/>
  <c r="E35" i="1"/>
  <c r="F24" i="1" l="1"/>
  <c r="H9" i="1"/>
  <c r="G37" i="1"/>
  <c r="G22" i="1"/>
  <c r="G21" i="1"/>
  <c r="G23" i="1"/>
  <c r="G24" i="1" l="1"/>
  <c r="I9" i="1"/>
  <c r="H37" i="1"/>
  <c r="H21" i="1"/>
  <c r="H22" i="1"/>
  <c r="H23" i="1"/>
  <c r="F25" i="1"/>
  <c r="F35" i="1"/>
  <c r="H24" i="1" l="1"/>
  <c r="H25" i="1" s="1"/>
  <c r="J9" i="1"/>
  <c r="I37" i="1"/>
  <c r="I23" i="1"/>
  <c r="I21" i="1"/>
  <c r="I22" i="1"/>
  <c r="G25" i="1"/>
  <c r="G35" i="1"/>
  <c r="H35" i="1" l="1"/>
  <c r="I24" i="1"/>
  <c r="K9" i="1"/>
  <c r="J37" i="1"/>
  <c r="J21" i="1"/>
  <c r="J22" i="1"/>
  <c r="J23" i="1"/>
  <c r="L9" i="1" l="1"/>
  <c r="K37" i="1"/>
  <c r="K22" i="1"/>
  <c r="K21" i="1"/>
  <c r="K23" i="1"/>
  <c r="J24" i="1"/>
  <c r="I25" i="1"/>
  <c r="I35" i="1"/>
  <c r="J25" i="1" l="1"/>
  <c r="J35" i="1"/>
  <c r="K24" i="1"/>
  <c r="M9" i="1"/>
  <c r="L37" i="1"/>
  <c r="L21" i="1"/>
  <c r="L22" i="1"/>
  <c r="L23" i="1"/>
  <c r="L24" i="1" l="1"/>
  <c r="L35" i="1" s="1"/>
  <c r="L25" i="1"/>
  <c r="N9" i="1"/>
  <c r="M37" i="1"/>
  <c r="M23" i="1"/>
  <c r="M22" i="1"/>
  <c r="M21" i="1"/>
  <c r="K25" i="1"/>
  <c r="K35" i="1"/>
  <c r="O9" i="1" l="1"/>
  <c r="N37" i="1"/>
  <c r="N21" i="1"/>
  <c r="N22" i="1"/>
  <c r="N23" i="1"/>
  <c r="M24" i="1"/>
  <c r="P9" i="1" l="1"/>
  <c r="O37" i="1"/>
  <c r="O22" i="1"/>
  <c r="O21" i="1"/>
  <c r="O23" i="1"/>
  <c r="N24" i="1"/>
  <c r="M35" i="1"/>
  <c r="M25" i="1"/>
  <c r="O24" i="1" l="1"/>
  <c r="O25" i="1" s="1"/>
  <c r="N25" i="1"/>
  <c r="N35" i="1"/>
  <c r="O35" i="1"/>
  <c r="Q9" i="1"/>
  <c r="P37" i="1"/>
  <c r="P21" i="1"/>
  <c r="P22" i="1"/>
  <c r="P23" i="1"/>
  <c r="P24" i="1" l="1"/>
  <c r="P35" i="1" s="1"/>
  <c r="R9" i="1"/>
  <c r="Q37" i="1"/>
  <c r="Q21" i="1"/>
  <c r="Q22" i="1"/>
  <c r="Q23" i="1"/>
  <c r="P25" i="1" l="1"/>
  <c r="Q24" i="1"/>
  <c r="S9" i="1"/>
  <c r="R37" i="1"/>
  <c r="R23" i="1"/>
  <c r="R21" i="1"/>
  <c r="R22" i="1"/>
  <c r="R24" i="1" l="1"/>
  <c r="T9" i="1"/>
  <c r="S37" i="1"/>
  <c r="S22" i="1"/>
  <c r="S21" i="1"/>
  <c r="S23" i="1"/>
  <c r="Q25" i="1"/>
  <c r="Q35" i="1"/>
  <c r="T23" i="1" l="1"/>
  <c r="T37" i="1"/>
  <c r="T22" i="1"/>
  <c r="T24" i="1" s="1"/>
  <c r="T21" i="1"/>
  <c r="S24" i="1"/>
  <c r="R35" i="1"/>
  <c r="R25" i="1"/>
  <c r="T35" i="1" l="1"/>
  <c r="T25" i="1"/>
  <c r="S25" i="1"/>
  <c r="S35" i="1"/>
</calcChain>
</file>

<file path=xl/sharedStrings.xml><?xml version="1.0" encoding="utf-8"?>
<sst xmlns="http://schemas.openxmlformats.org/spreadsheetml/2006/main" count="28" uniqueCount="23">
  <si>
    <t>PSE Fleet emissions - from N:\Current\Federal &amp; State 2016\Sept 2016 Work - Final Rule\Aurora Output for CO2 price on WA plants - June 2016 final rule updates v2-2.xlsx</t>
  </si>
  <si>
    <t>Electric Generation PSE Fleet, 2015 IRP Base + No CO2 w/NG Update (Metric Tons)</t>
  </si>
  <si>
    <t>I-732 Carbon Tax ($/Metric Ton) Without Inflation</t>
  </si>
  <si>
    <t>I-732 Carbon Tax ($/Metric Ton) With 2% Inflation Adder**</t>
  </si>
  <si>
    <t>**Inlation Adder: http://www.sightline.org/2014/10/30/the-1-question-from-progressives-about-revenue-neutral-carbon-taxes/</t>
  </si>
  <si>
    <t>Gas LDC Forecasted PSE Firm Load Emissions (Metric Tons)</t>
  </si>
  <si>
    <t>Gas LDC Forecasted Transport Emissions (Metric Tons)</t>
  </si>
  <si>
    <t>PSE Gas LDC emissions - N:\Current\Federal &amp; State 2016\Sept 2016 Work - Final Rule\LDC Electric ERU Need Washington vPJP4.xlsx</t>
  </si>
  <si>
    <t>Added Cost to Electric Generation</t>
  </si>
  <si>
    <t>Added Cost to Firm Load Gas LDC Delivery</t>
  </si>
  <si>
    <t>Added Cost to Transport Gas LDC Delivery</t>
  </si>
  <si>
    <t>Total Added Cost to Gas LDC Delivery (Firm + Transport) $/year</t>
  </si>
  <si>
    <t>Cost Without Inflation ($/Year)</t>
  </si>
  <si>
    <t>Total Electric + Gas ($/Year)</t>
  </si>
  <si>
    <t>Cost With Inflation ($/Year)</t>
  </si>
  <si>
    <t>WECC Average CO2 (Tons/MWh)</t>
  </si>
  <si>
    <t>Net Market Purchases/(Sales) MWh</t>
  </si>
  <si>
    <t>Net Market Purchases/(Sales) Metric Tons CO2</t>
  </si>
  <si>
    <t>Net Market Purchases/(Sales) Short Tons CO2</t>
  </si>
  <si>
    <t>Electric portfolio</t>
  </si>
  <si>
    <t>PSE Gas LDC Sales + Transport</t>
  </si>
  <si>
    <t>PSE Electric Direct Emission Cost</t>
  </si>
  <si>
    <t>PSE Electric Market Purchase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</si>
</sst>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7030A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/>
    <xf numFmtId="0" fontId="3" fillId="0" borderId="0" xfId="0" applyFont="1" applyAlignment="1">
      <alignment horizontal="right" wrapText="1"/>
    </xf>
    <xf numFmtId="0" fontId="5" fillId="0" borderId="0" xfId="0" applyFont="1"/>
    <xf numFmtId="0" fontId="3" fillId="2" borderId="0" xfId="0" applyFont="1" applyFill="1"/>
    <xf numFmtId="44" fontId="3" fillId="0" borderId="0" xfId="2" applyFo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64" fontId="3" fillId="0" borderId="0" xfId="2" applyNumberFormat="1" applyFont="1"/>
    <xf numFmtId="0" fontId="3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2"/>
    </xf>
    <xf numFmtId="164" fontId="7" fillId="0" borderId="0" xfId="2" applyNumberFormat="1" applyFont="1"/>
    <xf numFmtId="0" fontId="7" fillId="0" borderId="0" xfId="0" applyFont="1"/>
    <xf numFmtId="0" fontId="3" fillId="0" borderId="2" xfId="0" applyFont="1" applyBorder="1" applyAlignment="1">
      <alignment horizontal="left" wrapText="1"/>
    </xf>
    <xf numFmtId="164" fontId="3" fillId="0" borderId="2" xfId="2" applyNumberFormat="1" applyFont="1" applyBorder="1"/>
    <xf numFmtId="2" fontId="8" fillId="0" borderId="0" xfId="0" applyNumberFormat="1" applyFont="1" applyBorder="1" applyAlignment="1"/>
    <xf numFmtId="165" fontId="8" fillId="0" borderId="3" xfId="1" applyNumberFormat="1" applyFont="1" applyBorder="1" applyAlignment="1"/>
    <xf numFmtId="165" fontId="8" fillId="0" borderId="4" xfId="1" applyNumberFormat="1" applyFont="1" applyBorder="1" applyAlignment="1"/>
    <xf numFmtId="1" fontId="9" fillId="0" borderId="0" xfId="0" applyNumberFormat="1" applyFont="1" applyAlignment="1"/>
    <xf numFmtId="165" fontId="3" fillId="0" borderId="0" xfId="0" applyNumberFormat="1" applyFont="1"/>
    <xf numFmtId="2" fontId="8" fillId="0" borderId="0" xfId="0" applyNumberFormat="1" applyFont="1" applyFill="1" applyBorder="1" applyAlignment="1"/>
    <xf numFmtId="164" fontId="3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6364160184384"/>
          <c:y val="3.0517422434367541E-2"/>
          <c:w val="0.85570648228176316"/>
          <c:h val="0.926943834526650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Sheet1!$A$35</c:f>
              <c:strCache>
                <c:ptCount val="1"/>
                <c:pt idx="0">
                  <c:v>PSE Gas LDC Sales + Transport</c:v>
                </c:pt>
              </c:strCache>
            </c:strRef>
          </c:tx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Sheet1!$B$34:$T$34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Sheet1!$B$35:$T$35</c:f>
              <c:numCache>
                <c:formatCode>_("$"* #,##0_);_("$"* \(#,##0\);_("$"* "-"??_);_(@_)</c:formatCode>
                <c:ptCount val="19"/>
                <c:pt idx="0">
                  <c:v>99823629.590399981</c:v>
                </c:pt>
                <c:pt idx="1">
                  <c:v>168115595.56</c:v>
                </c:pt>
                <c:pt idx="2">
                  <c:v>178092949.62408</c:v>
                </c:pt>
                <c:pt idx="3">
                  <c:v>188536794.56512719</c:v>
                </c:pt>
                <c:pt idx="4">
                  <c:v>200118668.86533856</c:v>
                </c:pt>
                <c:pt idx="5">
                  <c:v>212524569.05465198</c:v>
                </c:pt>
                <c:pt idx="6">
                  <c:v>224561120.70967948</c:v>
                </c:pt>
                <c:pt idx="7">
                  <c:v>237150012.3133654</c:v>
                </c:pt>
                <c:pt idx="8">
                  <c:v>253019567.55826902</c:v>
                </c:pt>
                <c:pt idx="9">
                  <c:v>269394305.75163972</c:v>
                </c:pt>
                <c:pt idx="10">
                  <c:v>286219938.88861918</c:v>
                </c:pt>
                <c:pt idx="11">
                  <c:v>305884088.77289248</c:v>
                </c:pt>
                <c:pt idx="12">
                  <c:v>327300372.47084785</c:v>
                </c:pt>
                <c:pt idx="13">
                  <c:v>348494166.87040681</c:v>
                </c:pt>
                <c:pt idx="14">
                  <c:v>371822094.73061305</c:v>
                </c:pt>
                <c:pt idx="15">
                  <c:v>398340848.34344542</c:v>
                </c:pt>
                <c:pt idx="16">
                  <c:v>426406503.2180655</c:v>
                </c:pt>
                <c:pt idx="17">
                  <c:v>454813850.50292468</c:v>
                </c:pt>
                <c:pt idx="18">
                  <c:v>486742796.67637408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PSE Electric Direct Emission Cost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Sheet1!$B$34:$T$34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Sheet1!$B$36:$T$36</c:f>
              <c:numCache>
                <c:formatCode>_("$"* #,##0_);_("$"* \(#,##0\);_("$"* "-"??_);_(@_)</c:formatCode>
                <c:ptCount val="19"/>
                <c:pt idx="0">
                  <c:v>25702818.304105796</c:v>
                </c:pt>
                <c:pt idx="1">
                  <c:v>43100521.647616409</c:v>
                </c:pt>
                <c:pt idx="2">
                  <c:v>45573515.681561373</c:v>
                </c:pt>
                <c:pt idx="3">
                  <c:v>48024901.300006516</c:v>
                </c:pt>
                <c:pt idx="4">
                  <c:v>52535924.945148997</c:v>
                </c:pt>
                <c:pt idx="5">
                  <c:v>51244437.749351442</c:v>
                </c:pt>
                <c:pt idx="6">
                  <c:v>51330240.870059356</c:v>
                </c:pt>
                <c:pt idx="7">
                  <c:v>54152709.466174304</c:v>
                </c:pt>
                <c:pt idx="8">
                  <c:v>61310776.761810616</c:v>
                </c:pt>
                <c:pt idx="9">
                  <c:v>65370206.799483679</c:v>
                </c:pt>
                <c:pt idx="10">
                  <c:v>71313330.624465123</c:v>
                </c:pt>
                <c:pt idx="11">
                  <c:v>77220557.785325766</c:v>
                </c:pt>
                <c:pt idx="12">
                  <c:v>83614593.694842398</c:v>
                </c:pt>
                <c:pt idx="13">
                  <c:v>84669446.529125482</c:v>
                </c:pt>
                <c:pt idx="14">
                  <c:v>88528784.774230391</c:v>
                </c:pt>
                <c:pt idx="15">
                  <c:v>92481733.357615873</c:v>
                </c:pt>
                <c:pt idx="16">
                  <c:v>99872237.630210966</c:v>
                </c:pt>
                <c:pt idx="17">
                  <c:v>105189290.75076759</c:v>
                </c:pt>
                <c:pt idx="18">
                  <c:v>111647386.75757164</c:v>
                </c:pt>
              </c:numCache>
            </c:numRef>
          </c:val>
        </c:ser>
        <c:ser>
          <c:idx val="0"/>
          <c:order val="2"/>
          <c:tx>
            <c:strRef>
              <c:f>Sheet1!$A$37</c:f>
              <c:strCache>
                <c:ptCount val="1"/>
                <c:pt idx="0">
                  <c:v>PSE Electric Market Purchase Cost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Sheet1!$B$34:$T$34</c:f>
              <c:numCache>
                <c:formatCode>General</c:formatCod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numCache>
            </c:numRef>
          </c:cat>
          <c:val>
            <c:numRef>
              <c:f>Sheet1!$B$37:$T$37</c:f>
              <c:numCache>
                <c:formatCode>_("$"* #,##0_);_("$"* \(#,##0\);_("$"* "-"??_);_(@_)</c:formatCode>
                <c:ptCount val="19"/>
                <c:pt idx="0">
                  <c:v>59148466.708374023</c:v>
                </c:pt>
                <c:pt idx="1">
                  <c:v>113265396.82922363</c:v>
                </c:pt>
                <c:pt idx="2">
                  <c:v>114709094.6426239</c:v>
                </c:pt>
                <c:pt idx="3">
                  <c:v>113705228.20472465</c:v>
                </c:pt>
                <c:pt idx="4">
                  <c:v>124429503.58614072</c:v>
                </c:pt>
                <c:pt idx="5">
                  <c:v>152559876.3865253</c:v>
                </c:pt>
                <c:pt idx="6">
                  <c:v>161031107.72727928</c:v>
                </c:pt>
                <c:pt idx="7">
                  <c:v>171539938.09696907</c:v>
                </c:pt>
                <c:pt idx="8">
                  <c:v>192596700.63316107</c:v>
                </c:pt>
                <c:pt idx="9">
                  <c:v>325014888.83093095</c:v>
                </c:pt>
                <c:pt idx="10">
                  <c:v>340345579.70743167</c:v>
                </c:pt>
                <c:pt idx="11">
                  <c:v>346938187.4732731</c:v>
                </c:pt>
                <c:pt idx="12">
                  <c:v>266344956.92332608</c:v>
                </c:pt>
                <c:pt idx="13">
                  <c:v>317669470.37607604</c:v>
                </c:pt>
                <c:pt idx="14">
                  <c:v>347196989.6016084</c:v>
                </c:pt>
                <c:pt idx="15">
                  <c:v>380733153.01651591</c:v>
                </c:pt>
                <c:pt idx="16">
                  <c:v>394710639.60654908</c:v>
                </c:pt>
                <c:pt idx="17">
                  <c:v>423680549.8524102</c:v>
                </c:pt>
                <c:pt idx="18">
                  <c:v>462235498.26356494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0980224"/>
        <c:axId val="250981760"/>
      </c:barChart>
      <c:catAx>
        <c:axId val="2509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981760"/>
        <c:crosses val="autoZero"/>
        <c:auto val="1"/>
        <c:lblAlgn val="ctr"/>
        <c:lblOffset val="100"/>
        <c:noMultiLvlLbl val="0"/>
      </c:catAx>
      <c:valAx>
        <c:axId val="250981760"/>
        <c:scaling>
          <c:orientation val="minMax"/>
        </c:scaling>
        <c:delete val="0"/>
        <c:axPos val="l"/>
        <c:majorGridlines/>
        <c:min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25098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96485162777303"/>
          <c:y val="0.75839618138424825"/>
          <c:w val="0.22690982425813885"/>
          <c:h val="0.1096195704057279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326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0.30769</cdr:x>
      <cdr:y>0.01551</cdr:y>
    </cdr:from>
    <cdr:to>
      <cdr:x>0.69231</cdr:x>
      <cdr:y>0.09785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70000" y="97500"/>
          <a:ext cx="3337500" cy="5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Forecast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of Possible Cost Impacts of I-732</a:t>
          </a:r>
        </a:p>
        <a:p xmlns:a="http://schemas.openxmlformats.org/drawingml/2006/main">
          <a:pPr algn="ctr"/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Applying Carbon Tax Without Reoptimizing Distpatch</a:t>
          </a:r>
        </a:p>
        <a:p xmlns:a="http://schemas.openxmlformats.org/drawingml/2006/main"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0.55056</cdr:x>
      <cdr:y>0.1253</cdr:y>
    </cdr:from>
    <cdr:to>
      <cdr:x>0.84183</cdr:x>
      <cdr:y>0.1969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77500" y="787500"/>
          <a:ext cx="2527500" cy="45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0.24373</cdr:x>
      <cdr:y>0.21718</cdr:y>
    </cdr:from>
    <cdr:to>
      <cdr:x>0.71564</cdr:x>
      <cdr:y>0.3401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15000" y="1365000"/>
          <a:ext cx="4095000" cy="772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Tax applied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to unspecified market purchases. This overstates the expected tax, as in application, not all short-term market purchases would be unspecified.  May be 50% of what is shown here.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0.48055</cdr:x>
      <cdr:y>0.34248</cdr:y>
    </cdr:from>
    <cdr:to>
      <cdr:x>0.67675</cdr:x>
      <cdr:y>0.52864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4170000" y="2152500"/>
          <a:ext cx="1702500" cy="1170000"/>
        </a:xfrm>
        <a:prstGeom xmlns:a="http://schemas.openxmlformats.org/drawingml/2006/main" prst="straightConnector1">
          <a:avLst/>
        </a:prstGeom>
        <a:ln xmlns:a="http://schemas.openxmlformats.org/drawingml/2006/main" w="2540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view="pageBreakPreview" zoomScale="60" zoomScaleNormal="100" workbookViewId="0">
      <selection activeCell="B8" sqref="B8"/>
    </sheetView>
  </sheetViews>
  <sheetFormatPr defaultRowHeight="15" x14ac:dyDescent="0.25"/>
  <cols>
    <col min="1" max="1" width="47.42578125" style="2" customWidth="1"/>
    <col min="2" max="2" width="16.42578125" style="2" bestFit="1" customWidth="1"/>
    <col min="3" max="20" width="16.28515625" style="2" bestFit="1" customWidth="1"/>
    <col min="21" max="21" width="10.5703125" style="2" bestFit="1" customWidth="1"/>
    <col min="22" max="16384" width="9.140625" style="2"/>
  </cols>
  <sheetData>
    <row r="1" spans="1:20" ht="16.5" thickBot="1" x14ac:dyDescent="0.3">
      <c r="A1" s="3"/>
      <c r="B1" s="4">
        <v>2017</v>
      </c>
      <c r="C1" s="4">
        <f>B1+1</f>
        <v>2018</v>
      </c>
      <c r="D1" s="4">
        <f t="shared" ref="D1:S1" si="0">C1+1</f>
        <v>2019</v>
      </c>
      <c r="E1" s="4">
        <f t="shared" si="0"/>
        <v>2020</v>
      </c>
      <c r="F1" s="4">
        <f t="shared" si="0"/>
        <v>2021</v>
      </c>
      <c r="G1" s="4">
        <f t="shared" si="0"/>
        <v>2022</v>
      </c>
      <c r="H1" s="4">
        <f t="shared" si="0"/>
        <v>2023</v>
      </c>
      <c r="I1" s="4">
        <f t="shared" si="0"/>
        <v>2024</v>
      </c>
      <c r="J1" s="4">
        <f t="shared" si="0"/>
        <v>2025</v>
      </c>
      <c r="K1" s="4">
        <f t="shared" si="0"/>
        <v>2026</v>
      </c>
      <c r="L1" s="4">
        <f t="shared" si="0"/>
        <v>2027</v>
      </c>
      <c r="M1" s="4">
        <f t="shared" si="0"/>
        <v>2028</v>
      </c>
      <c r="N1" s="4">
        <f t="shared" si="0"/>
        <v>2029</v>
      </c>
      <c r="O1" s="4">
        <f t="shared" si="0"/>
        <v>2030</v>
      </c>
      <c r="P1" s="4">
        <f t="shared" si="0"/>
        <v>2031</v>
      </c>
      <c r="Q1" s="4">
        <f t="shared" si="0"/>
        <v>2032</v>
      </c>
      <c r="R1" s="4">
        <f t="shared" si="0"/>
        <v>2033</v>
      </c>
      <c r="S1" s="4">
        <f t="shared" si="0"/>
        <v>2034</v>
      </c>
      <c r="T1" s="4">
        <f>S1+1</f>
        <v>2035</v>
      </c>
    </row>
    <row r="2" spans="1:20" ht="30" x14ac:dyDescent="0.25">
      <c r="A2" s="5" t="s">
        <v>1</v>
      </c>
      <c r="B2" s="6">
        <v>1713521.2202737196</v>
      </c>
      <c r="C2" s="6">
        <v>1724020.8659046565</v>
      </c>
      <c r="D2" s="6">
        <v>1761295.2920410193</v>
      </c>
      <c r="E2" s="6">
        <v>1793270.3699038583</v>
      </c>
      <c r="F2" s="6">
        <v>1895375.771591993</v>
      </c>
      <c r="G2" s="6">
        <v>1786262.6795782251</v>
      </c>
      <c r="H2" s="6">
        <v>1728747.4184389883</v>
      </c>
      <c r="I2" s="6">
        <v>1762130.5616697329</v>
      </c>
      <c r="J2" s="6">
        <v>1927588.6530914675</v>
      </c>
      <c r="K2" s="6">
        <v>1985715.6190309601</v>
      </c>
      <c r="L2" s="6">
        <v>2092991.9763667262</v>
      </c>
      <c r="M2" s="6">
        <v>2189724.2487672009</v>
      </c>
      <c r="N2" s="6">
        <v>2290858.3022597963</v>
      </c>
      <c r="O2" s="6">
        <v>2241313.0235343869</v>
      </c>
      <c r="P2" s="6">
        <v>2264226.9055620702</v>
      </c>
      <c r="Q2" s="6">
        <v>2285341.2320623118</v>
      </c>
      <c r="R2" s="6">
        <v>2384512.0681016035</v>
      </c>
      <c r="S2" s="6">
        <v>2426531.4330021283</v>
      </c>
      <c r="T2" s="6">
        <v>2488413.8346125125</v>
      </c>
    </row>
    <row r="3" spans="1:20" x14ac:dyDescent="0.25">
      <c r="A3" s="7"/>
      <c r="B3" s="8" t="s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x14ac:dyDescent="0.25">
      <c r="A4" s="10" t="s">
        <v>5</v>
      </c>
      <c r="B4" s="9">
        <v>5331083.0182399992</v>
      </c>
      <c r="C4" s="9">
        <v>5397449.6636800002</v>
      </c>
      <c r="D4" s="9">
        <v>5436690.3529599998</v>
      </c>
      <c r="E4" s="9">
        <v>5471773.7996800002</v>
      </c>
      <c r="F4" s="9">
        <v>5522860.7472000001</v>
      </c>
      <c r="G4" s="9">
        <v>5579093.2111999998</v>
      </c>
      <c r="H4" s="9">
        <v>5606342.8185599996</v>
      </c>
      <c r="I4" s="9">
        <v>5627822.8652799996</v>
      </c>
      <c r="J4" s="9">
        <v>5706759.2182399994</v>
      </c>
      <c r="K4" s="9">
        <v>5777417.2783999993</v>
      </c>
      <c r="L4" s="9">
        <v>5836291.8524799999</v>
      </c>
      <c r="M4" s="9">
        <v>5929033.4729599999</v>
      </c>
      <c r="N4" s="9">
        <v>6031439.16096</v>
      </c>
      <c r="O4" s="9">
        <v>6105208.5583999995</v>
      </c>
      <c r="P4" s="9">
        <v>6190911.9993599998</v>
      </c>
      <c r="Q4" s="9">
        <v>6302719.5958399996</v>
      </c>
      <c r="R4" s="9">
        <v>6411988.1049600001</v>
      </c>
      <c r="S4" s="9">
        <v>6500038.9059199998</v>
      </c>
      <c r="T4" s="9">
        <v>6618241.4291199995</v>
      </c>
    </row>
    <row r="5" spans="1:20" ht="30" x14ac:dyDescent="0.25">
      <c r="A5" s="10" t="s">
        <v>6</v>
      </c>
      <c r="B5" s="9">
        <v>1323825.62112</v>
      </c>
      <c r="C5" s="9">
        <v>1327174.1587199999</v>
      </c>
      <c r="D5" s="9">
        <v>1315648.9692799998</v>
      </c>
      <c r="E5" s="9">
        <v>1303879.74144</v>
      </c>
      <c r="F5" s="9">
        <v>1294090.9673599999</v>
      </c>
      <c r="G5" s="9">
        <v>1283042.4089599999</v>
      </c>
      <c r="H5" s="9">
        <v>1266434.30112</v>
      </c>
      <c r="I5" s="9">
        <v>1251859.4639999999</v>
      </c>
      <c r="J5" s="9">
        <v>1250639.3427200001</v>
      </c>
      <c r="K5" s="9">
        <v>1244063.73728</v>
      </c>
      <c r="L5" s="9">
        <v>1234820.5244799999</v>
      </c>
      <c r="M5" s="9">
        <v>1233922.5001599998</v>
      </c>
      <c r="N5" s="9">
        <v>1233457.3964799999</v>
      </c>
      <c r="O5" s="9">
        <v>1226851.0822399999</v>
      </c>
      <c r="P5" s="9">
        <v>1224123.0691199999</v>
      </c>
      <c r="Q5" s="9">
        <v>1227027.6864</v>
      </c>
      <c r="R5" s="9">
        <v>1228074.4838400001</v>
      </c>
      <c r="S5" s="9">
        <v>1224175.4780799998</v>
      </c>
      <c r="T5" s="9">
        <v>1217276.5353599999</v>
      </c>
    </row>
    <row r="6" spans="1:20" x14ac:dyDescent="0.25">
      <c r="A6" s="10"/>
      <c r="B6" s="11" t="s">
        <v>7</v>
      </c>
    </row>
    <row r="7" spans="1:20" s="12" customFormat="1" x14ac:dyDescent="0.25"/>
    <row r="8" spans="1:20" x14ac:dyDescent="0.25">
      <c r="A8" s="10" t="s">
        <v>2</v>
      </c>
      <c r="B8" s="13">
        <v>15</v>
      </c>
      <c r="C8" s="13">
        <v>25</v>
      </c>
      <c r="D8" s="13">
        <f>C8+(C8*0.035)</f>
        <v>25.875</v>
      </c>
      <c r="E8" s="13">
        <f t="shared" ref="E8:T8" si="1">D8+(D8*0.035)</f>
        <v>26.780625000000001</v>
      </c>
      <c r="F8" s="13">
        <f t="shared" si="1"/>
        <v>27.717946874999999</v>
      </c>
      <c r="G8" s="13">
        <f t="shared" si="1"/>
        <v>28.688075015625</v>
      </c>
      <c r="H8" s="13">
        <f t="shared" si="1"/>
        <v>29.692157641171875</v>
      </c>
      <c r="I8" s="13">
        <f t="shared" si="1"/>
        <v>30.731383158612889</v>
      </c>
      <c r="J8" s="13">
        <f t="shared" si="1"/>
        <v>31.806981569164339</v>
      </c>
      <c r="K8" s="13">
        <f t="shared" si="1"/>
        <v>32.920225924085088</v>
      </c>
      <c r="L8" s="13">
        <f t="shared" si="1"/>
        <v>34.072433831428064</v>
      </c>
      <c r="M8" s="13">
        <f t="shared" si="1"/>
        <v>35.264969015528045</v>
      </c>
      <c r="N8" s="13">
        <f t="shared" si="1"/>
        <v>36.499242931071528</v>
      </c>
      <c r="O8" s="13">
        <f t="shared" si="1"/>
        <v>37.776716433659033</v>
      </c>
      <c r="P8" s="13">
        <f t="shared" si="1"/>
        <v>39.098901508837102</v>
      </c>
      <c r="Q8" s="13">
        <f t="shared" si="1"/>
        <v>40.467363061646402</v>
      </c>
      <c r="R8" s="13">
        <f t="shared" si="1"/>
        <v>41.883720768804025</v>
      </c>
      <c r="S8" s="13">
        <f t="shared" si="1"/>
        <v>43.349650995712167</v>
      </c>
      <c r="T8" s="13">
        <f t="shared" si="1"/>
        <v>44.866888780562093</v>
      </c>
    </row>
    <row r="9" spans="1:20" ht="30" x14ac:dyDescent="0.25">
      <c r="A9" s="10" t="s">
        <v>3</v>
      </c>
      <c r="B9" s="13">
        <v>15</v>
      </c>
      <c r="C9" s="13">
        <v>25</v>
      </c>
      <c r="D9" s="13">
        <f>C9+(C9*0.055)</f>
        <v>26.375</v>
      </c>
      <c r="E9" s="13">
        <f t="shared" ref="E9:T9" si="2">D9+(D9*0.055)</f>
        <v>27.825624999999999</v>
      </c>
      <c r="F9" s="13">
        <f t="shared" si="2"/>
        <v>29.356034375</v>
      </c>
      <c r="G9" s="13">
        <f t="shared" si="2"/>
        <v>30.970616265625001</v>
      </c>
      <c r="H9" s="13">
        <f t="shared" si="2"/>
        <v>32.674000160234378</v>
      </c>
      <c r="I9" s="13">
        <f t="shared" si="2"/>
        <v>34.471070169047266</v>
      </c>
      <c r="J9" s="13">
        <f t="shared" si="2"/>
        <v>36.366979028344865</v>
      </c>
      <c r="K9" s="13">
        <f t="shared" si="2"/>
        <v>38.367162874903833</v>
      </c>
      <c r="L9" s="13">
        <f t="shared" si="2"/>
        <v>40.477356833023542</v>
      </c>
      <c r="M9" s="13">
        <f t="shared" si="2"/>
        <v>42.703611458839838</v>
      </c>
      <c r="N9" s="13">
        <f t="shared" si="2"/>
        <v>45.05231008907603</v>
      </c>
      <c r="O9" s="13">
        <f t="shared" si="2"/>
        <v>47.530187143975212</v>
      </c>
      <c r="P9" s="13">
        <f t="shared" si="2"/>
        <v>50.144347436893845</v>
      </c>
      <c r="Q9" s="13">
        <f t="shared" si="2"/>
        <v>52.902286545923005</v>
      </c>
      <c r="R9" s="13">
        <f t="shared" si="2"/>
        <v>55.811912305948766</v>
      </c>
      <c r="S9" s="13">
        <f t="shared" si="2"/>
        <v>58.881567482775949</v>
      </c>
      <c r="T9" s="13">
        <f t="shared" si="2"/>
        <v>62.120053694328625</v>
      </c>
    </row>
    <row r="10" spans="1:20" x14ac:dyDescent="0.25">
      <c r="A10" s="1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x14ac:dyDescent="0.25">
      <c r="A11" s="2" t="s">
        <v>4</v>
      </c>
    </row>
    <row r="12" spans="1:20" s="12" customFormat="1" x14ac:dyDescent="0.25"/>
    <row r="13" spans="1:20" x14ac:dyDescent="0.25">
      <c r="A13" s="14" t="s">
        <v>12</v>
      </c>
    </row>
    <row r="14" spans="1:20" x14ac:dyDescent="0.25">
      <c r="A14" s="15" t="s">
        <v>8</v>
      </c>
      <c r="B14" s="16">
        <f>B2*B8</f>
        <v>25702818.304105796</v>
      </c>
      <c r="C14" s="16">
        <f t="shared" ref="C14:T14" si="3">C2*C8</f>
        <v>43100521.647616409</v>
      </c>
      <c r="D14" s="16">
        <f t="shared" si="3"/>
        <v>45573515.681561373</v>
      </c>
      <c r="E14" s="16">
        <f t="shared" si="3"/>
        <v>48024901.300006516</v>
      </c>
      <c r="F14" s="16">
        <f t="shared" si="3"/>
        <v>52535924.945148997</v>
      </c>
      <c r="G14" s="16">
        <f t="shared" si="3"/>
        <v>51244437.749351442</v>
      </c>
      <c r="H14" s="16">
        <f t="shared" si="3"/>
        <v>51330240.870059356</v>
      </c>
      <c r="I14" s="16">
        <f t="shared" si="3"/>
        <v>54152709.466174304</v>
      </c>
      <c r="J14" s="16">
        <f t="shared" si="3"/>
        <v>61310776.761810616</v>
      </c>
      <c r="K14" s="16">
        <f t="shared" si="3"/>
        <v>65370206.799483679</v>
      </c>
      <c r="L14" s="16">
        <f t="shared" si="3"/>
        <v>71313330.624465123</v>
      </c>
      <c r="M14" s="16">
        <f t="shared" si="3"/>
        <v>77220557.785325766</v>
      </c>
      <c r="N14" s="16">
        <f t="shared" si="3"/>
        <v>83614593.694842398</v>
      </c>
      <c r="O14" s="16">
        <f t="shared" si="3"/>
        <v>84669446.529125482</v>
      </c>
      <c r="P14" s="16">
        <f t="shared" si="3"/>
        <v>88528784.774230391</v>
      </c>
      <c r="Q14" s="16">
        <f t="shared" si="3"/>
        <v>92481733.357615873</v>
      </c>
      <c r="R14" s="16">
        <f t="shared" si="3"/>
        <v>99872237.630210966</v>
      </c>
      <c r="S14" s="16">
        <f t="shared" si="3"/>
        <v>105189290.75076759</v>
      </c>
      <c r="T14" s="16">
        <f t="shared" si="3"/>
        <v>111647386.75757164</v>
      </c>
    </row>
    <row r="15" spans="1:20" x14ac:dyDescent="0.25">
      <c r="A15" s="17" t="s">
        <v>9</v>
      </c>
      <c r="B15" s="16">
        <f>B4*B8</f>
        <v>79966245.273599982</v>
      </c>
      <c r="C15" s="16">
        <f t="shared" ref="C15:T15" si="4">C4*C8</f>
        <v>134936241.59200001</v>
      </c>
      <c r="D15" s="16">
        <f t="shared" si="4"/>
        <v>140674362.88284001</v>
      </c>
      <c r="E15" s="16">
        <f t="shared" si="4"/>
        <v>146537522.21405521</v>
      </c>
      <c r="F15" s="16">
        <f t="shared" si="4"/>
        <v>153082360.78891242</v>
      </c>
      <c r="G15" s="16">
        <f t="shared" si="4"/>
        <v>160053444.56206977</v>
      </c>
      <c r="H15" s="16">
        <f t="shared" si="4"/>
        <v>166464414.75913537</v>
      </c>
      <c r="I15" s="16">
        <f t="shared" si="4"/>
        <v>172950780.8217223</v>
      </c>
      <c r="J15" s="16">
        <f t="shared" si="4"/>
        <v>181514785.27421835</v>
      </c>
      <c r="K15" s="16">
        <f t="shared" si="4"/>
        <v>190193882.06264076</v>
      </c>
      <c r="L15" s="16">
        <f t="shared" si="4"/>
        <v>198856667.96452752</v>
      </c>
      <c r="M15" s="16">
        <f t="shared" si="4"/>
        <v>209087181.71596304</v>
      </c>
      <c r="N15" s="16">
        <f t="shared" si="4"/>
        <v>220142963.15985727</v>
      </c>
      <c r="O15" s="16">
        <f t="shared" si="4"/>
        <v>230634732.47902504</v>
      </c>
      <c r="P15" s="16">
        <f t="shared" si="4"/>
        <v>242057858.51285443</v>
      </c>
      <c r="Q15" s="16">
        <f t="shared" si="4"/>
        <v>255054442.16061056</v>
      </c>
      <c r="R15" s="16">
        <f t="shared" si="4"/>
        <v>268557919.36103749</v>
      </c>
      <c r="S15" s="16">
        <f t="shared" si="4"/>
        <v>281774418.03018272</v>
      </c>
      <c r="T15" s="16">
        <f t="shared" si="4"/>
        <v>296939902.12323534</v>
      </c>
    </row>
    <row r="16" spans="1:20" s="20" customFormat="1" ht="14.25" x14ac:dyDescent="0.2">
      <c r="A16" s="18" t="s">
        <v>10</v>
      </c>
      <c r="B16" s="19">
        <f>B5*B8</f>
        <v>19857384.316800002</v>
      </c>
      <c r="C16" s="19">
        <f t="shared" ref="C16:T16" si="5">C5*C8</f>
        <v>33179353.967999998</v>
      </c>
      <c r="D16" s="19">
        <f t="shared" si="5"/>
        <v>34042417.080119997</v>
      </c>
      <c r="E16" s="19">
        <f t="shared" si="5"/>
        <v>34918714.400601603</v>
      </c>
      <c r="F16" s="19">
        <f t="shared" si="5"/>
        <v>35869544.684701838</v>
      </c>
      <c r="G16" s="19">
        <f t="shared" si="5"/>
        <v>36808016.876472689</v>
      </c>
      <c r="H16" s="19">
        <f t="shared" si="5"/>
        <v>37603166.91104237</v>
      </c>
      <c r="I16" s="19">
        <f t="shared" si="5"/>
        <v>38471372.848919757</v>
      </c>
      <c r="J16" s="19">
        <f t="shared" si="5"/>
        <v>39779062.523566842</v>
      </c>
      <c r="K16" s="19">
        <f t="shared" si="5"/>
        <v>40954859.295219235</v>
      </c>
      <c r="L16" s="19">
        <f t="shared" si="5"/>
        <v>42073340.614034094</v>
      </c>
      <c r="M16" s="19">
        <f t="shared" si="5"/>
        <v>43514238.735705294</v>
      </c>
      <c r="N16" s="19">
        <f t="shared" si="5"/>
        <v>45020261.159250528</v>
      </c>
      <c r="O16" s="19">
        <f t="shared" si="5"/>
        <v>46346405.440108173</v>
      </c>
      <c r="P16" s="19">
        <f t="shared" si="5"/>
        <v>47861867.314218268</v>
      </c>
      <c r="Q16" s="19">
        <f t="shared" si="5"/>
        <v>49654574.872240804</v>
      </c>
      <c r="R16" s="19">
        <f t="shared" si="5"/>
        <v>51436328.764447697</v>
      </c>
      <c r="S16" s="19">
        <f t="shared" si="5"/>
        <v>53067579.73227708</v>
      </c>
      <c r="T16" s="19">
        <f t="shared" si="5"/>
        <v>54615410.927185073</v>
      </c>
    </row>
    <row r="17" spans="1:20" ht="30" x14ac:dyDescent="0.25">
      <c r="A17" s="21" t="s">
        <v>11</v>
      </c>
      <c r="B17" s="22">
        <f>B15+B16</f>
        <v>99823629.590399981</v>
      </c>
      <c r="C17" s="22">
        <f t="shared" ref="C17:T17" si="6">C15+C16</f>
        <v>168115595.56</v>
      </c>
      <c r="D17" s="22">
        <f t="shared" si="6"/>
        <v>174716779.96296</v>
      </c>
      <c r="E17" s="22">
        <f t="shared" si="6"/>
        <v>181456236.61465681</v>
      </c>
      <c r="F17" s="22">
        <f t="shared" si="6"/>
        <v>188951905.47361425</v>
      </c>
      <c r="G17" s="22">
        <f t="shared" si="6"/>
        <v>196861461.43854246</v>
      </c>
      <c r="H17" s="22">
        <f t="shared" si="6"/>
        <v>204067581.67017773</v>
      </c>
      <c r="I17" s="22">
        <f t="shared" si="6"/>
        <v>211422153.67064205</v>
      </c>
      <c r="J17" s="22">
        <f t="shared" si="6"/>
        <v>221293847.79778519</v>
      </c>
      <c r="K17" s="22">
        <f t="shared" si="6"/>
        <v>231148741.35786</v>
      </c>
      <c r="L17" s="22">
        <f t="shared" si="6"/>
        <v>240930008.5785616</v>
      </c>
      <c r="M17" s="22">
        <f t="shared" si="6"/>
        <v>252601420.45166832</v>
      </c>
      <c r="N17" s="22">
        <f t="shared" si="6"/>
        <v>265163224.3191078</v>
      </c>
      <c r="O17" s="22">
        <f t="shared" si="6"/>
        <v>276981137.91913319</v>
      </c>
      <c r="P17" s="22">
        <f t="shared" si="6"/>
        <v>289919725.82707268</v>
      </c>
      <c r="Q17" s="22">
        <f t="shared" si="6"/>
        <v>304709017.03285134</v>
      </c>
      <c r="R17" s="22">
        <f t="shared" si="6"/>
        <v>319994248.12548518</v>
      </c>
      <c r="S17" s="22">
        <f t="shared" si="6"/>
        <v>334841997.76245981</v>
      </c>
      <c r="T17" s="22">
        <f t="shared" si="6"/>
        <v>351555313.0504204</v>
      </c>
    </row>
    <row r="18" spans="1:20" x14ac:dyDescent="0.25">
      <c r="A18" s="1" t="s">
        <v>13</v>
      </c>
      <c r="B18" s="16">
        <f>B17+B14</f>
        <v>125526447.89450577</v>
      </c>
      <c r="C18" s="16">
        <f t="shared" ref="C18:T18" si="7">C17+C14</f>
        <v>211216117.20761642</v>
      </c>
      <c r="D18" s="16">
        <f t="shared" si="7"/>
        <v>220290295.64452139</v>
      </c>
      <c r="E18" s="16">
        <f t="shared" si="7"/>
        <v>229481137.91466331</v>
      </c>
      <c r="F18" s="16">
        <f t="shared" si="7"/>
        <v>241487830.41876325</v>
      </c>
      <c r="G18" s="16">
        <f t="shared" si="7"/>
        <v>248105899.1878939</v>
      </c>
      <c r="H18" s="16">
        <f t="shared" si="7"/>
        <v>255397822.54023707</v>
      </c>
      <c r="I18" s="16">
        <f t="shared" si="7"/>
        <v>265574863.13681635</v>
      </c>
      <c r="J18" s="16">
        <f t="shared" si="7"/>
        <v>282604624.55959582</v>
      </c>
      <c r="K18" s="16">
        <f t="shared" si="7"/>
        <v>296518948.15734369</v>
      </c>
      <c r="L18" s="16">
        <f t="shared" si="7"/>
        <v>312243339.20302671</v>
      </c>
      <c r="M18" s="16">
        <f t="shared" si="7"/>
        <v>329821978.23699409</v>
      </c>
      <c r="N18" s="16">
        <f t="shared" si="7"/>
        <v>348777818.01395023</v>
      </c>
      <c r="O18" s="16">
        <f t="shared" si="7"/>
        <v>361650584.44825864</v>
      </c>
      <c r="P18" s="16">
        <f t="shared" si="7"/>
        <v>378448510.6013031</v>
      </c>
      <c r="Q18" s="16">
        <f t="shared" si="7"/>
        <v>397190750.39046723</v>
      </c>
      <c r="R18" s="16">
        <f t="shared" si="7"/>
        <v>419866485.75569618</v>
      </c>
      <c r="S18" s="16">
        <f t="shared" si="7"/>
        <v>440031288.5132274</v>
      </c>
      <c r="T18" s="16">
        <f t="shared" si="7"/>
        <v>463202699.80799204</v>
      </c>
    </row>
    <row r="19" spans="1:20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x14ac:dyDescent="0.25">
      <c r="A20" s="14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x14ac:dyDescent="0.25">
      <c r="A21" s="15" t="s">
        <v>8</v>
      </c>
      <c r="B21" s="16">
        <f>B9*B2</f>
        <v>25702818.304105796</v>
      </c>
      <c r="C21" s="16">
        <f t="shared" ref="C21:T21" si="8">C9*C2</f>
        <v>43100521.647616409</v>
      </c>
      <c r="D21" s="16">
        <f t="shared" si="8"/>
        <v>46454163.327581882</v>
      </c>
      <c r="E21" s="16">
        <f t="shared" si="8"/>
        <v>49898868.836556047</v>
      </c>
      <c r="F21" s="16">
        <f t="shared" si="8"/>
        <v>55640716.304396696</v>
      </c>
      <c r="G21" s="16">
        <f t="shared" si="8"/>
        <v>55321655.998824276</v>
      </c>
      <c r="H21" s="16">
        <f t="shared" si="8"/>
        <v>56485093.427080274</v>
      </c>
      <c r="I21" s="16">
        <f t="shared" si="8"/>
        <v>60742526.238340035</v>
      </c>
      <c r="J21" s="16">
        <f t="shared" si="8"/>
        <v>70100576.122252926</v>
      </c>
      <c r="K21" s="16">
        <f t="shared" si="8"/>
        <v>76186274.578601331</v>
      </c>
      <c r="L21" s="16">
        <f t="shared" si="8"/>
        <v>84718783.076051146</v>
      </c>
      <c r="M21" s="16">
        <f t="shared" si="8"/>
        <v>93509133.521354496</v>
      </c>
      <c r="N21" s="16">
        <f t="shared" si="8"/>
        <v>103208458.60354261</v>
      </c>
      <c r="O21" s="16">
        <f t="shared" si="8"/>
        <v>106530027.45681833</v>
      </c>
      <c r="P21" s="16">
        <f t="shared" si="8"/>
        <v>113538180.62846747</v>
      </c>
      <c r="Q21" s="16">
        <f t="shared" si="8"/>
        <v>120899776.71377315</v>
      </c>
      <c r="R21" s="16">
        <f t="shared" si="8"/>
        <v>133084178.43736322</v>
      </c>
      <c r="S21" s="16">
        <f t="shared" si="8"/>
        <v>142877974.32139185</v>
      </c>
      <c r="T21" s="16">
        <f t="shared" si="8"/>
        <v>154580401.01983947</v>
      </c>
    </row>
    <row r="22" spans="1:20" x14ac:dyDescent="0.25">
      <c r="A22" s="17" t="s">
        <v>9</v>
      </c>
      <c r="B22" s="16">
        <f>B4*B9</f>
        <v>79966245.273599982</v>
      </c>
      <c r="C22" s="16">
        <f t="shared" ref="C22:T22" si="9">C4*C9</f>
        <v>134936241.59200001</v>
      </c>
      <c r="D22" s="16">
        <f t="shared" si="9"/>
        <v>143392708.05932</v>
      </c>
      <c r="E22" s="16">
        <f t="shared" si="9"/>
        <v>152255525.83472079</v>
      </c>
      <c r="F22" s="16">
        <f t="shared" si="9"/>
        <v>162129289.9431414</v>
      </c>
      <c r="G22" s="16">
        <f t="shared" si="9"/>
        <v>172787954.95422873</v>
      </c>
      <c r="H22" s="16">
        <f t="shared" si="9"/>
        <v>183181646.15195829</v>
      </c>
      <c r="I22" s="16">
        <f t="shared" si="9"/>
        <v>193997076.88803551</v>
      </c>
      <c r="J22" s="16">
        <f t="shared" si="9"/>
        <v>207537592.80954778</v>
      </c>
      <c r="K22" s="16">
        <f t="shared" si="9"/>
        <v>221663109.71665639</v>
      </c>
      <c r="L22" s="16">
        <f t="shared" si="9"/>
        <v>236237667.89450094</v>
      </c>
      <c r="M22" s="16">
        <f t="shared" si="9"/>
        <v>253191141.7557396</v>
      </c>
      <c r="N22" s="16">
        <f t="shared" si="9"/>
        <v>271730267.36296648</v>
      </c>
      <c r="O22" s="16">
        <f t="shared" si="9"/>
        <v>290181705.33375108</v>
      </c>
      <c r="P22" s="16">
        <f t="shared" si="9"/>
        <v>310439242.24714297</v>
      </c>
      <c r="Q22" s="16">
        <f t="shared" si="9"/>
        <v>333428278.07773167</v>
      </c>
      <c r="R22" s="16">
        <f t="shared" si="9"/>
        <v>357865317.82081413</v>
      </c>
      <c r="S22" s="16">
        <f t="shared" si="9"/>
        <v>382732479.47959763</v>
      </c>
      <c r="T22" s="16">
        <f t="shared" si="9"/>
        <v>411125512.93896461</v>
      </c>
    </row>
    <row r="23" spans="1:20" x14ac:dyDescent="0.25">
      <c r="A23" s="17" t="s">
        <v>10</v>
      </c>
      <c r="B23" s="16">
        <f>B5*B9</f>
        <v>19857384.316800002</v>
      </c>
      <c r="C23" s="16">
        <f t="shared" ref="C23:T23" si="10">C5*C9</f>
        <v>33179353.967999998</v>
      </c>
      <c r="D23" s="16">
        <f t="shared" si="10"/>
        <v>34700241.56476</v>
      </c>
      <c r="E23" s="16">
        <f t="shared" si="10"/>
        <v>36281268.730406396</v>
      </c>
      <c r="F23" s="16">
        <f t="shared" si="10"/>
        <v>37989378.922197163</v>
      </c>
      <c r="G23" s="16">
        <f t="shared" si="10"/>
        <v>39736614.100423254</v>
      </c>
      <c r="H23" s="16">
        <f t="shared" si="10"/>
        <v>41379474.55772119</v>
      </c>
      <c r="I23" s="16">
        <f t="shared" si="10"/>
        <v>43152935.425329894</v>
      </c>
      <c r="J23" s="16">
        <f t="shared" si="10"/>
        <v>45481974.748721249</v>
      </c>
      <c r="K23" s="16">
        <f t="shared" si="10"/>
        <v>47731196.034983329</v>
      </c>
      <c r="L23" s="16">
        <f t="shared" si="10"/>
        <v>49982270.994118236</v>
      </c>
      <c r="M23" s="16">
        <f t="shared" si="10"/>
        <v>52692947.017152868</v>
      </c>
      <c r="N23" s="16">
        <f t="shared" si="10"/>
        <v>55570105.107881352</v>
      </c>
      <c r="O23" s="16">
        <f t="shared" si="10"/>
        <v>58312461.536655717</v>
      </c>
      <c r="P23" s="16">
        <f t="shared" si="10"/>
        <v>61382852.483470097</v>
      </c>
      <c r="Q23" s="16">
        <f t="shared" si="10"/>
        <v>64912570.265713751</v>
      </c>
      <c r="R23" s="16">
        <f t="shared" si="10"/>
        <v>68541185.397251382</v>
      </c>
      <c r="S23" s="16">
        <f t="shared" si="10"/>
        <v>72081371.023327023</v>
      </c>
      <c r="T23" s="16">
        <f t="shared" si="10"/>
        <v>75617283.737409502</v>
      </c>
    </row>
    <row r="24" spans="1:20" ht="30" x14ac:dyDescent="0.25">
      <c r="A24" s="21" t="s">
        <v>11</v>
      </c>
      <c r="B24" s="22">
        <f>B22+B23</f>
        <v>99823629.590399981</v>
      </c>
      <c r="C24" s="22">
        <f t="shared" ref="C24:T24" si="11">C22+C23</f>
        <v>168115595.56</v>
      </c>
      <c r="D24" s="22">
        <f t="shared" si="11"/>
        <v>178092949.62408</v>
      </c>
      <c r="E24" s="22">
        <f t="shared" si="11"/>
        <v>188536794.56512719</v>
      </c>
      <c r="F24" s="22">
        <f t="shared" si="11"/>
        <v>200118668.86533856</v>
      </c>
      <c r="G24" s="22">
        <f t="shared" si="11"/>
        <v>212524569.05465198</v>
      </c>
      <c r="H24" s="22">
        <f t="shared" si="11"/>
        <v>224561120.70967948</v>
      </c>
      <c r="I24" s="22">
        <f t="shared" si="11"/>
        <v>237150012.3133654</v>
      </c>
      <c r="J24" s="22">
        <f t="shared" si="11"/>
        <v>253019567.55826902</v>
      </c>
      <c r="K24" s="22">
        <f t="shared" si="11"/>
        <v>269394305.75163972</v>
      </c>
      <c r="L24" s="22">
        <f t="shared" si="11"/>
        <v>286219938.88861918</v>
      </c>
      <c r="M24" s="22">
        <f t="shared" si="11"/>
        <v>305884088.77289248</v>
      </c>
      <c r="N24" s="22">
        <f t="shared" si="11"/>
        <v>327300372.47084785</v>
      </c>
      <c r="O24" s="22">
        <f t="shared" si="11"/>
        <v>348494166.87040681</v>
      </c>
      <c r="P24" s="22">
        <f t="shared" si="11"/>
        <v>371822094.73061305</v>
      </c>
      <c r="Q24" s="22">
        <f t="shared" si="11"/>
        <v>398340848.34344542</v>
      </c>
      <c r="R24" s="22">
        <f t="shared" si="11"/>
        <v>426406503.2180655</v>
      </c>
      <c r="S24" s="22">
        <f t="shared" si="11"/>
        <v>454813850.50292468</v>
      </c>
      <c r="T24" s="22">
        <f t="shared" si="11"/>
        <v>486742796.67637408</v>
      </c>
    </row>
    <row r="25" spans="1:20" x14ac:dyDescent="0.25">
      <c r="A25" s="1" t="s">
        <v>13</v>
      </c>
      <c r="B25" s="16">
        <f>B24+B21</f>
        <v>125526447.89450577</v>
      </c>
      <c r="C25" s="16">
        <f t="shared" ref="C25:T25" si="12">C24+C21</f>
        <v>211216117.20761642</v>
      </c>
      <c r="D25" s="16">
        <f t="shared" si="12"/>
        <v>224547112.95166188</v>
      </c>
      <c r="E25" s="16">
        <f t="shared" si="12"/>
        <v>238435663.40168324</v>
      </c>
      <c r="F25" s="16">
        <f t="shared" si="12"/>
        <v>255759385.16973525</v>
      </c>
      <c r="G25" s="16">
        <f t="shared" si="12"/>
        <v>267846225.05347624</v>
      </c>
      <c r="H25" s="16">
        <f t="shared" si="12"/>
        <v>281046214.13675976</v>
      </c>
      <c r="I25" s="16">
        <f t="shared" si="12"/>
        <v>297892538.55170542</v>
      </c>
      <c r="J25" s="16">
        <f t="shared" si="12"/>
        <v>323120143.68052197</v>
      </c>
      <c r="K25" s="16">
        <f t="shared" si="12"/>
        <v>345580580.33024108</v>
      </c>
      <c r="L25" s="16">
        <f t="shared" si="12"/>
        <v>370938721.9646703</v>
      </c>
      <c r="M25" s="16">
        <f t="shared" si="12"/>
        <v>399393222.29424697</v>
      </c>
      <c r="N25" s="16">
        <f t="shared" si="12"/>
        <v>430508831.07439047</v>
      </c>
      <c r="O25" s="16">
        <f t="shared" si="12"/>
        <v>455024194.32722515</v>
      </c>
      <c r="P25" s="16">
        <f t="shared" si="12"/>
        <v>485360275.35908055</v>
      </c>
      <c r="Q25" s="16">
        <f t="shared" si="12"/>
        <v>519240625.05721855</v>
      </c>
      <c r="R25" s="16">
        <f t="shared" si="12"/>
        <v>559490681.65542877</v>
      </c>
      <c r="S25" s="16">
        <f t="shared" si="12"/>
        <v>597691824.8243165</v>
      </c>
      <c r="T25" s="16">
        <f t="shared" si="12"/>
        <v>641323197.69621348</v>
      </c>
    </row>
    <row r="28" spans="1:20" x14ac:dyDescent="0.25">
      <c r="A28" s="2" t="s">
        <v>19</v>
      </c>
      <c r="B28" s="2">
        <v>2017</v>
      </c>
      <c r="C28" s="2">
        <f t="shared" ref="C28:T28" si="13">B28+1</f>
        <v>2018</v>
      </c>
      <c r="D28" s="2">
        <f t="shared" si="13"/>
        <v>2019</v>
      </c>
      <c r="E28" s="2">
        <f t="shared" si="13"/>
        <v>2020</v>
      </c>
      <c r="F28" s="2">
        <f t="shared" si="13"/>
        <v>2021</v>
      </c>
      <c r="G28" s="2">
        <f t="shared" si="13"/>
        <v>2022</v>
      </c>
      <c r="H28" s="2">
        <f t="shared" si="13"/>
        <v>2023</v>
      </c>
      <c r="I28" s="2">
        <f t="shared" si="13"/>
        <v>2024</v>
      </c>
      <c r="J28" s="2">
        <f t="shared" si="13"/>
        <v>2025</v>
      </c>
      <c r="K28" s="2">
        <f t="shared" si="13"/>
        <v>2026</v>
      </c>
      <c r="L28" s="2">
        <f t="shared" si="13"/>
        <v>2027</v>
      </c>
      <c r="M28" s="2">
        <f t="shared" si="13"/>
        <v>2028</v>
      </c>
      <c r="N28" s="2">
        <f t="shared" si="13"/>
        <v>2029</v>
      </c>
      <c r="O28" s="2">
        <f t="shared" si="13"/>
        <v>2030</v>
      </c>
      <c r="P28" s="2">
        <f t="shared" si="13"/>
        <v>2031</v>
      </c>
      <c r="Q28" s="2">
        <f t="shared" si="13"/>
        <v>2032</v>
      </c>
      <c r="R28" s="2">
        <f t="shared" si="13"/>
        <v>2033</v>
      </c>
      <c r="S28" s="2">
        <f t="shared" si="13"/>
        <v>2034</v>
      </c>
      <c r="T28" s="2">
        <f t="shared" si="13"/>
        <v>2035</v>
      </c>
    </row>
    <row r="29" spans="1:20" x14ac:dyDescent="0.25">
      <c r="A29" s="23" t="s">
        <v>16</v>
      </c>
      <c r="B29" s="24">
        <v>3943231.1138916016</v>
      </c>
      <c r="C29" s="24">
        <v>4530615.8731689453</v>
      </c>
      <c r="D29" s="24">
        <v>4349159.9864501953</v>
      </c>
      <c r="E29" s="24">
        <v>4086349.4783935547</v>
      </c>
      <c r="F29" s="24">
        <v>4238634.6192626953</v>
      </c>
      <c r="G29" s="24">
        <v>4925955.4630126953</v>
      </c>
      <c r="H29" s="24">
        <v>4928417.3023681641</v>
      </c>
      <c r="I29" s="24">
        <v>4976345.0120849609</v>
      </c>
      <c r="J29" s="24">
        <v>5295922.4488525391</v>
      </c>
      <c r="K29" s="24">
        <v>8471173.3804931641</v>
      </c>
      <c r="L29" s="24">
        <v>8408295.5592041016</v>
      </c>
      <c r="M29" s="24">
        <v>8124328.9647216797</v>
      </c>
      <c r="N29" s="24">
        <v>5911904.5482177734</v>
      </c>
      <c r="O29" s="24">
        <v>6683530.8140869141</v>
      </c>
      <c r="P29" s="24">
        <v>6923950.7012939453</v>
      </c>
      <c r="Q29" s="24">
        <v>7196912.9857177734</v>
      </c>
      <c r="R29" s="24">
        <v>7072157.5968017578</v>
      </c>
      <c r="S29" s="24">
        <v>7195469.9571533203</v>
      </c>
      <c r="T29" s="25">
        <v>7441002.8770751953</v>
      </c>
    </row>
    <row r="30" spans="1:20" ht="15.75" x14ac:dyDescent="0.25">
      <c r="A30" s="26" t="s">
        <v>15</v>
      </c>
      <c r="B30" s="2">
        <v>0.42244529051505297</v>
      </c>
      <c r="C30" s="2">
        <v>0.41438990244812102</v>
      </c>
      <c r="D30" s="2">
        <v>0.41232059564006801</v>
      </c>
      <c r="E30" s="2">
        <v>0.41106887665605402</v>
      </c>
      <c r="F30" s="2">
        <v>0.40506942561103398</v>
      </c>
      <c r="G30" s="2">
        <v>0.39966379251635098</v>
      </c>
      <c r="H30" s="2">
        <v>0.40024050669539002</v>
      </c>
      <c r="I30" s="2">
        <v>0.40009930265173499</v>
      </c>
      <c r="J30" s="2">
        <v>0.39596878819960701</v>
      </c>
      <c r="K30" s="2">
        <v>0.38981597598203799</v>
      </c>
      <c r="L30" s="2">
        <v>0.39022866552439101</v>
      </c>
      <c r="M30" s="2">
        <v>0.389692367331263</v>
      </c>
      <c r="N30" s="2">
        <v>0.39078714390855401</v>
      </c>
      <c r="O30" s="2">
        <v>0.39034584215634599</v>
      </c>
      <c r="P30" s="2">
        <v>0.389306075982226</v>
      </c>
      <c r="Q30" s="2">
        <v>0.37921043167098101</v>
      </c>
      <c r="R30" s="2">
        <v>0.37782570780601898</v>
      </c>
      <c r="S30" s="2">
        <v>0.377287605077195</v>
      </c>
      <c r="T30" s="2">
        <v>0.37771138676146299</v>
      </c>
    </row>
    <row r="31" spans="1:20" x14ac:dyDescent="0.25">
      <c r="A31" s="23" t="s">
        <v>18</v>
      </c>
      <c r="B31" s="27">
        <f>B29*B30</f>
        <v>1665799.4134759335</v>
      </c>
      <c r="C31" s="27">
        <f t="shared" ref="C31:T31" si="14">C29*C30</f>
        <v>1877441.4697123878</v>
      </c>
      <c r="D31" s="27">
        <f t="shared" si="14"/>
        <v>1793248.2361470948</v>
      </c>
      <c r="E31" s="27">
        <f t="shared" si="14"/>
        <v>1679771.0897072908</v>
      </c>
      <c r="F31" s="27">
        <f t="shared" si="14"/>
        <v>1716941.2905997836</v>
      </c>
      <c r="G31" s="27">
        <f t="shared" si="14"/>
        <v>1968726.0421142916</v>
      </c>
      <c r="H31" s="27">
        <f t="shared" si="14"/>
        <v>1972552.2383061612</v>
      </c>
      <c r="I31" s="27">
        <f t="shared" si="14"/>
        <v>1991032.1690896326</v>
      </c>
      <c r="J31" s="27">
        <f t="shared" si="14"/>
        <v>2097019.9944712352</v>
      </c>
      <c r="K31" s="27">
        <f t="shared" si="14"/>
        <v>3302198.7190300026</v>
      </c>
      <c r="L31" s="27">
        <f t="shared" si="14"/>
        <v>3281157.9554028795</v>
      </c>
      <c r="M31" s="27">
        <f t="shared" si="14"/>
        <v>3165988.9872403406</v>
      </c>
      <c r="N31" s="27">
        <f t="shared" si="14"/>
        <v>2310296.2934580138</v>
      </c>
      <c r="O31" s="27">
        <f t="shared" si="14"/>
        <v>2608888.4642026452</v>
      </c>
      <c r="P31" s="27">
        <f t="shared" si="14"/>
        <v>2695536.0778151276</v>
      </c>
      <c r="Q31" s="27">
        <f t="shared" si="14"/>
        <v>2729144.4800125258</v>
      </c>
      <c r="R31" s="27">
        <f t="shared" si="14"/>
        <v>2672042.9497273383</v>
      </c>
      <c r="S31" s="27">
        <f t="shared" si="14"/>
        <v>2714761.6275392831</v>
      </c>
      <c r="T31" s="27">
        <f t="shared" si="14"/>
        <v>2810551.515596108</v>
      </c>
    </row>
    <row r="32" spans="1:20" x14ac:dyDescent="0.25">
      <c r="A32" s="23" t="s">
        <v>17</v>
      </c>
    </row>
    <row r="33" spans="1:20" x14ac:dyDescent="0.25">
      <c r="A33" s="23"/>
    </row>
    <row r="34" spans="1:20" x14ac:dyDescent="0.25">
      <c r="B34" s="2">
        <v>2017</v>
      </c>
      <c r="C34" s="2">
        <f t="shared" ref="C34" si="15">B34+1</f>
        <v>2018</v>
      </c>
      <c r="D34" s="2">
        <f t="shared" ref="D34" si="16">C34+1</f>
        <v>2019</v>
      </c>
      <c r="E34" s="2">
        <f t="shared" ref="E34" si="17">D34+1</f>
        <v>2020</v>
      </c>
      <c r="F34" s="2">
        <f t="shared" ref="F34" si="18">E34+1</f>
        <v>2021</v>
      </c>
      <c r="G34" s="2">
        <f t="shared" ref="G34" si="19">F34+1</f>
        <v>2022</v>
      </c>
      <c r="H34" s="2">
        <f t="shared" ref="H34" si="20">G34+1</f>
        <v>2023</v>
      </c>
      <c r="I34" s="2">
        <f t="shared" ref="I34" si="21">H34+1</f>
        <v>2024</v>
      </c>
      <c r="J34" s="2">
        <f t="shared" ref="J34" si="22">I34+1</f>
        <v>2025</v>
      </c>
      <c r="K34" s="2">
        <f t="shared" ref="K34" si="23">J34+1</f>
        <v>2026</v>
      </c>
      <c r="L34" s="2">
        <f t="shared" ref="L34" si="24">K34+1</f>
        <v>2027</v>
      </c>
      <c r="M34" s="2">
        <f t="shared" ref="M34" si="25">L34+1</f>
        <v>2028</v>
      </c>
      <c r="N34" s="2">
        <f t="shared" ref="N34" si="26">M34+1</f>
        <v>2029</v>
      </c>
      <c r="O34" s="2">
        <f t="shared" ref="O34" si="27">N34+1</f>
        <v>2030</v>
      </c>
      <c r="P34" s="2">
        <f t="shared" ref="P34" si="28">O34+1</f>
        <v>2031</v>
      </c>
      <c r="Q34" s="2">
        <f t="shared" ref="Q34" si="29">P34+1</f>
        <v>2032</v>
      </c>
      <c r="R34" s="2">
        <f t="shared" ref="R34" si="30">Q34+1</f>
        <v>2033</v>
      </c>
      <c r="S34" s="2">
        <f t="shared" ref="S34" si="31">R34+1</f>
        <v>2034</v>
      </c>
      <c r="T34" s="2">
        <f t="shared" ref="T34" si="32">S34+1</f>
        <v>2035</v>
      </c>
    </row>
    <row r="35" spans="1:20" x14ac:dyDescent="0.25">
      <c r="A35" s="28" t="s">
        <v>20</v>
      </c>
      <c r="B35" s="29">
        <f t="shared" ref="B35:T35" si="33">+B24</f>
        <v>99823629.590399981</v>
      </c>
      <c r="C35" s="29">
        <f t="shared" si="33"/>
        <v>168115595.56</v>
      </c>
      <c r="D35" s="29">
        <f t="shared" si="33"/>
        <v>178092949.62408</v>
      </c>
      <c r="E35" s="29">
        <f t="shared" si="33"/>
        <v>188536794.56512719</v>
      </c>
      <c r="F35" s="29">
        <f t="shared" si="33"/>
        <v>200118668.86533856</v>
      </c>
      <c r="G35" s="29">
        <f t="shared" si="33"/>
        <v>212524569.05465198</v>
      </c>
      <c r="H35" s="29">
        <f t="shared" si="33"/>
        <v>224561120.70967948</v>
      </c>
      <c r="I35" s="29">
        <f t="shared" si="33"/>
        <v>237150012.3133654</v>
      </c>
      <c r="J35" s="29">
        <f t="shared" si="33"/>
        <v>253019567.55826902</v>
      </c>
      <c r="K35" s="29">
        <f t="shared" si="33"/>
        <v>269394305.75163972</v>
      </c>
      <c r="L35" s="29">
        <f t="shared" si="33"/>
        <v>286219938.88861918</v>
      </c>
      <c r="M35" s="29">
        <f t="shared" si="33"/>
        <v>305884088.77289248</v>
      </c>
      <c r="N35" s="29">
        <f t="shared" si="33"/>
        <v>327300372.47084785</v>
      </c>
      <c r="O35" s="29">
        <f t="shared" si="33"/>
        <v>348494166.87040681</v>
      </c>
      <c r="P35" s="29">
        <f t="shared" si="33"/>
        <v>371822094.73061305</v>
      </c>
      <c r="Q35" s="29">
        <f t="shared" si="33"/>
        <v>398340848.34344542</v>
      </c>
      <c r="R35" s="29">
        <f t="shared" si="33"/>
        <v>426406503.2180655</v>
      </c>
      <c r="S35" s="29">
        <f t="shared" si="33"/>
        <v>454813850.50292468</v>
      </c>
      <c r="T35" s="29">
        <f t="shared" si="33"/>
        <v>486742796.67637408</v>
      </c>
    </row>
    <row r="36" spans="1:20" x14ac:dyDescent="0.25">
      <c r="A36" s="28" t="s">
        <v>21</v>
      </c>
      <c r="B36" s="29">
        <f t="shared" ref="B36:T36" si="34">+B14</f>
        <v>25702818.304105796</v>
      </c>
      <c r="C36" s="29">
        <f t="shared" si="34"/>
        <v>43100521.647616409</v>
      </c>
      <c r="D36" s="29">
        <f t="shared" si="34"/>
        <v>45573515.681561373</v>
      </c>
      <c r="E36" s="29">
        <f t="shared" si="34"/>
        <v>48024901.300006516</v>
      </c>
      <c r="F36" s="29">
        <f t="shared" si="34"/>
        <v>52535924.945148997</v>
      </c>
      <c r="G36" s="29">
        <f t="shared" si="34"/>
        <v>51244437.749351442</v>
      </c>
      <c r="H36" s="29">
        <f t="shared" si="34"/>
        <v>51330240.870059356</v>
      </c>
      <c r="I36" s="29">
        <f t="shared" si="34"/>
        <v>54152709.466174304</v>
      </c>
      <c r="J36" s="29">
        <f t="shared" si="34"/>
        <v>61310776.761810616</v>
      </c>
      <c r="K36" s="29">
        <f t="shared" si="34"/>
        <v>65370206.799483679</v>
      </c>
      <c r="L36" s="29">
        <f t="shared" si="34"/>
        <v>71313330.624465123</v>
      </c>
      <c r="M36" s="29">
        <f t="shared" si="34"/>
        <v>77220557.785325766</v>
      </c>
      <c r="N36" s="29">
        <f t="shared" si="34"/>
        <v>83614593.694842398</v>
      </c>
      <c r="O36" s="29">
        <f t="shared" si="34"/>
        <v>84669446.529125482</v>
      </c>
      <c r="P36" s="29">
        <f t="shared" si="34"/>
        <v>88528784.774230391</v>
      </c>
      <c r="Q36" s="29">
        <f t="shared" si="34"/>
        <v>92481733.357615873</v>
      </c>
      <c r="R36" s="29">
        <f t="shared" si="34"/>
        <v>99872237.630210966</v>
      </c>
      <c r="S36" s="29">
        <f t="shared" si="34"/>
        <v>105189290.75076759</v>
      </c>
      <c r="T36" s="29">
        <f t="shared" si="34"/>
        <v>111647386.75757164</v>
      </c>
    </row>
    <row r="37" spans="1:20" x14ac:dyDescent="0.25">
      <c r="A37" s="28" t="s">
        <v>22</v>
      </c>
      <c r="B37" s="29">
        <f>+B29*B9</f>
        <v>59148466.708374023</v>
      </c>
      <c r="C37" s="29">
        <f t="shared" ref="C37:T37" si="35">+C29*C9</f>
        <v>113265396.82922363</v>
      </c>
      <c r="D37" s="29">
        <f t="shared" si="35"/>
        <v>114709094.6426239</v>
      </c>
      <c r="E37" s="29">
        <f t="shared" si="35"/>
        <v>113705228.20472465</v>
      </c>
      <c r="F37" s="29">
        <f t="shared" si="35"/>
        <v>124429503.58614072</v>
      </c>
      <c r="G37" s="29">
        <f t="shared" si="35"/>
        <v>152559876.3865253</v>
      </c>
      <c r="H37" s="29">
        <f t="shared" si="35"/>
        <v>161031107.72727928</v>
      </c>
      <c r="I37" s="29">
        <f t="shared" si="35"/>
        <v>171539938.09696907</v>
      </c>
      <c r="J37" s="29">
        <f t="shared" si="35"/>
        <v>192596700.63316107</v>
      </c>
      <c r="K37" s="29">
        <f t="shared" si="35"/>
        <v>325014888.83093095</v>
      </c>
      <c r="L37" s="29">
        <f t="shared" si="35"/>
        <v>340345579.70743167</v>
      </c>
      <c r="M37" s="29">
        <f t="shared" si="35"/>
        <v>346938187.4732731</v>
      </c>
      <c r="N37" s="29">
        <f t="shared" si="35"/>
        <v>266344956.92332608</v>
      </c>
      <c r="O37" s="29">
        <f t="shared" si="35"/>
        <v>317669470.37607604</v>
      </c>
      <c r="P37" s="29">
        <f t="shared" si="35"/>
        <v>347196989.6016084</v>
      </c>
      <c r="Q37" s="29">
        <f t="shared" si="35"/>
        <v>380733153.01651591</v>
      </c>
      <c r="R37" s="29">
        <f t="shared" si="35"/>
        <v>394710639.60654908</v>
      </c>
      <c r="S37" s="29">
        <f t="shared" si="35"/>
        <v>423680549.8524102</v>
      </c>
      <c r="T37" s="29">
        <f t="shared" si="35"/>
        <v>462235498.26356494</v>
      </c>
    </row>
  </sheetData>
  <pageMargins left="1" right="1" top="1" bottom="1" header="0.75" footer="1"/>
  <pageSetup scale="95" orientation="portrait" r:id="rId1"/>
  <headerFooter>
    <oddHeader>&amp;C&amp;"Times New Roman,Bold"&amp;12I-732 Carbon Tax Cost Impacts to PSE Electric &amp; Gas Operations</oddHeader>
    <oddFooter>&amp;L&amp;"Times New Roman,Regular"Notes: Compliance in proposal begins July 1, 2017, tax adjustments made July 1 of each year (July 1 - June 30 schedule).
PSE Estimates based on operating year (January 1 - December 31).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95167BD-A75C-499A-97F8-3B6F5B72FCF6}"/>
</file>

<file path=customXml/itemProps2.xml><?xml version="1.0" encoding="utf-8"?>
<ds:datastoreItem xmlns:ds="http://schemas.openxmlformats.org/officeDocument/2006/customXml" ds:itemID="{121B2588-60AA-4850-81AF-825BBEA85CC1}"/>
</file>

<file path=customXml/itemProps3.xml><?xml version="1.0" encoding="utf-8"?>
<ds:datastoreItem xmlns:ds="http://schemas.openxmlformats.org/officeDocument/2006/customXml" ds:itemID="{08A4E34E-8219-493F-806A-CDF40E986321}"/>
</file>

<file path=customXml/itemProps4.xml><?xml version="1.0" encoding="utf-8"?>
<ds:datastoreItem xmlns:ds="http://schemas.openxmlformats.org/officeDocument/2006/customXml" ds:itemID="{F9620A76-A63C-46D8-B801-DD1A89581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No Name</cp:lastModifiedBy>
  <cp:lastPrinted>2017-01-02T21:13:43Z</cp:lastPrinted>
  <dcterms:created xsi:type="dcterms:W3CDTF">2016-10-13T21:14:39Z</dcterms:created>
  <dcterms:modified xsi:type="dcterms:W3CDTF">2017-01-02T21:14:36Z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