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ustomProperty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omments5.xml" ContentType="application/vnd.openxmlformats-officedocument.spreadsheetml.comments+xml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omments6.xml" ContentType="application/vnd.openxmlformats-officedocument.spreadsheetml.comments+xml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omments9.xml" ContentType="application/vnd.openxmlformats-officedocument.spreadsheetml.comments+xml"/>
  <Override PartName="/xl/customProperty11.bin" ContentType="application/vnd.openxmlformats-officedocument.spreadsheetml.customProperty"/>
  <Override PartName="/xl/comments8.xml" ContentType="application/vnd.openxmlformats-officedocument.spreadsheetml.comments+xml"/>
  <Override PartName="/xl/comments1.xml" ContentType="application/vnd.openxmlformats-officedocument.spreadsheetml.comments+xml"/>
  <Override PartName="/xl/comments7.xml" ContentType="application/vnd.openxmlformats-officedocument.spreadsheetml.comments+xml"/>
  <Override PartName="/xl/customProperty9.bin" ContentType="application/vnd.openxmlformats-officedocument.spreadsheetml.customProperty"/>
  <Override PartName="/xl/comments10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20" windowWidth="17952" windowHeight="11472" tabRatio="869"/>
  </bookViews>
  <sheets>
    <sheet name="Lead E" sheetId="52" r:id="rId1"/>
    <sheet name="Lead G" sheetId="51" r:id="rId2"/>
    <sheet name="SAP 12ME 6-2018 " sheetId="50" r:id="rId3"/>
    <sheet name="E&amp;G Split" sheetId="49" r:id="rId4"/>
    <sheet name="Jul. 17" sheetId="36" r:id="rId5"/>
    <sheet name="Aug. 17" sheetId="41" r:id="rId6"/>
    <sheet name="Sept. 17" sheetId="40" r:id="rId7"/>
    <sheet name="Oct. 17" sheetId="39" r:id="rId8"/>
    <sheet name="Nov. 17" sheetId="42" r:id="rId9"/>
    <sheet name="Dec. 17" sheetId="35" r:id="rId10"/>
    <sheet name="Jan. 18" sheetId="45" r:id="rId11"/>
    <sheet name="Feb. 18" sheetId="44" r:id="rId12"/>
    <sheet name="Mar. 18" sheetId="43" r:id="rId13"/>
    <sheet name="Apr.18" sheetId="48" r:id="rId14"/>
    <sheet name="May.18" sheetId="47" r:id="rId15"/>
    <sheet name="Jun.18" sheetId="46" r:id="rId16"/>
  </sheets>
  <calcPr calcId="145621"/>
</workbook>
</file>

<file path=xl/calcChain.xml><?xml version="1.0" encoding="utf-8"?>
<calcChain xmlns="http://schemas.openxmlformats.org/spreadsheetml/2006/main">
  <c r="D11" i="52" l="1"/>
  <c r="D12" i="51"/>
  <c r="D22" i="50"/>
  <c r="D21" i="50"/>
  <c r="C14" i="49" l="1"/>
  <c r="C13" i="49"/>
  <c r="C12" i="49"/>
  <c r="C11" i="49"/>
  <c r="C10" i="49"/>
  <c r="C9" i="49"/>
  <c r="C8" i="49"/>
  <c r="C7" i="49"/>
  <c r="C6" i="49"/>
  <c r="C5" i="49"/>
  <c r="C4" i="49"/>
  <c r="C3" i="49"/>
  <c r="B14" i="49"/>
  <c r="B13" i="49"/>
  <c r="B12" i="49"/>
  <c r="B11" i="49"/>
  <c r="B10" i="49"/>
  <c r="B9" i="49"/>
  <c r="B8" i="49"/>
  <c r="B7" i="49"/>
  <c r="B6" i="49"/>
  <c r="B5" i="49"/>
  <c r="B4" i="49"/>
  <c r="B3" i="49"/>
  <c r="D13" i="52" l="1"/>
  <c r="D14" i="51"/>
  <c r="I18" i="50"/>
  <c r="E22" i="50" s="1"/>
  <c r="E27" i="50" s="1"/>
  <c r="D14" i="49"/>
  <c r="F14" i="49" s="1"/>
  <c r="D12" i="49"/>
  <c r="F12" i="49" s="1"/>
  <c r="D11" i="49"/>
  <c r="F11" i="49" s="1"/>
  <c r="D10" i="49"/>
  <c r="F10" i="49" s="1"/>
  <c r="D9" i="49"/>
  <c r="F9" i="49" s="1"/>
  <c r="D8" i="49"/>
  <c r="F8" i="49" s="1"/>
  <c r="D7" i="49"/>
  <c r="F7" i="49" s="1"/>
  <c r="D6" i="49"/>
  <c r="F6" i="49" s="1"/>
  <c r="D5" i="49"/>
  <c r="F5" i="49" s="1"/>
  <c r="D4" i="49"/>
  <c r="F4" i="49" s="1"/>
  <c r="B18" i="49"/>
  <c r="E21" i="50" l="1"/>
  <c r="G14" i="49"/>
  <c r="H14" i="49" s="1"/>
  <c r="G11" i="49"/>
  <c r="G5" i="49"/>
  <c r="H5" i="49" s="1"/>
  <c r="G7" i="49"/>
  <c r="H7" i="49" s="1"/>
  <c r="G9" i="49"/>
  <c r="G4" i="49"/>
  <c r="H4" i="49" s="1"/>
  <c r="G6" i="49"/>
  <c r="G8" i="49"/>
  <c r="H8" i="49" s="1"/>
  <c r="G10" i="49"/>
  <c r="G12" i="49"/>
  <c r="H12" i="49" s="1"/>
  <c r="E23" i="50"/>
  <c r="E24" i="50" s="1"/>
  <c r="E26" i="50"/>
  <c r="E28" i="50" s="1"/>
  <c r="H9" i="49"/>
  <c r="H11" i="49"/>
  <c r="H6" i="49"/>
  <c r="H10" i="49"/>
  <c r="C18" i="49"/>
  <c r="D3" i="49"/>
  <c r="D13" i="49"/>
  <c r="F13" i="49" s="1"/>
  <c r="E21" i="48"/>
  <c r="D19" i="48"/>
  <c r="E16" i="48"/>
  <c r="J15" i="48"/>
  <c r="E15" i="48"/>
  <c r="E17" i="48" s="1"/>
  <c r="D10" i="48"/>
  <c r="E7" i="48"/>
  <c r="E8" i="48" s="1"/>
  <c r="E6" i="48"/>
  <c r="D19" i="47"/>
  <c r="E16" i="47"/>
  <c r="J15" i="47"/>
  <c r="E15" i="47"/>
  <c r="E17" i="47" s="1"/>
  <c r="D10" i="47"/>
  <c r="E7" i="47"/>
  <c r="E22" i="47" s="1"/>
  <c r="E6" i="47"/>
  <c r="E8" i="47" s="1"/>
  <c r="D19" i="46"/>
  <c r="E16" i="46"/>
  <c r="J15" i="46"/>
  <c r="E15" i="46"/>
  <c r="E17" i="46" s="1"/>
  <c r="D10" i="46"/>
  <c r="E7" i="46"/>
  <c r="E22" i="46" s="1"/>
  <c r="E6" i="46"/>
  <c r="E8" i="46" s="1"/>
  <c r="G13" i="49" l="1"/>
  <c r="H13" i="49" s="1"/>
  <c r="D18" i="49"/>
  <c r="F18" i="49" s="1"/>
  <c r="F3" i="49"/>
  <c r="G3" i="49"/>
  <c r="E22" i="48"/>
  <c r="E23" i="48" s="1"/>
  <c r="E25" i="48" s="1"/>
  <c r="E21" i="47"/>
  <c r="E23" i="47" s="1"/>
  <c r="E25" i="47" s="1"/>
  <c r="E21" i="46"/>
  <c r="E23" i="46" s="1"/>
  <c r="E25" i="46" s="1"/>
  <c r="D19" i="45"/>
  <c r="E16" i="45"/>
  <c r="E17" i="45" s="1"/>
  <c r="J15" i="45"/>
  <c r="E15" i="45"/>
  <c r="D10" i="45"/>
  <c r="E8" i="45"/>
  <c r="E7" i="45"/>
  <c r="E6" i="45"/>
  <c r="E21" i="45" s="1"/>
  <c r="D19" i="44"/>
  <c r="E16" i="44"/>
  <c r="E17" i="44" s="1"/>
  <c r="J15" i="44"/>
  <c r="E15" i="44"/>
  <c r="D10" i="44"/>
  <c r="E8" i="44"/>
  <c r="E7" i="44"/>
  <c r="E6" i="44"/>
  <c r="E21" i="44" s="1"/>
  <c r="D19" i="43"/>
  <c r="E16" i="43"/>
  <c r="J15" i="43"/>
  <c r="E15" i="43"/>
  <c r="E17" i="43" s="1"/>
  <c r="D10" i="43"/>
  <c r="E7" i="43"/>
  <c r="E22" i="43" s="1"/>
  <c r="E6" i="43"/>
  <c r="E8" i="43" s="1"/>
  <c r="G18" i="49" l="1"/>
  <c r="H18" i="49" s="1"/>
  <c r="H3" i="49"/>
  <c r="E22" i="45"/>
  <c r="E23" i="45" s="1"/>
  <c r="E25" i="45" s="1"/>
  <c r="E23" i="44"/>
  <c r="E25" i="44" s="1"/>
  <c r="E22" i="44"/>
  <c r="E21" i="43"/>
  <c r="E23" i="43" s="1"/>
  <c r="E25" i="43" s="1"/>
  <c r="D19" i="42"/>
  <c r="E16" i="42"/>
  <c r="E17" i="42" s="1"/>
  <c r="J15" i="42"/>
  <c r="E15" i="42"/>
  <c r="D10" i="42"/>
  <c r="E8" i="42"/>
  <c r="E7" i="42"/>
  <c r="E6" i="42"/>
  <c r="E21" i="42" s="1"/>
  <c r="E16" i="41"/>
  <c r="E15" i="41"/>
  <c r="E7" i="41"/>
  <c r="E21" i="41" s="1"/>
  <c r="E6" i="41"/>
  <c r="E20" i="41" s="1"/>
  <c r="E22" i="41" s="1"/>
  <c r="E6" i="40"/>
  <c r="E7" i="40"/>
  <c r="E15" i="40"/>
  <c r="E16" i="40"/>
  <c r="E21" i="40" s="1"/>
  <c r="E20" i="40"/>
  <c r="E22" i="40" s="1"/>
  <c r="E24" i="40" s="1"/>
  <c r="E22" i="42" l="1"/>
  <c r="E23" i="42" s="1"/>
  <c r="E25" i="42" s="1"/>
  <c r="E17" i="39"/>
  <c r="E16" i="39"/>
  <c r="J15" i="39"/>
  <c r="E15" i="39"/>
  <c r="D10" i="39"/>
  <c r="E7" i="39"/>
  <c r="E22" i="39" s="1"/>
  <c r="E6" i="39"/>
  <c r="E8" i="39" s="1"/>
  <c r="E16" i="36"/>
  <c r="E15" i="36"/>
  <c r="E7" i="36"/>
  <c r="E21" i="36" s="1"/>
  <c r="E6" i="36"/>
  <c r="E20" i="36" s="1"/>
  <c r="E21" i="35"/>
  <c r="E23" i="35" s="1"/>
  <c r="E25" i="35" s="1"/>
  <c r="D19" i="35"/>
  <c r="E16" i="35"/>
  <c r="J15" i="35"/>
  <c r="E15" i="35"/>
  <c r="E17" i="35" s="1"/>
  <c r="D10" i="35"/>
  <c r="E7" i="35"/>
  <c r="E22" i="35" s="1"/>
  <c r="E6" i="35"/>
  <c r="E8" i="35" s="1"/>
  <c r="E21" i="39" l="1"/>
  <c r="E23" i="39" s="1"/>
  <c r="E25" i="39" s="1"/>
  <c r="E22" i="36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<sst xmlns="http://schemas.openxmlformats.org/spreadsheetml/2006/main" count="659" uniqueCount="77">
  <si>
    <t>Prior Obligation AR</t>
  </si>
  <si>
    <t>Prior Obligation AR (Pre Conversion)</t>
  </si>
  <si>
    <t/>
  </si>
  <si>
    <t>Open Amount Grand Total</t>
  </si>
  <si>
    <t>Prior Obligation Flag</t>
  </si>
  <si>
    <t>G/L Account</t>
  </si>
  <si>
    <t>$</t>
  </si>
  <si>
    <t>X</t>
  </si>
  <si>
    <t>14200201</t>
  </si>
  <si>
    <t>Electric Cust A/R</t>
  </si>
  <si>
    <t>E</t>
  </si>
  <si>
    <t>14200202</t>
  </si>
  <si>
    <t>Gas Cust A/R</t>
  </si>
  <si>
    <t>G</t>
  </si>
  <si>
    <t>14200203</t>
  </si>
  <si>
    <t>Cust AR Unapp Credit</t>
  </si>
  <si>
    <t>Prior Obligation AR (Post Conversion)</t>
  </si>
  <si>
    <t>Total</t>
  </si>
  <si>
    <t>23202353</t>
  </si>
  <si>
    <t>UnCr-Cust Overpymt</t>
  </si>
  <si>
    <t>Total Electric PO</t>
  </si>
  <si>
    <t>Total Gas PO</t>
  </si>
  <si>
    <t>a</t>
  </si>
  <si>
    <t>b</t>
  </si>
  <si>
    <t>Month Allocation Used</t>
  </si>
  <si>
    <t>Electric</t>
  </si>
  <si>
    <t>Gas</t>
  </si>
  <si>
    <t>Layout                    /KOB1        Auditor  test</t>
  </si>
  <si>
    <t>Order                     43100673     1110 - Other Interest - Custom</t>
  </si>
  <si>
    <t xml:space="preserve">Report currency           USD          US Dollar </t>
  </si>
  <si>
    <t xml:space="preserve">SAP Download </t>
  </si>
  <si>
    <t>Order</t>
  </si>
  <si>
    <t>Name</t>
  </si>
  <si>
    <t>Cost Element</t>
  </si>
  <si>
    <t>Document Header Text</t>
  </si>
  <si>
    <t>Cost element name</t>
  </si>
  <si>
    <t>Aux. acct assignment_1</t>
  </si>
  <si>
    <t>Offsetting acct no.</t>
  </si>
  <si>
    <t>Posting Date</t>
  </si>
  <si>
    <t>Val.in rep.cur.</t>
  </si>
  <si>
    <t>Accrue Interest on Customer Deposits</t>
  </si>
  <si>
    <t>63400500</t>
  </si>
  <si>
    <t>CTR 1110</t>
  </si>
  <si>
    <t>23701173</t>
  </si>
  <si>
    <t>43100673</t>
  </si>
  <si>
    <t>Accr Interest on Cust Dps</t>
  </si>
  <si>
    <t>Accr Interest on Cust Dep</t>
  </si>
  <si>
    <t>Accr Interest on Cust Dep 11/2017</t>
  </si>
  <si>
    <t>Accr Interest on Cust Dep 12/2017</t>
  </si>
  <si>
    <t>43100601</t>
  </si>
  <si>
    <t>Accr Interest on Cust Dep 01/2018</t>
  </si>
  <si>
    <t>Interest Expense</t>
  </si>
  <si>
    <t>Accr Interest on Cust Dep 02/2018</t>
  </si>
  <si>
    <t>Accr Interest on Cust Dep 03/2018</t>
  </si>
  <si>
    <t>Common Eletric</t>
  </si>
  <si>
    <t>Common Gas</t>
  </si>
  <si>
    <t xml:space="preserve">     Total</t>
  </si>
  <si>
    <t>check</t>
  </si>
  <si>
    <t>PUGET SOUND ENERGY-GAS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</si>
  <si>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</si>
  <si>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</si>
  <si>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</si>
  <si>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</si>
  <si>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</si>
  <si>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</si>
  <si>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</si>
  <si>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</si>
  <si>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PUGET SOUND ENERGY-ELECTRIC</t>
  </si>
  <si>
    <t>Accr Interest on Cust Dep 04/2018</t>
  </si>
  <si>
    <t>Accr Interest on Cust Dep 05/2018</t>
  </si>
  <si>
    <t>Accr Int on Cust Deposits</t>
  </si>
  <si>
    <t xml:space="preserve">Filter by "Doc. Header Text" </t>
  </si>
  <si>
    <t>For The Twelve Months Ended June 30, 2018</t>
  </si>
  <si>
    <r>
      <t>Total Electric PO (</t>
    </r>
    <r>
      <rPr>
        <b/>
        <sz val="11"/>
        <rFont val="Calibri"/>
        <family val="2"/>
      </rPr>
      <t>sum of 1</t>
    </r>
    <r>
      <rPr>
        <sz val="11"/>
        <rFont val="Calibri"/>
        <family val="2"/>
        <scheme val="minor"/>
      </rPr>
      <t>)</t>
    </r>
  </si>
  <si>
    <r>
      <t>Total Gas PO (</t>
    </r>
    <r>
      <rPr>
        <b/>
        <sz val="11"/>
        <rFont val="Calibri"/>
        <family val="2"/>
      </rPr>
      <t>sum of 2</t>
    </r>
    <r>
      <rPr>
        <sz val="11"/>
        <rFont val="Calibri"/>
        <family val="2"/>
        <scheme val="minor"/>
      </rPr>
      <t>)</t>
    </r>
  </si>
  <si>
    <r>
      <t>Total Electric PO (</t>
    </r>
    <r>
      <rPr>
        <sz val="11"/>
        <rFont val="Calibri"/>
        <family val="2"/>
      </rPr>
      <t>sum of 1</t>
    </r>
    <r>
      <rPr>
        <sz val="11"/>
        <rFont val="Calibri"/>
        <family val="2"/>
        <scheme val="minor"/>
      </rPr>
      <t>)</t>
    </r>
  </si>
  <si>
    <r>
      <t>Total Gas PO (</t>
    </r>
    <r>
      <rPr>
        <sz val="11"/>
        <rFont val="Calibri"/>
        <family val="2"/>
      </rPr>
      <t>sum of 2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</si>
</sst>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dd\,\ mmmm\ dd\,\ yyyy"/>
    <numFmt numFmtId="165" formatCode="###,000"/>
    <numFmt numFmtId="166" formatCode="#,##0.00;\-#,##0.00;#,##0.00"/>
    <numFmt numFmtId="167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8"/>
      <name val="Cambria"/>
      <family val="2"/>
      <scheme val="maj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8"/>
      <name val="Cambria"/>
      <family val="2"/>
      <scheme val="major"/>
    </font>
    <font>
      <sz val="13"/>
      <name val="Calibri"/>
      <family val="2"/>
      <scheme val="minor"/>
    </font>
    <font>
      <sz val="11"/>
      <name val="Calibri"/>
      <family val="2"/>
    </font>
  </fonts>
  <fills count="23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2" borderId="4" applyNumberFormat="0" applyAlignment="0" applyProtection="0">
      <alignment horizontal="left" vertical="center" indent="1"/>
    </xf>
    <xf numFmtId="165" fontId="6" fillId="2" borderId="8" applyNumberFormat="0" applyAlignment="0" applyProtection="0">
      <alignment horizontal="left" vertical="center" indent="1"/>
    </xf>
    <xf numFmtId="0" fontId="9" fillId="0" borderId="8" applyNumberFormat="0" applyFont="0" applyFill="0" applyAlignment="0" applyProtection="0"/>
    <xf numFmtId="165" fontId="6" fillId="0" borderId="15" applyNumberFormat="0" applyAlignment="0" applyProtection="0">
      <alignment horizontal="right" vertical="center" indent="1"/>
    </xf>
    <xf numFmtId="165" fontId="5" fillId="3" borderId="16" applyNumberFormat="0" applyAlignment="0" applyProtection="0">
      <alignment horizontal="right" vertical="center" indent="1"/>
    </xf>
    <xf numFmtId="165" fontId="6" fillId="4" borderId="4" applyNumberFormat="0" applyAlignment="0" applyProtection="0">
      <alignment horizontal="left" vertical="center" indent="1"/>
    </xf>
    <xf numFmtId="0" fontId="6" fillId="4" borderId="4" applyNumberFormat="0" applyAlignment="0" applyProtection="0">
      <alignment horizontal="left" vertical="center" indent="1"/>
    </xf>
    <xf numFmtId="0" fontId="10" fillId="0" borderId="17" applyNumberFormat="0" applyFill="0" applyBorder="0" applyAlignment="0" applyProtection="0"/>
    <xf numFmtId="165" fontId="11" fillId="5" borderId="18" applyNumberFormat="0" applyBorder="0" applyAlignment="0" applyProtection="0">
      <alignment horizontal="right" vertical="center" indent="1"/>
    </xf>
    <xf numFmtId="165" fontId="11" fillId="6" borderId="18" applyNumberFormat="0" applyBorder="0" applyAlignment="0" applyProtection="0">
      <alignment horizontal="right" vertical="center" indent="1"/>
    </xf>
    <xf numFmtId="165" fontId="11" fillId="7" borderId="18" applyNumberFormat="0" applyBorder="0" applyAlignment="0" applyProtection="0">
      <alignment horizontal="right" vertical="center" indent="1"/>
    </xf>
    <xf numFmtId="165" fontId="12" fillId="8" borderId="18" applyNumberFormat="0" applyBorder="0" applyAlignment="0" applyProtection="0">
      <alignment horizontal="right" vertical="center" indent="1"/>
    </xf>
    <xf numFmtId="165" fontId="12" fillId="9" borderId="18" applyNumberFormat="0" applyBorder="0" applyAlignment="0" applyProtection="0">
      <alignment horizontal="right" vertical="center" indent="1"/>
    </xf>
    <xf numFmtId="165" fontId="12" fillId="10" borderId="18" applyNumberFormat="0" applyBorder="0" applyAlignment="0" applyProtection="0">
      <alignment horizontal="right" vertical="center" indent="1"/>
    </xf>
    <xf numFmtId="165" fontId="13" fillId="11" borderId="18" applyNumberFormat="0" applyBorder="0" applyAlignment="0" applyProtection="0">
      <alignment horizontal="right" vertical="center" indent="1"/>
    </xf>
    <xf numFmtId="165" fontId="13" fillId="12" borderId="18" applyNumberFormat="0" applyBorder="0" applyAlignment="0" applyProtection="0">
      <alignment horizontal="right" vertical="center" indent="1"/>
    </xf>
    <xf numFmtId="165" fontId="13" fillId="13" borderId="18" applyNumberFormat="0" applyBorder="0" applyAlignment="0" applyProtection="0">
      <alignment horizontal="right" vertical="center" indent="1"/>
    </xf>
    <xf numFmtId="0" fontId="6" fillId="2" borderId="16" applyNumberFormat="0" applyAlignment="0" applyProtection="0">
      <alignment horizontal="left" vertical="center" indent="1"/>
    </xf>
    <xf numFmtId="0" fontId="6" fillId="14" borderId="4" applyNumberFormat="0" applyAlignment="0" applyProtection="0">
      <alignment horizontal="left" vertical="center" indent="1"/>
    </xf>
    <xf numFmtId="0" fontId="6" fillId="15" borderId="4" applyNumberFormat="0" applyAlignment="0" applyProtection="0">
      <alignment horizontal="left" vertical="center" indent="1"/>
    </xf>
    <xf numFmtId="0" fontId="6" fillId="16" borderId="4" applyNumberFormat="0" applyAlignment="0" applyProtection="0">
      <alignment horizontal="left" vertical="center" indent="1"/>
    </xf>
    <xf numFmtId="0" fontId="6" fillId="17" borderId="4" applyNumberFormat="0" applyAlignment="0" applyProtection="0">
      <alignment horizontal="left" vertical="center" indent="1"/>
    </xf>
    <xf numFmtId="0" fontId="6" fillId="18" borderId="4" applyNumberFormat="0" applyAlignment="0" applyProtection="0">
      <alignment horizontal="left" vertical="center" indent="1"/>
    </xf>
    <xf numFmtId="0" fontId="6" fillId="19" borderId="16" applyNumberFormat="0" applyAlignment="0" applyProtection="0">
      <alignment horizontal="left" vertical="center" indent="1"/>
    </xf>
    <xf numFmtId="165" fontId="6" fillId="20" borderId="15" applyNumberFormat="0" applyBorder="0" applyAlignment="0" applyProtection="0">
      <alignment horizontal="right" vertical="center" indent="1"/>
    </xf>
    <xf numFmtId="165" fontId="5" fillId="20" borderId="16" applyNumberFormat="0" applyAlignment="0" applyProtection="0">
      <alignment horizontal="right" vertical="center" indent="1"/>
    </xf>
    <xf numFmtId="0" fontId="5" fillId="21" borderId="4" applyNumberFormat="0" applyAlignment="0" applyProtection="0">
      <alignment horizontal="left" vertical="center" indent="1"/>
    </xf>
    <xf numFmtId="0" fontId="6" fillId="18" borderId="4" applyNumberFormat="0" applyAlignment="0" applyProtection="0">
      <alignment horizontal="left" vertical="center" indent="1"/>
    </xf>
    <xf numFmtId="165" fontId="5" fillId="3" borderId="16" applyNumberFormat="0" applyAlignment="0" applyProtection="0">
      <alignment horizontal="right" vertical="center" indent="1"/>
    </xf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2" fillId="0" borderId="0"/>
  </cellStyleXfs>
  <cellXfs count="96">
    <xf numFmtId="0" fontId="0" fillId="0" borderId="0" xfId="0"/>
    <xf numFmtId="9" fontId="0" fillId="0" borderId="0" xfId="34" applyFont="1"/>
    <xf numFmtId="0" fontId="14" fillId="0" borderId="0" xfId="35"/>
    <xf numFmtId="167" fontId="14" fillId="0" borderId="0" xfId="36" applyNumberFormat="1" applyFont="1"/>
    <xf numFmtId="0" fontId="14" fillId="0" borderId="0" xfId="37"/>
    <xf numFmtId="17" fontId="14" fillId="0" borderId="0" xfId="35" applyNumberFormat="1"/>
    <xf numFmtId="167" fontId="0" fillId="0" borderId="0" xfId="1" applyNumberFormat="1" applyFont="1"/>
    <xf numFmtId="167" fontId="0" fillId="0" borderId="0" xfId="0" applyNumberFormat="1"/>
    <xf numFmtId="167" fontId="0" fillId="0" borderId="20" xfId="0" applyNumberFormat="1" applyBorder="1"/>
    <xf numFmtId="9" fontId="0" fillId="0" borderId="20" xfId="0" applyNumberFormat="1" applyBorder="1"/>
    <xf numFmtId="0" fontId="16" fillId="0" borderId="0" xfId="37" applyFont="1" applyAlignment="1">
      <alignment vertical="top"/>
    </xf>
    <xf numFmtId="0" fontId="14" fillId="0" borderId="0" xfId="37" applyFont="1" applyAlignment="1">
      <alignment vertical="top"/>
    </xf>
    <xf numFmtId="0" fontId="17" fillId="0" borderId="0" xfId="37" applyFont="1" applyAlignment="1">
      <alignment vertical="top"/>
    </xf>
    <xf numFmtId="0" fontId="14" fillId="22" borderId="21" xfId="37" applyFont="1" applyFill="1" applyBorder="1" applyAlignment="1">
      <alignment vertical="top"/>
    </xf>
    <xf numFmtId="0" fontId="14" fillId="22" borderId="21" xfId="37" applyFont="1" applyFill="1" applyBorder="1" applyAlignment="1">
      <alignment horizontal="center" vertical="top" wrapText="1"/>
    </xf>
    <xf numFmtId="0" fontId="14" fillId="22" borderId="21" xfId="37" applyFont="1" applyFill="1" applyBorder="1" applyAlignment="1">
      <alignment vertical="top" wrapText="1"/>
    </xf>
    <xf numFmtId="0" fontId="14" fillId="0" borderId="22" xfId="37" applyFont="1" applyFill="1" applyBorder="1" applyAlignment="1">
      <alignment vertical="top"/>
    </xf>
    <xf numFmtId="14" fontId="14" fillId="0" borderId="22" xfId="37" applyNumberFormat="1" applyFont="1" applyFill="1" applyBorder="1" applyAlignment="1">
      <alignment horizontal="right" vertical="top"/>
    </xf>
    <xf numFmtId="44" fontId="17" fillId="0" borderId="20" xfId="37" applyNumberFormat="1" applyFont="1" applyFill="1" applyBorder="1" applyAlignment="1">
      <alignment horizontal="right" vertical="top"/>
    </xf>
    <xf numFmtId="10" fontId="14" fillId="0" borderId="0" xfId="37" applyNumberFormat="1" applyFont="1"/>
    <xf numFmtId="167" fontId="14" fillId="0" borderId="0" xfId="37" applyNumberFormat="1" applyFont="1"/>
    <xf numFmtId="10" fontId="14" fillId="0" borderId="20" xfId="37" applyNumberFormat="1" applyFont="1" applyBorder="1"/>
    <xf numFmtId="167" fontId="14" fillId="0" borderId="20" xfId="37" applyNumberFormat="1" applyFont="1" applyFill="1" applyBorder="1"/>
    <xf numFmtId="0" fontId="18" fillId="0" borderId="0" xfId="0" applyFont="1" applyAlignment="1">
      <alignment horizontal="right"/>
    </xf>
    <xf numFmtId="44" fontId="18" fillId="0" borderId="0" xfId="37" applyNumberFormat="1" applyFont="1" applyAlignment="1">
      <alignment horizontal="right"/>
    </xf>
    <xf numFmtId="0" fontId="14" fillId="0" borderId="0" xfId="37" applyFont="1"/>
    <xf numFmtId="0" fontId="19" fillId="0" borderId="0" xfId="37" applyFont="1" applyFill="1" applyAlignment="1" applyProtection="1">
      <alignment horizontal="center" vertical="center" wrapText="1"/>
      <protection locked="0"/>
    </xf>
    <xf numFmtId="0" fontId="20" fillId="0" borderId="0" xfId="51" applyFont="1" applyFill="1" applyAlignment="1">
      <alignment horizontal="center"/>
    </xf>
    <xf numFmtId="0" fontId="20" fillId="0" borderId="0" xfId="51" applyFont="1" applyAlignment="1">
      <alignment horizontal="center"/>
    </xf>
    <xf numFmtId="0" fontId="19" fillId="0" borderId="0" xfId="37" applyFont="1" applyFill="1" applyAlignment="1">
      <alignment horizontal="center" vertical="center" wrapText="1"/>
    </xf>
    <xf numFmtId="0" fontId="19" fillId="0" borderId="0" xfId="37" applyFont="1" applyFill="1" applyAlignment="1">
      <alignment horizontal="center"/>
    </xf>
    <xf numFmtId="0" fontId="19" fillId="0" borderId="0" xfId="37" applyFont="1" applyFill="1" applyAlignment="1"/>
    <xf numFmtId="0" fontId="19" fillId="0" borderId="14" xfId="37" applyFont="1" applyFill="1" applyBorder="1" applyAlignment="1">
      <alignment horizontal="center"/>
    </xf>
    <xf numFmtId="0" fontId="19" fillId="0" borderId="14" xfId="37" applyFont="1" applyFill="1" applyBorder="1" applyAlignment="1" applyProtection="1">
      <protection locked="0"/>
    </xf>
    <xf numFmtId="0" fontId="19" fillId="0" borderId="14" xfId="37" applyFont="1" applyFill="1" applyBorder="1" applyAlignment="1"/>
    <xf numFmtId="0" fontId="21" fillId="0" borderId="0" xfId="37" applyFont="1" applyFill="1" applyAlignment="1"/>
    <xf numFmtId="0" fontId="21" fillId="0" borderId="0" xfId="37" applyFont="1" applyFill="1" applyAlignment="1">
      <alignment horizontal="center"/>
    </xf>
    <xf numFmtId="0" fontId="21" fillId="0" borderId="0" xfId="44" applyNumberFormat="1" applyFont="1" applyFill="1" applyAlignment="1" applyProtection="1">
      <protection locked="0"/>
    </xf>
    <xf numFmtId="42" fontId="21" fillId="0" borderId="0" xfId="37" applyNumberFormat="1" applyFont="1" applyFill="1" applyBorder="1" applyAlignment="1" applyProtection="1">
      <protection locked="0"/>
    </xf>
    <xf numFmtId="3" fontId="21" fillId="0" borderId="0" xfId="36" applyNumberFormat="1" applyFont="1" applyFill="1" applyAlignment="1">
      <alignment horizontal="center"/>
    </xf>
    <xf numFmtId="37" fontId="21" fillId="0" borderId="0" xfId="36" applyNumberFormat="1" applyFont="1" applyFill="1" applyBorder="1" applyAlignment="1"/>
    <xf numFmtId="0" fontId="14" fillId="0" borderId="0" xfId="37" applyFill="1" applyAlignment="1"/>
    <xf numFmtId="37" fontId="21" fillId="0" borderId="20" xfId="36" applyNumberFormat="1" applyFont="1" applyFill="1" applyBorder="1" applyAlignment="1"/>
    <xf numFmtId="0" fontId="0" fillId="0" borderId="0" xfId="0" applyAlignment="1">
      <alignment horizontal="center"/>
    </xf>
    <xf numFmtId="0" fontId="22" fillId="0" borderId="0" xfId="55" applyAlignment="1">
      <alignment vertical="top"/>
    </xf>
    <xf numFmtId="14" fontId="22" fillId="0" borderId="0" xfId="55" applyNumberFormat="1" applyAlignment="1">
      <alignment horizontal="right" vertical="top"/>
    </xf>
    <xf numFmtId="4" fontId="22" fillId="0" borderId="0" xfId="55" applyNumberFormat="1" applyAlignment="1">
      <alignment horizontal="right" vertical="top"/>
    </xf>
    <xf numFmtId="0" fontId="23" fillId="0" borderId="0" xfId="2" applyFont="1" applyFill="1"/>
    <xf numFmtId="0" fontId="23" fillId="0" borderId="1" xfId="2" applyFont="1" applyFill="1" applyBorder="1"/>
    <xf numFmtId="0" fontId="24" fillId="0" borderId="0" xfId="0" applyFont="1" applyFill="1"/>
    <xf numFmtId="164" fontId="24" fillId="0" borderId="0" xfId="0" applyNumberFormat="1" applyFont="1" applyFill="1"/>
    <xf numFmtId="0" fontId="25" fillId="0" borderId="2" xfId="3" applyFont="1" applyFill="1"/>
    <xf numFmtId="164" fontId="25" fillId="0" borderId="2" xfId="3" applyNumberFormat="1" applyFont="1" applyFill="1"/>
    <xf numFmtId="0" fontId="26" fillId="0" borderId="5" xfId="5" quotePrefix="1" applyNumberFormat="1" applyFont="1" applyFill="1" applyBorder="1" applyAlignment="1"/>
    <xf numFmtId="0" fontId="26" fillId="0" borderId="6" xfId="5" quotePrefix="1" applyNumberFormat="1" applyFont="1" applyFill="1" applyBorder="1" applyAlignment="1"/>
    <xf numFmtId="0" fontId="26" fillId="0" borderId="7" xfId="5" quotePrefix="1" applyNumberFormat="1" applyFont="1" applyFill="1" applyBorder="1" applyAlignment="1"/>
    <xf numFmtId="0" fontId="27" fillId="0" borderId="8" xfId="6" quotePrefix="1" applyNumberFormat="1" applyFont="1" applyFill="1" applyBorder="1" applyAlignment="1"/>
    <xf numFmtId="0" fontId="26" fillId="0" borderId="9" xfId="5" quotePrefix="1" applyNumberFormat="1" applyFont="1" applyFill="1" applyBorder="1" applyAlignment="1"/>
    <xf numFmtId="0" fontId="26" fillId="0" borderId="10" xfId="5" quotePrefix="1" applyNumberFormat="1" applyFont="1" applyFill="1" applyBorder="1" applyAlignment="1"/>
    <xf numFmtId="0" fontId="26" fillId="0" borderId="11" xfId="5" quotePrefix="1" applyNumberFormat="1" applyFont="1" applyFill="1" applyBorder="1" applyAlignment="1"/>
    <xf numFmtId="0" fontId="27" fillId="0" borderId="8" xfId="6" quotePrefix="1" applyNumberFormat="1" applyFont="1" applyFill="1" applyBorder="1" applyAlignment="1">
      <alignment horizontal="right"/>
    </xf>
    <xf numFmtId="0" fontId="27" fillId="0" borderId="8" xfId="6" quotePrefix="1" applyNumberFormat="1" applyFont="1" applyFill="1" applyAlignment="1"/>
    <xf numFmtId="166" fontId="27" fillId="0" borderId="12" xfId="8" applyNumberFormat="1" applyFont="1" applyFill="1" applyBorder="1" applyAlignment="1"/>
    <xf numFmtId="43" fontId="24" fillId="0" borderId="0" xfId="1" applyFont="1" applyFill="1"/>
    <xf numFmtId="0" fontId="28" fillId="0" borderId="0" xfId="0" applyFont="1" applyFill="1" applyAlignment="1">
      <alignment horizontal="left"/>
    </xf>
    <xf numFmtId="0" fontId="27" fillId="0" borderId="8" xfId="6" applyNumberFormat="1" applyFont="1" applyFill="1" applyBorder="1" applyAlignment="1"/>
    <xf numFmtId="43" fontId="28" fillId="0" borderId="19" xfId="0" applyNumberFormat="1" applyFont="1" applyFill="1" applyBorder="1"/>
    <xf numFmtId="0" fontId="28" fillId="0" borderId="0" xfId="0" applyFont="1" applyFill="1"/>
    <xf numFmtId="166" fontId="27" fillId="0" borderId="13" xfId="8" applyNumberFormat="1" applyFont="1" applyFill="1" applyBorder="1" applyAlignment="1"/>
    <xf numFmtId="0" fontId="28" fillId="0" borderId="0" xfId="0" applyFont="1" applyFill="1" applyAlignment="1">
      <alignment horizontal="right"/>
    </xf>
    <xf numFmtId="166" fontId="28" fillId="0" borderId="20" xfId="0" applyNumberFormat="1" applyFont="1" applyFill="1" applyBorder="1"/>
    <xf numFmtId="0" fontId="28" fillId="0" borderId="3" xfId="4" applyFont="1" applyFill="1"/>
    <xf numFmtId="43" fontId="24" fillId="0" borderId="0" xfId="0" applyNumberFormat="1" applyFont="1" applyFill="1"/>
    <xf numFmtId="0" fontId="27" fillId="0" borderId="0" xfId="6" applyNumberFormat="1" applyFont="1" applyFill="1" applyBorder="1" applyAlignment="1"/>
    <xf numFmtId="0" fontId="27" fillId="0" borderId="0" xfId="6" quotePrefix="1" applyNumberFormat="1" applyFont="1" applyFill="1" applyBorder="1" applyAlignment="1"/>
    <xf numFmtId="166" fontId="26" fillId="0" borderId="20" xfId="8" applyNumberFormat="1" applyFont="1" applyFill="1" applyBorder="1" applyAlignment="1"/>
    <xf numFmtId="43" fontId="24" fillId="0" borderId="14" xfId="0" applyNumberFormat="1" applyFont="1" applyFill="1" applyBorder="1"/>
    <xf numFmtId="166" fontId="24" fillId="0" borderId="0" xfId="0" applyNumberFormat="1" applyFont="1" applyFill="1"/>
    <xf numFmtId="0" fontId="30" fillId="0" borderId="0" xfId="2" applyFont="1" applyFill="1"/>
    <xf numFmtId="0" fontId="30" fillId="0" borderId="1" xfId="2" applyFont="1" applyFill="1" applyBorder="1"/>
    <xf numFmtId="0" fontId="31" fillId="0" borderId="2" xfId="3" applyFont="1" applyFill="1"/>
    <xf numFmtId="164" fontId="31" fillId="0" borderId="2" xfId="3" applyNumberFormat="1" applyFont="1" applyFill="1"/>
    <xf numFmtId="0" fontId="27" fillId="0" borderId="5" xfId="5" quotePrefix="1" applyNumberFormat="1" applyFont="1" applyFill="1" applyBorder="1" applyAlignment="1"/>
    <xf numFmtId="0" fontId="27" fillId="0" borderId="6" xfId="5" quotePrefix="1" applyNumberFormat="1" applyFont="1" applyFill="1" applyBorder="1" applyAlignment="1"/>
    <xf numFmtId="0" fontId="27" fillId="0" borderId="7" xfId="5" quotePrefix="1" applyNumberFormat="1" applyFont="1" applyFill="1" applyBorder="1" applyAlignment="1"/>
    <xf numFmtId="0" fontId="27" fillId="0" borderId="9" xfId="5" quotePrefix="1" applyNumberFormat="1" applyFont="1" applyFill="1" applyBorder="1" applyAlignment="1"/>
    <xf numFmtId="0" fontId="27" fillId="0" borderId="10" xfId="5" quotePrefix="1" applyNumberFormat="1" applyFont="1" applyFill="1" applyBorder="1" applyAlignment="1"/>
    <xf numFmtId="0" fontId="27" fillId="0" borderId="11" xfId="5" quotePrefix="1" applyNumberFormat="1" applyFont="1" applyFill="1" applyBorder="1" applyAlignment="1"/>
    <xf numFmtId="0" fontId="24" fillId="0" borderId="0" xfId="0" applyFont="1" applyFill="1" applyAlignment="1">
      <alignment horizontal="left"/>
    </xf>
    <xf numFmtId="43" fontId="24" fillId="0" borderId="19" xfId="0" applyNumberFormat="1" applyFont="1" applyFill="1" applyBorder="1"/>
    <xf numFmtId="0" fontId="24" fillId="0" borderId="0" xfId="0" applyFont="1" applyFill="1" applyAlignment="1">
      <alignment horizontal="right"/>
    </xf>
    <xf numFmtId="166" fontId="24" fillId="0" borderId="20" xfId="0" applyNumberFormat="1" applyFont="1" applyFill="1" applyBorder="1"/>
    <xf numFmtId="0" fontId="24" fillId="0" borderId="3" xfId="4" applyFont="1" applyFill="1"/>
    <xf numFmtId="166" fontId="27" fillId="0" borderId="20" xfId="8" applyNumberFormat="1" applyFont="1" applyFill="1" applyBorder="1" applyAlignment="1"/>
    <xf numFmtId="166" fontId="27" fillId="0" borderId="0" xfId="8" applyNumberFormat="1" applyFont="1" applyFill="1" applyBorder="1" applyAlignment="1"/>
    <xf numFmtId="0" fontId="19" fillId="0" borderId="0" xfId="37" quotePrefix="1" applyFont="1" applyFill="1" applyBorder="1" applyAlignment="1">
      <alignment horizontal="right"/>
    </xf>
  </cellXfs>
  <cellStyles count="56">
    <cellStyle name="Comma" xfId="1" builtinId="3"/>
    <cellStyle name="Comma 2" xfId="38"/>
    <cellStyle name="Comma 3" xfId="36"/>
    <cellStyle name="Comma 4" xfId="39"/>
    <cellStyle name="Comma 5" xfId="40"/>
    <cellStyle name="Comma 5 2" xfId="41"/>
    <cellStyle name="Comma 6" xfId="42"/>
    <cellStyle name="Comma 7" xfId="43"/>
    <cellStyle name="Currency 2" xfId="44"/>
    <cellStyle name="Heading 2" xfId="3" builtinId="17"/>
    <cellStyle name="Heading 3" xfId="4" builtinId="18"/>
    <cellStyle name="Normal" xfId="0" builtinId="0"/>
    <cellStyle name="Normal 2" xfId="35"/>
    <cellStyle name="Normal 2 2" xfId="45"/>
    <cellStyle name="Normal 3" xfId="46"/>
    <cellStyle name="Normal 4" xfId="47"/>
    <cellStyle name="Normal 5" xfId="48"/>
    <cellStyle name="Normal 5 2" xfId="49"/>
    <cellStyle name="Normal 6" xfId="50"/>
    <cellStyle name="Normal 7" xfId="37"/>
    <cellStyle name="Normal 8" xfId="55"/>
    <cellStyle name="Normal_Reviewer Checklist" xfId="51"/>
    <cellStyle name="Percent" xfId="34" builtinId="5"/>
    <cellStyle name="Percent 2" xfId="52"/>
    <cellStyle name="Percent 3" xfId="53"/>
    <cellStyle name="Percent 4" xfId="54"/>
    <cellStyle name="SAPBorder" xfId="7"/>
    <cellStyle name="SAPDataCell" xfId="8"/>
    <cellStyle name="SAPDataTotalCell" xfId="9"/>
    <cellStyle name="SAPDimensionCell" xfId="5"/>
    <cellStyle name="SAPEditableDataCell" xfId="10"/>
    <cellStyle name="SAPEditableDataTotalCell" xfId="11"/>
    <cellStyle name="SAPEmphasized" xfId="12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HierarchyCell" xfId="22"/>
    <cellStyle name="SAPHierarchyCell0" xfId="23"/>
    <cellStyle name="SAPHierarchyCell1" xfId="24"/>
    <cellStyle name="SAPHierarchyCell2" xfId="25"/>
    <cellStyle name="SAPHierarchyCell3" xfId="26"/>
    <cellStyle name="SAPHierarchyCell4" xfId="27"/>
    <cellStyle name="SAPHierarchyOddCell" xfId="28"/>
    <cellStyle name="SAPLockedDataCell" xfId="29"/>
    <cellStyle name="SAPLockedDataTotalCell" xfId="30"/>
    <cellStyle name="SAPMemberCell" xfId="6"/>
    <cellStyle name="SAPMemberTotalCell" xfId="31"/>
    <cellStyle name="SAPReadonlyDataCell" xfId="32"/>
    <cellStyle name="SAPReadonlyDataTotalCell" xfId="33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tabSelected="1" workbookViewId="0"/>
  </sheetViews>
  <sheetFormatPr defaultRowHeight="14.4" x14ac:dyDescent="0.3"/>
  <cols>
    <col min="2" max="2" width="46" bestFit="1" customWidth="1"/>
    <col min="4" max="4" width="10.5546875" bestFit="1" customWidth="1"/>
    <col min="5" max="5" width="29.33203125" customWidth="1"/>
    <col min="6" max="6" width="10.5546875" bestFit="1" customWidth="1"/>
  </cols>
  <sheetData>
    <row r="3" spans="1:5" x14ac:dyDescent="0.3">
      <c r="A3" s="43"/>
      <c r="B3" s="26" t="s">
        <v>67</v>
      </c>
      <c r="C3" s="26"/>
      <c r="D3" s="95"/>
      <c r="E3" s="26"/>
    </row>
    <row r="4" spans="1:5" ht="15.6" x14ac:dyDescent="0.3">
      <c r="A4" s="43"/>
      <c r="B4" s="27" t="s">
        <v>59</v>
      </c>
      <c r="C4" s="27"/>
      <c r="D4" s="27"/>
      <c r="E4" s="27"/>
    </row>
    <row r="5" spans="1:5" ht="15.6" x14ac:dyDescent="0.3">
      <c r="A5" s="43"/>
      <c r="B5" s="27" t="s">
        <v>60</v>
      </c>
      <c r="C5" s="27"/>
      <c r="D5" s="27"/>
      <c r="E5" s="27"/>
    </row>
    <row r="6" spans="1:5" ht="15.6" x14ac:dyDescent="0.3">
      <c r="A6" s="43"/>
      <c r="B6" s="27" t="s">
        <v>72</v>
      </c>
      <c r="C6" s="27"/>
      <c r="D6" s="27"/>
      <c r="E6" s="27"/>
    </row>
    <row r="7" spans="1:5" x14ac:dyDescent="0.3">
      <c r="A7" s="43"/>
      <c r="B7" s="43"/>
      <c r="C7" s="43"/>
      <c r="D7" s="43"/>
      <c r="E7" s="43"/>
    </row>
    <row r="8" spans="1:5" x14ac:dyDescent="0.3">
      <c r="A8" s="30" t="s">
        <v>61</v>
      </c>
      <c r="B8" s="31"/>
      <c r="C8" s="31"/>
      <c r="D8" s="31"/>
    </row>
    <row r="9" spans="1:5" x14ac:dyDescent="0.3">
      <c r="A9" s="32" t="s">
        <v>62</v>
      </c>
      <c r="B9" s="33" t="s">
        <v>63</v>
      </c>
      <c r="C9" s="34"/>
      <c r="D9" s="32" t="s">
        <v>64</v>
      </c>
    </row>
    <row r="10" spans="1:5" x14ac:dyDescent="0.3">
      <c r="A10" s="35"/>
      <c r="B10" s="35"/>
      <c r="C10" s="35"/>
      <c r="D10" s="35"/>
    </row>
    <row r="11" spans="1:5" x14ac:dyDescent="0.3">
      <c r="A11" s="36">
        <v>1</v>
      </c>
      <c r="B11" s="37" t="s">
        <v>65</v>
      </c>
      <c r="C11" s="37"/>
      <c r="D11" s="38">
        <f>'SAP 12ME 6-2018 '!E21</f>
        <v>395844.34257240192</v>
      </c>
    </row>
    <row r="12" spans="1:5" x14ac:dyDescent="0.3">
      <c r="A12" s="39">
        <v>2</v>
      </c>
      <c r="B12" s="4"/>
      <c r="C12" s="4"/>
      <c r="D12" s="4"/>
    </row>
    <row r="13" spans="1:5" ht="15" thickBot="1" x14ac:dyDescent="0.35">
      <c r="A13" s="36">
        <v>3</v>
      </c>
      <c r="B13" s="40" t="s">
        <v>66</v>
      </c>
      <c r="C13" s="41"/>
      <c r="D13" s="42">
        <f>-D11</f>
        <v>-395844.34257240192</v>
      </c>
    </row>
    <row r="14" spans="1:5" ht="15" thickTop="1" x14ac:dyDescent="0.3">
      <c r="A14" s="41"/>
      <c r="B14" s="41"/>
      <c r="C14" s="41"/>
      <c r="D14" s="4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E26" sqref="E26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4" width="25" style="49" bestFit="1" customWidth="1"/>
    <col min="5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0" width="25" style="49" bestFit="1" customWidth="1"/>
    <col min="261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6" width="25" style="49" bestFit="1" customWidth="1"/>
    <col min="517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2" width="25" style="49" bestFit="1" customWidth="1"/>
    <col min="773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28" width="25" style="49" bestFit="1" customWidth="1"/>
    <col min="1029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4" width="25" style="49" bestFit="1" customWidth="1"/>
    <col min="1285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0" width="25" style="49" bestFit="1" customWidth="1"/>
    <col min="1541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6" width="25" style="49" bestFit="1" customWidth="1"/>
    <col min="1797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2" width="25" style="49" bestFit="1" customWidth="1"/>
    <col min="2053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08" width="25" style="49" bestFit="1" customWidth="1"/>
    <col min="2309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4" width="25" style="49" bestFit="1" customWidth="1"/>
    <col min="2565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0" width="25" style="49" bestFit="1" customWidth="1"/>
    <col min="2821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6" width="25" style="49" bestFit="1" customWidth="1"/>
    <col min="3077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2" width="25" style="49" bestFit="1" customWidth="1"/>
    <col min="3333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88" width="25" style="49" bestFit="1" customWidth="1"/>
    <col min="3589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4" width="25" style="49" bestFit="1" customWidth="1"/>
    <col min="3845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0" width="25" style="49" bestFit="1" customWidth="1"/>
    <col min="4101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6" width="25" style="49" bestFit="1" customWidth="1"/>
    <col min="4357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2" width="25" style="49" bestFit="1" customWidth="1"/>
    <col min="4613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68" width="25" style="49" bestFit="1" customWidth="1"/>
    <col min="4869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4" width="25" style="49" bestFit="1" customWidth="1"/>
    <col min="5125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0" width="25" style="49" bestFit="1" customWidth="1"/>
    <col min="5381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6" width="25" style="49" bestFit="1" customWidth="1"/>
    <col min="5637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2" width="25" style="49" bestFit="1" customWidth="1"/>
    <col min="5893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48" width="25" style="49" bestFit="1" customWidth="1"/>
    <col min="6149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4" width="25" style="49" bestFit="1" customWidth="1"/>
    <col min="6405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0" width="25" style="49" bestFit="1" customWidth="1"/>
    <col min="6661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6" width="25" style="49" bestFit="1" customWidth="1"/>
    <col min="6917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2" width="25" style="49" bestFit="1" customWidth="1"/>
    <col min="7173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28" width="25" style="49" bestFit="1" customWidth="1"/>
    <col min="7429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4" width="25" style="49" bestFit="1" customWidth="1"/>
    <col min="7685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0" width="25" style="49" bestFit="1" customWidth="1"/>
    <col min="7941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6" width="25" style="49" bestFit="1" customWidth="1"/>
    <col min="8197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2" width="25" style="49" bestFit="1" customWidth="1"/>
    <col min="8453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08" width="25" style="49" bestFit="1" customWidth="1"/>
    <col min="8709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4" width="25" style="49" bestFit="1" customWidth="1"/>
    <col min="8965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0" width="25" style="49" bestFit="1" customWidth="1"/>
    <col min="9221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6" width="25" style="49" bestFit="1" customWidth="1"/>
    <col min="9477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2" width="25" style="49" bestFit="1" customWidth="1"/>
    <col min="9733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88" width="25" style="49" bestFit="1" customWidth="1"/>
    <col min="9989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4" width="25" style="49" bestFit="1" customWidth="1"/>
    <col min="10245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0" width="25" style="49" bestFit="1" customWidth="1"/>
    <col min="10501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6" width="25" style="49" bestFit="1" customWidth="1"/>
    <col min="10757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2" width="25" style="49" bestFit="1" customWidth="1"/>
    <col min="11013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68" width="25" style="49" bestFit="1" customWidth="1"/>
    <col min="11269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4" width="25" style="49" bestFit="1" customWidth="1"/>
    <col min="11525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0" width="25" style="49" bestFit="1" customWidth="1"/>
    <col min="11781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6" width="25" style="49" bestFit="1" customWidth="1"/>
    <col min="12037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2" width="25" style="49" bestFit="1" customWidth="1"/>
    <col min="12293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48" width="25" style="49" bestFit="1" customWidth="1"/>
    <col min="12549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4" width="25" style="49" bestFit="1" customWidth="1"/>
    <col min="12805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0" width="25" style="49" bestFit="1" customWidth="1"/>
    <col min="13061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6" width="25" style="49" bestFit="1" customWidth="1"/>
    <col min="13317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2" width="25" style="49" bestFit="1" customWidth="1"/>
    <col min="13573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28" width="25" style="49" bestFit="1" customWidth="1"/>
    <col min="13829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4" width="25" style="49" bestFit="1" customWidth="1"/>
    <col min="14085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0" width="25" style="49" bestFit="1" customWidth="1"/>
    <col min="14341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6" width="25" style="49" bestFit="1" customWidth="1"/>
    <col min="14597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2" width="25" style="49" bestFit="1" customWidth="1"/>
    <col min="14853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08" width="25" style="49" bestFit="1" customWidth="1"/>
    <col min="15109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4" width="25" style="49" bestFit="1" customWidth="1"/>
    <col min="15365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0" width="25" style="49" bestFit="1" customWidth="1"/>
    <col min="15621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6" width="25" style="49" bestFit="1" customWidth="1"/>
    <col min="15877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2" width="25" style="49" bestFit="1" customWidth="1"/>
    <col min="16133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559779.76</v>
      </c>
      <c r="E6" s="63">
        <f>((D6/(D6+D7))*(D8+D9))+D6</f>
        <v>476314.67036438332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133259.97</v>
      </c>
      <c r="E7" s="63">
        <f>((D7/(D7+D6))*(D8+D9))+D7</f>
        <v>113390.44963561671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-32743.01</v>
      </c>
      <c r="E8" s="66">
        <f>SUM(E6:E7)</f>
        <v>589705.12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-70591.600000000006</v>
      </c>
    </row>
    <row r="10" spans="1:10" ht="15" thickBot="1" x14ac:dyDescent="0.35">
      <c r="C10" s="69" t="s">
        <v>22</v>
      </c>
      <c r="D10" s="70">
        <f>SUM(D6:D9)</f>
        <v>589705.12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2801429.58</v>
      </c>
      <c r="E15" s="63">
        <f>((D15/(D15+D16))*(D17+D18))+D15</f>
        <v>2008046.622721466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669455.04</v>
      </c>
      <c r="E16" s="63">
        <f>((D16/(D16+D15))*(D17+D18))+D16</f>
        <v>479861.04727853416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-200400.49</v>
      </c>
      <c r="E17" s="66">
        <f>SUM(E15:E16)</f>
        <v>2487907.67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-782576.46</v>
      </c>
    </row>
    <row r="19" spans="1:6" ht="15" thickBot="1" x14ac:dyDescent="0.35">
      <c r="A19" s="73"/>
      <c r="B19" s="74"/>
      <c r="C19" s="69" t="s">
        <v>23</v>
      </c>
      <c r="D19" s="75">
        <f>SUM(D15:D18)</f>
        <v>2487907.67</v>
      </c>
    </row>
    <row r="20" spans="1:6" ht="15" thickTop="1" x14ac:dyDescent="0.3"/>
    <row r="21" spans="1:6" x14ac:dyDescent="0.3">
      <c r="D21" s="49" t="s">
        <v>73</v>
      </c>
      <c r="E21" s="72">
        <f>E6+E15</f>
        <v>2484361.2930858494</v>
      </c>
      <c r="F21" s="67" t="s">
        <v>10</v>
      </c>
    </row>
    <row r="22" spans="1:6" x14ac:dyDescent="0.3">
      <c r="D22" s="49" t="s">
        <v>74</v>
      </c>
      <c r="E22" s="76">
        <f>E7+E16</f>
        <v>593251.49691415089</v>
      </c>
      <c r="F22" s="67" t="s">
        <v>13</v>
      </c>
    </row>
    <row r="23" spans="1:6" x14ac:dyDescent="0.3">
      <c r="E23" s="72">
        <f>SUM(E21:E22)</f>
        <v>3077612.79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9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12" sqref="F12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4" width="25" style="49" bestFit="1" customWidth="1"/>
    <col min="5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0" width="25" style="49" bestFit="1" customWidth="1"/>
    <col min="261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6" width="25" style="49" bestFit="1" customWidth="1"/>
    <col min="517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2" width="25" style="49" bestFit="1" customWidth="1"/>
    <col min="773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28" width="25" style="49" bestFit="1" customWidth="1"/>
    <col min="1029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4" width="25" style="49" bestFit="1" customWidth="1"/>
    <col min="1285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0" width="25" style="49" bestFit="1" customWidth="1"/>
    <col min="1541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6" width="25" style="49" bestFit="1" customWidth="1"/>
    <col min="1797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2" width="25" style="49" bestFit="1" customWidth="1"/>
    <col min="2053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08" width="25" style="49" bestFit="1" customWidth="1"/>
    <col min="2309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4" width="25" style="49" bestFit="1" customWidth="1"/>
    <col min="2565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0" width="25" style="49" bestFit="1" customWidth="1"/>
    <col min="2821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6" width="25" style="49" bestFit="1" customWidth="1"/>
    <col min="3077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2" width="25" style="49" bestFit="1" customWidth="1"/>
    <col min="3333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88" width="25" style="49" bestFit="1" customWidth="1"/>
    <col min="3589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4" width="25" style="49" bestFit="1" customWidth="1"/>
    <col min="3845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0" width="25" style="49" bestFit="1" customWidth="1"/>
    <col min="4101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6" width="25" style="49" bestFit="1" customWidth="1"/>
    <col min="4357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2" width="25" style="49" bestFit="1" customWidth="1"/>
    <col min="4613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68" width="25" style="49" bestFit="1" customWidth="1"/>
    <col min="4869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4" width="25" style="49" bestFit="1" customWidth="1"/>
    <col min="5125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0" width="25" style="49" bestFit="1" customWidth="1"/>
    <col min="5381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6" width="25" style="49" bestFit="1" customWidth="1"/>
    <col min="5637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2" width="25" style="49" bestFit="1" customWidth="1"/>
    <col min="5893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48" width="25" style="49" bestFit="1" customWidth="1"/>
    <col min="6149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4" width="25" style="49" bestFit="1" customWidth="1"/>
    <col min="6405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0" width="25" style="49" bestFit="1" customWidth="1"/>
    <col min="6661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6" width="25" style="49" bestFit="1" customWidth="1"/>
    <col min="6917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2" width="25" style="49" bestFit="1" customWidth="1"/>
    <col min="7173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28" width="25" style="49" bestFit="1" customWidth="1"/>
    <col min="7429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4" width="25" style="49" bestFit="1" customWidth="1"/>
    <col min="7685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0" width="25" style="49" bestFit="1" customWidth="1"/>
    <col min="7941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6" width="25" style="49" bestFit="1" customWidth="1"/>
    <col min="8197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2" width="25" style="49" bestFit="1" customWidth="1"/>
    <col min="8453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08" width="25" style="49" bestFit="1" customWidth="1"/>
    <col min="8709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4" width="25" style="49" bestFit="1" customWidth="1"/>
    <col min="8965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0" width="25" style="49" bestFit="1" customWidth="1"/>
    <col min="9221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6" width="25" style="49" bestFit="1" customWidth="1"/>
    <col min="9477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2" width="25" style="49" bestFit="1" customWidth="1"/>
    <col min="9733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88" width="25" style="49" bestFit="1" customWidth="1"/>
    <col min="9989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4" width="25" style="49" bestFit="1" customWidth="1"/>
    <col min="10245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0" width="25" style="49" bestFit="1" customWidth="1"/>
    <col min="10501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6" width="25" style="49" bestFit="1" customWidth="1"/>
    <col min="10757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2" width="25" style="49" bestFit="1" customWidth="1"/>
    <col min="11013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68" width="25" style="49" bestFit="1" customWidth="1"/>
    <col min="11269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4" width="25" style="49" bestFit="1" customWidth="1"/>
    <col min="11525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0" width="25" style="49" bestFit="1" customWidth="1"/>
    <col min="11781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6" width="25" style="49" bestFit="1" customWidth="1"/>
    <col min="12037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2" width="25" style="49" bestFit="1" customWidth="1"/>
    <col min="12293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48" width="25" style="49" bestFit="1" customWidth="1"/>
    <col min="12549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4" width="25" style="49" bestFit="1" customWidth="1"/>
    <col min="12805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0" width="25" style="49" bestFit="1" customWidth="1"/>
    <col min="13061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6" width="25" style="49" bestFit="1" customWidth="1"/>
    <col min="13317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2" width="25" style="49" bestFit="1" customWidth="1"/>
    <col min="13573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28" width="25" style="49" bestFit="1" customWidth="1"/>
    <col min="13829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4" width="25" style="49" bestFit="1" customWidth="1"/>
    <col min="14085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0" width="25" style="49" bestFit="1" customWidth="1"/>
    <col min="14341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6" width="25" style="49" bestFit="1" customWidth="1"/>
    <col min="14597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2" width="25" style="49" bestFit="1" customWidth="1"/>
    <col min="14853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08" width="25" style="49" bestFit="1" customWidth="1"/>
    <col min="15109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4" width="25" style="49" bestFit="1" customWidth="1"/>
    <col min="15365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0" width="25" style="49" bestFit="1" customWidth="1"/>
    <col min="15621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6" width="25" style="49" bestFit="1" customWidth="1"/>
    <col min="15877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2" width="25" style="49" bestFit="1" customWidth="1"/>
    <col min="16133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337419.54</v>
      </c>
      <c r="E6" s="63">
        <f>((D6/(D6+D7))*(D8+D9))+D6</f>
        <v>257390.3032415573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97664.36</v>
      </c>
      <c r="E7" s="63">
        <f>((D7/(D7+D6))*(D8+D9))+D7</f>
        <v>74500.30675844269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-32598.28</v>
      </c>
      <c r="E8" s="66">
        <f>SUM(E6:E7)</f>
        <v>331890.61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-70595.009999999995</v>
      </c>
    </row>
    <row r="10" spans="1:10" ht="15" thickBot="1" x14ac:dyDescent="0.35">
      <c r="C10" s="69" t="s">
        <v>22</v>
      </c>
      <c r="D10" s="70">
        <f>SUM(D6:D9)</f>
        <v>331890.61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3507148.73</v>
      </c>
      <c r="E15" s="63">
        <f>((D15/(D15+D16))*(D17+D18))+D15</f>
        <v>2712649.269988758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906225.07</v>
      </c>
      <c r="E16" s="63">
        <f>((D16/(D16+D15))*(D17+D18))+D16</f>
        <v>700931.43001124193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-197975.73</v>
      </c>
      <c r="E17" s="66">
        <f>SUM(E15:E16)</f>
        <v>3413580.7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-801817.37</v>
      </c>
    </row>
    <row r="19" spans="1:6" ht="15" thickBot="1" x14ac:dyDescent="0.35">
      <c r="A19" s="73"/>
      <c r="B19" s="74"/>
      <c r="C19" s="69" t="s">
        <v>23</v>
      </c>
      <c r="D19" s="75">
        <f>SUM(D15:D18)</f>
        <v>3413580.6999999993</v>
      </c>
    </row>
    <row r="20" spans="1:6" ht="15" thickTop="1" x14ac:dyDescent="0.3"/>
    <row r="21" spans="1:6" x14ac:dyDescent="0.3">
      <c r="D21" s="49" t="s">
        <v>73</v>
      </c>
      <c r="E21" s="72">
        <f>E6+E15</f>
        <v>2970039.5732303155</v>
      </c>
      <c r="F21" s="67" t="s">
        <v>10</v>
      </c>
    </row>
    <row r="22" spans="1:6" x14ac:dyDescent="0.3">
      <c r="D22" s="49" t="s">
        <v>74</v>
      </c>
      <c r="E22" s="76">
        <f>E7+E16</f>
        <v>775431.73676968459</v>
      </c>
      <c r="F22" s="67" t="s">
        <v>13</v>
      </c>
    </row>
    <row r="23" spans="1:6" x14ac:dyDescent="0.3">
      <c r="E23" s="72">
        <f>SUM(E21:E22)</f>
        <v>3745471.31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9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14" sqref="F14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27667.06</v>
      </c>
      <c r="E6" s="63">
        <f>((D6/(D6+D7))*(D8+D9))+D6</f>
        <v>-51766.079294127718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8083.6</v>
      </c>
      <c r="E7" s="63">
        <f>((D7/(D7+D6))*(D8+D9))+D7</f>
        <v>-15124.710705872281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-32586.28</v>
      </c>
      <c r="E8" s="66">
        <f>SUM(E6:E7)</f>
        <v>-66890.789999999994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-70055.17</v>
      </c>
    </row>
    <row r="10" spans="1:10" ht="15" thickBot="1" x14ac:dyDescent="0.35">
      <c r="C10" s="69" t="s">
        <v>22</v>
      </c>
      <c r="D10" s="70">
        <f>SUM(D6:D9)</f>
        <v>-66890.789999999994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3978611.39</v>
      </c>
      <c r="E15" s="63">
        <f>((D15/(D15+D16))*(D17+D18))+D15</f>
        <v>3166429.393856605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999926.73</v>
      </c>
      <c r="E16" s="63">
        <f>((D16/(D16+D15))*(D17+D18))+D16</f>
        <v>795804.63614339498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-196355.05</v>
      </c>
      <c r="E17" s="66">
        <f>SUM(E15:E16)</f>
        <v>3962234.0300000003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-819949.04</v>
      </c>
    </row>
    <row r="19" spans="1:6" ht="15" thickBot="1" x14ac:dyDescent="0.35">
      <c r="A19" s="73"/>
      <c r="B19" s="74"/>
      <c r="C19" s="69" t="s">
        <v>23</v>
      </c>
      <c r="D19" s="75">
        <f>SUM(D15:D18)</f>
        <v>3962234.0300000003</v>
      </c>
    </row>
    <row r="20" spans="1:6" ht="15" thickTop="1" x14ac:dyDescent="0.3"/>
    <row r="21" spans="1:6" x14ac:dyDescent="0.3">
      <c r="D21" s="49" t="s">
        <v>73</v>
      </c>
      <c r="E21" s="72">
        <f>E6+E15</f>
        <v>3114663.3145624772</v>
      </c>
      <c r="F21" s="67" t="s">
        <v>10</v>
      </c>
    </row>
    <row r="22" spans="1:6" x14ac:dyDescent="0.3">
      <c r="D22" s="49" t="s">
        <v>74</v>
      </c>
      <c r="E22" s="76">
        <f>E7+E16</f>
        <v>780679.9254375227</v>
      </c>
      <c r="F22" s="67" t="s">
        <v>13</v>
      </c>
    </row>
    <row r="23" spans="1:6" x14ac:dyDescent="0.3">
      <c r="E23" s="72">
        <f>SUM(E21:E22)</f>
        <v>3895343.2399999998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9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12" sqref="F12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10861.63</v>
      </c>
      <c r="E6" s="63">
        <f>((D6/(D6+D7))*(D8+D9))+D6</f>
        <v>-76488.63226753597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2072.63</v>
      </c>
      <c r="E7" s="63">
        <f>((D7/(D7+D6))*(D8+D9))+D7</f>
        <v>-14595.657732464013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-31840.29</v>
      </c>
      <c r="E8" s="66">
        <f>SUM(E6:E7)</f>
        <v>-91084.289999999979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-72178.259999999995</v>
      </c>
    </row>
    <row r="10" spans="1:10" ht="15" thickBot="1" x14ac:dyDescent="0.35">
      <c r="C10" s="69" t="s">
        <v>22</v>
      </c>
      <c r="D10" s="70">
        <f>SUM(D6:D9)</f>
        <v>-91084.29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4585277.3099999996</v>
      </c>
      <c r="E15" s="63">
        <f>((D15/(D15+D16))*(D17+D18))+D15</f>
        <v>3748542.6829471672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1145060.1200000001</v>
      </c>
      <c r="E16" s="63">
        <f>((D16/(D16+D15))*(D17+D18))+D16</f>
        <v>936106.24705283227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-196344.51</v>
      </c>
      <c r="E17" s="66">
        <f>SUM(E15:E16)</f>
        <v>4684648.93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-849343.99</v>
      </c>
    </row>
    <row r="19" spans="1:6" ht="15" thickBot="1" x14ac:dyDescent="0.35">
      <c r="A19" s="73"/>
      <c r="B19" s="74"/>
      <c r="C19" s="69" t="s">
        <v>23</v>
      </c>
      <c r="D19" s="75">
        <f>SUM(D15:D18)</f>
        <v>4684648.93</v>
      </c>
    </row>
    <row r="20" spans="1:6" ht="15" thickTop="1" x14ac:dyDescent="0.3"/>
    <row r="21" spans="1:6" x14ac:dyDescent="0.3">
      <c r="D21" s="49" t="s">
        <v>73</v>
      </c>
      <c r="E21" s="72">
        <f>E6+E15</f>
        <v>3672054.0506796311</v>
      </c>
      <c r="F21" s="67" t="s">
        <v>10</v>
      </c>
    </row>
    <row r="22" spans="1:6" x14ac:dyDescent="0.3">
      <c r="D22" s="49" t="s">
        <v>74</v>
      </c>
      <c r="E22" s="76">
        <f>E7+E16</f>
        <v>921510.58932036825</v>
      </c>
      <c r="F22" s="67" t="s">
        <v>13</v>
      </c>
    </row>
    <row r="23" spans="1:6" x14ac:dyDescent="0.3">
      <c r="E23" s="72">
        <f>SUM(E21:E22)</f>
        <v>4593564.6399999997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3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9" sqref="G19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6743.66</v>
      </c>
      <c r="E6" s="63">
        <f>((D6/(D6+D7))*(D8+D9))+D6</f>
        <v>-73712.636532469754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2090.87</v>
      </c>
      <c r="E7" s="63">
        <f>((D7/(D7+D6))*(D8+D9))+D7</f>
        <v>-22854.58346753025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-31840.58</v>
      </c>
      <c r="E8" s="66">
        <f>SUM(E6:E7)</f>
        <v>-96567.22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-73561.17</v>
      </c>
    </row>
    <row r="10" spans="1:10" ht="15" thickBot="1" x14ac:dyDescent="0.35">
      <c r="C10" s="69" t="s">
        <v>22</v>
      </c>
      <c r="D10" s="70">
        <f>SUM(D6:D9)</f>
        <v>-96567.22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5202181.13</v>
      </c>
      <c r="E15" s="63">
        <f>((D15/(D15+D16))*(D17+D18))+D15</f>
        <v>4342431.9736270849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1321228.44</v>
      </c>
      <c r="E16" s="63">
        <f>((D16/(D16+D15))*(D17+D18))+D16</f>
        <v>1102872.906372915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-195456.16</v>
      </c>
      <c r="E17" s="66">
        <f>SUM(E15:E16)</f>
        <v>5445304.8799999999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-882648.53</v>
      </c>
    </row>
    <row r="19" spans="1:6" ht="15" thickBot="1" x14ac:dyDescent="0.35">
      <c r="A19" s="73"/>
      <c r="B19" s="74"/>
      <c r="C19" s="69" t="s">
        <v>23</v>
      </c>
      <c r="D19" s="75">
        <f>SUM(D15:D18)</f>
        <v>5445304.8799999999</v>
      </c>
    </row>
    <row r="20" spans="1:6" ht="15" thickTop="1" x14ac:dyDescent="0.3"/>
    <row r="21" spans="1:6" x14ac:dyDescent="0.3">
      <c r="D21" s="49" t="s">
        <v>73</v>
      </c>
      <c r="E21" s="72">
        <f>E6+E15</f>
        <v>4268719.3370946152</v>
      </c>
      <c r="F21" s="67" t="s">
        <v>10</v>
      </c>
    </row>
    <row r="22" spans="1:6" x14ac:dyDescent="0.3">
      <c r="D22" s="49" t="s">
        <v>74</v>
      </c>
      <c r="E22" s="76">
        <f>E7+E16</f>
        <v>1080018.3229053847</v>
      </c>
      <c r="F22" s="67" t="s">
        <v>13</v>
      </c>
    </row>
    <row r="23" spans="1:6" x14ac:dyDescent="0.3">
      <c r="E23" s="72">
        <f>SUM(E21:E22)</f>
        <v>5348737.66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49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4" sqref="G14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6295.79</v>
      </c>
      <c r="E6" s="63">
        <f>((D6/(D6+D7))*(D8+D9))+D6</f>
        <v>-80918.735913409328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1402.73</v>
      </c>
      <c r="E7" s="63">
        <f>((D7/(D7+D6))*(D8+D9))+D7</f>
        <v>-18029.05408659067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-31655.18</v>
      </c>
      <c r="E8" s="66">
        <f>SUM(E6:E7)</f>
        <v>-98947.79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-74991.13</v>
      </c>
    </row>
    <row r="10" spans="1:10" ht="15" thickBot="1" x14ac:dyDescent="0.35">
      <c r="C10" s="69" t="s">
        <v>22</v>
      </c>
      <c r="D10" s="70">
        <f>SUM(D6:D9)</f>
        <v>-98947.790000000008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5753597.46</v>
      </c>
      <c r="E15" s="63">
        <f>((D15/(D15+D16))*(D17+D18))+D15</f>
        <v>4842265.7046859385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1432734.14</v>
      </c>
      <c r="E16" s="63">
        <f>((D16/(D16+D15))*(D17+D18))+D16</f>
        <v>1205798.535314061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-194646.95</v>
      </c>
      <c r="E17" s="66">
        <f>SUM(E15:E16)</f>
        <v>6048064.2399999993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-943620.41</v>
      </c>
    </row>
    <row r="19" spans="1:6" ht="15" thickBot="1" x14ac:dyDescent="0.35">
      <c r="A19" s="73"/>
      <c r="B19" s="74"/>
      <c r="C19" s="69" t="s">
        <v>23</v>
      </c>
      <c r="D19" s="75">
        <f>SUM(D15:D18)</f>
        <v>6048064.2399999993</v>
      </c>
    </row>
    <row r="20" spans="1:6" ht="15" thickTop="1" x14ac:dyDescent="0.3"/>
    <row r="21" spans="1:6" x14ac:dyDescent="0.3">
      <c r="D21" s="49" t="s">
        <v>73</v>
      </c>
      <c r="E21" s="72">
        <f>E6+E15</f>
        <v>4761346.9687725296</v>
      </c>
      <c r="F21" s="67" t="s">
        <v>10</v>
      </c>
    </row>
    <row r="22" spans="1:6" x14ac:dyDescent="0.3">
      <c r="D22" s="49" t="s">
        <v>74</v>
      </c>
      <c r="E22" s="76">
        <f>E7+E16</f>
        <v>1187769.4812274703</v>
      </c>
      <c r="F22" s="67" t="s">
        <v>13</v>
      </c>
    </row>
    <row r="23" spans="1:6" x14ac:dyDescent="0.3">
      <c r="E23" s="72">
        <f>SUM(E21:E22)</f>
        <v>5949116.4500000002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49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23" sqref="G23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78" t="s">
        <v>0</v>
      </c>
      <c r="B1" s="79"/>
      <c r="C1" s="79"/>
    </row>
    <row r="2" spans="1:10" ht="15" thickTop="1" x14ac:dyDescent="0.3">
      <c r="B2" s="50"/>
    </row>
    <row r="3" spans="1:10" ht="18" thickBot="1" x14ac:dyDescent="0.4">
      <c r="A3" s="80" t="s">
        <v>1</v>
      </c>
      <c r="B3" s="81"/>
      <c r="C3" s="80"/>
    </row>
    <row r="4" spans="1:10" ht="15" thickTop="1" x14ac:dyDescent="0.3">
      <c r="A4" s="82" t="s">
        <v>2</v>
      </c>
      <c r="B4" s="83" t="s">
        <v>2</v>
      </c>
      <c r="C4" s="84" t="s">
        <v>2</v>
      </c>
      <c r="D4" s="56" t="s">
        <v>3</v>
      </c>
    </row>
    <row r="5" spans="1:10" x14ac:dyDescent="0.3">
      <c r="A5" s="85" t="s">
        <v>4</v>
      </c>
      <c r="B5" s="86" t="s">
        <v>5</v>
      </c>
      <c r="C5" s="87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5844.53</v>
      </c>
      <c r="E6" s="63">
        <f>((D6/(D6+D7))*(D8+D9))+D6</f>
        <v>-79633.43089153539</v>
      </c>
      <c r="F6" s="88">
        <v>1</v>
      </c>
    </row>
    <row r="7" spans="1:10" x14ac:dyDescent="0.3">
      <c r="A7" s="65"/>
      <c r="B7" s="61" t="s">
        <v>11</v>
      </c>
      <c r="C7" s="56" t="s">
        <v>12</v>
      </c>
      <c r="D7" s="62">
        <v>1496.85</v>
      </c>
      <c r="E7" s="63">
        <f>((D7/(D7+D6))*(D8+D9))+D7</f>
        <v>-20395.019108464625</v>
      </c>
      <c r="F7" s="88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-31646.28</v>
      </c>
      <c r="E8" s="89">
        <f>SUM(E6:E7)</f>
        <v>-100028.45000000001</v>
      </c>
      <c r="F8" s="49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-75723.55</v>
      </c>
    </row>
    <row r="10" spans="1:10" ht="15" thickBot="1" x14ac:dyDescent="0.35">
      <c r="C10" s="90" t="s">
        <v>22</v>
      </c>
      <c r="D10" s="91">
        <f>SUM(D6:D9)</f>
        <v>-100028.45000000001</v>
      </c>
    </row>
    <row r="11" spans="1:10" ht="15" thickTop="1" x14ac:dyDescent="0.3"/>
    <row r="12" spans="1:10" ht="18" thickBot="1" x14ac:dyDescent="0.4">
      <c r="A12" s="80" t="s">
        <v>16</v>
      </c>
      <c r="B12" s="80"/>
      <c r="C12" s="92"/>
    </row>
    <row r="13" spans="1:10" ht="15" thickTop="1" x14ac:dyDescent="0.3">
      <c r="A13" s="82" t="s">
        <v>2</v>
      </c>
      <c r="B13" s="83" t="s">
        <v>2</v>
      </c>
      <c r="C13" s="84" t="s">
        <v>2</v>
      </c>
      <c r="D13" s="56" t="s">
        <v>3</v>
      </c>
    </row>
    <row r="14" spans="1:10" x14ac:dyDescent="0.3">
      <c r="A14" s="85" t="s">
        <v>4</v>
      </c>
      <c r="B14" s="86" t="s">
        <v>5</v>
      </c>
      <c r="C14" s="87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5558677.0599999996</v>
      </c>
      <c r="E15" s="63">
        <f>((D15/(D15+D16))*(D17+D18))+D15</f>
        <v>4618432.4410900548</v>
      </c>
      <c r="F15" s="88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1448205.33</v>
      </c>
      <c r="E16" s="63">
        <f>((D16/(D16+D15))*(D17+D18))+D16</f>
        <v>1203242.8589099452</v>
      </c>
      <c r="F16" s="88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-193094.17</v>
      </c>
      <c r="E17" s="89">
        <f>SUM(E15:E16)</f>
        <v>5821675.2999999998</v>
      </c>
      <c r="F17" s="49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-992112.92</v>
      </c>
    </row>
    <row r="19" spans="1:6" ht="15" thickBot="1" x14ac:dyDescent="0.35">
      <c r="A19" s="73"/>
      <c r="B19" s="74"/>
      <c r="C19" s="90" t="s">
        <v>23</v>
      </c>
      <c r="D19" s="93">
        <f>SUM(D15:D18)</f>
        <v>5821675.2999999998</v>
      </c>
    </row>
    <row r="20" spans="1:6" ht="15" thickTop="1" x14ac:dyDescent="0.3"/>
    <row r="21" spans="1:6" x14ac:dyDescent="0.3">
      <c r="D21" s="49" t="s">
        <v>75</v>
      </c>
      <c r="E21" s="72">
        <f>E6+E15</f>
        <v>4538799.0101985196</v>
      </c>
      <c r="F21" s="49" t="s">
        <v>10</v>
      </c>
    </row>
    <row r="22" spans="1:6" x14ac:dyDescent="0.3">
      <c r="D22" s="49" t="s">
        <v>76</v>
      </c>
      <c r="E22" s="76">
        <f>E7+E16</f>
        <v>1182847.8398014805</v>
      </c>
      <c r="F22" s="49" t="s">
        <v>13</v>
      </c>
    </row>
    <row r="23" spans="1:6" x14ac:dyDescent="0.3">
      <c r="E23" s="72">
        <f>SUM(E21:E22)</f>
        <v>5721646.8499999996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3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G15" sqref="G15"/>
    </sheetView>
  </sheetViews>
  <sheetFormatPr defaultRowHeight="14.4" x14ac:dyDescent="0.3"/>
  <cols>
    <col min="2" max="2" width="46" bestFit="1" customWidth="1"/>
    <col min="4" max="4" width="10.109375" bestFit="1" customWidth="1"/>
  </cols>
  <sheetData>
    <row r="2" spans="1:5" x14ac:dyDescent="0.3">
      <c r="D2" s="95"/>
    </row>
    <row r="4" spans="1:5" ht="14.4" customHeight="1" x14ac:dyDescent="0.3">
      <c r="B4" s="26" t="s">
        <v>58</v>
      </c>
      <c r="C4" s="26"/>
      <c r="D4" s="26"/>
      <c r="E4" s="26"/>
    </row>
    <row r="5" spans="1:5" ht="15.6" x14ac:dyDescent="0.3">
      <c r="B5" s="27" t="s">
        <v>59</v>
      </c>
      <c r="C5" s="27"/>
      <c r="D5" s="27"/>
      <c r="E5" s="27"/>
    </row>
    <row r="6" spans="1:5" ht="15.6" x14ac:dyDescent="0.3">
      <c r="B6" s="28" t="s">
        <v>60</v>
      </c>
      <c r="C6" s="29"/>
      <c r="D6" s="29"/>
      <c r="E6" s="29"/>
    </row>
    <row r="7" spans="1:5" ht="15.6" x14ac:dyDescent="0.3">
      <c r="B7" s="27" t="s">
        <v>72</v>
      </c>
      <c r="C7" s="29"/>
      <c r="D7" s="29"/>
      <c r="E7" s="29"/>
    </row>
    <row r="9" spans="1:5" x14ac:dyDescent="0.3">
      <c r="A9" s="30" t="s">
        <v>61</v>
      </c>
      <c r="B9" s="31"/>
      <c r="C9" s="31"/>
      <c r="D9" s="31"/>
    </row>
    <row r="10" spans="1:5" x14ac:dyDescent="0.3">
      <c r="A10" s="32" t="s">
        <v>62</v>
      </c>
      <c r="B10" s="33" t="s">
        <v>63</v>
      </c>
      <c r="C10" s="34"/>
      <c r="D10" s="32" t="s">
        <v>64</v>
      </c>
    </row>
    <row r="11" spans="1:5" x14ac:dyDescent="0.3">
      <c r="A11" s="35"/>
      <c r="B11" s="35"/>
      <c r="C11" s="35"/>
      <c r="D11" s="35"/>
    </row>
    <row r="12" spans="1:5" x14ac:dyDescent="0.3">
      <c r="A12" s="36">
        <v>1</v>
      </c>
      <c r="B12" s="37" t="s">
        <v>65</v>
      </c>
      <c r="C12" s="37"/>
      <c r="D12" s="38">
        <f>'SAP 12ME 6-2018 '!E22</f>
        <v>101802.26742759805</v>
      </c>
    </row>
    <row r="13" spans="1:5" x14ac:dyDescent="0.3">
      <c r="A13" s="39">
        <v>2</v>
      </c>
      <c r="B13" s="4"/>
      <c r="C13" s="4"/>
      <c r="D13" s="4"/>
    </row>
    <row r="14" spans="1:5" ht="15" thickBot="1" x14ac:dyDescent="0.35">
      <c r="A14" s="36">
        <v>3</v>
      </c>
      <c r="B14" s="40" t="s">
        <v>66</v>
      </c>
      <c r="C14" s="41"/>
      <c r="D14" s="42">
        <f>-D12</f>
        <v>-101802.26742759805</v>
      </c>
    </row>
    <row r="15" spans="1:5" ht="15" thickTop="1" x14ac:dyDescent="0.3">
      <c r="A15" s="41"/>
      <c r="B15" s="41"/>
      <c r="C15" s="41"/>
      <c r="D15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15" sqref="I15"/>
    </sheetView>
  </sheetViews>
  <sheetFormatPr defaultColWidth="8.88671875" defaultRowHeight="13.2" x14ac:dyDescent="0.3"/>
  <cols>
    <col min="1" max="1" width="10" style="11" bestFit="1" customWidth="1"/>
    <col min="2" max="2" width="48" style="11" bestFit="1" customWidth="1"/>
    <col min="3" max="3" width="14" style="11" bestFit="1" customWidth="1"/>
    <col min="4" max="4" width="27" style="11" bestFit="1" customWidth="1"/>
    <col min="5" max="5" width="23.109375" style="11" customWidth="1"/>
    <col min="6" max="7" width="10" style="11" bestFit="1" customWidth="1"/>
    <col min="8" max="8" width="14" style="11" bestFit="1" customWidth="1"/>
    <col min="9" max="9" width="17" style="11" bestFit="1" customWidth="1"/>
    <col min="10" max="16384" width="8.88671875" style="11"/>
  </cols>
  <sheetData>
    <row r="1" spans="1:9" x14ac:dyDescent="0.3">
      <c r="A1" s="10" t="s">
        <v>27</v>
      </c>
      <c r="C1" s="10" t="s">
        <v>71</v>
      </c>
    </row>
    <row r="2" spans="1:9" x14ac:dyDescent="0.3">
      <c r="A2" s="10" t="s">
        <v>28</v>
      </c>
    </row>
    <row r="3" spans="1:9" x14ac:dyDescent="0.3">
      <c r="A3" s="10" t="s">
        <v>29</v>
      </c>
    </row>
    <row r="4" spans="1:9" x14ac:dyDescent="0.3">
      <c r="A4" s="12" t="s">
        <v>30</v>
      </c>
    </row>
    <row r="5" spans="1:9" ht="39.6" x14ac:dyDescent="0.3">
      <c r="A5" s="13" t="s">
        <v>31</v>
      </c>
      <c r="B5" s="13" t="s">
        <v>32</v>
      </c>
      <c r="C5" s="13" t="s">
        <v>33</v>
      </c>
      <c r="D5" s="13" t="s">
        <v>34</v>
      </c>
      <c r="E5" s="14" t="s">
        <v>35</v>
      </c>
      <c r="F5" s="14" t="s">
        <v>36</v>
      </c>
      <c r="G5" s="15" t="s">
        <v>37</v>
      </c>
      <c r="H5" s="13" t="s">
        <v>38</v>
      </c>
      <c r="I5" s="13" t="s">
        <v>39</v>
      </c>
    </row>
    <row r="6" spans="1:9" x14ac:dyDescent="0.3">
      <c r="A6" s="44" t="s">
        <v>44</v>
      </c>
      <c r="B6" s="44" t="s">
        <v>40</v>
      </c>
      <c r="C6" s="44" t="s">
        <v>41</v>
      </c>
      <c r="D6" s="44" t="s">
        <v>45</v>
      </c>
      <c r="E6" s="44" t="s">
        <v>51</v>
      </c>
      <c r="F6" s="44" t="s">
        <v>42</v>
      </c>
      <c r="G6" s="44" t="s">
        <v>43</v>
      </c>
      <c r="H6" s="45">
        <v>42947</v>
      </c>
      <c r="I6" s="46">
        <v>25308.33</v>
      </c>
    </row>
    <row r="7" spans="1:9" x14ac:dyDescent="0.3">
      <c r="A7" s="44" t="s">
        <v>44</v>
      </c>
      <c r="B7" s="44" t="s">
        <v>40</v>
      </c>
      <c r="C7" s="44" t="s">
        <v>41</v>
      </c>
      <c r="D7" s="44" t="s">
        <v>45</v>
      </c>
      <c r="E7" s="44" t="s">
        <v>51</v>
      </c>
      <c r="F7" s="44" t="s">
        <v>42</v>
      </c>
      <c r="G7" s="44" t="s">
        <v>43</v>
      </c>
      <c r="H7" s="45">
        <v>42978</v>
      </c>
      <c r="I7" s="46">
        <v>25418.34</v>
      </c>
    </row>
    <row r="8" spans="1:9" x14ac:dyDescent="0.3">
      <c r="A8" s="44" t="s">
        <v>44</v>
      </c>
      <c r="B8" s="44" t="s">
        <v>40</v>
      </c>
      <c r="C8" s="44" t="s">
        <v>41</v>
      </c>
      <c r="D8" s="44" t="s">
        <v>46</v>
      </c>
      <c r="E8" s="44" t="s">
        <v>51</v>
      </c>
      <c r="F8" s="44" t="s">
        <v>42</v>
      </c>
      <c r="G8" s="44" t="s">
        <v>43</v>
      </c>
      <c r="H8" s="45">
        <v>43008</v>
      </c>
      <c r="I8" s="46">
        <v>25446.48</v>
      </c>
    </row>
    <row r="9" spans="1:9" x14ac:dyDescent="0.3">
      <c r="A9" s="44" t="s">
        <v>44</v>
      </c>
      <c r="B9" s="44" t="s">
        <v>46</v>
      </c>
      <c r="C9" s="44" t="s">
        <v>41</v>
      </c>
      <c r="D9" s="44" t="s">
        <v>46</v>
      </c>
      <c r="E9" s="44" t="s">
        <v>51</v>
      </c>
      <c r="F9" s="44" t="s">
        <v>42</v>
      </c>
      <c r="G9" s="44" t="s">
        <v>43</v>
      </c>
      <c r="H9" s="45">
        <v>43039</v>
      </c>
      <c r="I9" s="46">
        <v>25485.23</v>
      </c>
    </row>
    <row r="10" spans="1:9" x14ac:dyDescent="0.3">
      <c r="A10" s="44" t="s">
        <v>44</v>
      </c>
      <c r="B10" s="44" t="s">
        <v>47</v>
      </c>
      <c r="C10" s="44" t="s">
        <v>41</v>
      </c>
      <c r="D10" s="44" t="s">
        <v>46</v>
      </c>
      <c r="E10" s="44" t="s">
        <v>51</v>
      </c>
      <c r="F10" s="44" t="s">
        <v>42</v>
      </c>
      <c r="G10" s="44" t="s">
        <v>43</v>
      </c>
      <c r="H10" s="45">
        <v>43069</v>
      </c>
      <c r="I10" s="46">
        <v>25487.66</v>
      </c>
    </row>
    <row r="11" spans="1:9" x14ac:dyDescent="0.3">
      <c r="A11" s="44" t="s">
        <v>44</v>
      </c>
      <c r="B11" s="44" t="s">
        <v>48</v>
      </c>
      <c r="C11" s="44" t="s">
        <v>41</v>
      </c>
      <c r="D11" s="44" t="s">
        <v>46</v>
      </c>
      <c r="E11" s="44" t="s">
        <v>51</v>
      </c>
      <c r="F11" s="44" t="s">
        <v>42</v>
      </c>
      <c r="G11" s="44" t="s">
        <v>43</v>
      </c>
      <c r="H11" s="45">
        <v>43100</v>
      </c>
      <c r="I11" s="46">
        <v>25434.16</v>
      </c>
    </row>
    <row r="12" spans="1:9" x14ac:dyDescent="0.3">
      <c r="A12" s="44" t="s">
        <v>49</v>
      </c>
      <c r="B12" s="44" t="s">
        <v>50</v>
      </c>
      <c r="C12" s="44" t="s">
        <v>41</v>
      </c>
      <c r="D12" s="44" t="s">
        <v>46</v>
      </c>
      <c r="E12" s="44" t="s">
        <v>51</v>
      </c>
      <c r="F12" s="44" t="s">
        <v>42</v>
      </c>
      <c r="G12" s="44" t="s">
        <v>43</v>
      </c>
      <c r="H12" s="45">
        <v>43131</v>
      </c>
      <c r="I12" s="46">
        <v>56828.59</v>
      </c>
    </row>
    <row r="13" spans="1:9" x14ac:dyDescent="0.3">
      <c r="A13" s="44" t="s">
        <v>49</v>
      </c>
      <c r="B13" s="44" t="s">
        <v>52</v>
      </c>
      <c r="C13" s="44" t="s">
        <v>41</v>
      </c>
      <c r="D13" s="44" t="s">
        <v>46</v>
      </c>
      <c r="E13" s="44" t="s">
        <v>51</v>
      </c>
      <c r="F13" s="44" t="s">
        <v>42</v>
      </c>
      <c r="G13" s="44" t="s">
        <v>43</v>
      </c>
      <c r="H13" s="45">
        <v>43159</v>
      </c>
      <c r="I13" s="46">
        <v>56914.32</v>
      </c>
    </row>
    <row r="14" spans="1:9" x14ac:dyDescent="0.3">
      <c r="A14" s="44" t="s">
        <v>49</v>
      </c>
      <c r="B14" s="44" t="s">
        <v>53</v>
      </c>
      <c r="C14" s="44" t="s">
        <v>41</v>
      </c>
      <c r="D14" s="44" t="s">
        <v>46</v>
      </c>
      <c r="E14" s="44" t="s">
        <v>51</v>
      </c>
      <c r="F14" s="44" t="s">
        <v>42</v>
      </c>
      <c r="G14" s="44" t="s">
        <v>43</v>
      </c>
      <c r="H14" s="45">
        <v>43190</v>
      </c>
      <c r="I14" s="46">
        <v>57159.24</v>
      </c>
    </row>
    <row r="15" spans="1:9" x14ac:dyDescent="0.3">
      <c r="A15" s="44" t="s">
        <v>44</v>
      </c>
      <c r="B15" s="44" t="s">
        <v>68</v>
      </c>
      <c r="C15" s="44" t="s">
        <v>41</v>
      </c>
      <c r="D15" s="44" t="s">
        <v>46</v>
      </c>
      <c r="E15" s="44" t="s">
        <v>51</v>
      </c>
      <c r="F15" s="44" t="s">
        <v>42</v>
      </c>
      <c r="G15" s="44" t="s">
        <v>43</v>
      </c>
      <c r="H15" s="45">
        <v>43220</v>
      </c>
      <c r="I15" s="46">
        <v>57457.08</v>
      </c>
    </row>
    <row r="16" spans="1:9" x14ac:dyDescent="0.3">
      <c r="A16" s="44" t="s">
        <v>44</v>
      </c>
      <c r="B16" s="44" t="s">
        <v>69</v>
      </c>
      <c r="C16" s="44" t="s">
        <v>41</v>
      </c>
      <c r="D16" s="44" t="s">
        <v>46</v>
      </c>
      <c r="E16" s="44" t="s">
        <v>51</v>
      </c>
      <c r="F16" s="44" t="s">
        <v>42</v>
      </c>
      <c r="G16" s="44" t="s">
        <v>43</v>
      </c>
      <c r="H16" s="45">
        <v>43251</v>
      </c>
      <c r="I16" s="46">
        <v>57979.81</v>
      </c>
    </row>
    <row r="17" spans="1:9" x14ac:dyDescent="0.3">
      <c r="A17" s="44" t="s">
        <v>44</v>
      </c>
      <c r="B17" s="44" t="s">
        <v>70</v>
      </c>
      <c r="C17" s="44" t="s">
        <v>41</v>
      </c>
      <c r="D17" s="44" t="s">
        <v>70</v>
      </c>
      <c r="E17" s="44" t="s">
        <v>51</v>
      </c>
      <c r="F17" s="44" t="s">
        <v>42</v>
      </c>
      <c r="G17" s="44" t="s">
        <v>43</v>
      </c>
      <c r="H17" s="45">
        <v>43281</v>
      </c>
      <c r="I17" s="46">
        <v>58727.37</v>
      </c>
    </row>
    <row r="18" spans="1:9" ht="13.95" thickBot="1" x14ac:dyDescent="0.35">
      <c r="A18" s="16" t="s">
        <v>2</v>
      </c>
      <c r="B18" s="16" t="s">
        <v>2</v>
      </c>
      <c r="C18" s="16" t="s">
        <v>2</v>
      </c>
      <c r="D18" s="16" t="s">
        <v>2</v>
      </c>
      <c r="E18" s="16" t="s">
        <v>2</v>
      </c>
      <c r="F18" s="16" t="s">
        <v>2</v>
      </c>
      <c r="G18" s="16" t="s">
        <v>2</v>
      </c>
      <c r="H18" s="17"/>
      <c r="I18" s="18">
        <f>SUM(I6:I17)</f>
        <v>497646.61</v>
      </c>
    </row>
    <row r="19" spans="1:9" ht="13.95" thickTop="1" x14ac:dyDescent="0.3"/>
    <row r="21" spans="1:9" x14ac:dyDescent="0.25">
      <c r="C21" s="11" t="s">
        <v>54</v>
      </c>
      <c r="D21" s="19">
        <f>'E&amp;G Split'!F18</f>
        <v>0.79543261145173261</v>
      </c>
      <c r="E21" s="20">
        <f>I18*D21</f>
        <v>395844.34257240192</v>
      </c>
    </row>
    <row r="22" spans="1:9" x14ac:dyDescent="0.25">
      <c r="C22" s="11" t="s">
        <v>55</v>
      </c>
      <c r="D22" s="19">
        <f>'E&amp;G Split'!G18</f>
        <v>0.20456738854826734</v>
      </c>
      <c r="E22" s="20">
        <f>I18*D22</f>
        <v>101802.26742759805</v>
      </c>
    </row>
    <row r="23" spans="1:9" ht="13.95" thickBot="1" x14ac:dyDescent="0.3">
      <c r="C23" s="11" t="s">
        <v>56</v>
      </c>
      <c r="D23" s="21">
        <v>1</v>
      </c>
      <c r="E23" s="22">
        <f>SUM(E21:E22)</f>
        <v>497646.61</v>
      </c>
    </row>
    <row r="24" spans="1:9" ht="13.95" thickTop="1" x14ac:dyDescent="0.2">
      <c r="D24" s="23" t="s">
        <v>57</v>
      </c>
      <c r="E24" s="24">
        <f>I18-E23</f>
        <v>0</v>
      </c>
    </row>
    <row r="25" spans="1:9" x14ac:dyDescent="0.25">
      <c r="E25" s="25"/>
    </row>
    <row r="26" spans="1:9" x14ac:dyDescent="0.25">
      <c r="D26" s="11" t="s">
        <v>25</v>
      </c>
      <c r="E26" s="20">
        <f>E21</f>
        <v>395844.34257240192</v>
      </c>
    </row>
    <row r="27" spans="1:9" x14ac:dyDescent="0.25">
      <c r="D27" s="11" t="s">
        <v>26</v>
      </c>
      <c r="E27" s="20">
        <f>E22</f>
        <v>101802.26742759805</v>
      </c>
    </row>
    <row r="28" spans="1:9" ht="13.95" thickBot="1" x14ac:dyDescent="0.3">
      <c r="D28" s="11" t="s">
        <v>56</v>
      </c>
      <c r="E28" s="22">
        <f>SUM(E26:E27)</f>
        <v>497646.61</v>
      </c>
    </row>
    <row r="29" spans="1:9" ht="13.95" thickTop="1" x14ac:dyDescent="0.3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8" sqref="G18"/>
    </sheetView>
  </sheetViews>
  <sheetFormatPr defaultRowHeight="14.4" x14ac:dyDescent="0.3"/>
  <cols>
    <col min="1" max="1" width="19.109375" bestFit="1" customWidth="1"/>
    <col min="2" max="2" width="13.6640625" bestFit="1" customWidth="1"/>
    <col min="3" max="4" width="12.5546875" bestFit="1" customWidth="1"/>
  </cols>
  <sheetData>
    <row r="1" spans="1:8" x14ac:dyDescent="0.3">
      <c r="A1" s="2" t="s">
        <v>24</v>
      </c>
      <c r="B1" s="3" t="s">
        <v>25</v>
      </c>
      <c r="C1" s="3" t="s">
        <v>26</v>
      </c>
      <c r="D1" s="3" t="s">
        <v>17</v>
      </c>
      <c r="E1" s="4"/>
      <c r="F1" s="3" t="s">
        <v>25</v>
      </c>
      <c r="G1" s="3" t="s">
        <v>26</v>
      </c>
      <c r="H1" s="3" t="s">
        <v>17</v>
      </c>
    </row>
    <row r="2" spans="1:8" x14ac:dyDescent="0.3">
      <c r="A2" s="4"/>
    </row>
    <row r="3" spans="1:8" x14ac:dyDescent="0.3">
      <c r="A3" s="5">
        <v>42947</v>
      </c>
      <c r="B3" s="6">
        <f>'Jul. 17'!E20</f>
        <v>4076285.83305118</v>
      </c>
      <c r="C3" s="6">
        <f>'Jul. 17'!E21</f>
        <v>1227649.1169488197</v>
      </c>
      <c r="D3" s="6">
        <f t="shared" ref="D3:D14" si="0">B3+C3</f>
        <v>5303934.9499999993</v>
      </c>
      <c r="F3" s="1">
        <f t="shared" ref="F3:F10" si="1">B3/D3</f>
        <v>0.76853993713689506</v>
      </c>
      <c r="G3" s="1">
        <f t="shared" ref="G3:G14" si="2">C3/D3</f>
        <v>0.23146006286310505</v>
      </c>
      <c r="H3" s="1">
        <f t="shared" ref="H3:H14" si="3">F3+G3</f>
        <v>1</v>
      </c>
    </row>
    <row r="4" spans="1:8" x14ac:dyDescent="0.3">
      <c r="A4" s="5">
        <v>42978</v>
      </c>
      <c r="B4" s="6">
        <f>'Aug. 17'!E20</f>
        <v>5408435.4808354359</v>
      </c>
      <c r="C4" s="6">
        <f>'Aug. 17'!E21</f>
        <v>1519515.1291645644</v>
      </c>
      <c r="D4" s="6">
        <f t="shared" si="0"/>
        <v>6927950.6100000003</v>
      </c>
      <c r="F4" s="1">
        <f t="shared" si="1"/>
        <v>0.78066888540295698</v>
      </c>
      <c r="G4" s="1">
        <f t="shared" si="2"/>
        <v>0.21933111459704305</v>
      </c>
      <c r="H4" s="1">
        <f t="shared" si="3"/>
        <v>1</v>
      </c>
    </row>
    <row r="5" spans="1:8" x14ac:dyDescent="0.3">
      <c r="A5" s="5">
        <v>43008</v>
      </c>
      <c r="B5" s="6">
        <f>'Sept. 17'!E20</f>
        <v>4114404.0674367244</v>
      </c>
      <c r="C5" s="6">
        <f>'Oct. 17'!E22</f>
        <v>895143.6124949865</v>
      </c>
      <c r="D5" s="6">
        <f t="shared" si="0"/>
        <v>5009547.6799317114</v>
      </c>
      <c r="F5" s="1">
        <f t="shared" si="1"/>
        <v>0.82131248773598076</v>
      </c>
      <c r="G5" s="1">
        <f t="shared" si="2"/>
        <v>0.17868751226401919</v>
      </c>
      <c r="H5" s="1">
        <f t="shared" si="3"/>
        <v>1</v>
      </c>
    </row>
    <row r="6" spans="1:8" x14ac:dyDescent="0.3">
      <c r="A6" s="5">
        <v>43039</v>
      </c>
      <c r="B6" s="6">
        <f>'Oct. 17'!E21</f>
        <v>3495110.1575050135</v>
      </c>
      <c r="C6" s="6">
        <f>'Oct. 17'!E22</f>
        <v>895143.6124949865</v>
      </c>
      <c r="D6" s="6">
        <f t="shared" si="0"/>
        <v>4390253.7699999996</v>
      </c>
      <c r="F6" s="1">
        <f t="shared" si="1"/>
        <v>0.79610663542691151</v>
      </c>
      <c r="G6" s="1">
        <f t="shared" si="2"/>
        <v>0.20389336457308857</v>
      </c>
      <c r="H6" s="1">
        <f t="shared" si="3"/>
        <v>1</v>
      </c>
    </row>
    <row r="7" spans="1:8" x14ac:dyDescent="0.3">
      <c r="A7" s="5">
        <v>43069</v>
      </c>
      <c r="B7" s="6">
        <f>'Nov. 17'!E21</f>
        <v>3069972.9133498408</v>
      </c>
      <c r="C7" s="6">
        <f>'Nov. 17'!E22</f>
        <v>764567.94665015931</v>
      </c>
      <c r="D7" s="6">
        <f t="shared" si="0"/>
        <v>3834540.8600000003</v>
      </c>
      <c r="F7" s="1">
        <f t="shared" si="1"/>
        <v>0.80061030132036215</v>
      </c>
      <c r="G7" s="1">
        <f t="shared" si="2"/>
        <v>0.19938969867963782</v>
      </c>
      <c r="H7" s="1">
        <f t="shared" si="3"/>
        <v>1</v>
      </c>
    </row>
    <row r="8" spans="1:8" x14ac:dyDescent="0.3">
      <c r="A8" s="5">
        <v>43100</v>
      </c>
      <c r="B8" s="6">
        <f>'Dec. 17'!E21</f>
        <v>2484361.2930858494</v>
      </c>
      <c r="C8" s="6">
        <f>'Dec. 17'!E22</f>
        <v>593251.49691415089</v>
      </c>
      <c r="D8" s="6">
        <f t="shared" si="0"/>
        <v>3077612.79</v>
      </c>
      <c r="F8" s="1">
        <f t="shared" si="1"/>
        <v>0.80723647274868826</v>
      </c>
      <c r="G8" s="1">
        <f t="shared" si="2"/>
        <v>0.19276352725131185</v>
      </c>
      <c r="H8" s="1">
        <f t="shared" si="3"/>
        <v>1</v>
      </c>
    </row>
    <row r="9" spans="1:8" x14ac:dyDescent="0.3">
      <c r="A9" s="5">
        <v>43131</v>
      </c>
      <c r="B9" s="6">
        <f>'Jan. 18'!E21</f>
        <v>2970039.5732303155</v>
      </c>
      <c r="C9" s="6">
        <f>'Jan. 18'!E22</f>
        <v>775431.73676968459</v>
      </c>
      <c r="D9" s="6">
        <f t="shared" si="0"/>
        <v>3745471.31</v>
      </c>
      <c r="F9" s="1">
        <f t="shared" si="1"/>
        <v>0.79296818141434788</v>
      </c>
      <c r="G9" s="1">
        <f t="shared" si="2"/>
        <v>0.20703181858565206</v>
      </c>
      <c r="H9" s="1">
        <f t="shared" si="3"/>
        <v>1</v>
      </c>
    </row>
    <row r="10" spans="1:8" x14ac:dyDescent="0.3">
      <c r="A10" s="5">
        <v>43159</v>
      </c>
      <c r="B10" s="6">
        <f>'Feb. 18'!E21</f>
        <v>3114663.3145624772</v>
      </c>
      <c r="C10" s="6">
        <f>'Feb. 18'!E22</f>
        <v>780679.9254375227</v>
      </c>
      <c r="D10" s="6">
        <f t="shared" si="0"/>
        <v>3895343.2399999998</v>
      </c>
      <c r="F10" s="1">
        <f t="shared" si="1"/>
        <v>0.79958635803361899</v>
      </c>
      <c r="G10" s="1">
        <f t="shared" si="2"/>
        <v>0.20041364196638106</v>
      </c>
      <c r="H10" s="1">
        <f t="shared" si="3"/>
        <v>1</v>
      </c>
    </row>
    <row r="11" spans="1:8" x14ac:dyDescent="0.3">
      <c r="A11" s="5">
        <v>43190</v>
      </c>
      <c r="B11" s="6">
        <f>'Mar. 18'!E21</f>
        <v>3672054.0506796311</v>
      </c>
      <c r="C11" s="6">
        <f>'Mar. 18'!E22</f>
        <v>921510.58932036825</v>
      </c>
      <c r="D11" s="6">
        <f t="shared" si="0"/>
        <v>4593564.6399999997</v>
      </c>
      <c r="F11" s="1">
        <f>B11/D11</f>
        <v>0.79939096071577898</v>
      </c>
      <c r="G11" s="1">
        <f t="shared" si="2"/>
        <v>0.20060903928422097</v>
      </c>
      <c r="H11" s="1">
        <f t="shared" si="3"/>
        <v>1</v>
      </c>
    </row>
    <row r="12" spans="1:8" x14ac:dyDescent="0.3">
      <c r="A12" s="5">
        <v>43220</v>
      </c>
      <c r="B12" s="6">
        <f>Apr.18!E21</f>
        <v>4268719.3370946152</v>
      </c>
      <c r="C12" s="6">
        <f>Apr.18!E22</f>
        <v>1080018.3229053847</v>
      </c>
      <c r="D12" s="6">
        <f t="shared" si="0"/>
        <v>5348737.66</v>
      </c>
      <c r="F12" s="1">
        <f t="shared" ref="F12:F14" si="4">B12/D12</f>
        <v>0.79807977291872179</v>
      </c>
      <c r="G12" s="1">
        <f t="shared" si="2"/>
        <v>0.20192022708127821</v>
      </c>
      <c r="H12" s="1">
        <f t="shared" si="3"/>
        <v>1</v>
      </c>
    </row>
    <row r="13" spans="1:8" x14ac:dyDescent="0.3">
      <c r="A13" s="5">
        <v>43251</v>
      </c>
      <c r="B13" s="6">
        <f>May.18!E21</f>
        <v>4761346.9687725296</v>
      </c>
      <c r="C13" s="6">
        <f>May.18!E22</f>
        <v>1187769.4812274703</v>
      </c>
      <c r="D13" s="6">
        <f t="shared" si="0"/>
        <v>5949116.4500000002</v>
      </c>
      <c r="F13" s="1">
        <f t="shared" si="4"/>
        <v>0.80034522921005014</v>
      </c>
      <c r="G13" s="1">
        <f t="shared" si="2"/>
        <v>0.19965477078994986</v>
      </c>
      <c r="H13" s="1">
        <f t="shared" si="3"/>
        <v>1</v>
      </c>
    </row>
    <row r="14" spans="1:8" x14ac:dyDescent="0.3">
      <c r="A14" s="5">
        <v>43281</v>
      </c>
      <c r="B14" s="6">
        <f>Jun.18!E21</f>
        <v>4538799.0101985196</v>
      </c>
      <c r="C14" s="6">
        <f>Jun.18!E22</f>
        <v>1182847.8398014805</v>
      </c>
      <c r="D14" s="6">
        <f t="shared" si="0"/>
        <v>5721646.8499999996</v>
      </c>
      <c r="F14" s="1">
        <f t="shared" si="4"/>
        <v>0.79326794001599732</v>
      </c>
      <c r="G14" s="1">
        <f t="shared" si="2"/>
        <v>0.20673205998400279</v>
      </c>
      <c r="H14" s="1">
        <f t="shared" si="3"/>
        <v>1</v>
      </c>
    </row>
    <row r="15" spans="1:8" x14ac:dyDescent="0.3">
      <c r="A15" s="5"/>
      <c r="B15" s="6"/>
      <c r="C15" s="6"/>
      <c r="D15" s="6"/>
      <c r="F15" s="1"/>
      <c r="G15" s="1"/>
      <c r="H15" s="1"/>
    </row>
    <row r="16" spans="1:8" x14ac:dyDescent="0.3">
      <c r="A16" s="5"/>
      <c r="B16" s="6"/>
      <c r="C16" s="6"/>
      <c r="D16" s="6"/>
      <c r="F16" s="1"/>
      <c r="G16" s="1"/>
      <c r="H16" s="1"/>
    </row>
    <row r="17" spans="2:8" x14ac:dyDescent="0.3">
      <c r="B17" s="7"/>
      <c r="C17" s="7"/>
      <c r="D17" s="7"/>
    </row>
    <row r="18" spans="2:8" ht="15" thickBot="1" x14ac:dyDescent="0.35">
      <c r="B18" s="8">
        <f>SUM(B3:B17)</f>
        <v>45974191.999802135</v>
      </c>
      <c r="C18" s="8">
        <f>SUM(C3:C17)</f>
        <v>11823528.810129579</v>
      </c>
      <c r="D18" s="8">
        <f>SUM(D3:D17)</f>
        <v>57797720.809931718</v>
      </c>
      <c r="F18" s="9">
        <f>B18/D18</f>
        <v>0.79543261145173261</v>
      </c>
      <c r="G18" s="9">
        <f>C18/D18</f>
        <v>0.20456738854826734</v>
      </c>
      <c r="H18" s="9">
        <f>F18+G18</f>
        <v>1</v>
      </c>
    </row>
    <row r="19" spans="2:8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workbookViewId="0">
      <selection activeCell="G14" sqref="G14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5" ht="23.4" thickBot="1" x14ac:dyDescent="0.45">
      <c r="A1" s="47" t="s">
        <v>0</v>
      </c>
      <c r="B1" s="48"/>
      <c r="C1" s="48"/>
    </row>
    <row r="2" spans="1:5" ht="15" thickTop="1" x14ac:dyDescent="0.3">
      <c r="B2" s="50"/>
    </row>
    <row r="3" spans="1:5" ht="18" thickBot="1" x14ac:dyDescent="0.4">
      <c r="A3" s="51" t="s">
        <v>1</v>
      </c>
      <c r="B3" s="52"/>
      <c r="C3" s="51"/>
    </row>
    <row r="4" spans="1:5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5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5" x14ac:dyDescent="0.3">
      <c r="A6" s="56" t="s">
        <v>7</v>
      </c>
      <c r="B6" s="61" t="s">
        <v>8</v>
      </c>
      <c r="C6" s="56" t="s">
        <v>9</v>
      </c>
      <c r="D6" s="62">
        <v>-517.16</v>
      </c>
      <c r="E6" s="63">
        <f>((D6/(D6+D7))*(D8+D9))+D6</f>
        <v>-84845.57230546276</v>
      </c>
    </row>
    <row r="7" spans="1:5" x14ac:dyDescent="0.3">
      <c r="A7" s="65"/>
      <c r="B7" s="61" t="s">
        <v>11</v>
      </c>
      <c r="C7" s="56" t="s">
        <v>12</v>
      </c>
      <c r="D7" s="62">
        <v>20.34</v>
      </c>
      <c r="E7" s="63">
        <f>((D7/(D7+D6))*(D8+D9))+D7</f>
        <v>3336.9923054627434</v>
      </c>
    </row>
    <row r="8" spans="1:5" x14ac:dyDescent="0.3">
      <c r="A8" s="65"/>
      <c r="B8" s="61" t="s">
        <v>14</v>
      </c>
      <c r="C8" s="56" t="s">
        <v>15</v>
      </c>
      <c r="D8" s="62">
        <v>-33726.03</v>
      </c>
    </row>
    <row r="9" spans="1:5" x14ac:dyDescent="0.3">
      <c r="A9" s="65"/>
      <c r="B9" s="56" t="s">
        <v>18</v>
      </c>
      <c r="C9" s="56" t="s">
        <v>19</v>
      </c>
      <c r="D9" s="68">
        <v>-47285.73</v>
      </c>
    </row>
    <row r="12" spans="1:5" ht="18" thickBot="1" x14ac:dyDescent="0.4">
      <c r="A12" s="51" t="s">
        <v>16</v>
      </c>
      <c r="B12" s="51"/>
      <c r="C12" s="71"/>
    </row>
    <row r="13" spans="1:5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5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5" x14ac:dyDescent="0.3">
      <c r="A15" s="56" t="s">
        <v>7</v>
      </c>
      <c r="B15" s="61" t="s">
        <v>8</v>
      </c>
      <c r="C15" s="56" t="s">
        <v>9</v>
      </c>
      <c r="D15" s="62">
        <v>4832272.55</v>
      </c>
      <c r="E15" s="63">
        <f>((D15/(D15+D16))*(D17+D18))+D15</f>
        <v>4161131.4053566428</v>
      </c>
    </row>
    <row r="16" spans="1:5" x14ac:dyDescent="0.3">
      <c r="A16" s="65"/>
      <c r="B16" s="61" t="s">
        <v>11</v>
      </c>
      <c r="C16" s="56" t="s">
        <v>12</v>
      </c>
      <c r="D16" s="62">
        <v>1421779.15</v>
      </c>
      <c r="E16" s="63">
        <f>((D16/(D16+D15))*(D17+D18))+D16</f>
        <v>1224312.124643357</v>
      </c>
    </row>
    <row r="17" spans="1:5" x14ac:dyDescent="0.3">
      <c r="A17" s="65"/>
      <c r="B17" s="61" t="s">
        <v>14</v>
      </c>
      <c r="C17" s="56" t="s">
        <v>15</v>
      </c>
      <c r="D17" s="62">
        <v>-209324.95</v>
      </c>
    </row>
    <row r="18" spans="1:5" x14ac:dyDescent="0.3">
      <c r="A18" s="65"/>
      <c r="B18" s="56" t="s">
        <v>18</v>
      </c>
      <c r="C18" s="56" t="s">
        <v>19</v>
      </c>
      <c r="D18" s="68">
        <v>-659283.22</v>
      </c>
    </row>
    <row r="20" spans="1:5" x14ac:dyDescent="0.3">
      <c r="D20" s="49" t="s">
        <v>20</v>
      </c>
      <c r="E20" s="72">
        <f>E6+E15</f>
        <v>4076285.83305118</v>
      </c>
    </row>
    <row r="21" spans="1:5" x14ac:dyDescent="0.3">
      <c r="D21" s="49" t="s">
        <v>21</v>
      </c>
      <c r="E21" s="76">
        <f>E7+E16</f>
        <v>1227649.1169488197</v>
      </c>
    </row>
    <row r="22" spans="1:5" x14ac:dyDescent="0.3">
      <c r="E22" s="72">
        <f>SUM(E20:E21)</f>
        <v>5303934.9499999993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workbookViewId="0">
      <selection activeCell="G18" sqref="G18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5" ht="23.4" thickBot="1" x14ac:dyDescent="0.45">
      <c r="A1" s="47" t="s">
        <v>0</v>
      </c>
      <c r="B1" s="48"/>
      <c r="C1" s="48"/>
    </row>
    <row r="2" spans="1:5" ht="15" thickTop="1" x14ac:dyDescent="0.3">
      <c r="B2" s="50"/>
    </row>
    <row r="3" spans="1:5" ht="18" thickBot="1" x14ac:dyDescent="0.4">
      <c r="A3" s="51" t="s">
        <v>1</v>
      </c>
      <c r="B3" s="52"/>
      <c r="C3" s="51"/>
    </row>
    <row r="4" spans="1:5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5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5" x14ac:dyDescent="0.3">
      <c r="A6" s="56" t="s">
        <v>7</v>
      </c>
      <c r="B6" s="61" t="s">
        <v>8</v>
      </c>
      <c r="C6" s="56" t="s">
        <v>9</v>
      </c>
      <c r="D6" s="62">
        <v>894810</v>
      </c>
      <c r="E6" s="63">
        <f>((D6/(D6+D7))*(D8+D9))+D6</f>
        <v>829236.55804866808</v>
      </c>
    </row>
    <row r="7" spans="1:5" x14ac:dyDescent="0.3">
      <c r="A7" s="65"/>
      <c r="B7" s="61" t="s">
        <v>11</v>
      </c>
      <c r="C7" s="56" t="s">
        <v>12</v>
      </c>
      <c r="D7" s="62">
        <v>216517.48</v>
      </c>
      <c r="E7" s="63">
        <f>((D7/(D7+D6))*(D8+D9))+D7</f>
        <v>200650.65195133194</v>
      </c>
    </row>
    <row r="8" spans="1:5" x14ac:dyDescent="0.3">
      <c r="A8" s="65"/>
      <c r="B8" s="61" t="s">
        <v>14</v>
      </c>
      <c r="C8" s="56" t="s">
        <v>15</v>
      </c>
      <c r="D8" s="62">
        <v>-32602.2</v>
      </c>
    </row>
    <row r="9" spans="1:5" x14ac:dyDescent="0.3">
      <c r="A9" s="65"/>
      <c r="B9" s="56" t="s">
        <v>18</v>
      </c>
      <c r="C9" s="56" t="s">
        <v>19</v>
      </c>
      <c r="D9" s="68">
        <v>-48838.07</v>
      </c>
    </row>
    <row r="12" spans="1:5" ht="18" thickBot="1" x14ac:dyDescent="0.4">
      <c r="A12" s="51" t="s">
        <v>16</v>
      </c>
      <c r="B12" s="51"/>
      <c r="C12" s="71"/>
    </row>
    <row r="13" spans="1:5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5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5" x14ac:dyDescent="0.3">
      <c r="A15" s="56" t="s">
        <v>7</v>
      </c>
      <c r="B15" s="61" t="s">
        <v>8</v>
      </c>
      <c r="C15" s="56" t="s">
        <v>9</v>
      </c>
      <c r="D15" s="62">
        <v>5276848.28</v>
      </c>
      <c r="E15" s="63">
        <f>((D15/(D15+D16))*(D17+D18))+D15</f>
        <v>4579198.9227867676</v>
      </c>
    </row>
    <row r="16" spans="1:5" x14ac:dyDescent="0.3">
      <c r="A16" s="65"/>
      <c r="B16" s="61" t="s">
        <v>11</v>
      </c>
      <c r="C16" s="56" t="s">
        <v>12</v>
      </c>
      <c r="D16" s="62">
        <v>1519795.9</v>
      </c>
      <c r="E16" s="63">
        <f>((D16/(D16+D15))*(D17+D18))+D16</f>
        <v>1318864.4772132325</v>
      </c>
    </row>
    <row r="17" spans="1:5" x14ac:dyDescent="0.3">
      <c r="A17" s="65"/>
      <c r="B17" s="61" t="s">
        <v>14</v>
      </c>
      <c r="C17" s="56" t="s">
        <v>15</v>
      </c>
      <c r="D17" s="62">
        <v>-207370.25</v>
      </c>
    </row>
    <row r="18" spans="1:5" x14ac:dyDescent="0.3">
      <c r="A18" s="65"/>
      <c r="B18" s="56" t="s">
        <v>18</v>
      </c>
      <c r="C18" s="56" t="s">
        <v>19</v>
      </c>
      <c r="D18" s="68">
        <v>-691210.53</v>
      </c>
    </row>
    <row r="20" spans="1:5" x14ac:dyDescent="0.3">
      <c r="D20" s="49" t="s">
        <v>20</v>
      </c>
      <c r="E20" s="72">
        <f>E6+E15</f>
        <v>5408435.4808354359</v>
      </c>
    </row>
    <row r="21" spans="1:5" x14ac:dyDescent="0.3">
      <c r="D21" s="49" t="s">
        <v>21</v>
      </c>
      <c r="E21" s="76">
        <f>E7+E16</f>
        <v>1519515.1291645644</v>
      </c>
    </row>
    <row r="22" spans="1:5" x14ac:dyDescent="0.3">
      <c r="E22" s="72">
        <f>SUM(E20:E21)</f>
        <v>6927950.6100000003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Normal="100" workbookViewId="0">
      <selection activeCell="G13" sqref="G13"/>
    </sheetView>
  </sheetViews>
  <sheetFormatPr defaultColWidth="8.88671875"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16384" width="8.88671875" style="49"/>
  </cols>
  <sheetData>
    <row r="1" spans="1:5" ht="23.4" thickBot="1" x14ac:dyDescent="0.45">
      <c r="A1" s="47" t="s">
        <v>0</v>
      </c>
      <c r="B1" s="48"/>
      <c r="C1" s="48"/>
    </row>
    <row r="2" spans="1:5" ht="15" thickTop="1" x14ac:dyDescent="0.3">
      <c r="B2" s="50"/>
    </row>
    <row r="3" spans="1:5" ht="18" thickBot="1" x14ac:dyDescent="0.4">
      <c r="A3" s="51" t="s">
        <v>1</v>
      </c>
      <c r="B3" s="52"/>
      <c r="C3" s="51"/>
    </row>
    <row r="4" spans="1:5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5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5" x14ac:dyDescent="0.3">
      <c r="A6" s="56" t="s">
        <v>7</v>
      </c>
      <c r="B6" s="61" t="s">
        <v>8</v>
      </c>
      <c r="C6" s="56" t="s">
        <v>9</v>
      </c>
      <c r="D6" s="62">
        <v>643442.79</v>
      </c>
      <c r="E6" s="63">
        <f>((D6/(D6+D7))*(D8+D9))+D6</f>
        <v>564628.52692274528</v>
      </c>
    </row>
    <row r="7" spans="1:5" x14ac:dyDescent="0.3">
      <c r="A7" s="65"/>
      <c r="B7" s="61" t="s">
        <v>11</v>
      </c>
      <c r="C7" s="56" t="s">
        <v>12</v>
      </c>
      <c r="D7" s="62">
        <v>159830.65</v>
      </c>
      <c r="E7" s="63">
        <f>((D7/(D7+D6))*(D8+D9))+D7</f>
        <v>140253.25307725475</v>
      </c>
    </row>
    <row r="8" spans="1:5" x14ac:dyDescent="0.3">
      <c r="A8" s="65"/>
      <c r="B8" s="61" t="s">
        <v>14</v>
      </c>
      <c r="C8" s="56" t="s">
        <v>15</v>
      </c>
      <c r="D8" s="62">
        <v>-33599.1</v>
      </c>
    </row>
    <row r="9" spans="1:5" x14ac:dyDescent="0.3">
      <c r="A9" s="65"/>
      <c r="B9" s="56" t="s">
        <v>18</v>
      </c>
      <c r="C9" s="56" t="s">
        <v>19</v>
      </c>
      <c r="D9" s="68">
        <v>-64792.56</v>
      </c>
    </row>
    <row r="12" spans="1:5" ht="18" thickBot="1" x14ac:dyDescent="0.4">
      <c r="A12" s="51" t="s">
        <v>16</v>
      </c>
      <c r="B12" s="51"/>
      <c r="C12" s="71"/>
    </row>
    <row r="13" spans="1:5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5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5" x14ac:dyDescent="0.3">
      <c r="A15" s="56" t="s">
        <v>7</v>
      </c>
      <c r="B15" s="61" t="s">
        <v>8</v>
      </c>
      <c r="C15" s="56" t="s">
        <v>9</v>
      </c>
      <c r="D15" s="62">
        <v>4262878.76</v>
      </c>
      <c r="E15" s="63">
        <f>((D15/(D15+D16))*(D17+D18))+D15</f>
        <v>3549775.5405139793</v>
      </c>
    </row>
    <row r="16" spans="1:5" x14ac:dyDescent="0.3">
      <c r="A16" s="65"/>
      <c r="B16" s="61" t="s">
        <v>11</v>
      </c>
      <c r="C16" s="56" t="s">
        <v>12</v>
      </c>
      <c r="D16" s="62">
        <v>1181978.92</v>
      </c>
      <c r="E16" s="63">
        <f>((D16/(D16+D15))*(D17+D18))+D16</f>
        <v>984255.02948602033</v>
      </c>
    </row>
    <row r="17" spans="1:5" x14ac:dyDescent="0.3">
      <c r="A17" s="65"/>
      <c r="B17" s="61" t="s">
        <v>14</v>
      </c>
      <c r="C17" s="56" t="s">
        <v>15</v>
      </c>
      <c r="D17" s="62">
        <v>-205365.51</v>
      </c>
    </row>
    <row r="18" spans="1:5" x14ac:dyDescent="0.3">
      <c r="A18" s="65"/>
      <c r="B18" s="56" t="s">
        <v>18</v>
      </c>
      <c r="C18" s="56" t="s">
        <v>19</v>
      </c>
      <c r="D18" s="68">
        <v>-705461.6</v>
      </c>
    </row>
    <row r="20" spans="1:5" x14ac:dyDescent="0.3">
      <c r="D20" s="49" t="s">
        <v>20</v>
      </c>
      <c r="E20" s="72">
        <f>E6+E15</f>
        <v>4114404.0674367244</v>
      </c>
    </row>
    <row r="21" spans="1:5" x14ac:dyDescent="0.3">
      <c r="D21" s="49" t="s">
        <v>21</v>
      </c>
      <c r="E21" s="76">
        <f>E7+E16</f>
        <v>1124508.2825632752</v>
      </c>
    </row>
    <row r="22" spans="1:5" x14ac:dyDescent="0.3">
      <c r="E22" s="72">
        <f>SUM(E20:E21)</f>
        <v>5238912.3499999996</v>
      </c>
    </row>
    <row r="24" spans="1:5" x14ac:dyDescent="0.3">
      <c r="E24" s="77">
        <f>SUM(D6:D9,D15:D18)-E22</f>
        <v>0</v>
      </c>
    </row>
  </sheetData>
  <pageMargins left="0.7" right="0.7" top="0.75" bottom="0.75" header="0.3" footer="0.3"/>
  <pageSetup orientation="landscape" r:id="rId1"/>
  <customProperties>
    <customPr name="_pios_id" r:id="rId2"/>
    <customPr name="CofWorksheetType" r:id="rId3"/>
  </customProperties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6" sqref="G16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605823.65</v>
      </c>
      <c r="E6" s="63">
        <f>((D6/(D6+D7))*(D8+D9))+D6</f>
        <v>526519.49454452854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145946.84</v>
      </c>
      <c r="E7" s="63">
        <f>((D7/(D7+D6))*(D8+D9))+D7</f>
        <v>126841.95545547151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-33412.69</v>
      </c>
      <c r="E8" s="66">
        <f>SUM(E6:E7)</f>
        <v>653361.45000000007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-64996.35</v>
      </c>
    </row>
    <row r="10" spans="1:10" ht="15" thickBot="1" x14ac:dyDescent="0.35">
      <c r="C10" s="69" t="s">
        <v>22</v>
      </c>
      <c r="D10" s="70">
        <f>SUM(D6:D9)</f>
        <v>653361.45000000007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3716552.97</v>
      </c>
      <c r="E15" s="63">
        <f>((D15/(D15+D16))*(D17+D18))+D15</f>
        <v>2968590.6629604851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961881.96</v>
      </c>
      <c r="E16" s="63">
        <f>((D16/(D16+D15))*(D17+D18))+D16</f>
        <v>768301.65703951498</v>
      </c>
      <c r="F16" s="64">
        <v>2</v>
      </c>
    </row>
    <row r="17" spans="1:6" x14ac:dyDescent="0.3">
      <c r="A17" s="65"/>
      <c r="B17" s="61" t="s">
        <v>14</v>
      </c>
      <c r="C17" s="56" t="s">
        <v>15</v>
      </c>
      <c r="D17" s="62">
        <v>-203859.28</v>
      </c>
      <c r="E17" s="72">
        <f>SUM(E15:E16)</f>
        <v>3736892.3200000003</v>
      </c>
    </row>
    <row r="18" spans="1:6" x14ac:dyDescent="0.3">
      <c r="A18" s="65"/>
      <c r="B18" s="56" t="s">
        <v>18</v>
      </c>
      <c r="C18" s="56" t="s">
        <v>19</v>
      </c>
      <c r="D18" s="68">
        <v>-737683.33</v>
      </c>
    </row>
    <row r="19" spans="1:6" x14ac:dyDescent="0.3">
      <c r="A19" s="73"/>
      <c r="B19" s="74"/>
      <c r="C19" s="74"/>
      <c r="D19" s="94"/>
    </row>
    <row r="21" spans="1:6" x14ac:dyDescent="0.3">
      <c r="D21" s="49" t="s">
        <v>73</v>
      </c>
      <c r="E21" s="72">
        <f>E6+E15</f>
        <v>3495110.1575050135</v>
      </c>
      <c r="F21" s="67" t="s">
        <v>10</v>
      </c>
    </row>
    <row r="22" spans="1:6" x14ac:dyDescent="0.3">
      <c r="D22" s="49" t="s">
        <v>74</v>
      </c>
      <c r="E22" s="76">
        <f>E7+E16</f>
        <v>895143.6124949865</v>
      </c>
      <c r="F22" s="67" t="s">
        <v>13</v>
      </c>
    </row>
    <row r="23" spans="1:6" x14ac:dyDescent="0.3">
      <c r="E23" s="72">
        <f>SUM(E21:E22)</f>
        <v>4390253.7699999996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7" sqref="F7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572444.24</v>
      </c>
      <c r="E6" s="63">
        <f>((D6/(D6+D7))*(D8+D9))+D6</f>
        <v>490329.43204716535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135873.76999999999</v>
      </c>
      <c r="E7" s="63">
        <f>((D7/(D7+D6))*(D8+D9))+D7</f>
        <v>116383.22795283463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-33104.019999999997</v>
      </c>
      <c r="E8" s="66">
        <f>SUM(E6:E7)</f>
        <v>606712.65999999992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-68501.33</v>
      </c>
    </row>
    <row r="10" spans="1:10" ht="15" thickBot="1" x14ac:dyDescent="0.35">
      <c r="C10" s="69" t="s">
        <v>22</v>
      </c>
      <c r="D10" s="70">
        <f>SUM(D6:D9)</f>
        <v>606712.66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3339581.55</v>
      </c>
      <c r="E15" s="63">
        <f>((D15/(D15+D16))*(D17+D18))+D15</f>
        <v>2579643.4813026753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839133.68</v>
      </c>
      <c r="E16" s="63">
        <f>((D16/(D16+D15))*(D17+D18))+D16</f>
        <v>648184.71869732463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-200762.66</v>
      </c>
      <c r="E17" s="66">
        <f>SUM(E15:E16)</f>
        <v>3227828.2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-750124.37</v>
      </c>
    </row>
    <row r="19" spans="1:6" ht="15" thickBot="1" x14ac:dyDescent="0.35">
      <c r="A19" s="73"/>
      <c r="B19" s="74"/>
      <c r="C19" s="69" t="s">
        <v>23</v>
      </c>
      <c r="D19" s="75">
        <f>SUM(D15:D18)</f>
        <v>3227828.1999999997</v>
      </c>
    </row>
    <row r="20" spans="1:6" ht="15" thickTop="1" x14ac:dyDescent="0.3"/>
    <row r="21" spans="1:6" x14ac:dyDescent="0.3">
      <c r="D21" s="49" t="s">
        <v>73</v>
      </c>
      <c r="E21" s="72">
        <f>E6+E15</f>
        <v>3069972.9133498408</v>
      </c>
      <c r="F21" s="67" t="s">
        <v>10</v>
      </c>
    </row>
    <row r="22" spans="1:6" x14ac:dyDescent="0.3">
      <c r="D22" s="49" t="s">
        <v>74</v>
      </c>
      <c r="E22" s="76">
        <f>E7+E16</f>
        <v>764567.94665015931</v>
      </c>
      <c r="F22" s="67" t="s">
        <v>13</v>
      </c>
    </row>
    <row r="23" spans="1:6" x14ac:dyDescent="0.3">
      <c r="E23" s="72">
        <f>SUM(E21:E22)</f>
        <v>3834540.8600000003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B62DC1-136B-4892-A7B8-18CF532A22D9}"/>
</file>

<file path=customXml/itemProps2.xml><?xml version="1.0" encoding="utf-8"?>
<ds:datastoreItem xmlns:ds="http://schemas.openxmlformats.org/officeDocument/2006/customXml" ds:itemID="{78EECF68-BDD5-4F5D-925D-8309E0A2E77A}"/>
</file>

<file path=customXml/itemProps3.xml><?xml version="1.0" encoding="utf-8"?>
<ds:datastoreItem xmlns:ds="http://schemas.openxmlformats.org/officeDocument/2006/customXml" ds:itemID="{024ECA51-F0CA-42B2-A20A-96B63DEFD8CC}"/>
</file>

<file path=customXml/itemProps4.xml><?xml version="1.0" encoding="utf-8"?>
<ds:datastoreItem xmlns:ds="http://schemas.openxmlformats.org/officeDocument/2006/customXml" ds:itemID="{1E2B685B-56BB-4FBE-8000-1B8AA5F91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Lead E</vt:lpstr>
      <vt:lpstr>Lead G</vt:lpstr>
      <vt:lpstr>SAP 12ME 6-2018 </vt:lpstr>
      <vt:lpstr>E&amp;G Split</vt:lpstr>
      <vt:lpstr>Jul. 17</vt:lpstr>
      <vt:lpstr>Aug. 17</vt:lpstr>
      <vt:lpstr>Sept. 17</vt:lpstr>
      <vt:lpstr>Oct. 17</vt:lpstr>
      <vt:lpstr>Nov. 17</vt:lpstr>
      <vt:lpstr>Dec. 17</vt:lpstr>
      <vt:lpstr>Jan. 18</vt:lpstr>
      <vt:lpstr>Feb. 18</vt:lpstr>
      <vt:lpstr>Mar. 18</vt:lpstr>
      <vt:lpstr>Apr.18</vt:lpstr>
      <vt:lpstr>May.18</vt:lpstr>
      <vt:lpstr>Jun.18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KR</cp:lastModifiedBy>
  <dcterms:created xsi:type="dcterms:W3CDTF">2015-07-20T16:38:04Z</dcterms:created>
  <dcterms:modified xsi:type="dcterms:W3CDTF">2018-11-01T16:11:04Z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