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pRates\Public\GASRECON\1. 191 Accounts and PGA Reports\3. 191 &amp; Migration Adjust - Send to WUTC\2024\04. April\"/>
    </mc:Choice>
  </mc:AlternateContent>
  <bookViews>
    <workbookView xWindow="90" yWindow="210" windowWidth="15165" windowHeight="8385"/>
  </bookViews>
  <sheets>
    <sheet name="191 Accounts" sheetId="2" r:id="rId1"/>
    <sheet name="Migration Adjus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1" hidden="1">[6]FIA!#REF!</definedName>
    <definedName name="_Regression_Out" hidden="1">[6]FIA!#REF!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{"Plat Summary",#N/A,FALSE,"PLAT DESIGN"}</definedName>
    <definedName name="a" hidden="1">{"Plat Summary",#N/A,FALSE,"PLAT DESIGN"}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{"Plat Summary",#N/A,FALSE,"PLAT DESIGN"}</definedName>
    <definedName name="b" hidden="1">{"Plat Summary",#N/A,FALSE,"PLAT DESIGN"}</definedName>
    <definedName name="BEm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'191 Accounts'!$A$1:$D$89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1" hidden="1">{"Plat Summary",#N/A,FALSE,"PLAT DESIGN"}</definedName>
    <definedName name="summary" hidden="1">{"Plat Summary",#N/A,FALSE,"PLAT DESIGN"}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localSheetId="1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D24" i="3" l="1"/>
  <c r="E24" i="3" s="1"/>
  <c r="F23" i="3"/>
  <c r="G23" i="3" s="1"/>
  <c r="B23" i="3"/>
  <c r="C23" i="3" s="1"/>
  <c r="D22" i="3"/>
  <c r="E22" i="3" s="1"/>
  <c r="F21" i="3"/>
  <c r="G21" i="3" s="1"/>
  <c r="B21" i="3"/>
  <c r="C21" i="3" s="1"/>
  <c r="D20" i="3"/>
  <c r="E20" i="3" s="1"/>
  <c r="A17" i="3"/>
  <c r="G13" i="3"/>
  <c r="F13" i="3"/>
  <c r="F24" i="3" s="1"/>
  <c r="G24" i="3" s="1"/>
  <c r="D13" i="3"/>
  <c r="E13" i="3" s="1"/>
  <c r="C13" i="3"/>
  <c r="B13" i="3"/>
  <c r="B24" i="3" s="1"/>
  <c r="C24" i="3" s="1"/>
  <c r="F12" i="3"/>
  <c r="G12" i="3" s="1"/>
  <c r="E12" i="3"/>
  <c r="D12" i="3"/>
  <c r="D23" i="3" s="1"/>
  <c r="E23" i="3" s="1"/>
  <c r="B12" i="3"/>
  <c r="C12" i="3" s="1"/>
  <c r="G11" i="3"/>
  <c r="F11" i="3"/>
  <c r="F22" i="3" s="1"/>
  <c r="G22" i="3" s="1"/>
  <c r="D11" i="3"/>
  <c r="E11" i="3" s="1"/>
  <c r="C11" i="3"/>
  <c r="B11" i="3"/>
  <c r="B22" i="3" s="1"/>
  <c r="C22" i="3" s="1"/>
  <c r="F10" i="3"/>
  <c r="G10" i="3" s="1"/>
  <c r="E10" i="3"/>
  <c r="D10" i="3"/>
  <c r="D21" i="3" s="1"/>
  <c r="E21" i="3" s="1"/>
  <c r="B10" i="3"/>
  <c r="C10" i="3" s="1"/>
  <c r="G9" i="3"/>
  <c r="F9" i="3"/>
  <c r="F20" i="3" s="1"/>
  <c r="G20" i="3" s="1"/>
  <c r="D9" i="3"/>
  <c r="E9" i="3" s="1"/>
  <c r="C9" i="3"/>
  <c r="B9" i="3"/>
  <c r="B20" i="3" s="1"/>
  <c r="C20" i="3" s="1"/>
  <c r="A6" i="3"/>
  <c r="A2" i="3"/>
  <c r="D24" i="2" l="1"/>
  <c r="D85" i="2" l="1"/>
  <c r="D52" i="2"/>
  <c r="D53" i="2" s="1"/>
  <c r="D67" i="2" l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68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<sst xmlns="http://schemas.openxmlformats.org/spreadsheetml/2006/main" count="96" uniqueCount="39">
  <si>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</si>
  <si>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</si>
  <si>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</si>
  <si>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</si>
  <si>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</si>
  <si>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</si>
  <si>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</si>
  <si>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</si>
  <si>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</si>
  <si>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</si>
  <si>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</si>
  <si>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</si>
  <si>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</si>
  <si>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</si>
  <si>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</si>
  <si>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</si>
  <si>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</si>
  <si>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</si>
  <si>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</si>
  <si>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</si>
  <si>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</si>
  <si>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</si>
  <si>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</si>
  <si>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</si>
  <si>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</si>
  <si>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</si>
  <si>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Reclass to PLNG</t>
  </si>
  <si>
    <t>PGA Supplemental Amortization (Demand) - 106B</t>
  </si>
  <si>
    <t>April</t>
  </si>
  <si>
    <t xml:space="preserve">for use in </t>
  </si>
  <si>
    <t>The migration unit adjustments, applicable for 12 months, for customers converting</t>
  </si>
  <si>
    <t>COMBINED</t>
  </si>
  <si>
    <t>COMMODITY</t>
  </si>
  <si>
    <t>DEMAND</t>
  </si>
  <si>
    <t>RS 31</t>
  </si>
  <si>
    <t>RS 41</t>
  </si>
  <si>
    <t>RS 85</t>
  </si>
  <si>
    <t>RS 86</t>
  </si>
  <si>
    <t>RS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</si>
</sst>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  <numFmt numFmtId="167" formatCode="mmmm\ yyyy"/>
    <numFmt numFmtId="168" formatCode="_(&quot;$&quot;* #,##0.00000_);_(&quot;$&quot;* \(#,##0.00000\);_(&quot;$&quot;* &quot;-&quot;?????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" fillId="0" borderId="0"/>
    <xf numFmtId="0" fontId="13" fillId="0" borderId="0"/>
  </cellStyleXfs>
  <cellXfs count="5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4" fontId="7" fillId="0" borderId="0" xfId="0" applyNumberFormat="1" applyFont="1" applyFill="1"/>
    <xf numFmtId="44" fontId="4" fillId="0" borderId="0" xfId="4" applyFont="1" applyFill="1"/>
    <xf numFmtId="4" fontId="6" fillId="0" borderId="0" xfId="0" applyNumberFormat="1" applyFont="1" applyFill="1"/>
    <xf numFmtId="43" fontId="3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3" fontId="3" fillId="0" borderId="1" xfId="6" applyNumberFormat="1" applyFont="1" applyFill="1" applyBorder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3" fontId="3" fillId="0" borderId="0" xfId="8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10" applyFont="1" applyAlignment="1">
      <alignment horizontal="center" wrapText="1"/>
    </xf>
    <xf numFmtId="0" fontId="2" fillId="0" borderId="0" xfId="11" applyFont="1" applyAlignment="1">
      <alignment wrapText="1"/>
    </xf>
    <xf numFmtId="0" fontId="1" fillId="0" borderId="0" xfId="10"/>
    <xf numFmtId="167" fontId="14" fillId="2" borderId="0" xfId="10" applyNumberFormat="1" applyFont="1" applyFill="1" applyAlignment="1">
      <alignment horizontal="center" wrapText="1"/>
    </xf>
    <xf numFmtId="0" fontId="13" fillId="2" borderId="0" xfId="11" applyFill="1" applyAlignment="1">
      <alignment horizontal="center" wrapText="1"/>
    </xf>
    <xf numFmtId="0" fontId="14" fillId="0" borderId="0" xfId="10" applyFont="1"/>
    <xf numFmtId="0" fontId="14" fillId="0" borderId="2" xfId="10" applyFont="1" applyBorder="1" applyAlignment="1">
      <alignment horizontal="centerContinuous"/>
    </xf>
    <xf numFmtId="168" fontId="1" fillId="0" borderId="0" xfId="10" applyNumberFormat="1"/>
    <xf numFmtId="0" fontId="1" fillId="0" borderId="0" xfId="10" applyAlignment="1">
      <alignment horizontal="center"/>
    </xf>
  </cellXfs>
  <cellStyles count="12">
    <cellStyle name="Comma" xfId="8" builtinId="3"/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3" xfId="9"/>
    <cellStyle name="Normal 4" xfId="11"/>
    <cellStyle name="Normal 5" xfId="3"/>
    <cellStyle name="Normal_PERSONAL" xfId="10"/>
  </cellStyles>
  <dxfs count="4"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90</xdr:row>
      <xdr:rowOff>129180</xdr:rowOff>
    </xdr:from>
    <xdr:to>
      <xdr:col>7</xdr:col>
      <xdr:colOff>751374</xdr:colOff>
      <xdr:row>111</xdr:row>
      <xdr:rowOff>104330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1730630"/>
          <a:ext cx="7571274" cy="3061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RECON/1.%20191%20Accounts%20and%20PGA%20Reports/2.%20Monthly%20Migration%20Adjust/2024/5.%20May%202024/Migration%20Adjust%20-%20Ma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e-mail"/>
      <sheetName val="Amort Exh."/>
      <sheetName val="DemAmort"/>
      <sheetName val="CommodAmort"/>
      <sheetName val="Workpapers-&gt;"/>
      <sheetName val="Forecast (F2023) Volumes"/>
      <sheetName val="191 accounts (SAP)"/>
      <sheetName val="Conversion Factor"/>
      <sheetName val="FERC interest rate "/>
    </sheetNames>
    <sheetDataSet>
      <sheetData sheetId="0"/>
      <sheetData sheetId="1">
        <row r="39">
          <cell r="G39">
            <v>-4.2770000000000002E-2</v>
          </cell>
          <cell r="H39">
            <v>-1.238E-2</v>
          </cell>
          <cell r="I39">
            <v>-2.4850000000000001E-2</v>
          </cell>
          <cell r="J39">
            <v>-2.7359999999999999E-2</v>
          </cell>
          <cell r="K39">
            <v>-2.5520000000000001E-2</v>
          </cell>
        </row>
        <row r="40">
          <cell r="G40">
            <v>-7.5819999999999999E-2</v>
          </cell>
          <cell r="H40">
            <v>-7.5819999999999999E-2</v>
          </cell>
          <cell r="I40">
            <v>-7.5819999999999999E-2</v>
          </cell>
          <cell r="J40">
            <v>-7.5819999999999999E-2</v>
          </cell>
          <cell r="K40">
            <v>-7.5819999999999999E-2</v>
          </cell>
        </row>
        <row r="41">
          <cell r="G41">
            <v>-0.11859</v>
          </cell>
          <cell r="H41">
            <v>-8.8200000000000001E-2</v>
          </cell>
          <cell r="I41">
            <v>-0.10067</v>
          </cell>
          <cell r="J41">
            <v>-0.10317999999999999</v>
          </cell>
          <cell r="K41">
            <v>-0.10134</v>
          </cell>
        </row>
      </sheetData>
      <sheetData sheetId="2"/>
      <sheetData sheetId="3">
        <row r="20">
          <cell r="A20">
            <v>45413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tabSelected="1" zoomScaleNormal="100" workbookViewId="0">
      <selection activeCell="H72" sqref="H72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8" width="9.140625" style="2"/>
    <col min="19" max="19" width="12.5703125" style="2" bestFit="1" customWidth="1"/>
    <col min="20" max="16384" width="9.140625" style="2"/>
  </cols>
  <sheetData>
    <row r="1" spans="1:8" x14ac:dyDescent="0.2">
      <c r="A1" s="39" t="s">
        <v>17</v>
      </c>
      <c r="B1" s="40"/>
      <c r="C1" s="40"/>
      <c r="D1" s="40"/>
    </row>
    <row r="2" spans="1:8" x14ac:dyDescent="0.2">
      <c r="A2" s="39" t="s">
        <v>18</v>
      </c>
      <c r="B2" s="40"/>
      <c r="C2" s="40"/>
      <c r="D2" s="40"/>
    </row>
    <row r="3" spans="1:8" ht="10.5" customHeight="1" x14ac:dyDescent="0.2">
      <c r="A3" s="41" t="s">
        <v>28</v>
      </c>
      <c r="B3" s="41"/>
      <c r="C3" s="41"/>
      <c r="D3" s="41"/>
    </row>
    <row r="4" spans="1:8" x14ac:dyDescent="0.2">
      <c r="A4" s="42">
        <v>2024</v>
      </c>
      <c r="B4" s="43"/>
      <c r="C4" s="43"/>
      <c r="D4" s="43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45412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-74494.5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5245</v>
      </c>
    </row>
    <row r="13" spans="1:8" x14ac:dyDescent="0.2">
      <c r="A13" s="4"/>
      <c r="B13" s="4" t="s">
        <v>5</v>
      </c>
      <c r="C13" s="4"/>
      <c r="D13" s="12"/>
    </row>
    <row r="14" spans="1:8" x14ac:dyDescent="0.2">
      <c r="A14" s="4"/>
      <c r="B14" s="4" t="s">
        <v>6</v>
      </c>
      <c r="C14" s="4"/>
      <c r="D14" s="12">
        <v>-8769.83</v>
      </c>
    </row>
    <row r="15" spans="1:8" x14ac:dyDescent="0.2">
      <c r="A15" s="4"/>
      <c r="B15" s="4" t="s">
        <v>7</v>
      </c>
      <c r="C15" s="4"/>
      <c r="D15" s="14">
        <f>SUM(D11:D14)</f>
        <v>-3524.83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-78019.33</v>
      </c>
      <c r="E16" s="11"/>
      <c r="F16" s="13"/>
    </row>
    <row r="17" spans="1:19" x14ac:dyDescent="0.2">
      <c r="A17" s="4"/>
      <c r="B17" s="4"/>
      <c r="C17" s="4"/>
      <c r="D17" s="8"/>
    </row>
    <row r="18" spans="1:19" x14ac:dyDescent="0.2">
      <c r="A18" s="7" t="s">
        <v>19</v>
      </c>
      <c r="B18" s="4"/>
      <c r="C18" s="4">
        <v>19100162</v>
      </c>
      <c r="D18" s="8"/>
    </row>
    <row r="19" spans="1:19" x14ac:dyDescent="0.2">
      <c r="A19" s="4"/>
      <c r="B19" s="4" t="s">
        <v>2</v>
      </c>
      <c r="C19" s="4"/>
      <c r="D19" s="10">
        <v>-51112468.780000001</v>
      </c>
      <c r="F19" s="11"/>
      <c r="G19" s="11"/>
      <c r="I19" s="11"/>
    </row>
    <row r="20" spans="1:19" x14ac:dyDescent="0.2">
      <c r="A20" s="4"/>
      <c r="B20" s="4" t="s">
        <v>3</v>
      </c>
      <c r="C20" s="4"/>
      <c r="D20" s="12"/>
      <c r="F20" s="11"/>
      <c r="G20" s="11"/>
      <c r="I20" s="11"/>
    </row>
    <row r="21" spans="1:19" x14ac:dyDescent="0.2">
      <c r="A21" s="4"/>
      <c r="B21" s="4" t="s">
        <v>4</v>
      </c>
      <c r="C21" s="4"/>
      <c r="D21" s="12">
        <v>13058153</v>
      </c>
    </row>
    <row r="22" spans="1:19" x14ac:dyDescent="0.2">
      <c r="A22" s="4"/>
      <c r="B22" s="4" t="s">
        <v>5</v>
      </c>
      <c r="C22" s="4"/>
      <c r="D22" s="12"/>
    </row>
    <row r="23" spans="1:19" x14ac:dyDescent="0.2">
      <c r="A23" s="4"/>
      <c r="B23" s="4" t="s">
        <v>6</v>
      </c>
      <c r="C23" s="4"/>
      <c r="D23" s="12">
        <v>-261531.02</v>
      </c>
    </row>
    <row r="24" spans="1:19" x14ac:dyDescent="0.2">
      <c r="A24" s="4"/>
      <c r="B24" s="4" t="s">
        <v>7</v>
      </c>
      <c r="C24" s="4"/>
      <c r="D24" s="14">
        <f>SUM(D20:D23)</f>
        <v>12796621.98</v>
      </c>
      <c r="E24" s="11"/>
    </row>
    <row r="25" spans="1:19" x14ac:dyDescent="0.2">
      <c r="A25" s="4"/>
      <c r="B25" s="4" t="s">
        <v>8</v>
      </c>
      <c r="C25" s="4"/>
      <c r="D25" s="13">
        <f>+D24+D19</f>
        <v>-38315846.799999997</v>
      </c>
      <c r="E25" s="13"/>
      <c r="F25" s="11"/>
      <c r="S25" s="38"/>
    </row>
    <row r="26" spans="1:19" x14ac:dyDescent="0.2">
      <c r="A26" s="4"/>
      <c r="B26" s="4"/>
      <c r="C26" s="4"/>
      <c r="D26" s="5"/>
    </row>
    <row r="27" spans="1:19" hidden="1" x14ac:dyDescent="0.2">
      <c r="A27" s="9" t="s">
        <v>20</v>
      </c>
      <c r="B27" s="4"/>
      <c r="C27" s="4">
        <v>19100192</v>
      </c>
      <c r="D27" s="5"/>
    </row>
    <row r="28" spans="1:19" hidden="1" x14ac:dyDescent="0.2">
      <c r="A28" s="4"/>
      <c r="B28" s="4" t="s">
        <v>2</v>
      </c>
      <c r="C28" s="4"/>
      <c r="D28" s="10">
        <v>0</v>
      </c>
    </row>
    <row r="29" spans="1:19" hidden="1" x14ac:dyDescent="0.2">
      <c r="A29" s="4"/>
      <c r="B29" s="4" t="s">
        <v>3</v>
      </c>
      <c r="C29" s="4"/>
      <c r="D29" s="12">
        <v>0</v>
      </c>
    </row>
    <row r="30" spans="1:19" hidden="1" x14ac:dyDescent="0.2">
      <c r="A30" s="4"/>
      <c r="B30" s="4" t="s">
        <v>4</v>
      </c>
      <c r="C30" s="4"/>
      <c r="D30" s="12">
        <v>0</v>
      </c>
    </row>
    <row r="31" spans="1:19" hidden="1" x14ac:dyDescent="0.2">
      <c r="A31" s="4"/>
      <c r="B31" s="4" t="s">
        <v>5</v>
      </c>
      <c r="C31" s="4"/>
      <c r="D31" s="12">
        <v>0</v>
      </c>
    </row>
    <row r="32" spans="1:1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27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-10293553.509999998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2557195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-99826.76</v>
      </c>
    </row>
    <row r="42" spans="1:8" s="15" customFormat="1" x14ac:dyDescent="0.2">
      <c r="A42" s="4"/>
      <c r="B42" s="4" t="s">
        <v>7</v>
      </c>
      <c r="C42" s="4"/>
      <c r="D42" s="14">
        <f>SUM(D38:D41)</f>
        <v>2457368.2400000002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-7836185.2699999977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25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0</v>
      </c>
    </row>
    <row r="47" spans="1:8" s="16" customFormat="1" x14ac:dyDescent="0.2">
      <c r="A47" s="4"/>
      <c r="B47" s="4" t="s">
        <v>24</v>
      </c>
      <c r="C47" s="4"/>
      <c r="D47" s="12"/>
    </row>
    <row r="48" spans="1:8" s="16" customFormat="1" x14ac:dyDescent="0.2">
      <c r="A48" s="4"/>
      <c r="B48" s="4" t="s">
        <v>26</v>
      </c>
      <c r="C48" s="4"/>
      <c r="D48" s="30"/>
    </row>
    <row r="49" spans="1:9" s="16" customFormat="1" x14ac:dyDescent="0.2">
      <c r="A49" s="4"/>
      <c r="B49" s="4" t="s">
        <v>3</v>
      </c>
      <c r="C49" s="4"/>
      <c r="D49" s="30">
        <v>0</v>
      </c>
      <c r="F49" s="18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/>
    </row>
    <row r="52" spans="1:9" s="16" customFormat="1" x14ac:dyDescent="0.2">
      <c r="A52" s="4"/>
      <c r="B52" s="4" t="s">
        <v>7</v>
      </c>
      <c r="C52" s="4"/>
      <c r="D52" s="34">
        <f>SUM(D47:D51)</f>
        <v>0</v>
      </c>
    </row>
    <row r="53" spans="1:9" s="16" customFormat="1" x14ac:dyDescent="0.2">
      <c r="A53" s="4"/>
      <c r="B53" s="4" t="s">
        <v>8</v>
      </c>
      <c r="C53" s="4"/>
      <c r="D53" s="21">
        <f>+D52+D46</f>
        <v>0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-22850362.410000004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22</v>
      </c>
      <c r="C58" s="20"/>
      <c r="D58" s="12">
        <v>-1022547.69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-1022547.69</v>
      </c>
      <c r="E59" s="11"/>
    </row>
    <row r="60" spans="1:9" x14ac:dyDescent="0.2">
      <c r="A60" s="4"/>
      <c r="B60" s="4" t="s">
        <v>8</v>
      </c>
      <c r="C60" s="4"/>
      <c r="D60" s="21">
        <f>+D59+D56</f>
        <v>-23872910.100000005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-6499118.1299999962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23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22</v>
      </c>
      <c r="C66" s="20"/>
      <c r="D66" s="12">
        <v>-15229944.66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-15229944.66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-21729062.789999995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-529204.32000000007</v>
      </c>
    </row>
    <row r="72" spans="1:9" x14ac:dyDescent="0.2">
      <c r="A72" s="19"/>
      <c r="B72" s="4" t="s">
        <v>21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-159877.65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-159877.65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-689081.97000000009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87512.229999999734</v>
      </c>
    </row>
    <row r="79" spans="1:9" x14ac:dyDescent="0.2">
      <c r="A79" s="19"/>
      <c r="B79" s="4" t="s">
        <v>21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-48951.5</v>
      </c>
      <c r="H80" s="11"/>
    </row>
    <row r="81" spans="1:8" x14ac:dyDescent="0.2">
      <c r="A81" s="4"/>
      <c r="B81" s="4" t="s">
        <v>7</v>
      </c>
      <c r="C81" s="4"/>
      <c r="D81" s="34">
        <f>SUM(D79:D80)</f>
        <v>-48951.5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38560.729999999734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-91271689.419999987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-1210856.1099999989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-92482545.529999986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-46230051.399999991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-46252494.130000003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D31" sqref="D31"/>
    </sheetView>
  </sheetViews>
  <sheetFormatPr defaultColWidth="9.140625" defaultRowHeight="12.75" x14ac:dyDescent="0.2"/>
  <cols>
    <col min="1" max="1" width="17.140625" style="46" customWidth="1"/>
    <col min="2" max="2" width="12.28515625" style="46" customWidth="1"/>
    <col min="3" max="3" width="11.28515625" style="46" customWidth="1"/>
    <col min="4" max="4" width="11.42578125" style="46" customWidth="1"/>
    <col min="5" max="5" width="11.140625" style="46" customWidth="1"/>
    <col min="6" max="6" width="12.5703125" style="46" customWidth="1"/>
    <col min="7" max="7" width="9.42578125" style="46" bestFit="1" customWidth="1"/>
    <col min="8" max="16384" width="9.140625" style="46"/>
  </cols>
  <sheetData>
    <row r="1" spans="1:7" x14ac:dyDescent="0.2">
      <c r="A1" s="44" t="s">
        <v>29</v>
      </c>
      <c r="B1" s="45"/>
      <c r="C1" s="45"/>
      <c r="D1" s="45"/>
      <c r="E1" s="45"/>
      <c r="F1" s="45"/>
      <c r="G1" s="45"/>
    </row>
    <row r="2" spans="1:7" x14ac:dyDescent="0.2">
      <c r="A2" s="47">
        <f>[8]CommodAmort!A20</f>
        <v>45413</v>
      </c>
      <c r="B2" s="48"/>
      <c r="C2" s="48"/>
      <c r="D2" s="48"/>
      <c r="E2" s="48"/>
      <c r="F2" s="48"/>
      <c r="G2" s="48"/>
    </row>
    <row r="5" spans="1:7" ht="14.1" customHeight="1" x14ac:dyDescent="0.2">
      <c r="A5" s="49" t="s">
        <v>30</v>
      </c>
    </row>
    <row r="6" spans="1:7" ht="14.1" customHeight="1" x14ac:dyDescent="0.2">
      <c r="A6" s="49" t="str">
        <f>"FROM SALES TO TRANSPORT in "&amp;TEXT([8]CommodAmort!A20,"mmmm, yyyy")&amp;" are as follows:"</f>
        <v>FROM SALES TO TRANSPORT in May, 2024 are as follows:</v>
      </c>
    </row>
    <row r="7" spans="1:7" ht="14.1" customHeight="1" x14ac:dyDescent="0.2"/>
    <row r="8" spans="1:7" ht="14.1" customHeight="1" x14ac:dyDescent="0.2">
      <c r="B8" s="50" t="s">
        <v>31</v>
      </c>
      <c r="C8" s="50"/>
      <c r="D8" s="50" t="s">
        <v>32</v>
      </c>
      <c r="E8" s="50"/>
      <c r="F8" s="50" t="s">
        <v>33</v>
      </c>
      <c r="G8" s="50"/>
    </row>
    <row r="9" spans="1:7" ht="14.1" customHeight="1" x14ac:dyDescent="0.2">
      <c r="A9" s="49" t="s">
        <v>34</v>
      </c>
      <c r="B9" s="51">
        <f>'[8]Amort Exh.'!G41</f>
        <v>-0.11859</v>
      </c>
      <c r="C9" s="46" t="str">
        <f>IF(B9&gt;0,"Surcharge","Refund")</f>
        <v>Refund</v>
      </c>
      <c r="D9" s="51">
        <f>'[8]Amort Exh.'!G40</f>
        <v>-7.5819999999999999E-2</v>
      </c>
      <c r="E9" s="46" t="str">
        <f>IF(D9&gt;0,"Surcharge","Refund")</f>
        <v>Refund</v>
      </c>
      <c r="F9" s="51">
        <f>'[8]Amort Exh.'!G39</f>
        <v>-4.2770000000000002E-2</v>
      </c>
      <c r="G9" s="46" t="str">
        <f>IF(F9&gt;0,"Surcharge","Refund")</f>
        <v>Refund</v>
      </c>
    </row>
    <row r="10" spans="1:7" ht="14.1" customHeight="1" x14ac:dyDescent="0.2">
      <c r="A10" s="49" t="s">
        <v>35</v>
      </c>
      <c r="B10" s="51">
        <f>'[8]Amort Exh.'!H41</f>
        <v>-8.8200000000000001E-2</v>
      </c>
      <c r="C10" s="46" t="str">
        <f>IF(B10&gt;0,"Surcharge","Refund")</f>
        <v>Refund</v>
      </c>
      <c r="D10" s="51">
        <f>'[8]Amort Exh.'!H40</f>
        <v>-7.5819999999999999E-2</v>
      </c>
      <c r="E10" s="46" t="str">
        <f>IF(D10&gt;0,"Surcharge","Refund")</f>
        <v>Refund</v>
      </c>
      <c r="F10" s="51">
        <f>'[8]Amort Exh.'!H39</f>
        <v>-1.238E-2</v>
      </c>
      <c r="G10" s="46" t="str">
        <f>IF(F10&gt;0,"Surcharge","Refund")</f>
        <v>Refund</v>
      </c>
    </row>
    <row r="11" spans="1:7" ht="14.1" customHeight="1" x14ac:dyDescent="0.2">
      <c r="A11" s="49" t="s">
        <v>36</v>
      </c>
      <c r="B11" s="51">
        <f>'[8]Amort Exh.'!I41</f>
        <v>-0.10067</v>
      </c>
      <c r="C11" s="46" t="str">
        <f>IF(B11&gt;0,"Surcharge","Refund")</f>
        <v>Refund</v>
      </c>
      <c r="D11" s="51">
        <f>'[8]Amort Exh.'!I40</f>
        <v>-7.5819999999999999E-2</v>
      </c>
      <c r="E11" s="46" t="str">
        <f>IF(D11&gt;0,"Surcharge","Refund")</f>
        <v>Refund</v>
      </c>
      <c r="F11" s="51">
        <f>'[8]Amort Exh.'!I39</f>
        <v>-2.4850000000000001E-2</v>
      </c>
      <c r="G11" s="46" t="str">
        <f>IF(F11&gt;0,"Surcharge","Refund")</f>
        <v>Refund</v>
      </c>
    </row>
    <row r="12" spans="1:7" ht="14.1" customHeight="1" x14ac:dyDescent="0.2">
      <c r="A12" s="49" t="s">
        <v>37</v>
      </c>
      <c r="B12" s="51">
        <f>'[8]Amort Exh.'!J41</f>
        <v>-0.10317999999999999</v>
      </c>
      <c r="C12" s="46" t="str">
        <f>IF(B12&gt;0,"Surcharge","Refund")</f>
        <v>Refund</v>
      </c>
      <c r="D12" s="51">
        <f>'[8]Amort Exh.'!J40</f>
        <v>-7.5819999999999999E-2</v>
      </c>
      <c r="E12" s="46" t="str">
        <f>IF(D12&gt;0,"Surcharge","Refund")</f>
        <v>Refund</v>
      </c>
      <c r="F12" s="51">
        <f>'[8]Amort Exh.'!J39</f>
        <v>-2.7359999999999999E-2</v>
      </c>
      <c r="G12" s="46" t="str">
        <f>IF(F12&gt;0,"Surcharge","Refund")</f>
        <v>Refund</v>
      </c>
    </row>
    <row r="13" spans="1:7" ht="14.1" customHeight="1" x14ac:dyDescent="0.2">
      <c r="A13" s="49" t="s">
        <v>38</v>
      </c>
      <c r="B13" s="51">
        <f>'[8]Amort Exh.'!K41</f>
        <v>-0.10134</v>
      </c>
      <c r="C13" s="46" t="str">
        <f>IF(B13&gt;0,"Surcharge","Refund")</f>
        <v>Refund</v>
      </c>
      <c r="D13" s="51">
        <f>'[8]Amort Exh.'!K40</f>
        <v>-7.5819999999999999E-2</v>
      </c>
      <c r="E13" s="46" t="str">
        <f>IF(D13&gt;0,"Surcharge","Refund")</f>
        <v>Refund</v>
      </c>
      <c r="F13" s="51">
        <f>'[8]Amort Exh.'!K39</f>
        <v>-2.5520000000000001E-2</v>
      </c>
      <c r="G13" s="46" t="str">
        <f>IF(F13&gt;0,"Surcharge","Refund")</f>
        <v>Refund</v>
      </c>
    </row>
    <row r="14" spans="1:7" ht="14.1" customHeight="1" x14ac:dyDescent="0.2"/>
    <row r="15" spans="1:7" ht="14.1" customHeight="1" x14ac:dyDescent="0.2"/>
    <row r="16" spans="1:7" ht="14.1" customHeight="1" x14ac:dyDescent="0.2">
      <c r="A16" s="49" t="s">
        <v>30</v>
      </c>
    </row>
    <row r="17" spans="1:7" ht="14.1" customHeight="1" x14ac:dyDescent="0.2">
      <c r="A17" s="49" t="str">
        <f>"FROM TRANSPORT TO SALES in "&amp;TEXT([8]CommodAmort!A20,"mmmm, yyyy")&amp;" are as follows:"</f>
        <v>FROM TRANSPORT TO SALES in May, 2024 are as follows:</v>
      </c>
    </row>
    <row r="18" spans="1:7" ht="14.1" customHeight="1" x14ac:dyDescent="0.2"/>
    <row r="19" spans="1:7" ht="14.1" customHeight="1" x14ac:dyDescent="0.2">
      <c r="B19" s="50" t="s">
        <v>31</v>
      </c>
      <c r="C19" s="50"/>
      <c r="D19" s="50" t="s">
        <v>32</v>
      </c>
      <c r="E19" s="50"/>
      <c r="F19" s="50" t="s">
        <v>33</v>
      </c>
      <c r="G19" s="50"/>
    </row>
    <row r="20" spans="1:7" ht="14.1" customHeight="1" x14ac:dyDescent="0.2">
      <c r="A20" s="49" t="s">
        <v>34</v>
      </c>
      <c r="B20" s="51">
        <f>-B9</f>
        <v>0.11859</v>
      </c>
      <c r="C20" s="52" t="str">
        <f>IF(B20&gt;0,"Surcharge","Refund")</f>
        <v>Surcharge</v>
      </c>
      <c r="D20" s="51">
        <f>-D9</f>
        <v>7.5819999999999999E-2</v>
      </c>
      <c r="E20" s="52" t="str">
        <f>IF(D20&gt;0,"Surcharge","Refund")</f>
        <v>Surcharge</v>
      </c>
      <c r="F20" s="51">
        <f>-F9</f>
        <v>4.2770000000000002E-2</v>
      </c>
      <c r="G20" s="52" t="str">
        <f>IF(F20&gt;0,"Surcharge","Refund")</f>
        <v>Surcharge</v>
      </c>
    </row>
    <row r="21" spans="1:7" ht="14.1" customHeight="1" x14ac:dyDescent="0.2">
      <c r="A21" s="49" t="s">
        <v>35</v>
      </c>
      <c r="B21" s="51">
        <f>-B10</f>
        <v>8.8200000000000001E-2</v>
      </c>
      <c r="C21" s="52" t="str">
        <f>IF(B21&gt;0,"Surcharge","Refund")</f>
        <v>Surcharge</v>
      </c>
      <c r="D21" s="51">
        <f>-D10</f>
        <v>7.5819999999999999E-2</v>
      </c>
      <c r="E21" s="52" t="str">
        <f>IF(D21&gt;0,"Surcharge","Refund")</f>
        <v>Surcharge</v>
      </c>
      <c r="F21" s="51">
        <f>-F10</f>
        <v>1.238E-2</v>
      </c>
      <c r="G21" s="52" t="str">
        <f>IF(F21&gt;0,"Surcharge","Refund")</f>
        <v>Surcharge</v>
      </c>
    </row>
    <row r="22" spans="1:7" ht="14.1" customHeight="1" x14ac:dyDescent="0.2">
      <c r="A22" s="49" t="s">
        <v>36</v>
      </c>
      <c r="B22" s="51">
        <f>-B11</f>
        <v>0.10067</v>
      </c>
      <c r="C22" s="52" t="str">
        <f>IF(B22&gt;0,"Surcharge","Refund")</f>
        <v>Surcharge</v>
      </c>
      <c r="D22" s="51">
        <f>-D11</f>
        <v>7.5819999999999999E-2</v>
      </c>
      <c r="E22" s="52" t="str">
        <f>IF(D22&gt;0,"Surcharge","Refund")</f>
        <v>Surcharge</v>
      </c>
      <c r="F22" s="51">
        <f>-F11</f>
        <v>2.4850000000000001E-2</v>
      </c>
      <c r="G22" s="52" t="str">
        <f>IF(F22&gt;0,"Surcharge","Refund")</f>
        <v>Surcharge</v>
      </c>
    </row>
    <row r="23" spans="1:7" ht="14.1" customHeight="1" x14ac:dyDescent="0.2">
      <c r="A23" s="49" t="s">
        <v>37</v>
      </c>
      <c r="B23" s="51">
        <f>-B12</f>
        <v>0.10317999999999999</v>
      </c>
      <c r="C23" s="52" t="str">
        <f>IF(B23&gt;0,"Surcharge","Refund")</f>
        <v>Surcharge</v>
      </c>
      <c r="D23" s="51">
        <f>-D12</f>
        <v>7.5819999999999999E-2</v>
      </c>
      <c r="E23" s="52" t="str">
        <f>IF(D23&gt;0,"Surcharge","Refund")</f>
        <v>Surcharge</v>
      </c>
      <c r="F23" s="51">
        <f>-F12</f>
        <v>2.7359999999999999E-2</v>
      </c>
      <c r="G23" s="52" t="str">
        <f>IF(F23&gt;0,"Surcharge","Refund")</f>
        <v>Surcharge</v>
      </c>
    </row>
    <row r="24" spans="1:7" ht="14.1" customHeight="1" x14ac:dyDescent="0.2">
      <c r="A24" s="49" t="s">
        <v>38</v>
      </c>
      <c r="B24" s="51">
        <f>-B13</f>
        <v>0.10134</v>
      </c>
      <c r="C24" s="52" t="str">
        <f>IF(B24&gt;0,"Surcharge","Refund")</f>
        <v>Surcharge</v>
      </c>
      <c r="D24" s="51">
        <f>-D13</f>
        <v>7.5819999999999999E-2</v>
      </c>
      <c r="E24" s="52" t="str">
        <f>IF(D24&gt;0,"Surcharge","Refund")</f>
        <v>Surcharge</v>
      </c>
      <c r="F24" s="51">
        <f>-F13</f>
        <v>2.5520000000000001E-2</v>
      </c>
      <c r="G24" s="52" t="str">
        <f>IF(F24&gt;0,"Surcharge","Refund")</f>
        <v>Surcharge</v>
      </c>
    </row>
  </sheetData>
  <mergeCells count="2">
    <mergeCell ref="A1:G1"/>
    <mergeCell ref="A2:G2"/>
  </mergeCells>
  <conditionalFormatting sqref="G9:G13 G20:G24 E20:E24 E9:E13 C9:C13 C20:C24">
    <cfRule type="cellIs" dxfId="3" priority="1" stopIfTrue="1" operator="equal">
      <formula>"Surcharge"</formula>
    </cfRule>
    <cfRule type="cellIs" dxfId="2" priority="2" stopIfTrue="1" operator="equal">
      <formula>"Refund"</formula>
    </cfRule>
  </conditionalFormatting>
  <conditionalFormatting sqref="F9:F13 F20:F24 D20:D24 D9:D13 B9:B13 B20:B24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rintOptions horizontalCentered="1"/>
  <pageMargins left="0.71" right="0.75" top="0.96" bottom="0.52" header="0.5" footer="0.27"/>
  <pageSetup orientation="landscape" r:id="rId1"/>
  <headerFooter alignWithMargins="0">
    <oddHeader xml:space="preserve">&amp;C&amp;"Arial,Bold"&amp;11PUGET SOUND ENERGY&amp;8
&amp;11PGA Accounts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2024-05-07T07:00:00+00:00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C887B30-5631-44DA-B48A-4DB55A8FEC7F}"/>
</file>

<file path=customXml/itemProps3.xml><?xml version="1.0" encoding="utf-8"?>
<ds:datastoreItem xmlns:ds="http://schemas.openxmlformats.org/officeDocument/2006/customXml" ds:itemID="{F38A9E93-7DF9-4870-9905-75957C44511D}"/>
</file>

<file path=customXml/itemProps4.xml><?xml version="1.0" encoding="utf-8"?>
<ds:datastoreItem xmlns:ds="http://schemas.openxmlformats.org/officeDocument/2006/customXml" ds:itemID="{CB0DD4B7-0A06-4278-BBED-4029A2B41618}"/>
</file>

<file path=customXml/itemProps5.xml><?xml version="1.0" encoding="utf-8"?>
<ds:datastoreItem xmlns:ds="http://schemas.openxmlformats.org/officeDocument/2006/customXml" ds:itemID="{024FEDF4-87C3-49F8-B4C1-0FAC65E55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191 Accounts</vt:lpstr>
      <vt:lpstr>Migration Adjust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Replyanskaya, Ekaterina - Transmission</cp:lastModifiedBy>
  <cp:lastPrinted>2023-02-07T04:54:14Z</cp:lastPrinted>
  <dcterms:created xsi:type="dcterms:W3CDTF">2005-03-16T23:33:46Z</dcterms:created>
  <dcterms:modified xsi:type="dcterms:W3CDTF">2024-05-06T16:30:54Z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