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 - Send to WUTC\2024\04. April\"/>
    </mc:Choice>
  </mc:AlternateContent>
  <bookViews>
    <workbookView xWindow="90" yWindow="210" windowWidth="15165" windowHeight="8385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[6]FIA!#REF!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D24" i="3" l="1"/>
  <c r="E24" i="3" s="1"/>
  <c r="F23" i="3"/>
  <c r="G23" i="3" s="1"/>
  <c r="B23" i="3"/>
  <c r="C23" i="3" s="1"/>
  <c r="D22" i="3"/>
  <c r="E22" i="3" s="1"/>
  <c r="F21" i="3"/>
  <c r="G21" i="3" s="1"/>
  <c r="B21" i="3"/>
  <c r="C21" i="3" s="1"/>
  <c r="D20" i="3"/>
  <c r="E20" i="3" s="1"/>
  <c r="A17" i="3"/>
  <c r="G13" i="3"/>
  <c r="F13" i="3"/>
  <c r="F24" i="3" s="1"/>
  <c r="G24" i="3" s="1"/>
  <c r="D13" i="3"/>
  <c r="E13" i="3" s="1"/>
  <c r="C13" i="3"/>
  <c r="B13" i="3"/>
  <c r="B24" i="3" s="1"/>
  <c r="C24" i="3" s="1"/>
  <c r="F12" i="3"/>
  <c r="G12" i="3" s="1"/>
  <c r="E12" i="3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E10" i="3"/>
  <c r="D10" i="3"/>
  <c r="D21" i="3" s="1"/>
  <c r="E21" i="3" s="1"/>
  <c r="B10" i="3"/>
  <c r="C10" i="3" s="1"/>
  <c r="G9" i="3"/>
  <c r="F9" i="3"/>
  <c r="F20" i="3" s="1"/>
  <c r="G20" i="3" s="1"/>
  <c r="D9" i="3"/>
  <c r="E9" i="3" s="1"/>
  <c r="C9" i="3"/>
  <c r="B9" i="3"/>
  <c r="B20" i="3" s="1"/>
  <c r="C20" i="3" s="1"/>
  <c r="A6" i="3"/>
  <c r="A2" i="3"/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<sst xmlns="http://schemas.openxmlformats.org/spreadsheetml/2006/main" count="96" uniqueCount="39">
  <si>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</si>
  <si>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</si>
  <si>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</si>
  <si>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</si>
  <si>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</si>
  <si>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</si>
  <si>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</si>
  <si>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</si>
  <si>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</si>
  <si>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</si>
  <si>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</si>
  <si>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</si>
  <si>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</si>
  <si>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</si>
  <si>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</si>
  <si>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</si>
  <si>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</si>
  <si>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</si>
  <si>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</si>
  <si>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</si>
  <si>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</si>
  <si>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</si>
  <si>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</si>
  <si>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</si>
  <si>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</si>
  <si>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</si>
  <si>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</si>
  <si>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</si>
  <si>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April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</si>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</sst>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</cellStyleXfs>
  <cellXfs count="5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0" xfId="10"/>
    <xf numFmtId="167" fontId="14" fillId="2" borderId="0" xfId="10" applyNumberFormat="1" applyFont="1" applyFill="1" applyAlignment="1">
      <alignment horizontal="center" wrapText="1"/>
    </xf>
    <xf numFmtId="0" fontId="13" fillId="2" borderId="0" xfId="11" applyFill="1" applyAlignment="1">
      <alignment horizontal="center" wrapText="1"/>
    </xf>
    <xf numFmtId="0" fontId="14" fillId="0" borderId="0" xfId="10" applyFont="1"/>
    <xf numFmtId="0" fontId="14" fillId="0" borderId="2" xfId="10" applyFont="1" applyBorder="1" applyAlignment="1">
      <alignment horizontal="centerContinuous"/>
    </xf>
    <xf numFmtId="168" fontId="1" fillId="0" borderId="0" xfId="10" applyNumberFormat="1"/>
    <xf numFmtId="0" fontId="1" fillId="0" borderId="0" xfId="10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1"/>
    <cellStyle name="Normal 5" xfId="3"/>
    <cellStyle name="Normal_PERSONAL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90</xdr:row>
      <xdr:rowOff>129180</xdr:rowOff>
    </xdr:from>
    <xdr:to>
      <xdr:col>7</xdr:col>
      <xdr:colOff>751374</xdr:colOff>
      <xdr:row>111</xdr:row>
      <xdr:rowOff>104330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1730630"/>
          <a:ext cx="7571274" cy="3061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5.%20May%202024/Migration%20Adjust%20-%20Ma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-4.2770000000000002E-2</v>
          </cell>
          <cell r="H39">
            <v>-1.238E-2</v>
          </cell>
          <cell r="I39">
            <v>-2.4850000000000001E-2</v>
          </cell>
          <cell r="J39">
            <v>-2.7359999999999999E-2</v>
          </cell>
          <cell r="K39">
            <v>-2.5520000000000001E-2</v>
          </cell>
        </row>
        <row r="40">
          <cell r="G40">
            <v>-7.5819999999999999E-2</v>
          </cell>
          <cell r="H40">
            <v>-7.5819999999999999E-2</v>
          </cell>
          <cell r="I40">
            <v>-7.5819999999999999E-2</v>
          </cell>
          <cell r="J40">
            <v>-7.5819999999999999E-2</v>
          </cell>
          <cell r="K40">
            <v>-7.5819999999999999E-2</v>
          </cell>
        </row>
        <row r="41">
          <cell r="G41">
            <v>-0.11859</v>
          </cell>
          <cell r="H41">
            <v>-8.8200000000000001E-2</v>
          </cell>
          <cell r="I41">
            <v>-0.10067</v>
          </cell>
          <cell r="J41">
            <v>-0.10317999999999999</v>
          </cell>
          <cell r="K41">
            <v>-0.10134</v>
          </cell>
        </row>
      </sheetData>
      <sheetData sheetId="2"/>
      <sheetData sheetId="3">
        <row r="20">
          <cell r="A20">
            <v>45413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selection activeCell="H72" sqref="H72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39" t="s">
        <v>17</v>
      </c>
      <c r="B1" s="40"/>
      <c r="C1" s="40"/>
      <c r="D1" s="40"/>
    </row>
    <row r="2" spans="1:8" x14ac:dyDescent="0.2">
      <c r="A2" s="39" t="s">
        <v>18</v>
      </c>
      <c r="B2" s="40"/>
      <c r="C2" s="40"/>
      <c r="D2" s="40"/>
    </row>
    <row r="3" spans="1:8" ht="10.5" customHeight="1" x14ac:dyDescent="0.2">
      <c r="A3" s="41" t="s">
        <v>28</v>
      </c>
      <c r="B3" s="41"/>
      <c r="C3" s="41"/>
      <c r="D3" s="41"/>
    </row>
    <row r="4" spans="1:8" x14ac:dyDescent="0.2">
      <c r="A4" s="42">
        <v>2024</v>
      </c>
      <c r="B4" s="43"/>
      <c r="C4" s="43"/>
      <c r="D4" s="43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45412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-74494.5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5245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-8769.83</v>
      </c>
    </row>
    <row r="15" spans="1:8" x14ac:dyDescent="0.2">
      <c r="A15" s="4"/>
      <c r="B15" s="4" t="s">
        <v>7</v>
      </c>
      <c r="C15" s="4"/>
      <c r="D15" s="14">
        <f>SUM(D11:D14)</f>
        <v>-3524.83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-78019.33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-51112468.780000001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13058153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-261531.02</v>
      </c>
    </row>
    <row r="24" spans="1:19" x14ac:dyDescent="0.2">
      <c r="A24" s="4"/>
      <c r="B24" s="4" t="s">
        <v>7</v>
      </c>
      <c r="C24" s="4"/>
      <c r="D24" s="14">
        <f>SUM(D20:D23)</f>
        <v>12796621.98</v>
      </c>
      <c r="E24" s="11"/>
    </row>
    <row r="25" spans="1:19" x14ac:dyDescent="0.2">
      <c r="A25" s="4"/>
      <c r="B25" s="4" t="s">
        <v>8</v>
      </c>
      <c r="C25" s="4"/>
      <c r="D25" s="13">
        <f>+D24+D19</f>
        <v>-38315846.799999997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-10293553.509999998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2557195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-99826.76</v>
      </c>
    </row>
    <row r="42" spans="1:8" s="15" customFormat="1" x14ac:dyDescent="0.2">
      <c r="A42" s="4"/>
      <c r="B42" s="4" t="s">
        <v>7</v>
      </c>
      <c r="C42" s="4"/>
      <c r="D42" s="14">
        <f>SUM(D38:D41)</f>
        <v>2457368.2400000002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-7836185.2699999977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-22850362.410000004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-1022547.69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-1022547.69</v>
      </c>
      <c r="E59" s="11"/>
    </row>
    <row r="60" spans="1:9" x14ac:dyDescent="0.2">
      <c r="A60" s="4"/>
      <c r="B60" s="4" t="s">
        <v>8</v>
      </c>
      <c r="C60" s="4"/>
      <c r="D60" s="21">
        <f>+D59+D56</f>
        <v>-23872910.100000005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-6499118.1299999962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-15229944.66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-15229944.66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-21729062.789999995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-529204.32000000007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-159877.65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-159877.65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-689081.97000000009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87512.229999999734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-48951.5</v>
      </c>
      <c r="H80" s="11"/>
    </row>
    <row r="81" spans="1:8" x14ac:dyDescent="0.2">
      <c r="A81" s="4"/>
      <c r="B81" s="4" t="s">
        <v>7</v>
      </c>
      <c r="C81" s="4"/>
      <c r="D81" s="34">
        <f>SUM(D79:D80)</f>
        <v>-48951.5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38560.729999999734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-91271689.419999987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-1210856.1099999989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-92482545.529999986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-46230051.399999991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-46252494.130000003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D31" sqref="D31"/>
    </sheetView>
  </sheetViews>
  <sheetFormatPr defaultColWidth="9.140625" defaultRowHeight="12.75" x14ac:dyDescent="0.2"/>
  <cols>
    <col min="1" max="1" width="17.140625" style="46" customWidth="1"/>
    <col min="2" max="2" width="12.28515625" style="46" customWidth="1"/>
    <col min="3" max="3" width="11.28515625" style="46" customWidth="1"/>
    <col min="4" max="4" width="11.42578125" style="46" customWidth="1"/>
    <col min="5" max="5" width="11.140625" style="46" customWidth="1"/>
    <col min="6" max="6" width="12.5703125" style="46" customWidth="1"/>
    <col min="7" max="7" width="9.42578125" style="46" bestFit="1" customWidth="1"/>
    <col min="8" max="16384" width="9.140625" style="46"/>
  </cols>
  <sheetData>
    <row r="1" spans="1:7" x14ac:dyDescent="0.2">
      <c r="A1" s="44" t="s">
        <v>29</v>
      </c>
      <c r="B1" s="45"/>
      <c r="C1" s="45"/>
      <c r="D1" s="45"/>
      <c r="E1" s="45"/>
      <c r="F1" s="45"/>
      <c r="G1" s="45"/>
    </row>
    <row r="2" spans="1:7" x14ac:dyDescent="0.2">
      <c r="A2" s="47">
        <f>[8]CommodAmort!A20</f>
        <v>45413</v>
      </c>
      <c r="B2" s="48"/>
      <c r="C2" s="48"/>
      <c r="D2" s="48"/>
      <c r="E2" s="48"/>
      <c r="F2" s="48"/>
      <c r="G2" s="48"/>
    </row>
    <row r="5" spans="1:7" ht="14.1" customHeight="1" x14ac:dyDescent="0.2">
      <c r="A5" s="49" t="s">
        <v>30</v>
      </c>
    </row>
    <row r="6" spans="1:7" ht="14.1" customHeight="1" x14ac:dyDescent="0.2">
      <c r="A6" s="49" t="str">
        <f>"FROM SALES TO TRANSPORT in "&amp;TEXT([8]CommodAmort!A20,"mmmm, yyyy")&amp;" are as follows:"</f>
        <v>FROM SALES TO TRANSPORT in May, 2024 are as follows:</v>
      </c>
    </row>
    <row r="7" spans="1:7" ht="14.1" customHeight="1" x14ac:dyDescent="0.2"/>
    <row r="8" spans="1:7" ht="14.1" customHeight="1" x14ac:dyDescent="0.2">
      <c r="B8" s="50" t="s">
        <v>31</v>
      </c>
      <c r="C8" s="50"/>
      <c r="D8" s="50" t="s">
        <v>32</v>
      </c>
      <c r="E8" s="50"/>
      <c r="F8" s="50" t="s">
        <v>33</v>
      </c>
      <c r="G8" s="50"/>
    </row>
    <row r="9" spans="1:7" ht="14.1" customHeight="1" x14ac:dyDescent="0.2">
      <c r="A9" s="49" t="s">
        <v>34</v>
      </c>
      <c r="B9" s="51">
        <f>'[8]Amort Exh.'!G41</f>
        <v>-0.11859</v>
      </c>
      <c r="C9" s="46" t="str">
        <f>IF(B9&gt;0,"Surcharge","Refund")</f>
        <v>Refund</v>
      </c>
      <c r="D9" s="51">
        <f>'[8]Amort Exh.'!G40</f>
        <v>-7.5819999999999999E-2</v>
      </c>
      <c r="E9" s="46" t="str">
        <f>IF(D9&gt;0,"Surcharge","Refund")</f>
        <v>Refund</v>
      </c>
      <c r="F9" s="51">
        <f>'[8]Amort Exh.'!G39</f>
        <v>-4.2770000000000002E-2</v>
      </c>
      <c r="G9" s="46" t="str">
        <f>IF(F9&gt;0,"Surcharge","Refund")</f>
        <v>Refund</v>
      </c>
    </row>
    <row r="10" spans="1:7" ht="14.1" customHeight="1" x14ac:dyDescent="0.2">
      <c r="A10" s="49" t="s">
        <v>35</v>
      </c>
      <c r="B10" s="51">
        <f>'[8]Amort Exh.'!H41</f>
        <v>-8.8200000000000001E-2</v>
      </c>
      <c r="C10" s="46" t="str">
        <f>IF(B10&gt;0,"Surcharge","Refund")</f>
        <v>Refund</v>
      </c>
      <c r="D10" s="51">
        <f>'[8]Amort Exh.'!H40</f>
        <v>-7.5819999999999999E-2</v>
      </c>
      <c r="E10" s="46" t="str">
        <f>IF(D10&gt;0,"Surcharge","Refund")</f>
        <v>Refund</v>
      </c>
      <c r="F10" s="51">
        <f>'[8]Amort Exh.'!H39</f>
        <v>-1.238E-2</v>
      </c>
      <c r="G10" s="46" t="str">
        <f>IF(F10&gt;0,"Surcharge","Refund")</f>
        <v>Refund</v>
      </c>
    </row>
    <row r="11" spans="1:7" ht="14.1" customHeight="1" x14ac:dyDescent="0.2">
      <c r="A11" s="49" t="s">
        <v>36</v>
      </c>
      <c r="B11" s="51">
        <f>'[8]Amort Exh.'!I41</f>
        <v>-0.10067</v>
      </c>
      <c r="C11" s="46" t="str">
        <f>IF(B11&gt;0,"Surcharge","Refund")</f>
        <v>Refund</v>
      </c>
      <c r="D11" s="51">
        <f>'[8]Amort Exh.'!I40</f>
        <v>-7.5819999999999999E-2</v>
      </c>
      <c r="E11" s="46" t="str">
        <f>IF(D11&gt;0,"Surcharge","Refund")</f>
        <v>Refund</v>
      </c>
      <c r="F11" s="51">
        <f>'[8]Amort Exh.'!I39</f>
        <v>-2.4850000000000001E-2</v>
      </c>
      <c r="G11" s="46" t="str">
        <f>IF(F11&gt;0,"Surcharge","Refund")</f>
        <v>Refund</v>
      </c>
    </row>
    <row r="12" spans="1:7" ht="14.1" customHeight="1" x14ac:dyDescent="0.2">
      <c r="A12" s="49" t="s">
        <v>37</v>
      </c>
      <c r="B12" s="51">
        <f>'[8]Amort Exh.'!J41</f>
        <v>-0.10317999999999999</v>
      </c>
      <c r="C12" s="46" t="str">
        <f>IF(B12&gt;0,"Surcharge","Refund")</f>
        <v>Refund</v>
      </c>
      <c r="D12" s="51">
        <f>'[8]Amort Exh.'!J40</f>
        <v>-7.5819999999999999E-2</v>
      </c>
      <c r="E12" s="46" t="str">
        <f>IF(D12&gt;0,"Surcharge","Refund")</f>
        <v>Refund</v>
      </c>
      <c r="F12" s="51">
        <f>'[8]Amort Exh.'!J39</f>
        <v>-2.7359999999999999E-2</v>
      </c>
      <c r="G12" s="46" t="str">
        <f>IF(F12&gt;0,"Surcharge","Refund")</f>
        <v>Refund</v>
      </c>
    </row>
    <row r="13" spans="1:7" ht="14.1" customHeight="1" x14ac:dyDescent="0.2">
      <c r="A13" s="49" t="s">
        <v>38</v>
      </c>
      <c r="B13" s="51">
        <f>'[8]Amort Exh.'!K41</f>
        <v>-0.10134</v>
      </c>
      <c r="C13" s="46" t="str">
        <f>IF(B13&gt;0,"Surcharge","Refund")</f>
        <v>Refund</v>
      </c>
      <c r="D13" s="51">
        <f>'[8]Amort Exh.'!K40</f>
        <v>-7.5819999999999999E-2</v>
      </c>
      <c r="E13" s="46" t="str">
        <f>IF(D13&gt;0,"Surcharge","Refund")</f>
        <v>Refund</v>
      </c>
      <c r="F13" s="51">
        <f>'[8]Amort Exh.'!K39</f>
        <v>-2.5520000000000001E-2</v>
      </c>
      <c r="G13" s="46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9" t="s">
        <v>30</v>
      </c>
    </row>
    <row r="17" spans="1:7" ht="14.1" customHeight="1" x14ac:dyDescent="0.2">
      <c r="A17" s="49" t="str">
        <f>"FROM TRANSPORT TO SALES in "&amp;TEXT([8]CommodAmort!A20,"mmmm, yyyy")&amp;" are as follows:"</f>
        <v>FROM TRANSPORT TO SALES in May, 2024 are as follows:</v>
      </c>
    </row>
    <row r="18" spans="1:7" ht="14.1" customHeight="1" x14ac:dyDescent="0.2"/>
    <row r="19" spans="1:7" ht="14.1" customHeight="1" x14ac:dyDescent="0.2">
      <c r="B19" s="50" t="s">
        <v>31</v>
      </c>
      <c r="C19" s="50"/>
      <c r="D19" s="50" t="s">
        <v>32</v>
      </c>
      <c r="E19" s="50"/>
      <c r="F19" s="50" t="s">
        <v>33</v>
      </c>
      <c r="G19" s="50"/>
    </row>
    <row r="20" spans="1:7" ht="14.1" customHeight="1" x14ac:dyDescent="0.2">
      <c r="A20" s="49" t="s">
        <v>34</v>
      </c>
      <c r="B20" s="51">
        <f>-B9</f>
        <v>0.11859</v>
      </c>
      <c r="C20" s="52" t="str">
        <f>IF(B20&gt;0,"Surcharge","Refund")</f>
        <v>Surcharge</v>
      </c>
      <c r="D20" s="51">
        <f>-D9</f>
        <v>7.5819999999999999E-2</v>
      </c>
      <c r="E20" s="52" t="str">
        <f>IF(D20&gt;0,"Surcharge","Refund")</f>
        <v>Surcharge</v>
      </c>
      <c r="F20" s="51">
        <f>-F9</f>
        <v>4.2770000000000002E-2</v>
      </c>
      <c r="G20" s="52" t="str">
        <f>IF(F20&gt;0,"Surcharge","Refund")</f>
        <v>Surcharge</v>
      </c>
    </row>
    <row r="21" spans="1:7" ht="14.1" customHeight="1" x14ac:dyDescent="0.2">
      <c r="A21" s="49" t="s">
        <v>35</v>
      </c>
      <c r="B21" s="51">
        <f>-B10</f>
        <v>8.8200000000000001E-2</v>
      </c>
      <c r="C21" s="52" t="str">
        <f>IF(B21&gt;0,"Surcharge","Refund")</f>
        <v>Surcharge</v>
      </c>
      <c r="D21" s="51">
        <f>-D10</f>
        <v>7.5819999999999999E-2</v>
      </c>
      <c r="E21" s="52" t="str">
        <f>IF(D21&gt;0,"Surcharge","Refund")</f>
        <v>Surcharge</v>
      </c>
      <c r="F21" s="51">
        <f>-F10</f>
        <v>1.238E-2</v>
      </c>
      <c r="G21" s="52" t="str">
        <f>IF(F21&gt;0,"Surcharge","Refund")</f>
        <v>Surcharge</v>
      </c>
    </row>
    <row r="22" spans="1:7" ht="14.1" customHeight="1" x14ac:dyDescent="0.2">
      <c r="A22" s="49" t="s">
        <v>36</v>
      </c>
      <c r="B22" s="51">
        <f>-B11</f>
        <v>0.10067</v>
      </c>
      <c r="C22" s="52" t="str">
        <f>IF(B22&gt;0,"Surcharge","Refund")</f>
        <v>Surcharge</v>
      </c>
      <c r="D22" s="51">
        <f>-D11</f>
        <v>7.5819999999999999E-2</v>
      </c>
      <c r="E22" s="52" t="str">
        <f>IF(D22&gt;0,"Surcharge","Refund")</f>
        <v>Surcharge</v>
      </c>
      <c r="F22" s="51">
        <f>-F11</f>
        <v>2.4850000000000001E-2</v>
      </c>
      <c r="G22" s="52" t="str">
        <f>IF(F22&gt;0,"Surcharge","Refund")</f>
        <v>Surcharge</v>
      </c>
    </row>
    <row r="23" spans="1:7" ht="14.1" customHeight="1" x14ac:dyDescent="0.2">
      <c r="A23" s="49" t="s">
        <v>37</v>
      </c>
      <c r="B23" s="51">
        <f>-B12</f>
        <v>0.10317999999999999</v>
      </c>
      <c r="C23" s="52" t="str">
        <f>IF(B23&gt;0,"Surcharge","Refund")</f>
        <v>Surcharge</v>
      </c>
      <c r="D23" s="51">
        <f>-D12</f>
        <v>7.5819999999999999E-2</v>
      </c>
      <c r="E23" s="52" t="str">
        <f>IF(D23&gt;0,"Surcharge","Refund")</f>
        <v>Surcharge</v>
      </c>
      <c r="F23" s="51">
        <f>-F12</f>
        <v>2.7359999999999999E-2</v>
      </c>
      <c r="G23" s="52" t="str">
        <f>IF(F23&gt;0,"Surcharge","Refund")</f>
        <v>Surcharge</v>
      </c>
    </row>
    <row r="24" spans="1:7" ht="14.1" customHeight="1" x14ac:dyDescent="0.2">
      <c r="A24" s="49" t="s">
        <v>38</v>
      </c>
      <c r="B24" s="51">
        <f>-B13</f>
        <v>0.10134</v>
      </c>
      <c r="C24" s="52" t="str">
        <f>IF(B24&gt;0,"Surcharge","Refund")</f>
        <v>Surcharge</v>
      </c>
      <c r="D24" s="51">
        <f>-D13</f>
        <v>7.5819999999999999E-2</v>
      </c>
      <c r="E24" s="52" t="str">
        <f>IF(D24&gt;0,"Surcharge","Refund")</f>
        <v>Surcharge</v>
      </c>
      <c r="F24" s="51">
        <f>-F13</f>
        <v>2.5520000000000001E-2</v>
      </c>
      <c r="G24" s="52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2024-05-07T07:00:00+00:00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40ABF8B3-5232-4F68-948B-71D14C8BE2D5}"/>
</file>

<file path=customXml/itemProps3.xml><?xml version="1.0" encoding="utf-8"?>
<ds:datastoreItem xmlns:ds="http://schemas.openxmlformats.org/officeDocument/2006/customXml" ds:itemID="{F38A9E93-7DF9-4870-9905-75957C44511D}"/>
</file>

<file path=customXml/itemProps4.xml><?xml version="1.0" encoding="utf-8"?>
<ds:datastoreItem xmlns:ds="http://schemas.openxmlformats.org/officeDocument/2006/customXml" ds:itemID="{CB0DD4B7-0A06-4278-BBED-4029A2B41618}"/>
</file>

<file path=customXml/itemProps5.xml><?xml version="1.0" encoding="utf-8"?>
<ds:datastoreItem xmlns:ds="http://schemas.openxmlformats.org/officeDocument/2006/customXml" ds:itemID="{024FEDF4-87C3-49F8-B4C1-0FAC65E55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2024-05-06T16:30:54Z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