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IAL\State USF Petition Filing - 2016\HITC Petition\"/>
    </mc:Choice>
  </mc:AlternateContent>
  <bookViews>
    <workbookView xWindow="0" yWindow="0" windowWidth="25200" windowHeight="12570" tabRatio="883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A3" i="12"/>
  <c r="D28" i="19" l="1"/>
  <c r="D26" i="13" l="1"/>
  <c r="D49" i="19" l="1"/>
  <c r="D47" i="19" l="1"/>
  <c r="D20" i="19"/>
  <c r="D12" i="19"/>
  <c r="D48" i="19"/>
  <c r="D50" i="19" s="1"/>
  <c r="D51" i="19" l="1"/>
  <c r="D26" i="1"/>
  <c r="D44" i="19"/>
  <c r="D45" i="19" s="1"/>
  <c r="D30" i="19"/>
  <c r="D52" i="19" l="1"/>
  <c r="F14" i="18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D22" i="10" s="1"/>
  <c r="E15" i="13"/>
  <c r="C54" i="13"/>
  <c r="C53" i="13"/>
  <c r="E23" i="13" l="1"/>
  <c r="D28" i="13"/>
  <c r="E26" i="13"/>
  <c r="C55" i="13"/>
  <c r="C47" i="13"/>
  <c r="C56" i="13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I32" i="12" s="1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7" i="12" l="1"/>
  <c r="E15" i="18"/>
  <c r="D35" i="19" s="1"/>
  <c r="E28" i="13"/>
  <c r="E29" i="13" s="1"/>
  <c r="D26" i="10"/>
  <c r="D53" i="13"/>
  <c r="D54" i="13"/>
  <c r="D29" i="13"/>
  <c r="D38" i="13" s="1"/>
  <c r="G22" i="5"/>
  <c r="B48" i="12"/>
  <c r="G48" i="12"/>
  <c r="I20" i="12"/>
  <c r="G10" i="5"/>
  <c r="G34" i="5"/>
  <c r="D46" i="12"/>
  <c r="D25" i="12"/>
  <c r="C34" i="12"/>
  <c r="H45" i="12"/>
  <c r="E12" i="8"/>
  <c r="E11" i="8"/>
  <c r="E54" i="13" l="1"/>
  <c r="E53" i="13"/>
  <c r="E38" i="13"/>
  <c r="E39" i="13" s="1"/>
  <c r="D39" i="13"/>
  <c r="I45" i="12"/>
  <c r="H46" i="12"/>
  <c r="H48" i="12" s="1"/>
  <c r="D34" i="12"/>
  <c r="C38" i="12"/>
  <c r="C48" i="12" s="1"/>
  <c r="D11" i="2"/>
  <c r="E56" i="13" l="1"/>
  <c r="D38" i="10"/>
  <c r="D18" i="19" s="1"/>
  <c r="D19" i="19" s="1"/>
  <c r="D55" i="13"/>
  <c r="D47" i="13"/>
  <c r="D56" i="13"/>
  <c r="I46" i="12"/>
  <c r="I48" i="12" s="1"/>
  <c r="G45" i="5"/>
  <c r="D38" i="12"/>
  <c r="D48" i="12" s="1"/>
  <c r="C34" i="5"/>
  <c r="D33" i="2"/>
  <c r="B38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1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0" i="3"/>
  <c r="D21" i="3" s="1"/>
  <c r="C29" i="1"/>
  <c r="C39" i="1" s="1"/>
  <c r="G46" i="5"/>
  <c r="C38" i="5"/>
  <c r="D54" i="10"/>
  <c r="D53" i="10"/>
  <c r="E13" i="8"/>
  <c r="F13" i="8" s="1"/>
  <c r="D23" i="10"/>
  <c r="D29" i="10" s="1"/>
  <c r="G37" i="5"/>
  <c r="G32" i="5"/>
  <c r="G20" i="5"/>
  <c r="C46" i="5"/>
  <c r="F37" i="5"/>
  <c r="F32" i="5"/>
  <c r="F20" i="5"/>
  <c r="F12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D8" i="19" l="1"/>
  <c r="F11" i="18"/>
  <c r="D15" i="18"/>
  <c r="D34" i="19" s="1"/>
  <c r="D36" i="19" s="1"/>
  <c r="D37" i="19" s="1"/>
  <c r="E26" i="1"/>
  <c r="D28" i="1"/>
  <c r="H45" i="2"/>
  <c r="I45" i="2" s="1"/>
  <c r="F45" i="5" s="1"/>
  <c r="F46" i="5" s="1"/>
  <c r="F48" i="5" s="1"/>
  <c r="C47" i="1"/>
  <c r="C56" i="1"/>
  <c r="C55" i="1"/>
  <c r="H46" i="2"/>
  <c r="H48" i="2" s="1"/>
  <c r="D34" i="2"/>
  <c r="D39" i="10"/>
  <c r="G48" i="2"/>
  <c r="B48" i="2"/>
  <c r="B46" i="5"/>
  <c r="G48" i="5"/>
  <c r="B25" i="5"/>
  <c r="C48" i="5"/>
  <c r="D11" i="19" l="1"/>
  <c r="D13" i="19" s="1"/>
  <c r="D14" i="19" s="1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6" i="2"/>
  <c r="I48" i="2" s="1"/>
  <c r="D55" i="10"/>
  <c r="C48" i="2"/>
  <c r="D56" i="10"/>
  <c r="D38" i="19" l="1"/>
  <c r="D39" i="19" s="1"/>
  <c r="D24" i="19"/>
  <c r="E54" i="1"/>
  <c r="E53" i="1"/>
  <c r="E29" i="1"/>
  <c r="C54" i="10"/>
  <c r="C53" i="10"/>
  <c r="C29" i="10"/>
  <c r="E38" i="1"/>
  <c r="D38" i="2"/>
  <c r="D48" i="2" s="1"/>
  <c r="B34" i="5"/>
  <c r="B38" i="5" s="1"/>
  <c r="B48" i="5" s="1"/>
  <c r="E39" i="1" l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<sst xmlns="http://schemas.openxmlformats.org/spreadsheetml/2006/main" count="694" uniqueCount="315">
  <si>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</si>
  <si>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</si>
  <si>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</si>
  <si>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</si>
  <si>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</si>
  <si>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</si>
  <si>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</si>
  <si>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</si>
  <si>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</si>
  <si>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</si>
  <si>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</si>
  <si>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</si>
  <si>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</si>
  <si>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</si>
  <si>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</si>
  <si>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</si>
  <si>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</si>
  <si>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</si>
  <si>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</si>
  <si>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</si>
  <si>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</si>
  <si>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</si>
  <si>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</si>
  <si>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</si>
  <si>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</si>
  <si>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</si>
  <si>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</si>
  <si>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</si>
  <si>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</si>
  <si>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</si>
  <si>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</si>
  <si>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</si>
  <si>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</si>
  <si>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</si>
  <si>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</si>
  <si>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</si>
  <si>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</si>
  <si>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</si>
  <si>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</si>
  <si>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</si>
  <si>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</si>
  <si>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</si>
  <si>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</si>
  <si>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</si>
  <si>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</si>
  <si>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</si>
  <si>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</si>
  <si>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</si>
  <si>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</si>
  <si>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</si>
  <si>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</si>
  <si>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</si>
  <si>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</si>
  <si>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</si>
  <si>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</si>
  <si>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</si>
  <si>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</si>
  <si>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</si>
  <si>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</si>
  <si>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</si>
  <si>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</si>
  <si>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</si>
  <si>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</si>
  <si>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</si>
  <si>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</si>
  <si>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</si>
  <si>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</si>
  <si>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</si>
  <si>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</si>
  <si>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</si>
  <si>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</si>
  <si>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</si>
  <si>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</si>
  <si>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</si>
  <si>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</si>
  <si>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</si>
  <si>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</si>
  <si>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</si>
  <si>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</si>
  <si>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</si>
  <si>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</si>
  <si>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</si>
  <si>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</si>
  <si>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</si>
  <si>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</si>
  <si>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</si>
  <si>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</si>
  <si>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</si>
  <si>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</si>
  <si>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</si>
  <si>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</si>
  <si>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</si>
  <si>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</si>
  <si>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</si>
  <si>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</si>
  <si>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</si>
  <si>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</si>
  <si>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</si>
  <si>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</si>
  <si>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</si>
  <si>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</si>
  <si>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</si>
  <si>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</si>
  <si>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</si>
  <si>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</si>
  <si>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</si>
  <si>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</si>
  <si>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</si>
  <si>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</si>
  <si>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</si>
  <si>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</si>
  <si>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</si>
  <si>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</si>
  <si>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</si>
  <si>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</si>
  <si>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</si>
  <si>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</si>
  <si>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</si>
  <si>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</si>
  <si>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</si>
  <si>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</si>
  <si>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</si>
  <si>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</si>
  <si>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</si>
  <si>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</si>
  <si>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</si>
  <si>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</si>
  <si>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</si>
  <si>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</si>
  <si>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</si>
  <si>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</si>
  <si>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</si>
  <si>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</si>
  <si>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</si>
  <si>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</si>
  <si>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</si>
  <si>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</si>
  <si>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</si>
  <si>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</si>
  <si>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</si>
  <si>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</si>
  <si>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</si>
  <si>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</si>
  <si>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</si>
  <si>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</si>
  <si>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</si>
  <si>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</si>
  <si>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48. Other Deferred Credits (C)</t>
  </si>
  <si>
    <t>1. Normal balance of deferred income taxes and</t>
  </si>
  <si>
    <t>Adj. to NonReg</t>
  </si>
  <si>
    <t>Total Operations Expenses (8 thru 12 +13b)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</si>
  <si>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</si>
  <si>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</si>
  <si>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</si>
  <si>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</si>
  <si>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</si>
  <si>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</si>
  <si>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</si>
  <si>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</si>
  <si>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</si>
  <si>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</si>
  <si>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</si>
  <si>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</si>
  <si>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</si>
  <si>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</si>
  <si>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</si>
  <si>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</si>
  <si>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</si>
  <si>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</si>
  <si>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</si>
  <si>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</si>
  <si>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</si>
  <si>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</si>
  <si>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</si>
  <si>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</si>
  <si>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</si>
  <si>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</si>
  <si>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</si>
  <si>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</si>
  <si>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</si>
  <si>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</si>
  <si>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</si>
  <si>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</si>
  <si>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</si>
  <si>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</si>
  <si>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</si>
  <si>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</si>
  <si>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</si>
  <si>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</si>
  <si>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</si>
  <si>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</si>
  <si>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</si>
  <si>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</si>
  <si>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</si>
  <si>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</si>
  <si>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</si>
  <si>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</si>
  <si>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</si>
  <si>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</si>
  <si>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</si>
  <si>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</si>
  <si>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</si>
  <si>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</si>
  <si>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</si>
  <si>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</si>
  <si>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</si>
  <si>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</si>
  <si>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</si>
  <si>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</si>
  <si>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</si>
  <si>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</si>
  <si>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</si>
  <si>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</si>
  <si>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</si>
  <si>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</si>
  <si>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</si>
  <si>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</si>
  <si>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</si>
  <si>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</si>
  <si>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</si>
  <si>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</si>
  <si>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</si>
  <si>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</si>
  <si>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</si>
  <si>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</si>
  <si>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2014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</si>
  <si>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</si>
  <si>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</si>
  <si>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</si>
  <si>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</si>
  <si>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</si>
  <si>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</si>
  <si>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</si>
  <si>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</si>
  <si>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</si>
  <si>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</si>
  <si>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(B)+(C)-(A)</t>
  </si>
  <si>
    <t>Sanity Check:</t>
  </si>
  <si>
    <t>Inverse of effective tax rate (100%-Line 10 percent)</t>
  </si>
  <si>
    <t>(D)</t>
  </si>
  <si>
    <t>Regulated Rate of Return</t>
  </si>
  <si>
    <t>Regulated rate base Year End 2014</t>
  </si>
  <si>
    <t>Total</t>
  </si>
  <si>
    <t>Simple Avg.</t>
  </si>
  <si>
    <t>(E)</t>
  </si>
  <si>
    <t>Regulated rate of return</t>
  </si>
  <si>
    <t>Source</t>
  </si>
  <si>
    <t>Total Consolidated Company Return on Equity</t>
  </si>
  <si>
    <t>Audited FinStmts</t>
  </si>
  <si>
    <t xml:space="preserve">Total Equity Year End 2014 </t>
  </si>
  <si>
    <t>(G)</t>
  </si>
  <si>
    <t>(H)</t>
  </si>
  <si>
    <t>(H)/(G)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</si>
  <si>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</si>
  <si>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</si>
  <si>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</si>
  <si>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</si>
  <si>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Adjusted Net Income (Line 17*Line 18) = Line 14</t>
  </si>
  <si>
    <t>Line 7 (above)</t>
  </si>
  <si>
    <t xml:space="preserve">Consolidated Net Income  </t>
  </si>
  <si>
    <t>Inputted S Corp Tax Rate</t>
  </si>
  <si>
    <t>Adj Operating Income after inputted FIT</t>
  </si>
  <si>
    <t>(B)/(E)</t>
  </si>
  <si>
    <t>Line 2 above</t>
  </si>
  <si>
    <t>inputted FIT (Line 4* Line 5)</t>
  </si>
  <si>
    <t>Inputted FIT (Line 34 * Line 35)</t>
  </si>
  <si>
    <t>Adj Consolidated Net Income after inputted FIT</t>
  </si>
  <si>
    <t xml:space="preserve">Line 31 as reported </t>
  </si>
  <si>
    <t>Total Adj. Consolidated Company Return on Equity</t>
  </si>
  <si>
    <t>Net Operating Income Inputted FIT Calculation</t>
  </si>
  <si>
    <t>Adj. Net Operating income after FIT (Line 1 - Line 6)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</si>
  <si>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</si>
  <si>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</si>
  <si>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</si>
  <si>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</si>
  <si>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</si>
  <si>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</si>
  <si>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</si>
  <si>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</si>
  <si>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</si>
  <si>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</si>
  <si>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</si>
  <si>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</si>
  <si>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</si>
  <si>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</si>
  <si>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</si>
  <si>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</si>
  <si>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</si>
  <si>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2015 (A)</t>
  </si>
  <si>
    <t>2015 (B)</t>
  </si>
  <si>
    <t>2015 (C)</t>
  </si>
  <si>
    <t>Balance 2015</t>
  </si>
  <si>
    <t>Balance - 2015</t>
  </si>
  <si>
    <t>If 2014 does not equal last year's petition and template,</t>
  </si>
  <si>
    <t>explain.</t>
  </si>
  <si>
    <r>
      <t xml:space="preserve">Description of Out-of-Period - 2015 (As Recorded) </t>
    </r>
    <r>
      <rPr>
        <b/>
        <sz val="11"/>
        <color theme="1"/>
        <rFont val="Calibri"/>
        <family val="2"/>
        <scheme val="minor"/>
      </rPr>
      <t>OR</t>
    </r>
  </si>
  <si>
    <t>Pro Forma (PF) Adjustments for Current Year or Reversing from Prior Year</t>
  </si>
  <si>
    <t>OOP or PDF?</t>
  </si>
  <si>
    <t>2015</t>
  </si>
  <si>
    <t xml:space="preserve">Total Equity Year End 2015 </t>
  </si>
  <si>
    <t>Regulated rate base Year End 2015</t>
  </si>
  <si>
    <t>Out-of-Period or Pro Forma Adjustments</t>
  </si>
  <si>
    <t xml:space="preserve">Out-of-period or Pro Forma Adjustments </t>
  </si>
  <si>
    <t>Company Name:  (Below)</t>
  </si>
  <si>
    <t xml:space="preserve">S Corps provide effective tax rate from Cost study on Page 9 Inc. Stmt </t>
  </si>
  <si>
    <t>Column B, automatic offset to Nonregulated Net Income (No Impact</t>
  </si>
  <si>
    <t xml:space="preserve"> to retained earnings)</t>
  </si>
  <si>
    <t>S Corps provide effective tax rate from Cost study on Page 9, Inc. Stmt</t>
  </si>
  <si>
    <t xml:space="preserve">Column B, automatic offset to Nonregulated Net Income (No Impact to </t>
  </si>
  <si>
    <t>retained earnings)</t>
  </si>
  <si>
    <t>Adjustment #5</t>
  </si>
  <si>
    <t>Year</t>
  </si>
  <si>
    <t>Lines 2, 16 &amp; 33 will be completed by Staff</t>
  </si>
  <si>
    <t>Lines 28, 29 &amp; 32 to be completed by the Company</t>
  </si>
  <si>
    <t>Hat Island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</si>
</sst>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165" fontId="0" fillId="0" borderId="0" xfId="0" applyNumberFormat="1" applyBorder="1"/>
    <xf numFmtId="165" fontId="0" fillId="0" borderId="1" xfId="0" applyNumberFormat="1" applyBorder="1"/>
    <xf numFmtId="10" fontId="0" fillId="0" borderId="0" xfId="0" applyNumberFormat="1" applyBorder="1"/>
    <xf numFmtId="164" fontId="0" fillId="0" borderId="18" xfId="2" applyNumberFormat="1" applyFont="1" applyBorder="1"/>
    <xf numFmtId="168" fontId="0" fillId="0" borderId="0" xfId="5" applyNumberFormat="1" applyFont="1" applyBorder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165" fontId="0" fillId="0" borderId="11" xfId="0" applyNumberFormat="1" applyBorder="1"/>
    <xf numFmtId="10" fontId="0" fillId="0" borderId="0" xfId="2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5" fontId="0" fillId="0" borderId="0" xfId="4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9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17"/>
  <sheetViews>
    <sheetView tabSelected="1" view="pageLayout" zoomScaleNormal="100" workbookViewId="0">
      <selection activeCell="A18" sqref="A18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27" t="s">
        <v>278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27" t="s">
        <v>279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27" t="s">
        <v>280</v>
      </c>
      <c r="B17" s="48"/>
      <c r="C17" s="48"/>
      <c r="D17" s="48"/>
      <c r="E17" s="48"/>
    </row>
  </sheetData>
  <pageMargins left="0.7" right="0.7" top="0.75" bottom="0.75" header="0.3" footer="0.3"/>
  <pageSetup orientation="landscape" r:id="rId1"/>
  <headerFooter>
    <oddHeader>&amp;CEXHIBIT 4
FINANCIAL TEMPLATE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5"/>
  <sheetViews>
    <sheetView tabSelected="1" view="pageLayout" zoomScaleNormal="100" workbookViewId="0">
      <selection activeCell="A18" sqref="A18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181</v>
      </c>
    </row>
    <row r="3" spans="1:5" x14ac:dyDescent="0.25">
      <c r="B3" s="59" t="str">
        <f>PriorYearBalanceSheet!A3</f>
        <v>Hat Island Telephone Company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73</v>
      </c>
      <c r="E6" s="24" t="s">
        <v>125</v>
      </c>
    </row>
    <row r="7" spans="1:5" x14ac:dyDescent="0.25">
      <c r="A7" s="18" t="s">
        <v>0</v>
      </c>
      <c r="B7" s="11" t="s">
        <v>166</v>
      </c>
      <c r="C7" s="11" t="s">
        <v>154</v>
      </c>
      <c r="D7" s="11">
        <v>2014</v>
      </c>
      <c r="E7" s="5">
        <v>2015</v>
      </c>
    </row>
    <row r="8" spans="1:5" x14ac:dyDescent="0.25">
      <c r="A8" s="20"/>
      <c r="B8" s="20"/>
      <c r="C8" s="12" t="s">
        <v>155</v>
      </c>
      <c r="D8" s="26"/>
      <c r="E8" s="30"/>
    </row>
    <row r="9" spans="1:5" x14ac:dyDescent="0.25">
      <c r="A9" s="10">
        <v>1</v>
      </c>
      <c r="B9" s="7" t="s">
        <v>156</v>
      </c>
      <c r="C9" s="28" t="s">
        <v>157</v>
      </c>
      <c r="D9" s="56">
        <v>7155</v>
      </c>
      <c r="E9" s="56">
        <v>7514</v>
      </c>
    </row>
    <row r="10" spans="1:5" x14ac:dyDescent="0.25">
      <c r="A10" s="11">
        <v>2</v>
      </c>
      <c r="B10" s="45" t="s">
        <v>158</v>
      </c>
      <c r="C10" s="29" t="s">
        <v>159</v>
      </c>
      <c r="D10" s="45"/>
      <c r="E10" s="45"/>
    </row>
    <row r="11" spans="1:5" x14ac:dyDescent="0.25">
      <c r="A11" s="11" t="s">
        <v>196</v>
      </c>
      <c r="B11" s="18" t="s">
        <v>160</v>
      </c>
      <c r="C11" s="11"/>
      <c r="D11" s="53">
        <v>-104</v>
      </c>
      <c r="E11" s="53">
        <v>1759</v>
      </c>
    </row>
    <row r="12" spans="1:5" x14ac:dyDescent="0.25">
      <c r="A12" s="11" t="s">
        <v>197</v>
      </c>
      <c r="B12" s="18" t="s">
        <v>276</v>
      </c>
      <c r="C12" s="11"/>
      <c r="D12" s="53">
        <v>2207</v>
      </c>
      <c r="E12" s="53">
        <v>-3460</v>
      </c>
    </row>
    <row r="13" spans="1:5" x14ac:dyDescent="0.25">
      <c r="A13" s="11">
        <v>3</v>
      </c>
      <c r="B13" s="45" t="s">
        <v>162</v>
      </c>
      <c r="C13" s="11">
        <v>5083</v>
      </c>
      <c r="D13" s="45"/>
      <c r="E13" s="45"/>
    </row>
    <row r="14" spans="1:5" x14ac:dyDescent="0.25">
      <c r="A14" s="11" t="s">
        <v>198</v>
      </c>
      <c r="B14" s="18" t="s">
        <v>160</v>
      </c>
      <c r="C14" s="11"/>
      <c r="D14" s="53">
        <v>14680</v>
      </c>
      <c r="E14" s="53">
        <v>12058</v>
      </c>
    </row>
    <row r="15" spans="1:5" x14ac:dyDescent="0.25">
      <c r="A15" s="11" t="s">
        <v>199</v>
      </c>
      <c r="B15" s="18" t="s">
        <v>161</v>
      </c>
      <c r="C15" s="11"/>
      <c r="D15" s="53">
        <v>0</v>
      </c>
      <c r="E15" s="53">
        <v>0</v>
      </c>
    </row>
    <row r="16" spans="1:5" x14ac:dyDescent="0.25">
      <c r="A16" s="11">
        <v>4</v>
      </c>
      <c r="B16" s="18" t="s">
        <v>277</v>
      </c>
      <c r="C16" s="11" t="s">
        <v>163</v>
      </c>
      <c r="D16" s="53">
        <v>9531</v>
      </c>
      <c r="E16" s="53">
        <v>9881</v>
      </c>
    </row>
    <row r="17" spans="1:5" x14ac:dyDescent="0.25">
      <c r="A17" s="11">
        <v>5</v>
      </c>
      <c r="B17" s="18" t="s">
        <v>218</v>
      </c>
      <c r="C17" s="11"/>
      <c r="D17" s="53">
        <v>1184</v>
      </c>
      <c r="E17" s="53">
        <v>1860</v>
      </c>
    </row>
    <row r="18" spans="1:5" x14ac:dyDescent="0.25">
      <c r="A18" s="11">
        <v>6</v>
      </c>
      <c r="B18" s="18" t="s">
        <v>184</v>
      </c>
      <c r="C18" s="12"/>
      <c r="D18" s="54"/>
      <c r="E18" s="54"/>
    </row>
    <row r="19" spans="1:5" x14ac:dyDescent="0.25">
      <c r="A19" s="11">
        <v>7</v>
      </c>
      <c r="B19" s="18" t="s">
        <v>164</v>
      </c>
      <c r="C19" s="7"/>
      <c r="D19" s="36">
        <f>D9+D11+D12+D14+D15+D16+D17+D18</f>
        <v>34653</v>
      </c>
      <c r="E19" s="36">
        <f>E9+E11+E12+E14+E15+E16+E17+E18</f>
        <v>29612</v>
      </c>
    </row>
    <row r="20" spans="1:5" x14ac:dyDescent="0.25">
      <c r="A20" s="11">
        <v>8</v>
      </c>
      <c r="B20" s="19" t="s">
        <v>170</v>
      </c>
      <c r="C20" s="18"/>
      <c r="D20" s="38">
        <f>IncomeStmtSummary!C10</f>
        <v>34653</v>
      </c>
      <c r="E20" s="38">
        <f>IncomeStmtSummary!D10</f>
        <v>29612</v>
      </c>
    </row>
    <row r="21" spans="1:5" ht="15.75" thickBot="1" x14ac:dyDescent="0.3">
      <c r="A21" s="12">
        <v>9</v>
      </c>
      <c r="B21" s="52" t="s">
        <v>141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3" t="s">
        <v>201</v>
      </c>
      <c r="C22" s="67"/>
      <c r="D22" s="67"/>
      <c r="E22" s="67"/>
    </row>
    <row r="23" spans="1:5" x14ac:dyDescent="0.25">
      <c r="B23" t="s">
        <v>185</v>
      </c>
      <c r="C23" s="67"/>
      <c r="D23" s="67"/>
      <c r="E23" s="67"/>
    </row>
    <row r="24" spans="1:5" x14ac:dyDescent="0.25">
      <c r="B24" t="s">
        <v>186</v>
      </c>
      <c r="C24" s="67"/>
      <c r="D24" s="67"/>
      <c r="E24" s="67"/>
    </row>
    <row r="25" spans="1:5" x14ac:dyDescent="0.25">
      <c r="A25" s="67"/>
      <c r="B25" s="67"/>
      <c r="C25" s="67"/>
      <c r="D25" s="67"/>
      <c r="E25" s="67"/>
    </row>
    <row r="26" spans="1:5" x14ac:dyDescent="0.25">
      <c r="A26" s="67"/>
      <c r="B26" s="67"/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</sheetData>
  <sheetProtection algorithmName="SHA-512" hashValue="TSO7Ej5hv34JPzTdp88R86oFjTbRVnpI4lFU+uDWew3Jfh8D+WN4HZnc+l8ob+MyW26DdeH5xBOONVMVla4CVg==" saltValue="PRJjx0tMk3Sr6hjws3B6Sw==" spinCount="100000" sheet="1" objects="1" scenarios="1" selectLockedCells="1"/>
  <pageMargins left="0.7" right="0.7" top="0.75" bottom="0.75" header="0.3" footer="0.3"/>
  <pageSetup orientation="landscape" r:id="rId1"/>
  <headerFooter>
    <oddHeader>&amp;CEXHIBIT 4
FINANCIAL TEMPLATE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3"/>
  <sheetViews>
    <sheetView tabSelected="1" view="pageLayout" zoomScaleNormal="100" workbookViewId="0">
      <selection activeCell="A18" sqref="A18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</cols>
  <sheetData>
    <row r="2" spans="1:5" x14ac:dyDescent="0.25">
      <c r="A2" s="48" t="s">
        <v>303</v>
      </c>
      <c r="B2" s="48"/>
    </row>
    <row r="3" spans="1:5" x14ac:dyDescent="0.25">
      <c r="A3" s="2" t="str">
        <f>PriorYearBalanceSheet!A3</f>
        <v>Hat Island Telephone Company</v>
      </c>
      <c r="B3" s="13"/>
    </row>
    <row r="6" spans="1:5" x14ac:dyDescent="0.25">
      <c r="A6" s="10" t="s">
        <v>295</v>
      </c>
      <c r="B6" s="10" t="s">
        <v>311</v>
      </c>
      <c r="C6" s="10"/>
      <c r="D6" s="136" t="s">
        <v>212</v>
      </c>
      <c r="E6" s="137"/>
    </row>
    <row r="7" spans="1:5" x14ac:dyDescent="0.25">
      <c r="A7" s="12" t="s">
        <v>296</v>
      </c>
      <c r="B7" s="12"/>
      <c r="C7" s="12" t="s">
        <v>297</v>
      </c>
      <c r="D7" s="129" t="s">
        <v>220</v>
      </c>
      <c r="E7" s="6" t="s">
        <v>221</v>
      </c>
    </row>
    <row r="8" spans="1:5" x14ac:dyDescent="0.25">
      <c r="A8" s="10"/>
      <c r="B8" s="10"/>
      <c r="C8" s="10"/>
      <c r="D8" s="10"/>
      <c r="E8" s="24"/>
    </row>
    <row r="9" spans="1:5" x14ac:dyDescent="0.25">
      <c r="A9" s="18" t="s">
        <v>213</v>
      </c>
      <c r="B9" s="18"/>
      <c r="C9" s="18"/>
      <c r="D9" s="134"/>
      <c r="E9" s="132"/>
    </row>
    <row r="10" spans="1:5" x14ac:dyDescent="0.25">
      <c r="A10" s="18"/>
      <c r="B10" s="18"/>
      <c r="C10" s="18"/>
      <c r="D10" s="134"/>
      <c r="E10" s="132"/>
    </row>
    <row r="11" spans="1:5" x14ac:dyDescent="0.25">
      <c r="A11" s="18"/>
      <c r="B11" s="18"/>
      <c r="C11" s="18"/>
      <c r="D11" s="134"/>
      <c r="E11" s="132"/>
    </row>
    <row r="12" spans="1:5" x14ac:dyDescent="0.25">
      <c r="A12" s="18"/>
      <c r="B12" s="18"/>
      <c r="C12" s="18"/>
      <c r="D12" s="134"/>
      <c r="E12" s="132"/>
    </row>
    <row r="13" spans="1:5" x14ac:dyDescent="0.25">
      <c r="A13" s="20"/>
      <c r="B13" s="20"/>
      <c r="C13" s="20"/>
      <c r="D13" s="135"/>
      <c r="E13" s="133"/>
    </row>
    <row r="14" spans="1:5" x14ac:dyDescent="0.25">
      <c r="A14" s="18" t="s">
        <v>214</v>
      </c>
      <c r="B14" s="18"/>
      <c r="C14" s="18"/>
      <c r="D14" s="134"/>
      <c r="E14" s="132"/>
    </row>
    <row r="15" spans="1:5" x14ac:dyDescent="0.25">
      <c r="A15" s="18"/>
      <c r="B15" s="18"/>
      <c r="C15" s="18"/>
      <c r="D15" s="134"/>
      <c r="E15" s="132"/>
    </row>
    <row r="16" spans="1:5" x14ac:dyDescent="0.25">
      <c r="A16" s="18"/>
      <c r="B16" s="18"/>
      <c r="C16" s="18"/>
      <c r="D16" s="134"/>
      <c r="E16" s="132"/>
    </row>
    <row r="17" spans="1:5" x14ac:dyDescent="0.25">
      <c r="A17" s="18"/>
      <c r="B17" s="18"/>
      <c r="C17" s="18"/>
      <c r="D17" s="134"/>
      <c r="E17" s="132"/>
    </row>
    <row r="18" spans="1:5" x14ac:dyDescent="0.25">
      <c r="A18" s="20"/>
      <c r="B18" s="20"/>
      <c r="C18" s="20"/>
      <c r="D18" s="135"/>
      <c r="E18" s="133"/>
    </row>
    <row r="19" spans="1:5" x14ac:dyDescent="0.25">
      <c r="A19" s="18" t="s">
        <v>215</v>
      </c>
      <c r="B19" s="18"/>
      <c r="C19" s="18"/>
      <c r="D19" s="134"/>
      <c r="E19" s="132"/>
    </row>
    <row r="20" spans="1:5" x14ac:dyDescent="0.25">
      <c r="A20" s="18"/>
      <c r="B20" s="18"/>
      <c r="C20" s="18"/>
      <c r="D20" s="134"/>
      <c r="E20" s="132"/>
    </row>
    <row r="21" spans="1:5" x14ac:dyDescent="0.25">
      <c r="A21" s="18"/>
      <c r="B21" s="18"/>
      <c r="C21" s="18"/>
      <c r="D21" s="134"/>
      <c r="E21" s="132"/>
    </row>
    <row r="22" spans="1:5" x14ac:dyDescent="0.25">
      <c r="A22" s="18"/>
      <c r="B22" s="18"/>
      <c r="C22" s="18"/>
      <c r="D22" s="134"/>
      <c r="E22" s="132"/>
    </row>
    <row r="23" spans="1:5" x14ac:dyDescent="0.25">
      <c r="A23" s="20"/>
      <c r="B23" s="20"/>
      <c r="C23" s="20"/>
      <c r="D23" s="135"/>
      <c r="E23" s="133"/>
    </row>
    <row r="24" spans="1:5" x14ac:dyDescent="0.25">
      <c r="A24" s="18" t="s">
        <v>222</v>
      </c>
      <c r="B24" s="18"/>
      <c r="C24" s="18"/>
      <c r="D24" s="134"/>
      <c r="E24" s="132"/>
    </row>
    <row r="25" spans="1:5" x14ac:dyDescent="0.25">
      <c r="A25" s="18"/>
      <c r="B25" s="18"/>
      <c r="C25" s="18"/>
      <c r="D25" s="134"/>
      <c r="E25" s="132"/>
    </row>
    <row r="26" spans="1:5" x14ac:dyDescent="0.25">
      <c r="A26" s="18"/>
      <c r="B26" s="18"/>
      <c r="C26" s="18"/>
      <c r="D26" s="134"/>
      <c r="E26" s="132"/>
    </row>
    <row r="27" spans="1:5" x14ac:dyDescent="0.25">
      <c r="A27" s="18"/>
      <c r="B27" s="18"/>
      <c r="C27" s="18"/>
      <c r="D27" s="134"/>
      <c r="E27" s="132"/>
    </row>
    <row r="28" spans="1:5" x14ac:dyDescent="0.25">
      <c r="A28" s="20"/>
      <c r="B28" s="20"/>
      <c r="C28" s="20"/>
      <c r="D28" s="135"/>
      <c r="E28" s="133"/>
    </row>
    <row r="29" spans="1:5" x14ac:dyDescent="0.25">
      <c r="A29" s="18" t="s">
        <v>310</v>
      </c>
      <c r="B29" s="18"/>
      <c r="C29" s="18"/>
      <c r="D29" s="134"/>
      <c r="E29" s="132"/>
    </row>
    <row r="30" spans="1:5" x14ac:dyDescent="0.25">
      <c r="A30" s="18"/>
      <c r="B30" s="18"/>
      <c r="C30" s="18"/>
      <c r="D30" s="134"/>
      <c r="E30" s="132"/>
    </row>
    <row r="31" spans="1:5" x14ac:dyDescent="0.25">
      <c r="A31" s="18"/>
      <c r="B31" s="18"/>
      <c r="C31" s="18"/>
      <c r="D31" s="134"/>
      <c r="E31" s="132"/>
    </row>
    <row r="32" spans="1:5" x14ac:dyDescent="0.25">
      <c r="A32" s="18"/>
      <c r="B32" s="18"/>
      <c r="C32" s="18"/>
      <c r="D32" s="134"/>
      <c r="E32" s="132"/>
    </row>
    <row r="33" spans="1:5" x14ac:dyDescent="0.25">
      <c r="A33" s="20"/>
      <c r="B33" s="20"/>
      <c r="C33" s="20"/>
      <c r="D33" s="135"/>
      <c r="E33" s="133"/>
    </row>
    <row r="34" spans="1:5" x14ac:dyDescent="0.25">
      <c r="D34" s="128"/>
      <c r="E34" s="128"/>
    </row>
    <row r="35" spans="1:5" x14ac:dyDescent="0.25">
      <c r="D35" s="128"/>
      <c r="E35" s="128"/>
    </row>
    <row r="36" spans="1:5" x14ac:dyDescent="0.25">
      <c r="D36" s="128"/>
      <c r="E36" s="128"/>
    </row>
    <row r="37" spans="1:5" x14ac:dyDescent="0.25">
      <c r="D37" s="128"/>
      <c r="E37" s="128"/>
    </row>
    <row r="38" spans="1:5" x14ac:dyDescent="0.25">
      <c r="D38" s="128"/>
      <c r="E38" s="128"/>
    </row>
    <row r="39" spans="1:5" x14ac:dyDescent="0.25">
      <c r="D39" s="128"/>
      <c r="E39" s="128"/>
    </row>
    <row r="40" spans="1:5" x14ac:dyDescent="0.25">
      <c r="D40" s="128"/>
      <c r="E40" s="128"/>
    </row>
    <row r="41" spans="1:5" x14ac:dyDescent="0.25">
      <c r="D41" s="128"/>
      <c r="E41" s="128"/>
    </row>
    <row r="42" spans="1:5" x14ac:dyDescent="0.25">
      <c r="D42" s="128"/>
      <c r="E42" s="128"/>
    </row>
    <row r="43" spans="1:5" x14ac:dyDescent="0.25">
      <c r="D43" s="128"/>
      <c r="E43" s="128"/>
    </row>
    <row r="44" spans="1:5" x14ac:dyDescent="0.25">
      <c r="D44" s="128"/>
      <c r="E44" s="128"/>
    </row>
    <row r="45" spans="1:5" x14ac:dyDescent="0.25">
      <c r="D45" s="128"/>
      <c r="E45" s="128"/>
    </row>
    <row r="46" spans="1:5" x14ac:dyDescent="0.25">
      <c r="D46" s="128"/>
      <c r="E46" s="128"/>
    </row>
    <row r="47" spans="1:5" x14ac:dyDescent="0.25">
      <c r="D47" s="128"/>
      <c r="E47" s="128"/>
    </row>
    <row r="48" spans="1:5" x14ac:dyDescent="0.25">
      <c r="D48" s="128"/>
      <c r="E48" s="128"/>
    </row>
    <row r="49" spans="4:5" x14ac:dyDescent="0.25">
      <c r="D49" s="128"/>
      <c r="E49" s="128"/>
    </row>
    <row r="50" spans="4:5" x14ac:dyDescent="0.25">
      <c r="D50" s="128"/>
      <c r="E50" s="128"/>
    </row>
    <row r="51" spans="4:5" x14ac:dyDescent="0.25">
      <c r="D51" s="128"/>
      <c r="E51" s="128"/>
    </row>
    <row r="52" spans="4:5" x14ac:dyDescent="0.25">
      <c r="D52" s="128"/>
      <c r="E52" s="128"/>
    </row>
    <row r="53" spans="4:5" x14ac:dyDescent="0.25">
      <c r="D53" s="128"/>
      <c r="E53" s="128"/>
    </row>
  </sheetData>
  <mergeCells count="1">
    <mergeCell ref="D6:E6"/>
  </mergeCells>
  <pageMargins left="0.7" right="0.7" top="0.75" bottom="0.75" header="0.3" footer="0.3"/>
  <pageSetup scale="95" orientation="landscape" r:id="rId1"/>
  <headerFooter>
    <oddHeader>&amp;CEXHIBIT 4
FINANCIAL TEMPLATE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0"/>
  <sheetViews>
    <sheetView tabSelected="1" view="pageLayout" topLeftCell="A32" zoomScaleNormal="100" workbookViewId="0">
      <selection activeCell="A18" sqref="A18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165</v>
      </c>
    </row>
    <row r="3" spans="1:6" ht="15.75" thickBot="1" x14ac:dyDescent="0.3">
      <c r="C3" s="119" t="str">
        <f>PriorYearBalanceSheet!A3</f>
        <v>Hat Island Telephone Company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 t="s">
        <v>298</v>
      </c>
      <c r="E6" s="7"/>
    </row>
    <row r="7" spans="1:6" x14ac:dyDescent="0.25">
      <c r="A7" s="75" t="s">
        <v>0</v>
      </c>
      <c r="B7" s="9" t="s">
        <v>226</v>
      </c>
      <c r="C7" s="9" t="s">
        <v>269</v>
      </c>
      <c r="D7" s="20"/>
      <c r="E7" s="20"/>
    </row>
    <row r="8" spans="1:6" x14ac:dyDescent="0.25">
      <c r="A8" s="10">
        <v>1</v>
      </c>
      <c r="B8" s="7" t="s">
        <v>281</v>
      </c>
      <c r="C8" s="7" t="s">
        <v>253</v>
      </c>
      <c r="D8" s="89">
        <f>IncomeStmtSummary!D29</f>
        <v>-6781</v>
      </c>
      <c r="E8" s="7"/>
    </row>
    <row r="9" spans="1:6" x14ac:dyDescent="0.25">
      <c r="A9" s="11">
        <v>2</v>
      </c>
      <c r="B9" s="18"/>
      <c r="C9" s="18" t="s">
        <v>301</v>
      </c>
      <c r="D9" s="120"/>
      <c r="E9" s="18"/>
    </row>
    <row r="10" spans="1:6" x14ac:dyDescent="0.25">
      <c r="A10" s="11">
        <v>3</v>
      </c>
      <c r="B10" s="18" t="s">
        <v>282</v>
      </c>
      <c r="C10" s="18" t="s">
        <v>227</v>
      </c>
      <c r="D10" s="90">
        <f>IncomeStmtSummary!D34</f>
        <v>0</v>
      </c>
      <c r="E10" s="11" t="s">
        <v>168</v>
      </c>
    </row>
    <row r="11" spans="1:6" x14ac:dyDescent="0.25">
      <c r="A11" s="11">
        <v>4</v>
      </c>
      <c r="B11" s="18" t="s">
        <v>228</v>
      </c>
      <c r="C11" s="18" t="s">
        <v>254</v>
      </c>
      <c r="D11" s="89">
        <f>D8+D9-D10</f>
        <v>-6781</v>
      </c>
      <c r="E11" s="18"/>
    </row>
    <row r="12" spans="1:6" x14ac:dyDescent="0.25">
      <c r="A12" s="11">
        <v>5</v>
      </c>
      <c r="B12" s="18"/>
      <c r="C12" s="18" t="s">
        <v>229</v>
      </c>
      <c r="D12" s="91">
        <f>IncomeStmtSummary!D60</f>
        <v>0.11899999999999999</v>
      </c>
      <c r="E12" s="18"/>
      <c r="F12" s="118"/>
    </row>
    <row r="13" spans="1:6" x14ac:dyDescent="0.25">
      <c r="A13" s="11">
        <v>6</v>
      </c>
      <c r="B13" s="18" t="s">
        <v>230</v>
      </c>
      <c r="C13" s="18" t="s">
        <v>264</v>
      </c>
      <c r="D13" s="92">
        <f>D11*D12</f>
        <v>-806.93899999999996</v>
      </c>
      <c r="E13" s="18"/>
    </row>
    <row r="14" spans="1:6" ht="15.75" thickBot="1" x14ac:dyDescent="0.3">
      <c r="A14" s="12">
        <v>7</v>
      </c>
      <c r="B14" s="20" t="s">
        <v>228</v>
      </c>
      <c r="C14" s="20" t="s">
        <v>270</v>
      </c>
      <c r="D14" s="93">
        <f>D8-D13</f>
        <v>-5974.0609999999997</v>
      </c>
      <c r="E14" s="12" t="s">
        <v>177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226</v>
      </c>
      <c r="C16" s="97" t="s">
        <v>231</v>
      </c>
      <c r="D16" s="77"/>
      <c r="E16" s="77"/>
    </row>
    <row r="17" spans="1:6" x14ac:dyDescent="0.25">
      <c r="A17" s="10">
        <v>8</v>
      </c>
      <c r="B17" s="7" t="s">
        <v>283</v>
      </c>
      <c r="C17" s="7" t="s">
        <v>232</v>
      </c>
      <c r="D17" s="89">
        <f>IncomeStmtSummary!D35</f>
        <v>0</v>
      </c>
      <c r="E17" s="7"/>
    </row>
    <row r="18" spans="1:6" x14ac:dyDescent="0.25">
      <c r="A18" s="11">
        <v>9</v>
      </c>
      <c r="B18" s="18" t="s">
        <v>284</v>
      </c>
      <c r="C18" s="18" t="s">
        <v>233</v>
      </c>
      <c r="D18" s="90">
        <f>IncomeStmtSummary!D38</f>
        <v>13195</v>
      </c>
      <c r="E18" s="18"/>
    </row>
    <row r="19" spans="1:6" x14ac:dyDescent="0.25">
      <c r="A19" s="11">
        <v>10</v>
      </c>
      <c r="B19" s="18" t="s">
        <v>228</v>
      </c>
      <c r="C19" s="18" t="s">
        <v>234</v>
      </c>
      <c r="D19" s="89">
        <f>SUM(D17:D18)</f>
        <v>13195</v>
      </c>
      <c r="E19" s="18"/>
    </row>
    <row r="20" spans="1:6" x14ac:dyDescent="0.25">
      <c r="A20" s="11">
        <v>11</v>
      </c>
      <c r="B20" s="18"/>
      <c r="C20" s="18" t="s">
        <v>229</v>
      </c>
      <c r="D20" s="91">
        <f>IncomeStmtSummary!D60</f>
        <v>0.11899999999999999</v>
      </c>
      <c r="E20" s="18"/>
    </row>
    <row r="21" spans="1:6" x14ac:dyDescent="0.25">
      <c r="A21" s="11">
        <v>12</v>
      </c>
      <c r="B21" s="18" t="s">
        <v>230</v>
      </c>
      <c r="C21" s="18" t="s">
        <v>255</v>
      </c>
      <c r="D21" s="92">
        <f>D19*D20</f>
        <v>1570.2049999999999</v>
      </c>
      <c r="E21" s="18"/>
    </row>
    <row r="22" spans="1:6" ht="15.75" thickBot="1" x14ac:dyDescent="0.3">
      <c r="A22" s="12">
        <v>13</v>
      </c>
      <c r="B22" s="20" t="s">
        <v>228</v>
      </c>
      <c r="C22" s="20" t="s">
        <v>256</v>
      </c>
      <c r="D22" s="93">
        <f>D19-D21</f>
        <v>11624.795</v>
      </c>
      <c r="E22" s="12" t="s">
        <v>224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228</v>
      </c>
      <c r="C24" s="97" t="s">
        <v>235</v>
      </c>
      <c r="D24" s="102">
        <f>D14+D22-D10</f>
        <v>5650.7340000000004</v>
      </c>
      <c r="E24" s="77" t="s">
        <v>236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226</v>
      </c>
      <c r="C26" s="97" t="s">
        <v>237</v>
      </c>
      <c r="D26" s="77"/>
      <c r="E26" s="77"/>
    </row>
    <row r="27" spans="1:6" x14ac:dyDescent="0.25">
      <c r="A27" s="10">
        <v>15</v>
      </c>
      <c r="B27" s="7" t="s">
        <v>285</v>
      </c>
      <c r="C27" s="7" t="s">
        <v>267</v>
      </c>
      <c r="D27" s="89">
        <f>IncomeStmtSummary!D39</f>
        <v>6414</v>
      </c>
      <c r="E27" s="7"/>
    </row>
    <row r="28" spans="1:6" x14ac:dyDescent="0.25">
      <c r="A28" s="11">
        <v>16</v>
      </c>
      <c r="B28" s="18"/>
      <c r="C28" s="18" t="s">
        <v>301</v>
      </c>
      <c r="D28" s="121">
        <f>D9</f>
        <v>0</v>
      </c>
      <c r="E28" s="18"/>
    </row>
    <row r="29" spans="1:6" x14ac:dyDescent="0.25">
      <c r="A29" s="11">
        <v>17</v>
      </c>
      <c r="B29" s="18"/>
      <c r="C29" s="18" t="s">
        <v>242</v>
      </c>
      <c r="D29" s="89">
        <f>D27+D28</f>
        <v>6414</v>
      </c>
      <c r="E29" s="18"/>
    </row>
    <row r="30" spans="1:6" x14ac:dyDescent="0.25">
      <c r="A30" s="11">
        <v>18</v>
      </c>
      <c r="B30" s="18"/>
      <c r="C30" s="18" t="s">
        <v>238</v>
      </c>
      <c r="D30" s="91">
        <f>100%-D20</f>
        <v>0.88100000000000001</v>
      </c>
      <c r="E30" s="18"/>
    </row>
    <row r="31" spans="1:6" ht="15.75" thickBot="1" x14ac:dyDescent="0.3">
      <c r="A31" s="12">
        <v>19</v>
      </c>
      <c r="B31" s="20" t="s">
        <v>230</v>
      </c>
      <c r="C31" s="20" t="s">
        <v>257</v>
      </c>
      <c r="D31" s="104">
        <f>D29*D30</f>
        <v>5650.7340000000004</v>
      </c>
      <c r="E31" s="12" t="s">
        <v>239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226</v>
      </c>
      <c r="C33" s="97" t="s">
        <v>240</v>
      </c>
      <c r="D33" s="77"/>
      <c r="E33" s="77"/>
      <c r="G33" s="48"/>
    </row>
    <row r="34" spans="1:8" x14ac:dyDescent="0.25">
      <c r="A34" s="10">
        <v>20</v>
      </c>
      <c r="B34" s="7" t="s">
        <v>286</v>
      </c>
      <c r="C34" s="7" t="s">
        <v>241</v>
      </c>
      <c r="D34" s="89">
        <f>'RateBase '!D15</f>
        <v>116459</v>
      </c>
      <c r="E34" s="7"/>
      <c r="G34" s="105"/>
    </row>
    <row r="35" spans="1:8" x14ac:dyDescent="0.25">
      <c r="A35" s="11">
        <v>21</v>
      </c>
      <c r="B35" s="18" t="s">
        <v>287</v>
      </c>
      <c r="C35" s="18" t="s">
        <v>300</v>
      </c>
      <c r="D35" s="90">
        <f>'RateBase '!E15</f>
        <v>109019</v>
      </c>
      <c r="E35" s="18"/>
      <c r="G35" s="89"/>
    </row>
    <row r="36" spans="1:8" x14ac:dyDescent="0.25">
      <c r="A36" s="11">
        <v>22</v>
      </c>
      <c r="B36" s="18" t="s">
        <v>228</v>
      </c>
      <c r="C36" s="18" t="s">
        <v>242</v>
      </c>
      <c r="D36" s="89">
        <f>SUM(D34:D35)</f>
        <v>225478</v>
      </c>
      <c r="E36" s="18"/>
      <c r="G36" s="105"/>
    </row>
    <row r="37" spans="1:8" x14ac:dyDescent="0.25">
      <c r="A37" s="11">
        <v>23</v>
      </c>
      <c r="B37" s="18" t="s">
        <v>230</v>
      </c>
      <c r="C37" s="18" t="s">
        <v>243</v>
      </c>
      <c r="D37" s="89">
        <f>D36/2</f>
        <v>112739</v>
      </c>
      <c r="E37" s="11" t="s">
        <v>244</v>
      </c>
      <c r="G37" s="105"/>
      <c r="H37" s="48"/>
    </row>
    <row r="38" spans="1:8" x14ac:dyDescent="0.25">
      <c r="A38" s="11">
        <v>24</v>
      </c>
      <c r="B38" s="18" t="s">
        <v>258</v>
      </c>
      <c r="C38" s="14" t="s">
        <v>261</v>
      </c>
      <c r="D38" s="115">
        <f>D14</f>
        <v>-5974.0609999999997</v>
      </c>
      <c r="E38" s="15"/>
    </row>
    <row r="39" spans="1:8" ht="15.75" thickBot="1" x14ac:dyDescent="0.3">
      <c r="A39" s="12">
        <v>27</v>
      </c>
      <c r="B39" s="20" t="s">
        <v>230</v>
      </c>
      <c r="C39" s="20" t="s">
        <v>245</v>
      </c>
      <c r="D39" s="114">
        <f>D38/D37</f>
        <v>-5.2990189730261927E-2</v>
      </c>
      <c r="E39" s="12" t="s">
        <v>262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97" t="s">
        <v>0</v>
      </c>
      <c r="B41" s="97" t="s">
        <v>246</v>
      </c>
      <c r="C41" s="97" t="s">
        <v>247</v>
      </c>
      <c r="D41" s="77"/>
      <c r="E41" s="15"/>
    </row>
    <row r="42" spans="1:8" x14ac:dyDescent="0.25">
      <c r="A42" s="10">
        <v>28</v>
      </c>
      <c r="B42" s="7" t="s">
        <v>248</v>
      </c>
      <c r="C42" s="7" t="s">
        <v>249</v>
      </c>
      <c r="D42" s="122">
        <v>297729</v>
      </c>
      <c r="E42" s="7"/>
      <c r="F42" s="118"/>
    </row>
    <row r="43" spans="1:8" x14ac:dyDescent="0.25">
      <c r="A43" s="11">
        <v>29</v>
      </c>
      <c r="B43" s="18" t="s">
        <v>248</v>
      </c>
      <c r="C43" s="18" t="s">
        <v>299</v>
      </c>
      <c r="D43" s="123">
        <v>304143</v>
      </c>
      <c r="E43" s="18"/>
      <c r="F43" s="118"/>
      <c r="G43" s="105"/>
    </row>
    <row r="44" spans="1:8" x14ac:dyDescent="0.25">
      <c r="A44" s="11">
        <v>30</v>
      </c>
      <c r="B44" s="18" t="s">
        <v>228</v>
      </c>
      <c r="C44" s="18" t="s">
        <v>242</v>
      </c>
      <c r="D44" s="107">
        <f>SUM(D42:D43)</f>
        <v>601872</v>
      </c>
      <c r="E44" s="18"/>
      <c r="G44" s="89"/>
    </row>
    <row r="45" spans="1:8" x14ac:dyDescent="0.25">
      <c r="A45" s="11">
        <v>31</v>
      </c>
      <c r="B45" s="18" t="s">
        <v>230</v>
      </c>
      <c r="C45" s="18" t="s">
        <v>243</v>
      </c>
      <c r="D45" s="107">
        <f>D44/2</f>
        <v>300936</v>
      </c>
      <c r="E45" s="11" t="s">
        <v>250</v>
      </c>
      <c r="G45" s="89"/>
    </row>
    <row r="46" spans="1:8" x14ac:dyDescent="0.25">
      <c r="A46" s="11">
        <v>32</v>
      </c>
      <c r="B46" s="18" t="s">
        <v>248</v>
      </c>
      <c r="C46" s="18" t="s">
        <v>259</v>
      </c>
      <c r="D46" s="122">
        <v>6414</v>
      </c>
      <c r="E46" s="18"/>
      <c r="F46" s="118"/>
      <c r="G46" s="109"/>
    </row>
    <row r="47" spans="1:8" x14ac:dyDescent="0.25">
      <c r="A47" s="11">
        <v>33</v>
      </c>
      <c r="B47" s="18" t="s">
        <v>263</v>
      </c>
      <c r="C47" s="18" t="s">
        <v>302</v>
      </c>
      <c r="D47" s="108">
        <f>D9</f>
        <v>0</v>
      </c>
      <c r="E47" s="18"/>
      <c r="F47" s="118"/>
      <c r="G47" s="109"/>
    </row>
    <row r="48" spans="1:8" x14ac:dyDescent="0.25">
      <c r="A48" s="11">
        <v>34</v>
      </c>
      <c r="B48" s="18"/>
      <c r="C48" s="18" t="s">
        <v>200</v>
      </c>
      <c r="D48" s="107">
        <f>D46+D47</f>
        <v>6414</v>
      </c>
      <c r="E48" s="18"/>
      <c r="F48" s="118"/>
      <c r="G48" s="109"/>
    </row>
    <row r="49" spans="1:8" x14ac:dyDescent="0.25">
      <c r="A49" s="11">
        <v>35</v>
      </c>
      <c r="B49" s="18"/>
      <c r="C49" s="18" t="s">
        <v>260</v>
      </c>
      <c r="D49" s="117">
        <f>IncomeStmtSummary!D60</f>
        <v>0.11899999999999999</v>
      </c>
      <c r="E49" s="18"/>
      <c r="F49" s="118"/>
      <c r="G49" s="109"/>
    </row>
    <row r="50" spans="1:8" x14ac:dyDescent="0.25">
      <c r="A50" s="11">
        <v>36</v>
      </c>
      <c r="B50" s="18"/>
      <c r="C50" s="18" t="s">
        <v>265</v>
      </c>
      <c r="D50" s="116">
        <f>D48*D49</f>
        <v>763.26599999999996</v>
      </c>
      <c r="E50" s="18"/>
      <c r="F50" s="118"/>
      <c r="G50" s="109"/>
    </row>
    <row r="51" spans="1:8" x14ac:dyDescent="0.25">
      <c r="A51" s="11">
        <v>37</v>
      </c>
      <c r="B51" s="18" t="s">
        <v>228</v>
      </c>
      <c r="C51" s="18" t="s">
        <v>266</v>
      </c>
      <c r="D51" s="107">
        <f>D48-D50</f>
        <v>5650.7340000000004</v>
      </c>
      <c r="E51" s="11" t="s">
        <v>251</v>
      </c>
      <c r="F51" s="118"/>
      <c r="G51" s="109"/>
    </row>
    <row r="52" spans="1:8" x14ac:dyDescent="0.25">
      <c r="A52" s="12">
        <v>38</v>
      </c>
      <c r="B52" s="20" t="s">
        <v>230</v>
      </c>
      <c r="C52" s="20" t="s">
        <v>268</v>
      </c>
      <c r="D52" s="110">
        <f>D51/D45</f>
        <v>1.8777195151128481E-2</v>
      </c>
      <c r="E52" s="12" t="s">
        <v>252</v>
      </c>
      <c r="G52" s="111"/>
    </row>
    <row r="53" spans="1:8" x14ac:dyDescent="0.25">
      <c r="A53" s="67"/>
      <c r="B53" s="67"/>
      <c r="C53" s="112" t="s">
        <v>195</v>
      </c>
      <c r="D53" s="67"/>
      <c r="E53" s="67"/>
      <c r="F53" s="67"/>
      <c r="G53" s="68"/>
      <c r="H53" s="67"/>
    </row>
    <row r="54" spans="1:8" x14ac:dyDescent="0.25">
      <c r="A54" s="67"/>
      <c r="B54" s="67"/>
      <c r="C54" s="73" t="s">
        <v>312</v>
      </c>
      <c r="D54" s="67"/>
      <c r="E54" s="67"/>
      <c r="F54" s="67"/>
      <c r="G54" s="68"/>
      <c r="H54" s="67"/>
    </row>
    <row r="55" spans="1:8" x14ac:dyDescent="0.25">
      <c r="A55" s="67"/>
      <c r="B55" s="67"/>
      <c r="C55" s="73" t="s">
        <v>313</v>
      </c>
      <c r="D55" s="67"/>
      <c r="E55" s="67"/>
      <c r="F55" s="67"/>
      <c r="G55" s="124"/>
      <c r="H55" s="67"/>
    </row>
    <row r="56" spans="1:8" x14ac:dyDescent="0.25">
      <c r="A56" s="67"/>
      <c r="B56" s="67"/>
      <c r="C56" s="67"/>
      <c r="D56" s="67"/>
      <c r="E56" s="67"/>
      <c r="F56" s="67"/>
      <c r="G56" s="125"/>
      <c r="H56" s="67"/>
    </row>
    <row r="57" spans="1:8" x14ac:dyDescent="0.25">
      <c r="A57" s="67"/>
      <c r="B57" s="67"/>
      <c r="C57" s="67"/>
      <c r="D57" s="67"/>
      <c r="E57" s="67"/>
      <c r="F57" s="67"/>
      <c r="G57" s="126"/>
      <c r="H57" s="67"/>
    </row>
    <row r="58" spans="1:8" x14ac:dyDescent="0.25">
      <c r="A58" s="67"/>
      <c r="B58" s="67"/>
      <c r="C58" s="67"/>
      <c r="D58" s="67"/>
      <c r="E58" s="67"/>
      <c r="F58" s="67"/>
      <c r="G58" s="67"/>
      <c r="H58" s="67"/>
    </row>
    <row r="59" spans="1:8" x14ac:dyDescent="0.25">
      <c r="A59" s="67"/>
      <c r="B59" s="67"/>
      <c r="C59" s="67"/>
      <c r="D59" s="67"/>
      <c r="E59" s="67"/>
      <c r="F59" s="67"/>
      <c r="G59" s="67"/>
      <c r="H59" s="67"/>
    </row>
    <row r="60" spans="1:8" x14ac:dyDescent="0.25">
      <c r="A60" s="67"/>
      <c r="B60" s="67"/>
      <c r="C60" s="67"/>
      <c r="D60" s="67"/>
      <c r="E60" s="67"/>
      <c r="F60" s="67"/>
      <c r="G60" s="67"/>
      <c r="H60" s="67"/>
    </row>
  </sheetData>
  <sheetProtection algorithmName="SHA-512" hashValue="pQLXoBlGkg3QhfQpAdoD6XA9rOaq6zg2w0ZDMlHB+XKPWVDKQO8dHxtCq7DV+gAWU0JlBOiCddR8N/V+UkDxrA==" saltValue="uGCskRu0SDoG9kVFEIea3g==" spinCount="100000" sheet="1" objects="1" scenarios="1" selectLockedCells="1"/>
  <pageMargins left="0.7" right="0.7" top="0.75" bottom="0.75" header="0.3" footer="0.3"/>
  <pageSetup scale="62" orientation="landscape" r:id="rId1"/>
  <headerFooter>
    <oddHeader>&amp;CEXHIBIT 4
FINANCIAL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abSelected="1" view="pageLayout" zoomScaleNormal="70" workbookViewId="0">
      <selection activeCell="A18" sqref="A18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9" t="s">
        <v>314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189</v>
      </c>
      <c r="C8" s="12" t="s">
        <v>190</v>
      </c>
      <c r="D8" s="12" t="s">
        <v>217</v>
      </c>
      <c r="E8" s="12"/>
      <c r="F8" s="9"/>
      <c r="G8" s="12" t="s">
        <v>189</v>
      </c>
      <c r="H8" s="12" t="s">
        <v>190</v>
      </c>
      <c r="I8" s="6" t="s">
        <v>217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25928</v>
      </c>
      <c r="C10" s="130"/>
      <c r="D10" s="60">
        <f>SUM(B10:C10)</f>
        <v>25928</v>
      </c>
      <c r="E10" s="18"/>
      <c r="F10" s="18" t="s">
        <v>78</v>
      </c>
      <c r="G10" s="53">
        <v>312</v>
      </c>
      <c r="H10" s="55"/>
      <c r="I10" s="60">
        <f>SUM(G10:H10)</f>
        <v>312</v>
      </c>
    </row>
    <row r="11" spans="1:9" x14ac:dyDescent="0.25">
      <c r="A11" s="18" t="s">
        <v>145</v>
      </c>
      <c r="B11" s="53"/>
      <c r="C11" s="130"/>
      <c r="D11" s="60">
        <f>SUM(B11:C11)</f>
        <v>0</v>
      </c>
      <c r="E11" s="18"/>
      <c r="F11" s="18" t="s">
        <v>81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1131</v>
      </c>
      <c r="H12" s="55"/>
      <c r="I12" s="60">
        <f t="shared" si="0"/>
        <v>1131</v>
      </c>
    </row>
    <row r="13" spans="1:9" x14ac:dyDescent="0.25">
      <c r="A13" s="18" t="s">
        <v>44</v>
      </c>
      <c r="B13" s="53">
        <v>1792</v>
      </c>
      <c r="C13" s="55"/>
      <c r="D13" s="60">
        <f>SUM(B13:C13)</f>
        <v>1792</v>
      </c>
      <c r="E13" s="18"/>
      <c r="F13" s="18" t="s">
        <v>83</v>
      </c>
      <c r="G13" s="53"/>
      <c r="H13" s="55"/>
      <c r="I13" s="60">
        <f t="shared" si="0"/>
        <v>0</v>
      </c>
    </row>
    <row r="14" spans="1:9" x14ac:dyDescent="0.25">
      <c r="A14" s="18" t="s">
        <v>47</v>
      </c>
      <c r="B14" s="53">
        <v>148229</v>
      </c>
      <c r="C14" s="55"/>
      <c r="D14" s="60">
        <f t="shared" ref="D14:D15" si="1">SUM(B14:C14)</f>
        <v>148229</v>
      </c>
      <c r="E14" s="18"/>
      <c r="F14" s="18" t="s">
        <v>84</v>
      </c>
      <c r="G14" s="53"/>
      <c r="H14" s="55"/>
      <c r="I14" s="60">
        <f t="shared" si="0"/>
        <v>0</v>
      </c>
    </row>
    <row r="15" spans="1:9" x14ac:dyDescent="0.25">
      <c r="A15" s="18" t="s">
        <v>45</v>
      </c>
      <c r="B15" s="53"/>
      <c r="C15" s="55"/>
      <c r="D15" s="60">
        <f t="shared" si="1"/>
        <v>0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/>
      <c r="C17" s="55"/>
      <c r="D17" s="60">
        <f>SUM(B17:C17)</f>
        <v>0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/>
      <c r="C18" s="55"/>
      <c r="D18" s="60">
        <f t="shared" ref="D18:D24" si="2">SUM(B18:C18)</f>
        <v>0</v>
      </c>
      <c r="E18" s="18"/>
      <c r="F18" s="18" t="s">
        <v>88</v>
      </c>
      <c r="G18" s="53">
        <v>2598</v>
      </c>
      <c r="H18" s="55"/>
      <c r="I18" s="60">
        <f t="shared" si="0"/>
        <v>2598</v>
      </c>
    </row>
    <row r="19" spans="1:9" x14ac:dyDescent="0.25">
      <c r="A19" s="18" t="s">
        <v>45</v>
      </c>
      <c r="B19" s="53"/>
      <c r="C19" s="55"/>
      <c r="D19" s="60">
        <f t="shared" si="2"/>
        <v>0</v>
      </c>
      <c r="E19" s="18"/>
      <c r="F19" s="18" t="s">
        <v>89</v>
      </c>
      <c r="G19" s="54"/>
      <c r="H19" s="131"/>
      <c r="I19" s="61">
        <f t="shared" si="0"/>
        <v>0</v>
      </c>
    </row>
    <row r="20" spans="1:9" x14ac:dyDescent="0.25">
      <c r="A20" s="18" t="s">
        <v>48</v>
      </c>
      <c r="B20" s="53"/>
      <c r="C20" s="55"/>
      <c r="D20" s="60">
        <f t="shared" si="2"/>
        <v>0</v>
      </c>
      <c r="E20" s="18"/>
      <c r="F20" s="18" t="s">
        <v>120</v>
      </c>
      <c r="G20" s="60">
        <f>SUM(G10:G19)</f>
        <v>4041</v>
      </c>
      <c r="H20" s="60">
        <f>SUM(H10:H19)</f>
        <v>0</v>
      </c>
      <c r="I20" s="60">
        <f t="shared" ref="I20" si="3">SUM(I10:I19)</f>
        <v>4041</v>
      </c>
    </row>
    <row r="21" spans="1:9" x14ac:dyDescent="0.25">
      <c r="A21" s="18" t="s">
        <v>49</v>
      </c>
      <c r="B21" s="53"/>
      <c r="C21" s="55"/>
      <c r="D21" s="60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60">
        <f t="shared" si="2"/>
        <v>0</v>
      </c>
      <c r="E22" s="18"/>
      <c r="F22" s="18" t="s">
        <v>92</v>
      </c>
      <c r="G22" s="53"/>
      <c r="H22" s="55"/>
      <c r="I22" s="60">
        <f>SUM(G22:H22)</f>
        <v>0</v>
      </c>
    </row>
    <row r="23" spans="1:9" x14ac:dyDescent="0.25">
      <c r="A23" s="18" t="s">
        <v>51</v>
      </c>
      <c r="B23" s="53"/>
      <c r="C23" s="55"/>
      <c r="D23" s="60">
        <f t="shared" si="2"/>
        <v>0</v>
      </c>
      <c r="E23" s="18"/>
      <c r="F23" s="18" t="s">
        <v>93</v>
      </c>
      <c r="G23" s="53"/>
      <c r="H23" s="55"/>
      <c r="I23" s="60">
        <f t="shared" ref="I23:I31" si="4">SUM(G23:H23)</f>
        <v>0</v>
      </c>
    </row>
    <row r="24" spans="1:9" x14ac:dyDescent="0.25">
      <c r="A24" s="18" t="s">
        <v>52</v>
      </c>
      <c r="B24" s="54"/>
      <c r="C24" s="131"/>
      <c r="D24" s="61">
        <f t="shared" si="2"/>
        <v>0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175949</v>
      </c>
      <c r="C25" s="60">
        <f>C10+C11+C13+C14+C15+C17+C18+C19+C20+C21+C22+C23+C24</f>
        <v>0</v>
      </c>
      <c r="D25" s="60">
        <f t="shared" ref="D25" si="5">D10+D11+D13+D14+D15+D17+D18+D19+D20+D21+D22+D23+D24</f>
        <v>175949</v>
      </c>
      <c r="E25" s="18"/>
      <c r="F25" s="18" t="s">
        <v>95</v>
      </c>
      <c r="G25" s="53"/>
      <c r="H25" s="55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60">
        <f t="shared" si="4"/>
        <v>0</v>
      </c>
    </row>
    <row r="29" spans="1:9" x14ac:dyDescent="0.25">
      <c r="A29" s="18" t="s">
        <v>55</v>
      </c>
      <c r="B29" s="53"/>
      <c r="C29" s="55"/>
      <c r="D29" s="60">
        <f>SUM(B29:C29)</f>
        <v>0</v>
      </c>
      <c r="E29" s="18"/>
      <c r="F29" s="18" t="s">
        <v>98</v>
      </c>
      <c r="G29" s="53"/>
      <c r="H29" s="55"/>
      <c r="I29" s="60">
        <f t="shared" si="4"/>
        <v>0</v>
      </c>
    </row>
    <row r="30" spans="1:9" x14ac:dyDescent="0.25">
      <c r="A30" s="18" t="s">
        <v>56</v>
      </c>
      <c r="B30" s="53"/>
      <c r="C30" s="55"/>
      <c r="D30" s="60">
        <f>SUM(B30:C30)</f>
        <v>0</v>
      </c>
      <c r="E30" s="18"/>
      <c r="F30" s="18" t="s">
        <v>99</v>
      </c>
      <c r="G30" s="53"/>
      <c r="H30" s="55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31"/>
      <c r="I31" s="61">
        <f t="shared" si="4"/>
        <v>0</v>
      </c>
    </row>
    <row r="32" spans="1:9" x14ac:dyDescent="0.25">
      <c r="A32" s="18" t="s">
        <v>57</v>
      </c>
      <c r="B32" s="53"/>
      <c r="C32" s="55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9" x14ac:dyDescent="0.25">
      <c r="A33" s="18" t="s">
        <v>58</v>
      </c>
      <c r="B33" s="53"/>
      <c r="C33" s="55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171</v>
      </c>
      <c r="B34" s="53"/>
      <c r="C34" s="71">
        <f>-1*(C25+C29+C30+C32+C33+C35+C36+C37+C46)</f>
        <v>0</v>
      </c>
      <c r="D34" s="60">
        <f t="shared" si="7"/>
        <v>0</v>
      </c>
      <c r="E34" s="18"/>
      <c r="F34" s="18" t="s">
        <v>103</v>
      </c>
      <c r="G34" s="53"/>
      <c r="H34" s="55"/>
      <c r="I34" s="60">
        <f>SUM(G34:H34)</f>
        <v>0</v>
      </c>
    </row>
    <row r="35" spans="1:9" x14ac:dyDescent="0.25">
      <c r="A35" s="18" t="s">
        <v>62</v>
      </c>
      <c r="B35" s="53"/>
      <c r="C35" s="55"/>
      <c r="D35" s="60">
        <f t="shared" si="7"/>
        <v>0</v>
      </c>
      <c r="E35" s="18"/>
      <c r="F35" s="18" t="s">
        <v>147</v>
      </c>
      <c r="G35" s="53"/>
      <c r="H35" s="130"/>
      <c r="I35" s="60">
        <f t="shared" ref="I35:I36" si="8">SUM(G35:H35)</f>
        <v>0</v>
      </c>
    </row>
    <row r="36" spans="1:9" x14ac:dyDescent="0.25">
      <c r="A36" s="18" t="s">
        <v>63</v>
      </c>
      <c r="B36" s="53"/>
      <c r="C36" s="55"/>
      <c r="D36" s="60">
        <f t="shared" si="7"/>
        <v>0</v>
      </c>
      <c r="E36" s="18"/>
      <c r="F36" s="18" t="s">
        <v>104</v>
      </c>
      <c r="G36" s="54"/>
      <c r="H36" s="131"/>
      <c r="I36" s="61">
        <f t="shared" si="8"/>
        <v>0</v>
      </c>
    </row>
    <row r="37" spans="1:9" x14ac:dyDescent="0.25">
      <c r="A37" s="18" t="s">
        <v>64</v>
      </c>
      <c r="B37" s="54"/>
      <c r="C37" s="131"/>
      <c r="D37" s="61">
        <f t="shared" si="7"/>
        <v>0</v>
      </c>
      <c r="E37" s="18"/>
      <c r="F37" s="18" t="s">
        <v>105</v>
      </c>
      <c r="G37" s="60">
        <f>SUM(G34:G36)</f>
        <v>0</v>
      </c>
      <c r="H37" s="60">
        <f t="shared" ref="H37:I37" si="9">SUM(H34:H36)</f>
        <v>0</v>
      </c>
      <c r="I37" s="60">
        <f t="shared" si="9"/>
        <v>0</v>
      </c>
    </row>
    <row r="38" spans="1:9" x14ac:dyDescent="0.25">
      <c r="A38" s="18" t="s">
        <v>65</v>
      </c>
      <c r="B38" s="60">
        <f>B29+B30+B32+B33+B34+B35+B36+B37</f>
        <v>0</v>
      </c>
      <c r="C38" s="60">
        <f>C29+C30+C32+C33+C34+C35+C36+C37</f>
        <v>0</v>
      </c>
      <c r="D38" s="60">
        <f t="shared" ref="D38" si="10">D29+D30+D32+D33+D34+D35+D36+D37</f>
        <v>0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4000</v>
      </c>
      <c r="H39" s="23"/>
      <c r="I39" s="60">
        <f>SUM(G39:H39)</f>
        <v>4000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9" x14ac:dyDescent="0.25">
      <c r="A41" s="18" t="s">
        <v>180</v>
      </c>
      <c r="B41" s="53">
        <v>424221</v>
      </c>
      <c r="C41" s="53"/>
      <c r="D41" s="60">
        <f>SUM(B41:C41)</f>
        <v>424221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25">
      <c r="A43" s="18" t="s">
        <v>69</v>
      </c>
      <c r="B43" s="53"/>
      <c r="C43" s="53"/>
      <c r="D43" s="60">
        <f t="shared" si="12"/>
        <v>0</v>
      </c>
      <c r="E43" s="18"/>
      <c r="F43" s="18" t="s">
        <v>111</v>
      </c>
      <c r="G43" s="53"/>
      <c r="H43" s="23"/>
      <c r="I43" s="60">
        <f t="shared" si="11"/>
        <v>0</v>
      </c>
    </row>
    <row r="44" spans="1:9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25">
      <c r="A45" s="18" t="s">
        <v>121</v>
      </c>
      <c r="B45" s="54">
        <v>-298400</v>
      </c>
      <c r="C45" s="54"/>
      <c r="D45" s="61">
        <f t="shared" si="12"/>
        <v>-298400</v>
      </c>
      <c r="E45" s="18"/>
      <c r="F45" s="18" t="s">
        <v>172</v>
      </c>
      <c r="G45" s="54">
        <v>293729</v>
      </c>
      <c r="H45" s="80">
        <f>-1*(H20+H32+H37)</f>
        <v>0</v>
      </c>
      <c r="I45" s="61">
        <f t="shared" si="11"/>
        <v>293729</v>
      </c>
    </row>
    <row r="46" spans="1:9" x14ac:dyDescent="0.25">
      <c r="A46" s="18" t="s">
        <v>71</v>
      </c>
      <c r="B46" s="60">
        <f>B41+B42+B43+B44+B45</f>
        <v>125821</v>
      </c>
      <c r="C46" s="60">
        <f t="shared" ref="C46:D46" si="13">C41+C42+C43+C44+C45</f>
        <v>0</v>
      </c>
      <c r="D46" s="60">
        <f t="shared" si="13"/>
        <v>125821</v>
      </c>
      <c r="E46" s="18"/>
      <c r="F46" s="18" t="s">
        <v>114</v>
      </c>
      <c r="G46" s="60">
        <f>SUM(G39:G45)</f>
        <v>297729</v>
      </c>
      <c r="H46" s="63">
        <f t="shared" ref="H46:I46" si="14">SUM(H39:H45)</f>
        <v>0</v>
      </c>
      <c r="I46" s="60">
        <f t="shared" si="14"/>
        <v>297729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223</v>
      </c>
      <c r="B48" s="62">
        <f>B25+B38+B46</f>
        <v>301770</v>
      </c>
      <c r="C48" s="62">
        <f t="shared" ref="C48:D48" si="15">C25+C38+C46</f>
        <v>0</v>
      </c>
      <c r="D48" s="62">
        <f t="shared" si="15"/>
        <v>301770</v>
      </c>
      <c r="E48" s="18"/>
      <c r="F48" s="22" t="s">
        <v>115</v>
      </c>
      <c r="G48" s="62">
        <f>G20+G32+G37+G46</f>
        <v>301770</v>
      </c>
      <c r="H48" s="62">
        <f t="shared" ref="H48:I48" si="16">H20+H32+H37+H46</f>
        <v>0</v>
      </c>
      <c r="I48" s="62">
        <f t="shared" si="16"/>
        <v>301770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3" t="s">
        <v>195</v>
      </c>
      <c r="B50" s="13"/>
      <c r="C50" s="13"/>
      <c r="D50" s="13"/>
      <c r="E50" s="13"/>
      <c r="F50" s="73" t="s">
        <v>195</v>
      </c>
      <c r="G50" s="13"/>
      <c r="H50" s="13"/>
      <c r="I50" s="13"/>
    </row>
    <row r="51" spans="1:9" x14ac:dyDescent="0.25">
      <c r="A51" t="s">
        <v>271</v>
      </c>
      <c r="B51" s="67"/>
      <c r="C51" s="67"/>
      <c r="D51" s="67"/>
      <c r="E51" s="67"/>
      <c r="F51" t="s">
        <v>173</v>
      </c>
      <c r="G51" s="67"/>
      <c r="H51" s="67"/>
      <c r="I51" s="67"/>
    </row>
    <row r="52" spans="1:9" x14ac:dyDescent="0.25">
      <c r="A52" t="s">
        <v>187</v>
      </c>
      <c r="B52" s="67"/>
      <c r="C52" s="67"/>
      <c r="D52" s="67"/>
      <c r="E52" s="67"/>
      <c r="F52" t="s">
        <v>174</v>
      </c>
      <c r="G52" s="67"/>
      <c r="H52" s="67"/>
      <c r="I52" s="67"/>
    </row>
    <row r="53" spans="1:9" x14ac:dyDescent="0.25">
      <c r="A53" t="s">
        <v>188</v>
      </c>
      <c r="B53" s="67"/>
      <c r="C53" s="67"/>
      <c r="D53" s="67"/>
      <c r="E53" s="67"/>
      <c r="F53" t="s">
        <v>216</v>
      </c>
      <c r="G53" s="67"/>
      <c r="H53" s="67"/>
      <c r="I53" s="67"/>
    </row>
    <row r="54" spans="1:9" x14ac:dyDescent="0.25">
      <c r="A54" s="67"/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fl5/ysTSI0eJ7N56N3I6BnUYM77sx6/8SKGh8ndJ/UOmAGv3bMU+hw+KaQvw0S2PeZppzsZhGG7jB156YI7YYw==" saltValue="l7e4++ftyhySCzS+/QoszA==" spinCount="100000" sheet="1" objects="1" scenarios="1" selectLockedCells="1"/>
  <pageMargins left="0.7" right="0.7" top="0.75" bottom="0.75" header="0.3" footer="0.3"/>
  <pageSetup scale="64" orientation="landscape" r:id="rId1"/>
  <headerFooter>
    <oddHeader>&amp;CEXHIBIT 4
FINANCIAL TEMPLATE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abSelected="1" view="pageLayout" topLeftCell="A6" zoomScaleNormal="85" workbookViewId="0">
      <selection activeCell="A18" sqref="A18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9" t="str">
        <f>PriorYearBalanceSheet!A3</f>
        <v>Hat Island Telephone Company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288</v>
      </c>
      <c r="C8" s="12" t="s">
        <v>289</v>
      </c>
      <c r="D8" s="12" t="s">
        <v>290</v>
      </c>
      <c r="E8" s="12"/>
      <c r="F8" s="9"/>
      <c r="G8" s="12" t="s">
        <v>288</v>
      </c>
      <c r="H8" s="12" t="s">
        <v>289</v>
      </c>
      <c r="I8" s="6" t="s">
        <v>290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20537</v>
      </c>
      <c r="C10" s="55"/>
      <c r="D10" s="60">
        <f>SUM(B10:C10)</f>
        <v>20537</v>
      </c>
      <c r="E10" s="18"/>
      <c r="F10" s="18" t="s">
        <v>78</v>
      </c>
      <c r="G10" s="53">
        <v>1275</v>
      </c>
      <c r="H10" s="55"/>
      <c r="I10" s="60">
        <f>SUM(G10:H10)</f>
        <v>1275</v>
      </c>
    </row>
    <row r="11" spans="1:9" x14ac:dyDescent="0.25">
      <c r="A11" s="18" t="s">
        <v>145</v>
      </c>
      <c r="B11" s="53"/>
      <c r="C11" s="55"/>
      <c r="D11" s="60">
        <f>SUM(B11:C11)</f>
        <v>0</v>
      </c>
      <c r="E11" s="18"/>
      <c r="F11" s="18" t="s">
        <v>81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60">
        <f t="shared" si="0"/>
        <v>0</v>
      </c>
    </row>
    <row r="13" spans="1:9" x14ac:dyDescent="0.25">
      <c r="A13" s="18" t="s">
        <v>44</v>
      </c>
      <c r="B13" s="53">
        <v>2344</v>
      </c>
      <c r="C13" s="55"/>
      <c r="D13" s="60">
        <f>SUM(B13:C13)</f>
        <v>2344</v>
      </c>
      <c r="E13" s="18"/>
      <c r="F13" s="18" t="s">
        <v>83</v>
      </c>
      <c r="G13" s="53"/>
      <c r="H13" s="55"/>
      <c r="I13" s="60">
        <f t="shared" si="0"/>
        <v>0</v>
      </c>
    </row>
    <row r="14" spans="1:9" x14ac:dyDescent="0.25">
      <c r="A14" s="18" t="s">
        <v>47</v>
      </c>
      <c r="B14" s="53">
        <v>169593</v>
      </c>
      <c r="C14" s="55"/>
      <c r="D14" s="60">
        <f t="shared" ref="D14:D15" si="1">SUM(B14:C14)</f>
        <v>169593</v>
      </c>
      <c r="E14" s="18"/>
      <c r="F14" s="18" t="s">
        <v>84</v>
      </c>
      <c r="G14" s="53"/>
      <c r="H14" s="55"/>
      <c r="I14" s="60">
        <f t="shared" si="0"/>
        <v>0</v>
      </c>
    </row>
    <row r="15" spans="1:9" x14ac:dyDescent="0.25">
      <c r="A15" s="18" t="s">
        <v>45</v>
      </c>
      <c r="B15" s="53"/>
      <c r="C15" s="55"/>
      <c r="D15" s="60">
        <f t="shared" si="1"/>
        <v>0</v>
      </c>
      <c r="E15" s="18"/>
      <c r="F15" s="18" t="s">
        <v>85</v>
      </c>
      <c r="G15" s="53"/>
      <c r="H15" s="55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60">
        <f t="shared" si="0"/>
        <v>0</v>
      </c>
    </row>
    <row r="17" spans="1:9" x14ac:dyDescent="0.25">
      <c r="A17" s="18" t="s">
        <v>44</v>
      </c>
      <c r="B17" s="53"/>
      <c r="C17" s="55"/>
      <c r="D17" s="60">
        <f>SUM(B17:C17)</f>
        <v>0</v>
      </c>
      <c r="E17" s="19"/>
      <c r="F17" s="18" t="s">
        <v>87</v>
      </c>
      <c r="G17" s="53"/>
      <c r="H17" s="55"/>
      <c r="I17" s="60">
        <f t="shared" si="0"/>
        <v>0</v>
      </c>
    </row>
    <row r="18" spans="1:9" x14ac:dyDescent="0.25">
      <c r="A18" s="18" t="s">
        <v>47</v>
      </c>
      <c r="B18" s="53"/>
      <c r="C18" s="55"/>
      <c r="D18" s="60">
        <f t="shared" ref="D18:D24" si="2">SUM(B18:C18)</f>
        <v>0</v>
      </c>
      <c r="E18" s="18"/>
      <c r="F18" s="18" t="s">
        <v>88</v>
      </c>
      <c r="G18" s="53">
        <v>2707</v>
      </c>
      <c r="H18" s="55"/>
      <c r="I18" s="60">
        <f t="shared" si="0"/>
        <v>2707</v>
      </c>
    </row>
    <row r="19" spans="1:9" x14ac:dyDescent="0.25">
      <c r="A19" s="18" t="s">
        <v>45</v>
      </c>
      <c r="B19" s="53"/>
      <c r="C19" s="55"/>
      <c r="D19" s="60">
        <f t="shared" si="2"/>
        <v>0</v>
      </c>
      <c r="E19" s="18"/>
      <c r="F19" s="18" t="s">
        <v>89</v>
      </c>
      <c r="G19" s="54"/>
      <c r="H19" s="131"/>
      <c r="I19" s="61">
        <f t="shared" si="0"/>
        <v>0</v>
      </c>
    </row>
    <row r="20" spans="1:9" x14ac:dyDescent="0.25">
      <c r="A20" s="18" t="s">
        <v>48</v>
      </c>
      <c r="B20" s="53"/>
      <c r="C20" s="55"/>
      <c r="D20" s="60">
        <f t="shared" si="2"/>
        <v>0</v>
      </c>
      <c r="E20" s="18"/>
      <c r="F20" s="18" t="s">
        <v>120</v>
      </c>
      <c r="G20" s="60">
        <f>SUM(G10:G19)</f>
        <v>3982</v>
      </c>
      <c r="H20" s="60">
        <f>SUM(H10:H19)</f>
        <v>0</v>
      </c>
      <c r="I20" s="60">
        <f t="shared" ref="I20" si="3">SUM(I10:I19)</f>
        <v>3982</v>
      </c>
    </row>
    <row r="21" spans="1:9" x14ac:dyDescent="0.25">
      <c r="A21" s="18" t="s">
        <v>49</v>
      </c>
      <c r="B21" s="53"/>
      <c r="C21" s="55"/>
      <c r="D21" s="60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60">
        <f t="shared" si="2"/>
        <v>0</v>
      </c>
      <c r="E22" s="18"/>
      <c r="F22" s="18" t="s">
        <v>92</v>
      </c>
      <c r="G22" s="53"/>
      <c r="H22" s="55"/>
      <c r="I22" s="60">
        <f>SUM(G22:H22)</f>
        <v>0</v>
      </c>
    </row>
    <row r="23" spans="1:9" x14ac:dyDescent="0.25">
      <c r="A23" s="18" t="s">
        <v>51</v>
      </c>
      <c r="B23" s="53"/>
      <c r="C23" s="55"/>
      <c r="D23" s="60">
        <f t="shared" si="2"/>
        <v>0</v>
      </c>
      <c r="E23" s="18"/>
      <c r="F23" s="18" t="s">
        <v>93</v>
      </c>
      <c r="G23" s="53"/>
      <c r="H23" s="55"/>
      <c r="I23" s="60">
        <f t="shared" ref="I23:I31" si="4">SUM(G23:H23)</f>
        <v>0</v>
      </c>
    </row>
    <row r="24" spans="1:9" x14ac:dyDescent="0.25">
      <c r="A24" s="18" t="s">
        <v>52</v>
      </c>
      <c r="B24" s="54"/>
      <c r="C24" s="131"/>
      <c r="D24" s="61">
        <f t="shared" si="2"/>
        <v>0</v>
      </c>
      <c r="E24" s="18"/>
      <c r="F24" s="18" t="s">
        <v>94</v>
      </c>
      <c r="G24" s="53"/>
      <c r="H24" s="55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192474</v>
      </c>
      <c r="C25" s="60">
        <f>C10+C11+C13+C14+C15+C17+C18+C19+C20+C21+C22+C23+C24</f>
        <v>0</v>
      </c>
      <c r="D25" s="60">
        <f t="shared" ref="D25" si="5">D10+D11+D13+D14+D15+D17+D18+D19+D20+D21+D22+D23+D24</f>
        <v>192474</v>
      </c>
      <c r="E25" s="18"/>
      <c r="F25" s="18" t="s">
        <v>95</v>
      </c>
      <c r="G25" s="53"/>
      <c r="H25" s="55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60">
        <f t="shared" si="4"/>
        <v>0</v>
      </c>
    </row>
    <row r="29" spans="1:9" x14ac:dyDescent="0.25">
      <c r="A29" s="18" t="s">
        <v>55</v>
      </c>
      <c r="B29" s="53"/>
      <c r="C29" s="55"/>
      <c r="D29" s="60">
        <f>SUM(B29:C29)</f>
        <v>0</v>
      </c>
      <c r="E29" s="18"/>
      <c r="F29" s="18" t="s">
        <v>98</v>
      </c>
      <c r="G29" s="53"/>
      <c r="H29" s="55"/>
      <c r="I29" s="60">
        <f t="shared" si="4"/>
        <v>0</v>
      </c>
    </row>
    <row r="30" spans="1:9" x14ac:dyDescent="0.25">
      <c r="A30" s="18" t="s">
        <v>56</v>
      </c>
      <c r="B30" s="53"/>
      <c r="C30" s="55"/>
      <c r="D30" s="60">
        <f>SUM(B30:C30)</f>
        <v>0</v>
      </c>
      <c r="E30" s="18"/>
      <c r="F30" s="18" t="s">
        <v>99</v>
      </c>
      <c r="G30" s="53"/>
      <c r="H30" s="55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31"/>
      <c r="I31" s="61">
        <f t="shared" si="4"/>
        <v>0</v>
      </c>
    </row>
    <row r="32" spans="1:9" x14ac:dyDescent="0.25">
      <c r="A32" s="18" t="s">
        <v>57</v>
      </c>
      <c r="B32" s="53"/>
      <c r="C32" s="55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11" x14ac:dyDescent="0.25">
      <c r="A33" s="18" t="s">
        <v>58</v>
      </c>
      <c r="B33" s="53"/>
      <c r="C33" s="55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171</v>
      </c>
      <c r="B34" s="53"/>
      <c r="C34" s="71">
        <f>-1*(C25+C29+C30+C32+C33+C35+C36+C37+C46)</f>
        <v>0</v>
      </c>
      <c r="D34" s="60">
        <f t="shared" si="7"/>
        <v>0</v>
      </c>
      <c r="E34" s="18"/>
      <c r="F34" s="18" t="s">
        <v>103</v>
      </c>
      <c r="G34" s="53"/>
      <c r="H34" s="55"/>
      <c r="I34" s="60">
        <f>SUM(G34:H34)</f>
        <v>0</v>
      </c>
    </row>
    <row r="35" spans="1:11" x14ac:dyDescent="0.25">
      <c r="A35" s="18" t="s">
        <v>62</v>
      </c>
      <c r="B35" s="53"/>
      <c r="C35" s="55"/>
      <c r="D35" s="60">
        <f t="shared" si="7"/>
        <v>0</v>
      </c>
      <c r="E35" s="18"/>
      <c r="F35" s="18" t="s">
        <v>147</v>
      </c>
      <c r="G35" s="53">
        <v>1385</v>
      </c>
      <c r="H35" s="130"/>
      <c r="I35" s="60">
        <f t="shared" ref="I35:I36" si="8">SUM(G35:H35)</f>
        <v>1385</v>
      </c>
    </row>
    <row r="36" spans="1:11" x14ac:dyDescent="0.25">
      <c r="A36" s="18" t="s">
        <v>63</v>
      </c>
      <c r="B36" s="53"/>
      <c r="C36" s="55"/>
      <c r="D36" s="60">
        <f t="shared" si="7"/>
        <v>0</v>
      </c>
      <c r="E36" s="18"/>
      <c r="F36" s="18" t="s">
        <v>104</v>
      </c>
      <c r="G36" s="54"/>
      <c r="H36" s="131"/>
      <c r="I36" s="61">
        <f t="shared" si="8"/>
        <v>0</v>
      </c>
    </row>
    <row r="37" spans="1:11" x14ac:dyDescent="0.25">
      <c r="A37" s="18" t="s">
        <v>64</v>
      </c>
      <c r="B37" s="54"/>
      <c r="C37" s="131"/>
      <c r="D37" s="61">
        <f t="shared" si="7"/>
        <v>0</v>
      </c>
      <c r="E37" s="18"/>
      <c r="F37" s="18" t="s">
        <v>105</v>
      </c>
      <c r="G37" s="60">
        <f>SUM(G34:G36)</f>
        <v>1385</v>
      </c>
      <c r="H37" s="60">
        <f t="shared" ref="H37:I37" si="9">SUM(H34:H36)</f>
        <v>0</v>
      </c>
      <c r="I37" s="60">
        <f t="shared" si="9"/>
        <v>1385</v>
      </c>
    </row>
    <row r="38" spans="1:11" x14ac:dyDescent="0.25">
      <c r="A38" s="18" t="s">
        <v>65</v>
      </c>
      <c r="B38" s="60">
        <f>B29+B30+B32+B33+B34+B35+B36+B37</f>
        <v>0</v>
      </c>
      <c r="C38" s="60">
        <f>C29+C30+C32+C33+C34+C35+C36+C37</f>
        <v>0</v>
      </c>
      <c r="D38" s="60">
        <f t="shared" ref="D38" si="10">D29+D30+D32+D33+D34+D35+D36+D37</f>
        <v>0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4000</v>
      </c>
      <c r="H39" s="23"/>
      <c r="I39" s="60">
        <f>SUM(G39:H39)</f>
        <v>4000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11" x14ac:dyDescent="0.25">
      <c r="A41" s="18" t="s">
        <v>180</v>
      </c>
      <c r="B41" s="53">
        <v>428516</v>
      </c>
      <c r="C41" s="53"/>
      <c r="D41" s="60">
        <f>SUM(B41:C41)</f>
        <v>428516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25">
      <c r="A43" s="18" t="s">
        <v>69</v>
      </c>
      <c r="B43" s="53"/>
      <c r="C43" s="53"/>
      <c r="D43" s="60">
        <f t="shared" si="12"/>
        <v>0</v>
      </c>
      <c r="E43" s="18"/>
      <c r="F43" s="18" t="s">
        <v>111</v>
      </c>
      <c r="G43" s="53"/>
      <c r="H43" s="23"/>
      <c r="I43" s="60">
        <f t="shared" si="11"/>
        <v>0</v>
      </c>
      <c r="K43" s="67"/>
    </row>
    <row r="44" spans="1:11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25">
      <c r="A45" s="18" t="s">
        <v>121</v>
      </c>
      <c r="B45" s="54">
        <v>-311480</v>
      </c>
      <c r="C45" s="54"/>
      <c r="D45" s="61">
        <f t="shared" si="12"/>
        <v>-311480</v>
      </c>
      <c r="E45" s="18"/>
      <c r="F45" s="18" t="s">
        <v>172</v>
      </c>
      <c r="G45" s="54">
        <v>300143</v>
      </c>
      <c r="H45" s="80">
        <f>-1*(H20+H32+H37)</f>
        <v>0</v>
      </c>
      <c r="I45" s="61">
        <f t="shared" si="11"/>
        <v>300143</v>
      </c>
    </row>
    <row r="46" spans="1:11" x14ac:dyDescent="0.25">
      <c r="A46" s="18" t="s">
        <v>71</v>
      </c>
      <c r="B46" s="60">
        <f>B41+B42+B43+B44+B45</f>
        <v>117036</v>
      </c>
      <c r="C46" s="60">
        <f t="shared" ref="C46:D46" si="13">C41+C42+C43+C44+C45</f>
        <v>0</v>
      </c>
      <c r="D46" s="60">
        <f t="shared" si="13"/>
        <v>117036</v>
      </c>
      <c r="E46" s="18"/>
      <c r="F46" s="18" t="s">
        <v>114</v>
      </c>
      <c r="G46" s="60">
        <f>SUM(G39:G45)</f>
        <v>304143</v>
      </c>
      <c r="H46" s="63">
        <f t="shared" ref="H46:I46" si="14">SUM(H39:H45)</f>
        <v>0</v>
      </c>
      <c r="I46" s="60">
        <f t="shared" si="14"/>
        <v>304143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223</v>
      </c>
      <c r="B48" s="62">
        <f>B25+B38+B46</f>
        <v>309510</v>
      </c>
      <c r="C48" s="62">
        <f t="shared" ref="C48:D48" si="15">C25+C38+C46</f>
        <v>0</v>
      </c>
      <c r="D48" s="62">
        <f t="shared" si="15"/>
        <v>309510</v>
      </c>
      <c r="E48" s="18"/>
      <c r="F48" s="22" t="s">
        <v>115</v>
      </c>
      <c r="G48" s="62">
        <f>G20+G32+G37+G46</f>
        <v>309510</v>
      </c>
      <c r="H48" s="62">
        <f t="shared" ref="H48:I48" si="16">H20+H32+H37+H46</f>
        <v>0</v>
      </c>
      <c r="I48" s="62">
        <f t="shared" si="16"/>
        <v>309510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3" t="s">
        <v>195</v>
      </c>
      <c r="B50" s="13"/>
      <c r="C50" s="13"/>
      <c r="D50" s="13"/>
      <c r="E50" s="13"/>
      <c r="F50" s="73" t="s">
        <v>195</v>
      </c>
      <c r="G50" s="13"/>
      <c r="H50" s="13"/>
      <c r="I50" s="13"/>
    </row>
    <row r="51" spans="1:9" x14ac:dyDescent="0.25">
      <c r="A51" t="s">
        <v>271</v>
      </c>
      <c r="B51" s="67"/>
      <c r="C51" s="67"/>
      <c r="D51" s="67"/>
      <c r="E51" s="67"/>
      <c r="F51" t="s">
        <v>173</v>
      </c>
      <c r="G51" s="67"/>
      <c r="H51" s="67"/>
      <c r="I51" s="67"/>
    </row>
    <row r="52" spans="1:9" x14ac:dyDescent="0.25">
      <c r="A52" t="s">
        <v>187</v>
      </c>
      <c r="B52" s="67"/>
      <c r="C52" s="67"/>
      <c r="D52" s="67"/>
      <c r="E52" s="67"/>
      <c r="F52" t="s">
        <v>174</v>
      </c>
      <c r="G52" s="67"/>
      <c r="H52" s="67"/>
      <c r="I52" s="67"/>
    </row>
    <row r="53" spans="1:9" x14ac:dyDescent="0.25">
      <c r="A53" t="s">
        <v>188</v>
      </c>
      <c r="B53" s="67"/>
      <c r="C53" s="67"/>
      <c r="D53" s="67"/>
      <c r="E53" s="67"/>
      <c r="F53" t="s">
        <v>216</v>
      </c>
      <c r="G53" s="67"/>
      <c r="H53" s="67"/>
      <c r="I53" s="67"/>
    </row>
    <row r="54" spans="1:9" x14ac:dyDescent="0.25">
      <c r="A54" s="67"/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A6tbFVyme/eK/Hbvf95r7pVeVIxMbwNe5SLY5z2AlYIuUYOAyCrajALp+vgkU8CZNpPPhZ9UdUB0fN9Eyvc9QA==" saltValue="mZFXS1bimLn5+n2N9IoVNQ==" spinCount="100000" sheet="1" objects="1" scenarios="1" selectLockedCells="1"/>
  <pageMargins left="0.7" right="0.7" top="0.75" bottom="0.75" header="0.3" footer="0.3"/>
  <pageSetup scale="64" orientation="landscape" r:id="rId1"/>
  <headerFooter>
    <oddHeader>&amp;CEXHIBIT 4
FINANCIAL TEMPLATE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0"/>
  <sheetViews>
    <sheetView tabSelected="1" view="pageLayout" topLeftCell="A13" zoomScaleNormal="100" workbookViewId="0">
      <selection activeCell="A18" sqref="A18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181</v>
      </c>
    </row>
    <row r="3" spans="1:7" x14ac:dyDescent="0.25">
      <c r="A3" s="59" t="str">
        <f>PriorYearBalanceSheet!A3</f>
        <v>Hat Island Telephone Company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122</v>
      </c>
      <c r="C6" s="10" t="s">
        <v>122</v>
      </c>
      <c r="D6" s="10"/>
      <c r="E6" s="7"/>
      <c r="F6" s="10" t="s">
        <v>122</v>
      </c>
      <c r="G6" s="24" t="s">
        <v>122</v>
      </c>
    </row>
    <row r="7" spans="1:7" x14ac:dyDescent="0.25">
      <c r="A7" s="8" t="s">
        <v>76</v>
      </c>
      <c r="B7" s="11" t="s">
        <v>73</v>
      </c>
      <c r="C7" s="11" t="s">
        <v>125</v>
      </c>
      <c r="D7" s="11"/>
      <c r="E7" s="8" t="s">
        <v>75</v>
      </c>
      <c r="F7" s="11" t="s">
        <v>73</v>
      </c>
      <c r="G7" s="5" t="s">
        <v>125</v>
      </c>
    </row>
    <row r="8" spans="1:7" x14ac:dyDescent="0.25">
      <c r="A8" s="9"/>
      <c r="B8" s="12" t="s">
        <v>191</v>
      </c>
      <c r="C8" s="12" t="s">
        <v>291</v>
      </c>
      <c r="D8" s="12"/>
      <c r="E8" s="9"/>
      <c r="F8" s="12" t="s">
        <v>191</v>
      </c>
      <c r="G8" s="6" t="s">
        <v>291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25928</v>
      </c>
      <c r="C10" s="33">
        <f>'CurrentYearBalanceSheet '!D10</f>
        <v>20537</v>
      </c>
      <c r="D10" s="18"/>
      <c r="E10" s="18" t="s">
        <v>78</v>
      </c>
      <c r="F10" s="33">
        <f>PriorYearBalanceSheet!I10</f>
        <v>312</v>
      </c>
      <c r="G10" s="33">
        <f>'CurrentYearBalanceSheet '!I10</f>
        <v>1275</v>
      </c>
    </row>
    <row r="11" spans="1:7" x14ac:dyDescent="0.25">
      <c r="A11" s="18" t="s">
        <v>145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1131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1792</v>
      </c>
      <c r="C13" s="33">
        <f>'CurrentYearBalanceSheet '!D13</f>
        <v>2344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148229</v>
      </c>
      <c r="C14" s="33">
        <f>'CurrentYearBalanceSheet '!D14</f>
        <v>169593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0</v>
      </c>
      <c r="C17" s="33">
        <f>'CurrentYearBalanceSheet '!D17</f>
        <v>0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2598</v>
      </c>
      <c r="G18" s="33">
        <f>'CurrentYearBalanceSheet '!I18</f>
        <v>2707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0</v>
      </c>
      <c r="G19" s="33">
        <f>'CurrentYearBalanceSheet '!I19</f>
        <v>0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4041</v>
      </c>
      <c r="G20" s="36">
        <f>SUM(G10:G19)</f>
        <v>3982</v>
      </c>
    </row>
    <row r="21" spans="1:7" x14ac:dyDescent="0.25">
      <c r="A21" s="18" t="s">
        <v>49</v>
      </c>
      <c r="B21" s="33">
        <f>PriorYearBalanceSheet!D21</f>
        <v>0</v>
      </c>
      <c r="C21" s="33">
        <f>'CurrentYearBalanceSheet '!D21</f>
        <v>0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175949</v>
      </c>
      <c r="C25" s="33">
        <f>C10+C11+C13+C14+C15+C17+C18+C19+C20+C21+C22+C23+C24</f>
        <v>192474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146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0</v>
      </c>
      <c r="C34" s="33">
        <f>'CurrentYearBalanceSheet '!D34</f>
        <v>0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202</v>
      </c>
      <c r="F35" s="33">
        <f>PriorYearBalanceSheet!I35</f>
        <v>0</v>
      </c>
      <c r="G35" s="33">
        <f>'CurrentYearBalanceSheet '!I35</f>
        <v>1385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0</v>
      </c>
      <c r="G37" s="33">
        <f>SUM(G34:G36)</f>
        <v>1385</v>
      </c>
    </row>
    <row r="38" spans="1:7" x14ac:dyDescent="0.25">
      <c r="A38" s="18" t="s">
        <v>65</v>
      </c>
      <c r="B38" s="33">
        <f>B29+B30+B32+B33+B34+B35+B36+B37</f>
        <v>0</v>
      </c>
      <c r="C38" s="33">
        <f>C29+C30+C32+C33+C34+C35+C36+C37</f>
        <v>0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4000</v>
      </c>
      <c r="G39" s="33">
        <f>'CurrentYearBalanceSheet '!I39</f>
        <v>4000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424221</v>
      </c>
      <c r="C41" s="33">
        <f>'CurrentYearBalanceSheet '!D41</f>
        <v>428516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0</v>
      </c>
      <c r="C43" s="33">
        <f>'CurrentYearBalanceSheet '!D43</f>
        <v>0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124</v>
      </c>
      <c r="B45" s="34">
        <f>PriorYearBalanceSheet!D45</f>
        <v>-298400</v>
      </c>
      <c r="C45" s="34">
        <f>'CurrentYearBalanceSheet '!D45</f>
        <v>-311480</v>
      </c>
      <c r="D45" s="18"/>
      <c r="E45" s="18" t="s">
        <v>113</v>
      </c>
      <c r="F45" s="34">
        <f>PriorYearBalanceSheet!I45</f>
        <v>293729</v>
      </c>
      <c r="G45" s="34">
        <f>'CurrentYearBalanceSheet '!I45</f>
        <v>300143</v>
      </c>
    </row>
    <row r="46" spans="1:7" x14ac:dyDescent="0.25">
      <c r="A46" s="18" t="s">
        <v>71</v>
      </c>
      <c r="B46" s="33">
        <f>SUM(B41:B45)</f>
        <v>125821</v>
      </c>
      <c r="C46" s="33">
        <f>SUM(C41:C45)</f>
        <v>117036</v>
      </c>
      <c r="D46" s="18"/>
      <c r="E46" s="18" t="s">
        <v>114</v>
      </c>
      <c r="F46" s="33">
        <f>SUM(F39:F45)</f>
        <v>297729</v>
      </c>
      <c r="G46" s="33">
        <f>SUM(G39:G45)</f>
        <v>304143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223</v>
      </c>
      <c r="B48" s="35">
        <f>B25+B38+B46</f>
        <v>301770</v>
      </c>
      <c r="C48" s="35">
        <f>C25+C38+C46</f>
        <v>309510</v>
      </c>
      <c r="D48" s="18"/>
      <c r="E48" s="22" t="s">
        <v>115</v>
      </c>
      <c r="F48" s="35">
        <f>F20+F32+F37+F46</f>
        <v>301770</v>
      </c>
      <c r="G48" s="35">
        <f>G20+G32+G37+G46</f>
        <v>309510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201</v>
      </c>
    </row>
    <row r="51" spans="1:7" x14ac:dyDescent="0.25">
      <c r="A51" t="s">
        <v>123</v>
      </c>
      <c r="B51" s="67"/>
      <c r="C51" s="67"/>
      <c r="D51" s="67"/>
      <c r="E51" s="67"/>
      <c r="F51" s="67"/>
      <c r="G51" s="67"/>
    </row>
    <row r="52" spans="1:7" x14ac:dyDescent="0.25">
      <c r="A52" t="s">
        <v>209</v>
      </c>
      <c r="B52" s="67"/>
      <c r="C52" s="67"/>
      <c r="D52" s="67"/>
      <c r="E52" s="67"/>
      <c r="F52" s="67"/>
      <c r="G52" s="67"/>
    </row>
    <row r="53" spans="1:7" x14ac:dyDescent="0.25">
      <c r="A53" s="67"/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</sheetData>
  <sheetProtection algorithmName="SHA-512" hashValue="7CVm1NkPPAqfr0LyiwYKoFHXr5nkghTm1qYbGqMXbghlJfZpadQmVPo1rNhbWZS7lvCITTIF7dkyzS5l26P0Tw==" saltValue="2p94cO0UNZRivl7w17H/TA==" spinCount="100000" sheet="1" objects="1" scenarios="1" selectLockedCells="1"/>
  <pageMargins left="0.7" right="0.7" top="0.75" bottom="0.75" header="0.3" footer="0.3"/>
  <pageSetup scale="66" orientation="landscape" r:id="rId1"/>
  <headerFooter>
    <oddHeader>&amp;CEXHIBIT 4
FINANCIAL TEMPLATE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tabSelected="1" view="pageLayout" zoomScaleNormal="100" workbookViewId="0">
      <selection activeCell="A18" sqref="A18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181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183</v>
      </c>
      <c r="D6" s="10" t="s">
        <v>118</v>
      </c>
      <c r="E6" s="10" t="s">
        <v>118</v>
      </c>
      <c r="F6" s="24" t="s">
        <v>132</v>
      </c>
    </row>
    <row r="7" spans="1:6" x14ac:dyDescent="0.25">
      <c r="A7" s="18" t="s">
        <v>0</v>
      </c>
      <c r="B7" s="11" t="s">
        <v>166</v>
      </c>
      <c r="C7" s="11" t="s">
        <v>134</v>
      </c>
      <c r="D7" s="11" t="s">
        <v>74</v>
      </c>
      <c r="E7" s="11" t="s">
        <v>74</v>
      </c>
      <c r="F7" s="5" t="s">
        <v>133</v>
      </c>
    </row>
    <row r="8" spans="1:6" x14ac:dyDescent="0.25">
      <c r="A8" s="12"/>
      <c r="B8" s="20"/>
      <c r="C8" s="12" t="s">
        <v>135</v>
      </c>
      <c r="D8" s="12">
        <v>2014</v>
      </c>
      <c r="E8" s="12">
        <v>2015</v>
      </c>
      <c r="F8" s="6" t="s">
        <v>72</v>
      </c>
    </row>
    <row r="9" spans="1:6" x14ac:dyDescent="0.25">
      <c r="A9" s="10"/>
      <c r="B9" s="21" t="s">
        <v>126</v>
      </c>
      <c r="C9" s="7"/>
      <c r="D9" s="7"/>
      <c r="E9" s="7"/>
      <c r="F9" s="15"/>
    </row>
    <row r="10" spans="1:6" x14ac:dyDescent="0.25">
      <c r="A10" s="11">
        <v>1</v>
      </c>
      <c r="B10" s="18" t="s">
        <v>127</v>
      </c>
      <c r="C10" s="11">
        <v>18</v>
      </c>
      <c r="D10" s="60">
        <f>'BalanceSheet(Summary)'!B41</f>
        <v>424221</v>
      </c>
      <c r="E10" s="60">
        <f>'BalanceSheet(Summary)'!C41</f>
        <v>428516</v>
      </c>
      <c r="F10" s="60">
        <f>(D10+E10)/2</f>
        <v>426368.5</v>
      </c>
    </row>
    <row r="11" spans="1:6" x14ac:dyDescent="0.25">
      <c r="A11" s="11">
        <v>2</v>
      </c>
      <c r="B11" s="18" t="s">
        <v>182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129</v>
      </c>
      <c r="C12" s="11">
        <v>22</v>
      </c>
      <c r="D12" s="60">
        <f>'BalanceSheet(Summary)'!B45</f>
        <v>-298400</v>
      </c>
      <c r="E12" s="60">
        <f>'BalanceSheet(Summary)'!C45</f>
        <v>-311480</v>
      </c>
      <c r="F12" s="60">
        <f t="shared" ref="F12:F15" si="0">(D12+E12)/2</f>
        <v>-304940</v>
      </c>
    </row>
    <row r="13" spans="1:6" x14ac:dyDescent="0.25">
      <c r="A13" s="11">
        <v>4</v>
      </c>
      <c r="B13" s="18" t="s">
        <v>128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25">
      <c r="A14" s="11">
        <v>5</v>
      </c>
      <c r="B14" s="18" t="s">
        <v>130</v>
      </c>
      <c r="C14" s="20"/>
      <c r="D14" s="53">
        <v>-9362</v>
      </c>
      <c r="E14" s="53">
        <v>-8017</v>
      </c>
      <c r="F14" s="60">
        <f t="shared" si="0"/>
        <v>-8689.5</v>
      </c>
    </row>
    <row r="15" spans="1:6" ht="15.75" thickBot="1" x14ac:dyDescent="0.3">
      <c r="A15" s="12">
        <v>6</v>
      </c>
      <c r="B15" s="75" t="s">
        <v>176</v>
      </c>
      <c r="C15" s="77"/>
      <c r="D15" s="78">
        <f>SUM(D10:D14)</f>
        <v>116459</v>
      </c>
      <c r="E15" s="64">
        <f>SUM(E10:E14)</f>
        <v>109019</v>
      </c>
      <c r="F15" s="65">
        <f t="shared" si="0"/>
        <v>112739</v>
      </c>
    </row>
    <row r="16" spans="1:6" ht="15.75" thickTop="1" x14ac:dyDescent="0.25">
      <c r="A16" s="13"/>
      <c r="B16" s="13"/>
      <c r="C16" s="68"/>
      <c r="D16" s="68"/>
      <c r="E16" s="68"/>
      <c r="F16" s="68"/>
    </row>
    <row r="17" spans="1:6" x14ac:dyDescent="0.25">
      <c r="B17" t="s">
        <v>195</v>
      </c>
      <c r="C17" s="67"/>
      <c r="D17" s="67"/>
      <c r="E17" s="67"/>
      <c r="F17" s="67"/>
    </row>
    <row r="18" spans="1:6" x14ac:dyDescent="0.25">
      <c r="B18" t="s">
        <v>148</v>
      </c>
      <c r="C18" s="67"/>
      <c r="D18" s="67"/>
      <c r="E18" s="67"/>
      <c r="F18" s="67"/>
    </row>
    <row r="19" spans="1:6" x14ac:dyDescent="0.25">
      <c r="B19" t="s">
        <v>131</v>
      </c>
      <c r="C19" s="67"/>
      <c r="D19" s="67"/>
      <c r="E19" s="67"/>
      <c r="F19" s="67"/>
    </row>
    <row r="20" spans="1:6" x14ac:dyDescent="0.25">
      <c r="B20" t="s">
        <v>210</v>
      </c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</sheetData>
  <sheetProtection algorithmName="SHA-512" hashValue="OTmhJo6yiCT4CuxRq0kDC1e/IUr+fbrnk1R3LeNl6GPe/ai8mBbwWAQAtdRENvqS0NbYYM5nMlB4q3WOimWsOA==" saltValue="xRTMFmlykpy5N28663fjWg==" spinCount="100000" sheet="1" objects="1" scenarios="1" selectLockedCells="1"/>
  <pageMargins left="0.7" right="0.7" top="0.75" bottom="0.75" header="0.3" footer="0.3"/>
  <pageSetup orientation="landscape" r:id="rId1"/>
  <headerFooter>
    <oddHeader>&amp;CEXHIBIT 4
FINANCIAL TEMPLATE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tabSelected="1" view="pageLayout" zoomScaleNormal="100" workbookViewId="0">
      <selection activeCell="A18" sqref="A18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73</v>
      </c>
      <c r="D7" s="10" t="s">
        <v>125</v>
      </c>
      <c r="E7" s="7"/>
      <c r="F7" s="4"/>
    </row>
    <row r="8" spans="1:6" x14ac:dyDescent="0.25">
      <c r="A8" s="11" t="s">
        <v>0</v>
      </c>
      <c r="B8" s="11" t="s">
        <v>166</v>
      </c>
      <c r="C8" s="11" t="s">
        <v>140</v>
      </c>
      <c r="D8" s="11" t="s">
        <v>144</v>
      </c>
      <c r="E8" s="25" t="s">
        <v>141</v>
      </c>
      <c r="F8" s="5" t="s">
        <v>142</v>
      </c>
    </row>
    <row r="9" spans="1:6" x14ac:dyDescent="0.25">
      <c r="A9" s="20"/>
      <c r="B9" s="20"/>
      <c r="C9" s="12" t="s">
        <v>192</v>
      </c>
      <c r="D9" s="12" t="s">
        <v>292</v>
      </c>
      <c r="E9" s="12"/>
      <c r="F9" s="6" t="s">
        <v>143</v>
      </c>
    </row>
    <row r="10" spans="1:6" x14ac:dyDescent="0.25">
      <c r="A10" s="7"/>
      <c r="B10" s="21" t="s">
        <v>136</v>
      </c>
      <c r="C10" s="7"/>
      <c r="D10" s="33"/>
      <c r="E10" s="7"/>
      <c r="F10" s="15"/>
    </row>
    <row r="11" spans="1:6" x14ac:dyDescent="0.25">
      <c r="A11" s="11">
        <v>1</v>
      </c>
      <c r="B11" s="18" t="s">
        <v>137</v>
      </c>
      <c r="C11" s="53">
        <v>59</v>
      </c>
      <c r="D11" s="53">
        <v>55</v>
      </c>
      <c r="E11" s="33">
        <f>D11-C11</f>
        <v>-4</v>
      </c>
      <c r="F11" s="39">
        <f>E11/C11</f>
        <v>-6.7796610169491525E-2</v>
      </c>
    </row>
    <row r="12" spans="1:6" x14ac:dyDescent="0.25">
      <c r="A12" s="11">
        <v>2</v>
      </c>
      <c r="B12" s="18" t="s">
        <v>138</v>
      </c>
      <c r="C12" s="53">
        <v>9</v>
      </c>
      <c r="D12" s="53">
        <v>11</v>
      </c>
      <c r="E12" s="33">
        <f>D12-C12</f>
        <v>2</v>
      </c>
      <c r="F12" s="39">
        <f t="shared" ref="F12:F13" si="0">E12/C12</f>
        <v>0.22222222222222221</v>
      </c>
    </row>
    <row r="13" spans="1:6" ht="15.75" thickBot="1" x14ac:dyDescent="0.3">
      <c r="A13" s="12">
        <v>3</v>
      </c>
      <c r="B13" s="20" t="s">
        <v>139</v>
      </c>
      <c r="C13" s="35">
        <f>SUM(C11:C12)</f>
        <v>68</v>
      </c>
      <c r="D13" s="35">
        <f t="shared" ref="D13:E13" si="1">SUM(D11:D12)</f>
        <v>66</v>
      </c>
      <c r="E13" s="35">
        <f t="shared" si="1"/>
        <v>-2</v>
      </c>
      <c r="F13" s="40">
        <f t="shared" si="0"/>
        <v>-2.9411764705882353E-2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206</v>
      </c>
      <c r="B15" s="67" t="s">
        <v>293</v>
      </c>
      <c r="C15" s="67"/>
      <c r="D15" s="67"/>
      <c r="E15" s="67"/>
      <c r="F15" s="67"/>
    </row>
    <row r="16" spans="1:6" x14ac:dyDescent="0.25">
      <c r="A16" s="67"/>
      <c r="B16" s="67" t="s">
        <v>294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JQfn7GMR6OGbVl10N4FIWoi2T5yUJCTYKE6mBCIkppq83yDt1G4tAI6MxQOdXeVLIj0ZuA9IahawIIYXEIT4yA==" saltValue="hXig0brtEjJl1vFDFHA76w==" spinCount="100000" sheet="1" objects="1" scenarios="1" selectLockedCells="1"/>
  <pageMargins left="0.7" right="0.7" top="0.75" bottom="0.75" header="0.3" footer="0.3"/>
  <pageSetup orientation="landscape" r:id="rId1"/>
  <headerFooter>
    <oddHeader>&amp;CEXHIBIT 4
FINANCIAL TEMPLATE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5"/>
  <sheetViews>
    <sheetView tabSelected="1" view="pageLayout" topLeftCell="A19" zoomScaleNormal="100" workbookViewId="0">
      <selection activeCell="A18" sqref="A1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166</v>
      </c>
      <c r="C7" s="11">
        <v>2014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217</v>
      </c>
    </row>
    <row r="9" spans="1:6" x14ac:dyDescent="0.25">
      <c r="A9" s="10">
        <v>1</v>
      </c>
      <c r="B9" s="4" t="s">
        <v>1</v>
      </c>
      <c r="C9" s="56">
        <v>18604</v>
      </c>
      <c r="D9" s="53"/>
      <c r="E9" s="60">
        <f>SUM(C9:D9)</f>
        <v>18604</v>
      </c>
    </row>
    <row r="10" spans="1:6" x14ac:dyDescent="0.25">
      <c r="A10" s="11">
        <v>2</v>
      </c>
      <c r="B10" s="15" t="s">
        <v>2</v>
      </c>
      <c r="C10" s="53">
        <v>34653</v>
      </c>
      <c r="D10" s="53"/>
      <c r="E10" s="60">
        <f t="shared" ref="E10:E14" si="0">SUM(C10:D10)</f>
        <v>34653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3068</v>
      </c>
      <c r="D12" s="53"/>
      <c r="E12" s="60">
        <f t="shared" si="0"/>
        <v>3068</v>
      </c>
    </row>
    <row r="13" spans="1:6" x14ac:dyDescent="0.25">
      <c r="A13" s="11">
        <v>5</v>
      </c>
      <c r="B13" s="15" t="s">
        <v>5</v>
      </c>
      <c r="C13" s="53">
        <v>1406</v>
      </c>
      <c r="D13" s="53"/>
      <c r="E13" s="60">
        <f t="shared" si="0"/>
        <v>1406</v>
      </c>
    </row>
    <row r="14" spans="1:6" x14ac:dyDescent="0.25">
      <c r="A14" s="11">
        <v>6</v>
      </c>
      <c r="B14" s="15" t="s">
        <v>152</v>
      </c>
      <c r="C14" s="53">
        <v>-2</v>
      </c>
      <c r="D14" s="53"/>
      <c r="E14" s="60">
        <f t="shared" si="0"/>
        <v>-2</v>
      </c>
    </row>
    <row r="15" spans="1:6" x14ac:dyDescent="0.25">
      <c r="A15" s="11">
        <v>7</v>
      </c>
      <c r="B15" s="79" t="s">
        <v>151</v>
      </c>
      <c r="C15" s="82">
        <f>SUM(C9:C14)</f>
        <v>57729</v>
      </c>
      <c r="D15" s="82">
        <f t="shared" ref="D15:E15" si="1">SUM(D9:D14)</f>
        <v>0</v>
      </c>
      <c r="E15" s="82">
        <f t="shared" si="1"/>
        <v>57729</v>
      </c>
      <c r="F15" s="1"/>
    </row>
    <row r="16" spans="1:6" x14ac:dyDescent="0.25">
      <c r="A16" s="11">
        <v>8</v>
      </c>
      <c r="B16" s="15" t="s">
        <v>6</v>
      </c>
      <c r="C16" s="53">
        <v>9581</v>
      </c>
      <c r="D16" s="53"/>
      <c r="E16" s="42">
        <f>SUM(C16:D16)</f>
        <v>9581</v>
      </c>
    </row>
    <row r="17" spans="1:6" x14ac:dyDescent="0.25">
      <c r="A17" s="11">
        <v>9</v>
      </c>
      <c r="B17" s="15" t="s">
        <v>40</v>
      </c>
      <c r="C17" s="53">
        <v>0</v>
      </c>
      <c r="D17" s="53"/>
      <c r="E17" s="42">
        <f t="shared" ref="E17:E21" si="2">SUM(C17:D17)</f>
        <v>0</v>
      </c>
    </row>
    <row r="18" spans="1:6" x14ac:dyDescent="0.25">
      <c r="A18" s="11">
        <v>10</v>
      </c>
      <c r="B18" s="15" t="s">
        <v>7</v>
      </c>
      <c r="C18" s="53">
        <v>16152</v>
      </c>
      <c r="D18" s="53"/>
      <c r="E18" s="42">
        <f t="shared" si="2"/>
        <v>16152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6091</v>
      </c>
      <c r="D20" s="53">
        <v>0</v>
      </c>
      <c r="E20" s="42">
        <f t="shared" si="2"/>
        <v>6091</v>
      </c>
    </row>
    <row r="21" spans="1:6" x14ac:dyDescent="0.25">
      <c r="A21" s="11">
        <v>13</v>
      </c>
      <c r="B21" s="15" t="s">
        <v>10</v>
      </c>
      <c r="C21" s="53">
        <v>21479</v>
      </c>
      <c r="D21" s="53">
        <v>0</v>
      </c>
      <c r="E21" s="42">
        <f t="shared" si="2"/>
        <v>21479</v>
      </c>
    </row>
    <row r="22" spans="1:6" x14ac:dyDescent="0.25">
      <c r="A22" s="11">
        <v>14</v>
      </c>
      <c r="B22" s="76" t="s">
        <v>150</v>
      </c>
      <c r="C22" s="82">
        <f>C16+C17+C18+C19+C20+C21</f>
        <v>53303</v>
      </c>
      <c r="D22" s="82">
        <f>D16+D17+D18+D19+D20+D21</f>
        <v>0</v>
      </c>
      <c r="E22" s="83">
        <f>E16+E17+E18+E19+E20+E21</f>
        <v>53303</v>
      </c>
      <c r="F22" s="1"/>
    </row>
    <row r="23" spans="1:6" x14ac:dyDescent="0.25">
      <c r="A23" s="11">
        <v>15</v>
      </c>
      <c r="B23" s="15" t="s">
        <v>14</v>
      </c>
      <c r="C23" s="60">
        <f>C15-C22</f>
        <v>4426</v>
      </c>
      <c r="D23" s="60">
        <f>D15-D22</f>
        <v>0</v>
      </c>
      <c r="E23" s="60">
        <f>E15-E22</f>
        <v>4426</v>
      </c>
    </row>
    <row r="24" spans="1:6" x14ac:dyDescent="0.25">
      <c r="A24" s="11">
        <v>16</v>
      </c>
      <c r="B24" s="15" t="s">
        <v>153</v>
      </c>
      <c r="C24" s="53">
        <v>0</v>
      </c>
      <c r="D24" s="57"/>
      <c r="E24" s="60">
        <f>SUM(C24:D24)</f>
        <v>0</v>
      </c>
    </row>
    <row r="25" spans="1:6" x14ac:dyDescent="0.25">
      <c r="A25" s="11">
        <v>17</v>
      </c>
      <c r="B25" s="15" t="s">
        <v>11</v>
      </c>
      <c r="C25" s="53">
        <v>0</v>
      </c>
      <c r="D25" s="53"/>
      <c r="E25" s="60">
        <f t="shared" ref="E25:E27" si="3">SUM(C25:D25)</f>
        <v>0</v>
      </c>
    </row>
    <row r="26" spans="1:6" x14ac:dyDescent="0.25">
      <c r="A26" s="11">
        <v>18</v>
      </c>
      <c r="B26" s="15" t="s">
        <v>219</v>
      </c>
      <c r="C26" s="53">
        <v>0</v>
      </c>
      <c r="D26" s="113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>
        <v>3146</v>
      </c>
      <c r="D27" s="53"/>
      <c r="E27" s="60">
        <f t="shared" si="3"/>
        <v>3146</v>
      </c>
    </row>
    <row r="28" spans="1:6" x14ac:dyDescent="0.25">
      <c r="A28" s="11">
        <v>20</v>
      </c>
      <c r="B28" s="79" t="s">
        <v>12</v>
      </c>
      <c r="C28" s="74">
        <f>SUM(C25:C27)</f>
        <v>3146</v>
      </c>
      <c r="D28" s="74">
        <f t="shared" ref="D28:E28" si="4">SUM(D25:D27)</f>
        <v>0</v>
      </c>
      <c r="E28" s="84">
        <f t="shared" si="4"/>
        <v>3146</v>
      </c>
    </row>
    <row r="29" spans="1:6" x14ac:dyDescent="0.25">
      <c r="A29" s="11">
        <v>21</v>
      </c>
      <c r="B29" s="79" t="s">
        <v>23</v>
      </c>
      <c r="C29" s="74">
        <f>C23+C24-C28</f>
        <v>1280</v>
      </c>
      <c r="D29" s="74">
        <f>D23+D24-D28</f>
        <v>0</v>
      </c>
      <c r="E29" s="84">
        <f>E23+E24-E28</f>
        <v>1280</v>
      </c>
    </row>
    <row r="30" spans="1:6" x14ac:dyDescent="0.25">
      <c r="A30" s="11">
        <v>22</v>
      </c>
      <c r="B30" s="15" t="s">
        <v>15</v>
      </c>
      <c r="C30" s="53">
        <v>0</v>
      </c>
      <c r="D30" s="55"/>
      <c r="E30" s="60">
        <f>SUM(C30:D30)</f>
        <v>0</v>
      </c>
    </row>
    <row r="31" spans="1:6" x14ac:dyDescent="0.25">
      <c r="A31" s="11">
        <v>23</v>
      </c>
      <c r="B31" s="15" t="s">
        <v>16</v>
      </c>
      <c r="C31" s="53">
        <v>0</v>
      </c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0</v>
      </c>
      <c r="D32" s="55"/>
      <c r="E32" s="60">
        <f t="shared" si="5"/>
        <v>0</v>
      </c>
    </row>
    <row r="33" spans="1:10" x14ac:dyDescent="0.25">
      <c r="A33" s="11">
        <v>25</v>
      </c>
      <c r="B33" s="15" t="s">
        <v>167</v>
      </c>
      <c r="C33" s="53">
        <v>0</v>
      </c>
      <c r="D33" s="55"/>
      <c r="E33" s="61">
        <f t="shared" si="5"/>
        <v>0</v>
      </c>
    </row>
    <row r="34" spans="1:10" x14ac:dyDescent="0.25">
      <c r="A34" s="11">
        <v>26</v>
      </c>
      <c r="B34" s="79" t="s">
        <v>18</v>
      </c>
      <c r="C34" s="74">
        <f>SUM(C30:C33)</f>
        <v>0</v>
      </c>
      <c r="D34" s="85">
        <f t="shared" ref="D34" si="6">SUM(D30:D33)</f>
        <v>0</v>
      </c>
      <c r="E34" s="74">
        <f>SUM(E30:E33)</f>
        <v>0</v>
      </c>
    </row>
    <row r="35" spans="1:10" x14ac:dyDescent="0.25">
      <c r="A35" s="11">
        <v>27</v>
      </c>
      <c r="B35" s="15" t="s">
        <v>19</v>
      </c>
      <c r="C35" s="53">
        <v>0</v>
      </c>
      <c r="D35" s="55"/>
      <c r="E35" s="33">
        <f>SUM(C35:D35)</f>
        <v>0</v>
      </c>
    </row>
    <row r="36" spans="1:10" x14ac:dyDescent="0.25">
      <c r="A36" s="11">
        <v>28</v>
      </c>
      <c r="B36" s="15" t="s">
        <v>20</v>
      </c>
      <c r="C36" s="53">
        <v>0</v>
      </c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>
        <v>0</v>
      </c>
      <c r="D37" s="55"/>
      <c r="E37" s="33">
        <f t="shared" si="7"/>
        <v>0</v>
      </c>
    </row>
    <row r="38" spans="1:10" x14ac:dyDescent="0.25">
      <c r="A38" s="11">
        <v>30</v>
      </c>
      <c r="B38" s="15" t="s">
        <v>203</v>
      </c>
      <c r="C38" s="53">
        <v>9704</v>
      </c>
      <c r="D38" s="71">
        <f>-1*(D29-D34)</f>
        <v>0</v>
      </c>
      <c r="E38" s="33">
        <f t="shared" si="7"/>
        <v>9704</v>
      </c>
    </row>
    <row r="39" spans="1:10" x14ac:dyDescent="0.25">
      <c r="A39" s="11">
        <v>31</v>
      </c>
      <c r="B39" s="79" t="s">
        <v>22</v>
      </c>
      <c r="C39" s="74">
        <f>C29-C34+C35+C36+C37+C38</f>
        <v>10984</v>
      </c>
      <c r="D39" s="74">
        <f t="shared" ref="D39:E39" si="8">D29-D34+D35+D36+D37+D38</f>
        <v>0</v>
      </c>
      <c r="E39" s="74">
        <f t="shared" si="8"/>
        <v>10984</v>
      </c>
    </row>
    <row r="40" spans="1:10" x14ac:dyDescent="0.25">
      <c r="A40" s="11">
        <v>32</v>
      </c>
      <c r="B40" s="15" t="s">
        <v>24</v>
      </c>
      <c r="C40" s="86"/>
      <c r="D40" s="86"/>
      <c r="E40" s="86"/>
    </row>
    <row r="41" spans="1:10" x14ac:dyDescent="0.25">
      <c r="A41" s="11">
        <v>33</v>
      </c>
      <c r="B41" s="15" t="s">
        <v>25</v>
      </c>
      <c r="C41" s="53">
        <v>282745</v>
      </c>
      <c r="D41" s="55"/>
      <c r="E41" s="60">
        <f t="shared" ref="E41:E46" si="9">SUM(C41:D41)</f>
        <v>282745</v>
      </c>
    </row>
    <row r="42" spans="1:10" x14ac:dyDescent="0.25">
      <c r="A42" s="11">
        <v>34</v>
      </c>
      <c r="B42" s="15" t="s">
        <v>26</v>
      </c>
      <c r="C42" s="53">
        <v>0</v>
      </c>
      <c r="D42" s="55"/>
      <c r="E42" s="60">
        <f t="shared" si="9"/>
        <v>0</v>
      </c>
    </row>
    <row r="43" spans="1:10" x14ac:dyDescent="0.25">
      <c r="A43" s="11">
        <v>35</v>
      </c>
      <c r="B43" s="15" t="s">
        <v>27</v>
      </c>
      <c r="C43" s="53">
        <v>0</v>
      </c>
      <c r="D43" s="55"/>
      <c r="E43" s="60">
        <f t="shared" si="9"/>
        <v>0</v>
      </c>
    </row>
    <row r="44" spans="1:10" x14ac:dyDescent="0.25">
      <c r="A44" s="11">
        <v>36</v>
      </c>
      <c r="B44" s="15" t="s">
        <v>28</v>
      </c>
      <c r="C44" s="53">
        <v>0</v>
      </c>
      <c r="D44" s="55"/>
      <c r="E44" s="60">
        <f t="shared" si="9"/>
        <v>0</v>
      </c>
    </row>
    <row r="45" spans="1:10" x14ac:dyDescent="0.25">
      <c r="A45" s="11">
        <v>37</v>
      </c>
      <c r="B45" s="15" t="s">
        <v>29</v>
      </c>
      <c r="C45" s="53">
        <v>0</v>
      </c>
      <c r="D45" s="55"/>
      <c r="E45" s="60">
        <f t="shared" si="9"/>
        <v>0</v>
      </c>
    </row>
    <row r="46" spans="1:10" x14ac:dyDescent="0.25">
      <c r="A46" s="11">
        <v>38</v>
      </c>
      <c r="B46" s="15" t="s">
        <v>30</v>
      </c>
      <c r="C46" s="53">
        <v>0</v>
      </c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274</v>
      </c>
      <c r="C47" s="74">
        <f>(C39+C41+C42)-(C43+C44+C45+C46)</f>
        <v>293729</v>
      </c>
      <c r="D47" s="85">
        <f t="shared" ref="D47:E47" si="10">(D39+D41+D42)-(D43+D44+D45+D46)</f>
        <v>0</v>
      </c>
      <c r="E47" s="84">
        <f t="shared" si="10"/>
        <v>293729</v>
      </c>
    </row>
    <row r="48" spans="1:10" x14ac:dyDescent="0.25">
      <c r="A48" s="11">
        <v>40</v>
      </c>
      <c r="B48" s="15" t="s">
        <v>32</v>
      </c>
      <c r="C48" s="53">
        <v>0</v>
      </c>
      <c r="D48" s="55"/>
      <c r="E48" s="60">
        <f>SUM(C48:D48)</f>
        <v>0</v>
      </c>
    </row>
    <row r="49" spans="1:7" x14ac:dyDescent="0.25">
      <c r="A49" s="11">
        <v>41</v>
      </c>
      <c r="B49" s="15" t="s">
        <v>30</v>
      </c>
      <c r="C49" s="53">
        <v>0</v>
      </c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>
        <v>0</v>
      </c>
      <c r="D50" s="55"/>
      <c r="E50" s="60">
        <f t="shared" si="11"/>
        <v>0</v>
      </c>
    </row>
    <row r="51" spans="1:7" x14ac:dyDescent="0.25">
      <c r="A51" s="11">
        <v>43</v>
      </c>
      <c r="B51" s="79" t="s">
        <v>34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35</v>
      </c>
      <c r="C52" s="56">
        <v>0</v>
      </c>
      <c r="D52" s="87"/>
      <c r="E52" s="33">
        <f>C52</f>
        <v>0</v>
      </c>
    </row>
    <row r="53" spans="1:7" x14ac:dyDescent="0.25">
      <c r="A53" s="11">
        <v>45</v>
      </c>
      <c r="B53" s="15" t="s">
        <v>36</v>
      </c>
      <c r="C53" s="88">
        <f>((C22+C28-C18-C19)/C15)</f>
        <v>0.69803738155866202</v>
      </c>
      <c r="D53" s="88" t="e">
        <f>((D22+D28-D18-D19)/D15)</f>
        <v>#DIV/0!</v>
      </c>
      <c r="E53" s="88">
        <f>((E22+E28-E18-E19)/E15)</f>
        <v>0.69803738155866202</v>
      </c>
    </row>
    <row r="54" spans="1:7" x14ac:dyDescent="0.25">
      <c r="A54" s="11">
        <v>46</v>
      </c>
      <c r="B54" s="15" t="s">
        <v>37</v>
      </c>
      <c r="C54" s="88">
        <f>((C22+C28+C34)/C15)</f>
        <v>0.97782743508461956</v>
      </c>
      <c r="D54" s="88" t="e">
        <f>((D22+D28+D34)/D15)</f>
        <v>#DIV/0!</v>
      </c>
      <c r="E54" s="88">
        <f>((E22+E28+E34)/E15)</f>
        <v>0.97782743508461956</v>
      </c>
    </row>
    <row r="55" spans="1:7" x14ac:dyDescent="0.25">
      <c r="A55" s="11">
        <v>47</v>
      </c>
      <c r="B55" s="15" t="s">
        <v>38</v>
      </c>
      <c r="C55" s="88" t="e">
        <f>((C39+C34)/C34)</f>
        <v>#DIV/0!</v>
      </c>
      <c r="D55" s="88" t="e">
        <f t="shared" ref="D55:E55" si="13">((D39+D34)/D34)</f>
        <v>#DIV/0!</v>
      </c>
      <c r="E55" s="88" t="e">
        <f t="shared" si="13"/>
        <v>#DIV/0!</v>
      </c>
    </row>
    <row r="56" spans="1:7" x14ac:dyDescent="0.25">
      <c r="A56" s="11">
        <v>48</v>
      </c>
      <c r="B56" s="15" t="s">
        <v>39</v>
      </c>
      <c r="C56" s="88" t="e">
        <f>(C39+C34+C18+C19)/C52</f>
        <v>#DIV/0!</v>
      </c>
      <c r="D56" s="88" t="e">
        <f>(D39+D34+D18+D19)/D52</f>
        <v>#DIV/0!</v>
      </c>
      <c r="E56" s="88" t="e">
        <f>(E39+E34+E18+E19)/E52</f>
        <v>#DIV/0!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195</v>
      </c>
      <c r="C58" s="68"/>
      <c r="D58" s="67"/>
      <c r="E58" s="67"/>
      <c r="F58" s="67"/>
      <c r="G58" s="67"/>
    </row>
    <row r="59" spans="1:7" x14ac:dyDescent="0.25">
      <c r="A59" s="48" t="s">
        <v>168</v>
      </c>
      <c r="B59" t="s">
        <v>272</v>
      </c>
      <c r="C59" s="67"/>
      <c r="D59" s="67"/>
      <c r="E59" s="67"/>
      <c r="F59" s="67"/>
      <c r="G59" s="67"/>
    </row>
    <row r="60" spans="1:7" x14ac:dyDescent="0.25">
      <c r="A60" s="48" t="s">
        <v>178</v>
      </c>
      <c r="B60" t="s">
        <v>304</v>
      </c>
      <c r="C60" s="67"/>
      <c r="D60" s="67"/>
      <c r="E60" s="67"/>
      <c r="F60" s="67"/>
      <c r="G60" s="67"/>
    </row>
    <row r="61" spans="1:7" x14ac:dyDescent="0.25">
      <c r="A61" s="48"/>
      <c r="B61" t="s">
        <v>273</v>
      </c>
      <c r="C61" s="67"/>
      <c r="D61" s="67"/>
      <c r="E61" s="67"/>
      <c r="F61" s="67"/>
      <c r="G61" s="67"/>
    </row>
    <row r="62" spans="1:7" x14ac:dyDescent="0.25">
      <c r="A62" s="48" t="s">
        <v>193</v>
      </c>
      <c r="B62" s="70" t="s">
        <v>194</v>
      </c>
      <c r="C62" s="67"/>
      <c r="D62" s="67"/>
      <c r="E62" s="67"/>
      <c r="F62" s="67"/>
      <c r="G62" s="67"/>
    </row>
    <row r="63" spans="1:7" x14ac:dyDescent="0.25">
      <c r="A63" s="48" t="s">
        <v>177</v>
      </c>
      <c r="B63" t="s">
        <v>179</v>
      </c>
      <c r="C63" s="67"/>
      <c r="D63" s="67"/>
      <c r="E63" s="67"/>
      <c r="F63" s="67"/>
      <c r="G63" s="67"/>
    </row>
    <row r="64" spans="1:7" x14ac:dyDescent="0.25">
      <c r="A64" s="48" t="s">
        <v>175</v>
      </c>
      <c r="B64" t="s">
        <v>305</v>
      </c>
      <c r="C64" s="67"/>
      <c r="D64" s="67"/>
      <c r="E64" s="67"/>
      <c r="F64" s="67"/>
      <c r="G64" s="67"/>
    </row>
    <row r="65" spans="1:7" x14ac:dyDescent="0.25">
      <c r="A65" s="67"/>
      <c r="B65" s="67" t="s">
        <v>306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oqdZNOPTY2Uidfubj/Tn3fbeh6dJjhLrAr2Gv07wrIPXGfTrziq008N5rnxWa58TCmbDe/paOh4bg8adJYbRwA==" saltValue="y5oIxZZbAZJ057/X4HtlKQ==" spinCount="100000" sheet="1" objects="1" scenarios="1" selectLockedCells="1"/>
  <pageMargins left="0.7" right="0.7" top="0.75" bottom="0.75" header="0.3" footer="0.3"/>
  <pageSetup scale="53" orientation="landscape" r:id="rId1"/>
  <headerFooter>
    <oddHeader>&amp;CEXHIBIT 4
FINANCIAL TEMPLATE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4"/>
  <sheetViews>
    <sheetView tabSelected="1" view="pageLayout" zoomScaleNormal="100" workbookViewId="0">
      <selection activeCell="A18" sqref="A1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9" t="str">
        <f>PriorYearBalanceSheet!A3</f>
        <v>Hat Island Telephone Company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125</v>
      </c>
      <c r="D6" s="28" t="s">
        <v>116</v>
      </c>
      <c r="E6" s="27" t="s">
        <v>125</v>
      </c>
    </row>
    <row r="7" spans="1:6" x14ac:dyDescent="0.25">
      <c r="A7" s="18" t="s">
        <v>0</v>
      </c>
      <c r="B7" s="11" t="s">
        <v>166</v>
      </c>
      <c r="C7" s="11">
        <v>2015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290</v>
      </c>
    </row>
    <row r="9" spans="1:6" x14ac:dyDescent="0.25">
      <c r="A9" s="10">
        <v>1</v>
      </c>
      <c r="B9" s="7" t="s">
        <v>1</v>
      </c>
      <c r="C9" s="56">
        <v>19765</v>
      </c>
      <c r="D9" s="53"/>
      <c r="E9" s="33">
        <f>SUM(C9:D9)</f>
        <v>19765</v>
      </c>
    </row>
    <row r="10" spans="1:6" x14ac:dyDescent="0.25">
      <c r="A10" s="11">
        <v>2</v>
      </c>
      <c r="B10" s="18" t="s">
        <v>2</v>
      </c>
      <c r="C10" s="53">
        <v>29612</v>
      </c>
      <c r="D10" s="53"/>
      <c r="E10" s="33">
        <f t="shared" ref="E10:E14" si="0">SUM(C10:D10)</f>
        <v>29612</v>
      </c>
    </row>
    <row r="11" spans="1:6" x14ac:dyDescent="0.25">
      <c r="A11" s="11">
        <v>3</v>
      </c>
      <c r="B11" s="18" t="s">
        <v>3</v>
      </c>
      <c r="C11" s="53">
        <v>0</v>
      </c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1329</v>
      </c>
      <c r="D12" s="53"/>
      <c r="E12" s="33">
        <f t="shared" si="0"/>
        <v>1329</v>
      </c>
    </row>
    <row r="13" spans="1:6" x14ac:dyDescent="0.25">
      <c r="A13" s="11">
        <v>5</v>
      </c>
      <c r="B13" s="18" t="s">
        <v>5</v>
      </c>
      <c r="C13" s="53">
        <v>1405</v>
      </c>
      <c r="D13" s="53"/>
      <c r="E13" s="33">
        <f t="shared" si="0"/>
        <v>1405</v>
      </c>
    </row>
    <row r="14" spans="1:6" x14ac:dyDescent="0.25">
      <c r="A14" s="11">
        <v>6</v>
      </c>
      <c r="B14" s="18" t="s">
        <v>152</v>
      </c>
      <c r="C14" s="53">
        <v>0</v>
      </c>
      <c r="D14" s="53"/>
      <c r="E14" s="33">
        <f t="shared" si="0"/>
        <v>0</v>
      </c>
    </row>
    <row r="15" spans="1:6" x14ac:dyDescent="0.25">
      <c r="A15" s="11">
        <v>7</v>
      </c>
      <c r="B15" s="76" t="s">
        <v>151</v>
      </c>
      <c r="C15" s="41">
        <f>SUM(C9:C14)</f>
        <v>52111</v>
      </c>
      <c r="D15" s="41">
        <f t="shared" ref="D15:E15" si="1">SUM(D9:D14)</f>
        <v>0</v>
      </c>
      <c r="E15" s="41">
        <f t="shared" si="1"/>
        <v>52111</v>
      </c>
      <c r="F15" s="1"/>
    </row>
    <row r="16" spans="1:6" x14ac:dyDescent="0.25">
      <c r="A16" s="11">
        <v>8</v>
      </c>
      <c r="B16" s="18" t="s">
        <v>6</v>
      </c>
      <c r="C16" s="53">
        <v>15392</v>
      </c>
      <c r="D16" s="53"/>
      <c r="E16" s="42">
        <f>SUM(C16:D16)</f>
        <v>15392</v>
      </c>
    </row>
    <row r="17" spans="1:6" x14ac:dyDescent="0.25">
      <c r="A17" s="11">
        <v>9</v>
      </c>
      <c r="B17" s="18" t="s">
        <v>40</v>
      </c>
      <c r="C17" s="53">
        <v>0</v>
      </c>
      <c r="D17" s="53"/>
      <c r="E17" s="42">
        <f t="shared" ref="E17:E21" si="2">SUM(C17:D17)</f>
        <v>0</v>
      </c>
    </row>
    <row r="18" spans="1:6" x14ac:dyDescent="0.25">
      <c r="A18" s="11">
        <v>10</v>
      </c>
      <c r="B18" s="18" t="s">
        <v>7</v>
      </c>
      <c r="C18" s="53">
        <v>13080</v>
      </c>
      <c r="D18" s="53"/>
      <c r="E18" s="42">
        <f t="shared" si="2"/>
        <v>13080</v>
      </c>
    </row>
    <row r="19" spans="1:6" x14ac:dyDescent="0.25">
      <c r="A19" s="11">
        <v>11</v>
      </c>
      <c r="B19" s="18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6017</v>
      </c>
      <c r="D20" s="53">
        <v>1740</v>
      </c>
      <c r="E20" s="42">
        <f t="shared" si="2"/>
        <v>7757</v>
      </c>
    </row>
    <row r="21" spans="1:6" x14ac:dyDescent="0.25">
      <c r="A21" s="11">
        <v>13</v>
      </c>
      <c r="B21" s="18" t="s">
        <v>10</v>
      </c>
      <c r="C21" s="53">
        <v>22704</v>
      </c>
      <c r="D21" s="53">
        <v>-2360</v>
      </c>
      <c r="E21" s="42">
        <f t="shared" si="2"/>
        <v>20344</v>
      </c>
    </row>
    <row r="22" spans="1:6" x14ac:dyDescent="0.25">
      <c r="A22" s="11">
        <v>14</v>
      </c>
      <c r="B22" s="76" t="s">
        <v>150</v>
      </c>
      <c r="C22" s="41">
        <f>C16+C17+C18+C19+C20+C21</f>
        <v>57193</v>
      </c>
      <c r="D22" s="41">
        <f>D16+D17+D18+D19+D20+D21</f>
        <v>-620</v>
      </c>
      <c r="E22" s="43">
        <f>E16+E17+E18+E19+E20+E21</f>
        <v>56573</v>
      </c>
      <c r="F22" s="1"/>
    </row>
    <row r="23" spans="1:6" x14ac:dyDescent="0.25">
      <c r="A23" s="11">
        <v>15</v>
      </c>
      <c r="B23" s="18" t="s">
        <v>14</v>
      </c>
      <c r="C23" s="33">
        <f>C15-C22</f>
        <v>-5082</v>
      </c>
      <c r="D23" s="33">
        <f>D15-D22</f>
        <v>620</v>
      </c>
      <c r="E23" s="33">
        <f>E15-E22</f>
        <v>-4462</v>
      </c>
    </row>
    <row r="24" spans="1:6" x14ac:dyDescent="0.25">
      <c r="A24" s="11">
        <v>16</v>
      </c>
      <c r="B24" s="18" t="s">
        <v>153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/>
      <c r="D25" s="130"/>
      <c r="E25" s="33">
        <f t="shared" ref="E25:E27" si="3">SUM(C25:D25)</f>
        <v>0</v>
      </c>
    </row>
    <row r="26" spans="1:6" x14ac:dyDescent="0.25">
      <c r="A26" s="11">
        <v>18</v>
      </c>
      <c r="B26" s="18" t="s">
        <v>219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>
        <v>2319</v>
      </c>
      <c r="D27" s="130"/>
      <c r="E27" s="33">
        <f t="shared" si="3"/>
        <v>2319</v>
      </c>
    </row>
    <row r="28" spans="1:6" x14ac:dyDescent="0.25">
      <c r="A28" s="11">
        <v>20</v>
      </c>
      <c r="B28" s="76" t="s">
        <v>12</v>
      </c>
      <c r="C28" s="38">
        <f>SUM(C25:C27)</f>
        <v>2319</v>
      </c>
      <c r="D28" s="38">
        <f t="shared" ref="D28:E28" si="4">SUM(D25:D27)</f>
        <v>0</v>
      </c>
      <c r="E28" s="44">
        <f t="shared" si="4"/>
        <v>2319</v>
      </c>
    </row>
    <row r="29" spans="1:6" x14ac:dyDescent="0.25">
      <c r="A29" s="11">
        <v>21</v>
      </c>
      <c r="B29" s="76" t="s">
        <v>23</v>
      </c>
      <c r="C29" s="38">
        <f>C23+C24-C28</f>
        <v>-7401</v>
      </c>
      <c r="D29" s="38">
        <f>D23+D24-D28</f>
        <v>620</v>
      </c>
      <c r="E29" s="44">
        <f>E23+E24-E28</f>
        <v>-6781</v>
      </c>
    </row>
    <row r="30" spans="1:6" x14ac:dyDescent="0.25">
      <c r="A30" s="11">
        <v>22</v>
      </c>
      <c r="B30" s="18" t="s">
        <v>15</v>
      </c>
      <c r="C30" s="53"/>
      <c r="D30" s="55"/>
      <c r="E30" s="33">
        <f>SUM(C30:D30)</f>
        <v>0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25">
      <c r="A33" s="11">
        <v>25</v>
      </c>
      <c r="B33" s="18" t="s">
        <v>167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76" t="s">
        <v>18</v>
      </c>
      <c r="C34" s="38">
        <f>SUM(C30:C33)</f>
        <v>0</v>
      </c>
      <c r="D34" s="66">
        <f t="shared" ref="D34" si="6">SUM(D30:D33)</f>
        <v>0</v>
      </c>
      <c r="E34" s="38">
        <f>SUM(E30:E33)</f>
        <v>0</v>
      </c>
    </row>
    <row r="35" spans="1:5" x14ac:dyDescent="0.25">
      <c r="A35" s="11">
        <v>27</v>
      </c>
      <c r="B35" s="18" t="s">
        <v>19</v>
      </c>
      <c r="C35" s="53"/>
      <c r="D35" s="55"/>
      <c r="E35" s="33">
        <f>SUM(C35:D35)</f>
        <v>0</v>
      </c>
    </row>
    <row r="36" spans="1:5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203</v>
      </c>
      <c r="C38" s="53">
        <v>13815</v>
      </c>
      <c r="D38" s="71">
        <f>-1*(D29-D34)</f>
        <v>-620</v>
      </c>
      <c r="E38" s="33">
        <f t="shared" si="7"/>
        <v>13195</v>
      </c>
    </row>
    <row r="39" spans="1:5" x14ac:dyDescent="0.25">
      <c r="A39" s="11">
        <v>31</v>
      </c>
      <c r="B39" s="76" t="s">
        <v>22</v>
      </c>
      <c r="C39" s="38">
        <f>C29-C34+C35+C36+C37+C38</f>
        <v>6414</v>
      </c>
      <c r="D39" s="38">
        <f t="shared" ref="D39:E39" si="8">D29-D34+D35+D36+D37+D38</f>
        <v>0</v>
      </c>
      <c r="E39" s="38">
        <f t="shared" si="8"/>
        <v>6414</v>
      </c>
    </row>
    <row r="40" spans="1:5" x14ac:dyDescent="0.25">
      <c r="A40" s="11">
        <v>32</v>
      </c>
      <c r="B40" s="18" t="s">
        <v>24</v>
      </c>
      <c r="C40" s="69"/>
      <c r="D40" s="69"/>
      <c r="E40" s="45"/>
    </row>
    <row r="41" spans="1:5" x14ac:dyDescent="0.25">
      <c r="A41" s="11">
        <v>33</v>
      </c>
      <c r="B41" s="18" t="s">
        <v>25</v>
      </c>
      <c r="C41" s="53">
        <v>293729</v>
      </c>
      <c r="D41" s="55"/>
      <c r="E41" s="33">
        <f t="shared" ref="E41:E46" si="9">SUM(C41:D41)</f>
        <v>293729</v>
      </c>
    </row>
    <row r="42" spans="1:5" x14ac:dyDescent="0.2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27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29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274</v>
      </c>
      <c r="C47" s="38">
        <f>(C39+C41+C42)-(C43+C44+C45+C46)</f>
        <v>300143</v>
      </c>
      <c r="D47" s="66">
        <f t="shared" ref="D47:E47" si="10">(D39+D41+D42)-(D43+D44+D45+D46)</f>
        <v>0</v>
      </c>
      <c r="E47" s="44">
        <f t="shared" si="10"/>
        <v>300143</v>
      </c>
    </row>
    <row r="48" spans="1:5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34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>
        <v>0</v>
      </c>
      <c r="D52" s="81"/>
      <c r="E52" s="33">
        <f>C52</f>
        <v>0</v>
      </c>
    </row>
    <row r="53" spans="1:7" x14ac:dyDescent="0.25">
      <c r="A53" s="11">
        <v>45</v>
      </c>
      <c r="B53" s="18" t="s">
        <v>36</v>
      </c>
      <c r="C53" s="47">
        <f>((C22+C28-C18-C19)/C15)</f>
        <v>0.89102108959720594</v>
      </c>
      <c r="D53" s="47" t="e">
        <f>((D22+D28-D18-D19)/D15)</f>
        <v>#DIV/0!</v>
      </c>
      <c r="E53" s="47">
        <f>((E22+E28-E18-E19)/E15)</f>
        <v>0.87912340964479674</v>
      </c>
    </row>
    <row r="54" spans="1:7" x14ac:dyDescent="0.25">
      <c r="A54" s="11">
        <v>46</v>
      </c>
      <c r="B54" s="18" t="s">
        <v>37</v>
      </c>
      <c r="C54" s="47">
        <f>((C22+C28+C34)/C15)</f>
        <v>1.142023756980292</v>
      </c>
      <c r="D54" s="47" t="e">
        <f>((D22+D28+D34)/D15)</f>
        <v>#DIV/0!</v>
      </c>
      <c r="E54" s="47">
        <f>((E22+E28+E34)/E15)</f>
        <v>1.1301260770278827</v>
      </c>
    </row>
    <row r="55" spans="1:7" x14ac:dyDescent="0.25">
      <c r="A55" s="11">
        <v>47</v>
      </c>
      <c r="B55" s="18" t="s">
        <v>38</v>
      </c>
      <c r="C55" s="47" t="e">
        <f>((C39+C34)/C34)</f>
        <v>#DIV/0!</v>
      </c>
      <c r="D55" s="47" t="e">
        <f t="shared" ref="D55:E55" si="13">((D39+D34)/D34)</f>
        <v>#DIV/0!</v>
      </c>
      <c r="E55" s="47" t="e">
        <f t="shared" si="13"/>
        <v>#DIV/0!</v>
      </c>
    </row>
    <row r="56" spans="1:7" x14ac:dyDescent="0.25">
      <c r="A56" s="11">
        <v>48</v>
      </c>
      <c r="B56" s="18" t="s">
        <v>39</v>
      </c>
      <c r="C56" s="47" t="e">
        <f>(C39+C34+C18+C19)/C52</f>
        <v>#DIV/0!</v>
      </c>
      <c r="D56" s="47" t="e">
        <f>(D39+D34+D18+D19)/D52</f>
        <v>#DIV/0!</v>
      </c>
      <c r="E56" s="47" t="e">
        <f>(E39+E34+E18+E19)/E52</f>
        <v>#DIV/0!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195</v>
      </c>
      <c r="C58" s="68"/>
      <c r="D58" s="67"/>
      <c r="E58" s="67"/>
      <c r="F58" s="67"/>
      <c r="G58" s="67"/>
    </row>
    <row r="59" spans="1:7" x14ac:dyDescent="0.25">
      <c r="A59" s="48" t="s">
        <v>168</v>
      </c>
      <c r="B59" t="s">
        <v>272</v>
      </c>
      <c r="C59" s="67"/>
      <c r="D59" s="67"/>
      <c r="E59" s="67"/>
      <c r="F59" s="67"/>
      <c r="G59" s="67"/>
    </row>
    <row r="60" spans="1:7" x14ac:dyDescent="0.25">
      <c r="A60" s="48" t="s">
        <v>178</v>
      </c>
      <c r="B60" t="s">
        <v>307</v>
      </c>
      <c r="C60" s="67"/>
      <c r="D60" s="67"/>
      <c r="E60" s="67"/>
      <c r="F60" s="67"/>
      <c r="G60" s="67"/>
    </row>
    <row r="61" spans="1:7" x14ac:dyDescent="0.25">
      <c r="A61" s="48"/>
      <c r="B61" t="s">
        <v>275</v>
      </c>
      <c r="C61" s="67"/>
      <c r="D61" s="67"/>
      <c r="E61" s="67"/>
      <c r="F61" s="67"/>
      <c r="G61" s="67"/>
    </row>
    <row r="62" spans="1:7" x14ac:dyDescent="0.25">
      <c r="A62" s="48" t="s">
        <v>193</v>
      </c>
      <c r="B62" s="70" t="s">
        <v>211</v>
      </c>
      <c r="C62" s="67"/>
      <c r="D62" s="67"/>
      <c r="E62" s="67"/>
      <c r="F62" s="67"/>
      <c r="G62" s="67"/>
    </row>
    <row r="63" spans="1:7" x14ac:dyDescent="0.25">
      <c r="A63" s="48" t="s">
        <v>177</v>
      </c>
      <c r="B63" t="s">
        <v>179</v>
      </c>
      <c r="C63" s="67"/>
      <c r="D63" s="67"/>
      <c r="E63" s="67"/>
      <c r="F63" s="67"/>
      <c r="G63" s="67"/>
    </row>
    <row r="64" spans="1:7" x14ac:dyDescent="0.25">
      <c r="A64" s="48" t="s">
        <v>175</v>
      </c>
      <c r="B64" t="s">
        <v>308</v>
      </c>
      <c r="C64" s="67"/>
      <c r="D64" s="67"/>
      <c r="E64" s="67"/>
      <c r="F64" s="67"/>
      <c r="G64" s="67"/>
    </row>
    <row r="65" spans="1:7" x14ac:dyDescent="0.25">
      <c r="A65" s="67"/>
      <c r="B65" s="67" t="s">
        <v>309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xABqd8ZEg799NFB73pVB454m7w9ljW8q8x1fQFOGf+vZCw8uV51Y+GGnTbyhayLO5NOzurnipG3SBrwG2V4eSw==" saltValue="3u4nZEHpBQwfcgJ7upiGFg==" spinCount="100000" sheet="1" objects="1" scenarios="1" selectLockedCells="1"/>
  <pageMargins left="0.7" right="0.7" top="0.75" bottom="0.75" header="0.3" footer="0.3"/>
  <pageSetup scale="53" orientation="landscape" r:id="rId1"/>
  <headerFooter>
    <oddHeader>&amp;CEXHIBIT 4
FINANCIAL TEMPLATE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9"/>
  <sheetViews>
    <sheetView tabSelected="1" view="pageLayout" topLeftCell="A13" zoomScaleNormal="85" workbookViewId="0">
      <selection activeCell="A18" sqref="A18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303</v>
      </c>
    </row>
    <row r="3" spans="1:5" x14ac:dyDescent="0.25">
      <c r="B3" s="59" t="str">
        <f>PriorYearBalanceSheet!A3</f>
        <v>Hat Island Telephone Company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122</v>
      </c>
      <c r="D6" s="27" t="s">
        <v>122</v>
      </c>
    </row>
    <row r="7" spans="1:5" x14ac:dyDescent="0.25">
      <c r="A7" s="18" t="s">
        <v>0</v>
      </c>
      <c r="B7" s="11" t="s">
        <v>166</v>
      </c>
      <c r="C7" s="29" t="s">
        <v>73</v>
      </c>
      <c r="D7" s="5" t="s">
        <v>125</v>
      </c>
    </row>
    <row r="8" spans="1:5" x14ac:dyDescent="0.25">
      <c r="A8" s="12"/>
      <c r="B8" s="12"/>
      <c r="C8" s="12">
        <v>2014</v>
      </c>
      <c r="D8" s="6">
        <v>2015</v>
      </c>
    </row>
    <row r="9" spans="1:5" x14ac:dyDescent="0.25">
      <c r="A9" s="10">
        <v>1</v>
      </c>
      <c r="B9" s="7" t="s">
        <v>1</v>
      </c>
      <c r="C9" s="37">
        <f>PriorYearIncomeStmt!E9</f>
        <v>18604</v>
      </c>
      <c r="D9" s="42">
        <f>'CurrentYearIncomeStmt '!E9</f>
        <v>19765</v>
      </c>
    </row>
    <row r="10" spans="1:5" x14ac:dyDescent="0.25">
      <c r="A10" s="11">
        <v>2</v>
      </c>
      <c r="B10" s="18" t="s">
        <v>2</v>
      </c>
      <c r="C10" s="33">
        <f>PriorYearIncomeStmt!E10</f>
        <v>34653</v>
      </c>
      <c r="D10" s="42">
        <f>'CurrentYearIncomeStmt '!E10</f>
        <v>29612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3068</v>
      </c>
      <c r="D12" s="42">
        <f>'CurrentYearIncomeStmt '!E12</f>
        <v>1329</v>
      </c>
    </row>
    <row r="13" spans="1:5" x14ac:dyDescent="0.25">
      <c r="A13" s="11">
        <v>5</v>
      </c>
      <c r="B13" s="18" t="s">
        <v>5</v>
      </c>
      <c r="C13" s="33">
        <f>PriorYearIncomeStmt!E13</f>
        <v>1406</v>
      </c>
      <c r="D13" s="42">
        <f>'CurrentYearIncomeStmt '!E13</f>
        <v>1405</v>
      </c>
    </row>
    <row r="14" spans="1:5" x14ac:dyDescent="0.25">
      <c r="A14" s="11">
        <v>6</v>
      </c>
      <c r="B14" s="18" t="s">
        <v>152</v>
      </c>
      <c r="C14" s="33">
        <f>PriorYearIncomeStmt!E14</f>
        <v>-2</v>
      </c>
      <c r="D14" s="42">
        <f>'CurrentYearIncomeStmt '!E14</f>
        <v>0</v>
      </c>
    </row>
    <row r="15" spans="1:5" x14ac:dyDescent="0.25">
      <c r="A15" s="11">
        <v>7</v>
      </c>
      <c r="B15" s="76" t="s">
        <v>151</v>
      </c>
      <c r="C15" s="41">
        <f>SUM(C9:C14)</f>
        <v>57729</v>
      </c>
      <c r="D15" s="43">
        <f t="shared" ref="D15" si="0">SUM(D9:D14)</f>
        <v>52111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9581</v>
      </c>
      <c r="D16" s="42">
        <f>'CurrentYearIncomeStmt '!E16</f>
        <v>15392</v>
      </c>
    </row>
    <row r="17" spans="1:5" x14ac:dyDescent="0.25">
      <c r="A17" s="11">
        <v>9</v>
      </c>
      <c r="B17" s="18" t="s">
        <v>40</v>
      </c>
      <c r="C17" s="33">
        <f>PriorYearIncomeStmt!E17</f>
        <v>0</v>
      </c>
      <c r="D17" s="42">
        <f>'CurrentYearIncomeStmt '!E17</f>
        <v>0</v>
      </c>
    </row>
    <row r="18" spans="1:5" x14ac:dyDescent="0.25">
      <c r="A18" s="11">
        <v>10</v>
      </c>
      <c r="B18" s="18" t="s">
        <v>7</v>
      </c>
      <c r="C18" s="33">
        <f>PriorYearIncomeStmt!E18</f>
        <v>16152</v>
      </c>
      <c r="D18" s="42">
        <f>'CurrentYearIncomeStmt '!E18</f>
        <v>13080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6091</v>
      </c>
      <c r="D20" s="42">
        <f>'CurrentYearIncomeStmt '!E20</f>
        <v>7757</v>
      </c>
    </row>
    <row r="21" spans="1:5" x14ac:dyDescent="0.25">
      <c r="A21" s="11">
        <v>13</v>
      </c>
      <c r="B21" s="18" t="s">
        <v>10</v>
      </c>
      <c r="C21" s="33">
        <f>PriorYearIncomeStmt!E21</f>
        <v>21479</v>
      </c>
      <c r="D21" s="42">
        <f>'CurrentYearIncomeStmt '!E21</f>
        <v>20344</v>
      </c>
    </row>
    <row r="22" spans="1:5" x14ac:dyDescent="0.25">
      <c r="A22" s="11">
        <v>14</v>
      </c>
      <c r="B22" s="76" t="s">
        <v>150</v>
      </c>
      <c r="C22" s="41">
        <f>C16+C17+C18+C19+C20+C21</f>
        <v>53303</v>
      </c>
      <c r="D22" s="43">
        <f>D16+D17+D18+D19+D20+D21</f>
        <v>56573</v>
      </c>
      <c r="E22" s="1"/>
    </row>
    <row r="23" spans="1:5" x14ac:dyDescent="0.25">
      <c r="A23" s="11">
        <v>15</v>
      </c>
      <c r="B23" s="18" t="s">
        <v>14</v>
      </c>
      <c r="C23" s="33">
        <f>C15-C22</f>
        <v>4426</v>
      </c>
      <c r="D23" s="42">
        <f>D15-D22</f>
        <v>-4462</v>
      </c>
    </row>
    <row r="24" spans="1:5" x14ac:dyDescent="0.25">
      <c r="A24" s="11">
        <v>16</v>
      </c>
      <c r="B24" s="18" t="s">
        <v>153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0</v>
      </c>
      <c r="D25" s="42">
        <f>'CurrentYearIncomeStmt '!E25</f>
        <v>0</v>
      </c>
    </row>
    <row r="26" spans="1:5" x14ac:dyDescent="0.25">
      <c r="A26" s="11">
        <v>18</v>
      </c>
      <c r="B26" s="18" t="s">
        <v>204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3146</v>
      </c>
      <c r="D27" s="42">
        <f>'CurrentYearIncomeStmt '!E27</f>
        <v>2319</v>
      </c>
    </row>
    <row r="28" spans="1:5" x14ac:dyDescent="0.25">
      <c r="A28" s="11">
        <v>20</v>
      </c>
      <c r="B28" s="76" t="s">
        <v>12</v>
      </c>
      <c r="C28" s="38">
        <f>SUM(C25:C27)</f>
        <v>3146</v>
      </c>
      <c r="D28" s="44">
        <f t="shared" ref="D28" si="1">SUM(D25:D27)</f>
        <v>2319</v>
      </c>
    </row>
    <row r="29" spans="1:5" x14ac:dyDescent="0.25">
      <c r="A29" s="11">
        <v>21</v>
      </c>
      <c r="B29" s="76" t="s">
        <v>23</v>
      </c>
      <c r="C29" s="38">
        <f>C23+C24-C28</f>
        <v>1280</v>
      </c>
      <c r="D29" s="44">
        <f>D23+D24-D28</f>
        <v>-6781</v>
      </c>
    </row>
    <row r="30" spans="1:5" x14ac:dyDescent="0.25">
      <c r="A30" s="11">
        <v>22</v>
      </c>
      <c r="B30" s="18" t="s">
        <v>15</v>
      </c>
      <c r="C30" s="33">
        <f>PriorYearIncomeStmt!E30</f>
        <v>0</v>
      </c>
      <c r="D30" s="42">
        <f>'CurrentYearIncomeStmt '!E30</f>
        <v>0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76" t="s">
        <v>18</v>
      </c>
      <c r="C34" s="38">
        <f>SUM(C30:C33)</f>
        <v>0</v>
      </c>
      <c r="D34" s="44">
        <f t="shared" ref="D34" si="2">SUM(D30:D33)</f>
        <v>0</v>
      </c>
    </row>
    <row r="35" spans="1:4" x14ac:dyDescent="0.25">
      <c r="A35" s="11">
        <v>27</v>
      </c>
      <c r="B35" s="18" t="s">
        <v>19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9704</v>
      </c>
      <c r="D38" s="42">
        <f>'CurrentYearIncomeStmt '!E38</f>
        <v>13195</v>
      </c>
    </row>
    <row r="39" spans="1:4" x14ac:dyDescent="0.25">
      <c r="A39" s="11">
        <v>31</v>
      </c>
      <c r="B39" s="76" t="s">
        <v>22</v>
      </c>
      <c r="C39" s="38">
        <f>C29-C34+C35+C36+C37+C38</f>
        <v>10984</v>
      </c>
      <c r="D39" s="44">
        <f t="shared" ref="D39" si="3">D29-D34+D35+D36+D37+D38</f>
        <v>6414</v>
      </c>
    </row>
    <row r="40" spans="1:4" x14ac:dyDescent="0.25">
      <c r="A40" s="11">
        <v>32</v>
      </c>
      <c r="B40" s="18" t="s">
        <v>24</v>
      </c>
      <c r="C40" s="45"/>
      <c r="D40" s="72"/>
    </row>
    <row r="41" spans="1:4" x14ac:dyDescent="0.25">
      <c r="A41" s="11">
        <v>33</v>
      </c>
      <c r="B41" s="18" t="s">
        <v>25</v>
      </c>
      <c r="C41" s="33">
        <f>PriorYearIncomeStmt!E41</f>
        <v>282745</v>
      </c>
      <c r="D41" s="42">
        <f>'CurrentYearIncomeStmt '!E41</f>
        <v>293729</v>
      </c>
    </row>
    <row r="42" spans="1:4" x14ac:dyDescent="0.25">
      <c r="A42" s="11">
        <v>34</v>
      </c>
      <c r="B42" s="18" t="s">
        <v>26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27</v>
      </c>
      <c r="C43" s="33">
        <f>PriorYearIncomeStmt!E43</f>
        <v>0</v>
      </c>
      <c r="D43" s="42">
        <f>'CurrentYearIncomeStmt '!E43</f>
        <v>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31</v>
      </c>
      <c r="C47" s="38">
        <f>(C39+C41+C42)-(C43+C44+C45+C46)</f>
        <v>293729</v>
      </c>
      <c r="D47" s="44">
        <f t="shared" ref="D47" si="4">(D39+D41+D42)-(D43+D44+D45+D46)</f>
        <v>300143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34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35</v>
      </c>
      <c r="C52" s="33">
        <f>PriorYearIncomeStmt!E52</f>
        <v>0</v>
      </c>
      <c r="D52" s="42">
        <f>'CurrentYearIncomeStmt '!E52</f>
        <v>0</v>
      </c>
    </row>
    <row r="53" spans="1:4" x14ac:dyDescent="0.25">
      <c r="A53" s="11">
        <v>45</v>
      </c>
      <c r="B53" s="18" t="s">
        <v>36</v>
      </c>
      <c r="C53" s="50">
        <f>((C22+C28-C18-C19)/C15)</f>
        <v>0.69803738155866202</v>
      </c>
      <c r="D53" s="50">
        <f>((D22+D28-D18-D19)/D15)</f>
        <v>0.87912340964479674</v>
      </c>
    </row>
    <row r="54" spans="1:4" x14ac:dyDescent="0.25">
      <c r="A54" s="11">
        <v>46</v>
      </c>
      <c r="B54" s="18" t="s">
        <v>37</v>
      </c>
      <c r="C54" s="50">
        <f>((C22+C28+C34)/C15)</f>
        <v>0.97782743508461956</v>
      </c>
      <c r="D54" s="50">
        <f>((D22+D28+D34)/D15)</f>
        <v>1.1301260770278827</v>
      </c>
    </row>
    <row r="55" spans="1:4" x14ac:dyDescent="0.25">
      <c r="A55" s="11">
        <v>47</v>
      </c>
      <c r="B55" s="18" t="s">
        <v>38</v>
      </c>
      <c r="C55" s="50" t="e">
        <f>((C39+C34)/C34)</f>
        <v>#DIV/0!</v>
      </c>
      <c r="D55" s="50" t="e">
        <f t="shared" ref="D55" si="6">((D39+D34)/D34)</f>
        <v>#DIV/0!</v>
      </c>
    </row>
    <row r="56" spans="1:4" x14ac:dyDescent="0.25">
      <c r="A56" s="11">
        <v>48</v>
      </c>
      <c r="B56" s="18" t="s">
        <v>39</v>
      </c>
      <c r="C56" s="46" t="e">
        <f>(C39+C34+C18+C19)/C52</f>
        <v>#DIV/0!</v>
      </c>
      <c r="D56" s="50" t="e">
        <f>(D39+D34+D18+D19)/D52</f>
        <v>#DIV/0!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205</v>
      </c>
      <c r="C59" s="49" t="s">
        <v>225</v>
      </c>
      <c r="D59" s="49" t="s">
        <v>298</v>
      </c>
    </row>
    <row r="60" spans="1:4" x14ac:dyDescent="0.25">
      <c r="A60" s="48" t="s">
        <v>178</v>
      </c>
      <c r="B60" t="s">
        <v>169</v>
      </c>
      <c r="C60" s="58">
        <v>0.1225</v>
      </c>
      <c r="D60" s="58">
        <v>0.11899999999999999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206</v>
      </c>
      <c r="C62" s="67"/>
      <c r="D62" s="67"/>
    </row>
    <row r="63" spans="1:4" x14ac:dyDescent="0.25">
      <c r="A63" s="67"/>
      <c r="B63" s="67" t="s">
        <v>207</v>
      </c>
      <c r="C63" s="67"/>
      <c r="D63" s="67"/>
    </row>
    <row r="64" spans="1:4" x14ac:dyDescent="0.25">
      <c r="A64" s="67"/>
      <c r="B64" s="67" t="s">
        <v>208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0KF95OUSZMJ4pACQLa1lImaokMnsQYukbx/OGXDrXgqSN7NrT/EhCnv2xLHXHUBhwchS2kMmor5/7KafybgidQ==" saltValue="JIsDErEwxEuQ56dL6qKN5g==" spinCount="100000" sheet="1" objects="1" scenarios="1" selectLockedCells="1"/>
  <pageMargins left="0.7" right="0.7" top="0.75" bottom="0.75" header="0.3" footer="0.3"/>
  <pageSetup scale="54" orientation="landscape" r:id="rId1"/>
  <headerFooter>
    <oddHeader>&amp;CEXHIBIT 4
FINANCIAL TEMPLATE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2016-07-29T07:00:00+00:00</OpenedDate>
    <Date1 xmlns="dc463f71-b30c-4ab2-9473-d307f9d35888">2016-07-29T07:00:00+00:00</Date1>
    <IsDocumentOrder xmlns="dc463f71-b30c-4ab2-9473-d307f9d35888" xsi:nil="true"/>
    <IsHighlyConfidential xmlns="dc463f71-b30c-4ab2-9473-d307f9d35888">false</IsHighlyConfidential>
    <CaseCompanyNames xmlns="dc463f71-b30c-4ab2-9473-d307f9d35888">Hat Island Telephone Company</CaseCompanyNames>
    <DocketNumber xmlns="dc463f71-b30c-4ab2-9473-d307f9d35888">160962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2C15C7F4E81A4AA17F53E9F8C2FC65" ma:contentTypeVersion="104" ma:contentTypeDescription="" ma:contentTypeScope="" ma:versionID="a1e67a5f0bf937a32b25927141b95da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2FBC58-17FF-4217-A8A7-824804A70DF9}"/>
</file>

<file path=customXml/itemProps2.xml><?xml version="1.0" encoding="utf-8"?>
<ds:datastoreItem xmlns:ds="http://schemas.openxmlformats.org/officeDocument/2006/customXml" ds:itemID="{255AA8C2-DE11-4655-B7C7-B1577AEA92CC}"/>
</file>

<file path=customXml/itemProps3.xml><?xml version="1.0" encoding="utf-8"?>
<ds:datastoreItem xmlns:ds="http://schemas.openxmlformats.org/officeDocument/2006/customXml" ds:itemID="{AA5F1745-00A1-4092-BA74-6CF2B0FA1221}"/>
</file>

<file path=customXml/itemProps4.xml><?xml version="1.0" encoding="utf-8"?>
<ds:datastoreItem xmlns:ds="http://schemas.openxmlformats.org/officeDocument/2006/customXml" ds:itemID="{BDA9FAB5-E07A-47D0-A048-C0CAFA0743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Frank McIntyre</cp:lastModifiedBy>
  <cp:lastPrinted>2016-07-26T23:29:36Z</cp:lastPrinted>
  <dcterms:created xsi:type="dcterms:W3CDTF">2014-05-21T17:51:51Z</dcterms:created>
  <dcterms:modified xsi:type="dcterms:W3CDTF">2016-07-26T23:32:01Z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0x0101006E56B4D1795A2E4DB2F0B01679ED314A00192C15C7F4E81A4AA17F53E9F8C2FC65</vt:lpwstr>
  </property>
  <property fmtid="{D5CDD505-2E9C-101B-9397-08002B2CF9AE}" pid="3" name="_docset_NoMedatataSyncRequired">
    <vt:lpwstr>False</vt:lpwstr>
  </property>
</Properties>
</file>