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170" windowHeight="6135" firstSheet="7" activeTab="1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D26" i="13" l="1"/>
  <c r="D27" i="13"/>
  <c r="H35" i="12" l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A3" i="5"/>
  <c r="E51" i="12"/>
  <c r="D22" i="16" l="1"/>
  <c r="D20" i="16"/>
  <c r="D19" i="16"/>
  <c r="D24" i="16" l="1"/>
  <c r="D21" i="16"/>
  <c r="D25" i="16" l="1"/>
  <c r="F14" i="18" l="1"/>
  <c r="C24" i="16" l="1"/>
  <c r="E19" i="3" l="1"/>
  <c r="D19" i="3"/>
  <c r="C21" i="16" l="1"/>
  <c r="C25" i="16" s="1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2" i="5"/>
  <c r="G23" i="5"/>
  <c r="G28" i="5"/>
  <c r="G31" i="5"/>
  <c r="G13" i="5"/>
  <c r="C36" i="5"/>
  <c r="C29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I30" i="12"/>
  <c r="G30" i="5" s="1"/>
  <c r="D30" i="12"/>
  <c r="C30" i="5" s="1"/>
  <c r="I29" i="12"/>
  <c r="G29" i="5" s="1"/>
  <c r="D29" i="12"/>
  <c r="I28" i="12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7" i="12"/>
  <c r="E28" i="13"/>
  <c r="E29" i="13" s="1"/>
  <c r="D26" i="10"/>
  <c r="D53" i="13"/>
  <c r="D54" i="13"/>
  <c r="D29" i="13"/>
  <c r="D38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4" i="13" l="1"/>
  <c r="E53" i="13"/>
  <c r="E38" i="13"/>
  <c r="E39" i="13" s="1"/>
  <c r="D39" i="13"/>
  <c r="I45" i="12"/>
  <c r="H46" i="12"/>
  <c r="H48" i="12" s="1"/>
  <c r="D34" i="12"/>
  <c r="C38" i="12"/>
  <c r="C48" i="12" s="1"/>
  <c r="D11" i="2"/>
  <c r="E56" i="13" l="1"/>
  <c r="D38" i="10"/>
  <c r="D55" i="13"/>
  <c r="D47" i="13"/>
  <c r="D56" i="13"/>
  <c r="I46" i="12"/>
  <c r="I48" i="12" s="1"/>
  <c r="G45" i="5"/>
  <c r="D38" i="12"/>
  <c r="D48" i="12" s="1"/>
  <c r="C34" i="5"/>
  <c r="D33" i="2"/>
  <c r="B38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3" i="1" l="1"/>
  <c r="C15" i="10"/>
  <c r="C23" i="10" s="1"/>
  <c r="D20" i="3"/>
  <c r="D21" i="3" s="1"/>
  <c r="C29" i="1"/>
  <c r="C39" i="1" s="1"/>
  <c r="G46" i="5"/>
  <c r="C38" i="5"/>
  <c r="D54" i="10"/>
  <c r="D53" i="10"/>
  <c r="E12" i="8"/>
  <c r="F12" i="8" s="1"/>
  <c r="D23" i="10"/>
  <c r="D29" i="10" s="1"/>
  <c r="C13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5" i="2"/>
  <c r="I45" i="2" s="1"/>
  <c r="F45" i="5" s="1"/>
  <c r="F46" i="5" s="1"/>
  <c r="F48" i="5" s="1"/>
  <c r="C47" i="1"/>
  <c r="C56" i="1"/>
  <c r="C55" i="1"/>
  <c r="H46" i="2"/>
  <c r="H48" i="2" s="1"/>
  <c r="D34" i="2"/>
  <c r="D39" i="10"/>
  <c r="D47" i="10" s="1"/>
  <c r="G48" i="2"/>
  <c r="B48" i="2"/>
  <c r="B46" i="5"/>
  <c r="G48" i="5"/>
  <c r="B25" i="5"/>
  <c r="C48" i="5"/>
  <c r="D16" i="16" l="1"/>
  <c r="F15" i="18"/>
  <c r="D54" i="1"/>
  <c r="D53" i="1"/>
  <c r="D29" i="1"/>
  <c r="D38" i="1" s="1"/>
  <c r="C26" i="10"/>
  <c r="C28" i="10" s="1"/>
  <c r="E28" i="1"/>
  <c r="I46" i="2"/>
  <c r="I48" i="2" s="1"/>
  <c r="D55" i="10"/>
  <c r="C48" i="2"/>
  <c r="D56" i="10"/>
  <c r="E54" i="1" l="1"/>
  <c r="E53" i="1"/>
  <c r="E29" i="1"/>
  <c r="C54" i="10"/>
  <c r="C53" i="10"/>
  <c r="C29" i="10"/>
  <c r="E38" i="1"/>
  <c r="D38" i="2"/>
  <c r="D48" i="2" s="1"/>
  <c r="B34" i="5"/>
  <c r="B38" i="5" s="1"/>
  <c r="B48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<sst xmlns="http://schemas.openxmlformats.org/spreadsheetml/2006/main" count="628" uniqueCount="269">
  <si>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</si>
  <si>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</si>
  <si>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</si>
  <si>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</si>
  <si>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</si>
  <si>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</si>
  <si>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</si>
  <si>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</si>
  <si>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</si>
  <si>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</si>
  <si>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</si>
  <si>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</si>
  <si>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</si>
  <si>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</si>
  <si>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</si>
  <si>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</si>
  <si>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</si>
  <si>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</si>
  <si>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</si>
  <si>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</si>
  <si>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</si>
  <si>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</si>
  <si>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</si>
  <si>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</si>
  <si>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</si>
  <si>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</si>
  <si>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</si>
  <si>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</si>
  <si>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</si>
  <si>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</si>
  <si>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</si>
  <si>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</si>
  <si>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</si>
  <si>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</si>
  <si>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</si>
  <si>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</si>
  <si>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</si>
  <si>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</si>
  <si>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</si>
  <si>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</si>
  <si>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</si>
  <si>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</si>
  <si>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</si>
  <si>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</si>
  <si>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</si>
  <si>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</si>
  <si>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</si>
  <si>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</si>
  <si>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</si>
  <si>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</si>
  <si>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</si>
  <si>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</si>
  <si>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</si>
  <si>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</si>
  <si>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</si>
  <si>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</si>
  <si>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</si>
  <si>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</si>
  <si>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</si>
  <si>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</si>
  <si>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</si>
  <si>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</si>
  <si>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</si>
  <si>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</si>
  <si>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</si>
  <si>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</si>
  <si>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</si>
  <si>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</si>
  <si>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</si>
  <si>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</si>
  <si>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</si>
  <si>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</si>
  <si>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</si>
  <si>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</si>
  <si>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</si>
  <si>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</si>
  <si>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</si>
  <si>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</si>
  <si>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</si>
  <si>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</si>
  <si>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</si>
  <si>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</si>
  <si>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</si>
  <si>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</si>
  <si>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</si>
  <si>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</si>
  <si>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</si>
  <si>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</si>
  <si>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</si>
  <si>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</si>
  <si>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</si>
  <si>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</si>
  <si>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</si>
  <si>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</si>
  <si>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</si>
  <si>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</si>
  <si>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</si>
  <si>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</si>
  <si>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</si>
  <si>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</si>
  <si>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</si>
  <si>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</si>
  <si>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</si>
  <si>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</si>
  <si>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</si>
  <si>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</si>
  <si>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</si>
  <si>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</si>
  <si>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</si>
  <si>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</si>
  <si>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</si>
  <si>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</si>
  <si>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</si>
  <si>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</si>
  <si>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</si>
  <si>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</si>
  <si>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</si>
  <si>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</si>
  <si>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</si>
  <si>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</si>
  <si>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</si>
  <si>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</si>
  <si>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</si>
  <si>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</si>
  <si>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</si>
  <si>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</si>
  <si>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</si>
  <si>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</si>
  <si>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</si>
  <si>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</si>
  <si>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</si>
  <si>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</si>
  <si>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</si>
  <si>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</si>
  <si>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</si>
  <si>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</si>
  <si>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</si>
  <si>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</si>
  <si>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</si>
  <si>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</si>
  <si>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</si>
  <si>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</si>
  <si>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</si>
  <si>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</si>
  <si>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</si>
  <si>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</si>
  <si>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</si>
  <si>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48. Other Deferred Credits (C)</t>
  </si>
  <si>
    <t>1. Normal balance of deferred income taxes and</t>
  </si>
  <si>
    <t>Adj. to NonReg</t>
  </si>
  <si>
    <t>Total Operations Expenses (8 thru 12 +13b)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</si>
  <si>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</si>
  <si>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</si>
  <si>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</si>
  <si>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</si>
  <si>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</si>
  <si>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</si>
  <si>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</si>
  <si>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</si>
  <si>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</si>
  <si>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</si>
  <si>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</si>
  <si>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</si>
  <si>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</si>
  <si>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</si>
  <si>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</si>
  <si>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</si>
  <si>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</si>
  <si>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</si>
  <si>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</si>
  <si>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</si>
  <si>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</si>
  <si>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</si>
  <si>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</si>
  <si>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</si>
  <si>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</si>
  <si>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</si>
  <si>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</si>
  <si>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</si>
  <si>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</si>
  <si>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</si>
  <si>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</si>
  <si>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</si>
  <si>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</si>
  <si>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</si>
  <si>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</si>
  <si>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</si>
  <si>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</si>
  <si>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</si>
  <si>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</si>
  <si>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</si>
  <si>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</si>
  <si>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</si>
  <si>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</si>
  <si>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</si>
  <si>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</si>
  <si>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</si>
  <si>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</si>
  <si>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</si>
  <si>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</si>
  <si>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</si>
  <si>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</si>
  <si>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</si>
  <si>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</si>
  <si>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</si>
  <si>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</si>
  <si>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</si>
  <si>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</si>
  <si>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</si>
  <si>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</si>
  <si>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</si>
  <si>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</si>
  <si>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</si>
  <si>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</si>
  <si>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</si>
  <si>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</si>
  <si>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</si>
  <si>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</si>
  <si>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</si>
  <si>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</si>
  <si>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</si>
  <si>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</si>
  <si>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</si>
  <si>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</si>
  <si>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</si>
  <si>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</si>
  <si>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</si>
  <si>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</si>
  <si>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</si>
  <si>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</si>
  <si>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</si>
  <si>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</si>
  <si>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</si>
  <si>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</si>
  <si>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</si>
  <si>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</si>
  <si>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</si>
  <si>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</si>
  <si>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</si>
  <si>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</si>
  <si>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</si>
  <si>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</si>
  <si>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</si>
  <si>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</si>
  <si>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</si>
  <si>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</si>
  <si>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</si>
  <si>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2015 (C)</t>
  </si>
  <si>
    <t>Balance 2015</t>
  </si>
  <si>
    <t>Balance - 2015</t>
  </si>
  <si>
    <t>If 2014 does not equal last year's petition and template,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</si>
  <si>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</si>
  <si>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</si>
  <si>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</si>
  <si>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</si>
  <si>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</si>
  <si>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</si>
  <si>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</si>
  <si>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r>
      <t xml:space="preserve">Description of Out-of-Period (OOP) - 2015 (As Recorded) </t>
    </r>
    <r>
      <rPr>
        <b/>
        <sz val="11"/>
        <color theme="1"/>
        <rFont val="Calibri"/>
        <family val="2"/>
        <scheme val="minor"/>
      </rPr>
      <t>OR</t>
    </r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</si>
  <si>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</si>
  <si>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</si>
  <si>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</si>
  <si>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</si>
  <si>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</si>
  <si>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</si>
  <si>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</si>
  <si>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</si>
  <si>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</si>
  <si>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ST. JOHN TELEPHONE,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</si>
</sst>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F19" sqref="F19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3" t="s">
        <v>241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3" t="s">
        <v>242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3" t="s">
        <v>243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F19" sqref="F19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181</v>
      </c>
    </row>
    <row r="3" spans="1:5" x14ac:dyDescent="0.25">
      <c r="B3" s="58" t="str">
        <f>PriorYearBalanceSheet!A3</f>
        <v>ST. JOHN TELEPHONE, INC.</v>
      </c>
      <c r="C3" s="66"/>
      <c r="D3" s="66"/>
      <c r="E3" s="66"/>
    </row>
    <row r="4" spans="1:5" x14ac:dyDescent="0.25">
      <c r="B4" s="66"/>
      <c r="C4" s="66"/>
      <c r="D4" s="66"/>
      <c r="E4" s="66"/>
    </row>
    <row r="5" spans="1:5" x14ac:dyDescent="0.25">
      <c r="B5" s="66"/>
      <c r="C5" s="66"/>
      <c r="D5" s="66"/>
      <c r="E5" s="66"/>
    </row>
    <row r="6" spans="1:5" x14ac:dyDescent="0.25">
      <c r="A6" s="7"/>
      <c r="B6" s="7"/>
      <c r="C6" s="7"/>
      <c r="D6" s="10" t="s">
        <v>73</v>
      </c>
      <c r="E6" s="24" t="s">
        <v>125</v>
      </c>
    </row>
    <row r="7" spans="1:5" x14ac:dyDescent="0.25">
      <c r="A7" s="18" t="s">
        <v>0</v>
      </c>
      <c r="B7" s="11" t="s">
        <v>166</v>
      </c>
      <c r="C7" s="11" t="s">
        <v>154</v>
      </c>
      <c r="D7" s="11">
        <v>2014</v>
      </c>
      <c r="E7" s="5">
        <v>2015</v>
      </c>
    </row>
    <row r="8" spans="1:5" x14ac:dyDescent="0.25">
      <c r="A8" s="20"/>
      <c r="B8" s="20"/>
      <c r="C8" s="12" t="s">
        <v>155</v>
      </c>
      <c r="D8" s="26"/>
      <c r="E8" s="30"/>
    </row>
    <row r="9" spans="1:5" x14ac:dyDescent="0.25">
      <c r="A9" s="10">
        <v>1</v>
      </c>
      <c r="B9" s="7" t="s">
        <v>156</v>
      </c>
      <c r="C9" s="28" t="s">
        <v>157</v>
      </c>
      <c r="D9" s="56">
        <v>75714</v>
      </c>
      <c r="E9" s="56">
        <v>73313</v>
      </c>
    </row>
    <row r="10" spans="1:5" x14ac:dyDescent="0.25">
      <c r="A10" s="11">
        <v>2</v>
      </c>
      <c r="B10" s="45" t="s">
        <v>158</v>
      </c>
      <c r="C10" s="29" t="s">
        <v>159</v>
      </c>
      <c r="D10" s="45"/>
      <c r="E10" s="45"/>
    </row>
    <row r="11" spans="1:5" x14ac:dyDescent="0.25">
      <c r="A11" s="11" t="s">
        <v>206</v>
      </c>
      <c r="B11" s="18" t="s">
        <v>160</v>
      </c>
      <c r="C11" s="11"/>
      <c r="D11" s="53">
        <v>77571</v>
      </c>
      <c r="E11" s="53">
        <v>64302</v>
      </c>
    </row>
    <row r="12" spans="1:5" x14ac:dyDescent="0.25">
      <c r="A12" s="11" t="s">
        <v>207</v>
      </c>
      <c r="B12" s="18" t="s">
        <v>239</v>
      </c>
      <c r="C12" s="11"/>
      <c r="D12" s="53">
        <v>167786</v>
      </c>
      <c r="E12" s="53">
        <v>317459</v>
      </c>
    </row>
    <row r="13" spans="1:5" x14ac:dyDescent="0.25">
      <c r="A13" s="11">
        <v>3</v>
      </c>
      <c r="B13" s="45" t="s">
        <v>162</v>
      </c>
      <c r="C13" s="11">
        <v>5083</v>
      </c>
      <c r="D13" s="45"/>
      <c r="E13" s="45"/>
    </row>
    <row r="14" spans="1:5" x14ac:dyDescent="0.25">
      <c r="A14" s="11" t="s">
        <v>208</v>
      </c>
      <c r="B14" s="18" t="s">
        <v>160</v>
      </c>
      <c r="C14" s="11"/>
      <c r="D14" s="53">
        <v>1445</v>
      </c>
      <c r="E14" s="53">
        <v>1445</v>
      </c>
    </row>
    <row r="15" spans="1:5" x14ac:dyDescent="0.25">
      <c r="A15" s="11" t="s">
        <v>209</v>
      </c>
      <c r="B15" s="18" t="s">
        <v>161</v>
      </c>
      <c r="C15" s="11"/>
      <c r="D15" s="53">
        <v>130645</v>
      </c>
      <c r="E15" s="53">
        <v>169028</v>
      </c>
    </row>
    <row r="16" spans="1:5" x14ac:dyDescent="0.25">
      <c r="A16" s="11">
        <v>4</v>
      </c>
      <c r="B16" s="18" t="s">
        <v>238</v>
      </c>
      <c r="C16" s="11" t="s">
        <v>163</v>
      </c>
      <c r="D16" s="53">
        <v>1687511</v>
      </c>
      <c r="E16" s="53">
        <v>1512033</v>
      </c>
    </row>
    <row r="17" spans="1:5" x14ac:dyDescent="0.25">
      <c r="A17" s="11">
        <v>5</v>
      </c>
      <c r="B17" s="18" t="s">
        <v>228</v>
      </c>
      <c r="C17" s="11"/>
      <c r="D17" s="53">
        <v>20638</v>
      </c>
      <c r="E17" s="53">
        <v>46792</v>
      </c>
    </row>
    <row r="18" spans="1:5" x14ac:dyDescent="0.25">
      <c r="A18" s="11">
        <v>6</v>
      </c>
      <c r="B18" s="18" t="s">
        <v>184</v>
      </c>
      <c r="C18" s="12"/>
      <c r="D18" s="54"/>
      <c r="E18" s="54"/>
    </row>
    <row r="19" spans="1:5" x14ac:dyDescent="0.25">
      <c r="A19" s="11">
        <v>7</v>
      </c>
      <c r="B19" s="18" t="s">
        <v>164</v>
      </c>
      <c r="C19" s="7"/>
      <c r="D19" s="36">
        <f>D9+D11+D12+D14+D15+D16+D17+D18</f>
        <v>2161310</v>
      </c>
      <c r="E19" s="36">
        <f>E9+E11+E12+E14+E15+E16+E17+E18</f>
        <v>2184372</v>
      </c>
    </row>
    <row r="20" spans="1:5" x14ac:dyDescent="0.25">
      <c r="A20" s="11">
        <v>8</v>
      </c>
      <c r="B20" s="19" t="s">
        <v>170</v>
      </c>
      <c r="C20" s="18"/>
      <c r="D20" s="38">
        <f>IncomeStmtSummary!C10</f>
        <v>2161310</v>
      </c>
      <c r="E20" s="38">
        <f>IncomeStmtSummary!D10</f>
        <v>2184372</v>
      </c>
    </row>
    <row r="21" spans="1:5" ht="15.75" thickBot="1" x14ac:dyDescent="0.3">
      <c r="A21" s="12">
        <v>9</v>
      </c>
      <c r="B21" s="52" t="s">
        <v>141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2" t="s">
        <v>211</v>
      </c>
      <c r="C22" s="66"/>
      <c r="D22" s="66"/>
      <c r="E22" s="66"/>
    </row>
    <row r="23" spans="1:5" x14ac:dyDescent="0.25">
      <c r="B23" t="s">
        <v>185</v>
      </c>
      <c r="C23" s="66"/>
      <c r="D23" s="66"/>
      <c r="E23" s="66"/>
    </row>
    <row r="24" spans="1:5" x14ac:dyDescent="0.25">
      <c r="B24" t="s">
        <v>186</v>
      </c>
      <c r="C24" s="66"/>
      <c r="D24" s="66"/>
      <c r="E24" s="66"/>
    </row>
    <row r="25" spans="1:5" x14ac:dyDescent="0.25">
      <c r="A25" s="66"/>
      <c r="B25" s="66"/>
      <c r="C25" s="66"/>
      <c r="D25" s="66"/>
      <c r="E25" s="66"/>
    </row>
    <row r="26" spans="1:5" x14ac:dyDescent="0.25">
      <c r="A26" s="66"/>
      <c r="B26" s="66"/>
      <c r="C26" s="66"/>
      <c r="D26" s="66"/>
      <c r="E26" s="66"/>
    </row>
    <row r="27" spans="1:5" x14ac:dyDescent="0.25">
      <c r="A27" s="66"/>
      <c r="B27" s="66"/>
      <c r="C27" s="66"/>
      <c r="D27" s="66"/>
      <c r="E27" s="66"/>
    </row>
    <row r="28" spans="1:5" x14ac:dyDescent="0.25">
      <c r="A28" s="66"/>
      <c r="B28" s="66"/>
      <c r="C28" s="66"/>
      <c r="D28" s="66"/>
      <c r="E28" s="66"/>
    </row>
    <row r="29" spans="1:5" x14ac:dyDescent="0.25">
      <c r="A29" s="66"/>
      <c r="B29" s="66"/>
      <c r="C29" s="66"/>
      <c r="D29" s="66"/>
      <c r="E29" s="66"/>
    </row>
    <row r="30" spans="1:5" x14ac:dyDescent="0.25">
      <c r="A30" s="66"/>
      <c r="B30" s="66"/>
      <c r="C30" s="66"/>
      <c r="D30" s="66"/>
      <c r="E30" s="66"/>
    </row>
    <row r="31" spans="1:5" x14ac:dyDescent="0.25">
      <c r="A31" s="66"/>
      <c r="B31" s="66"/>
      <c r="C31" s="66"/>
      <c r="D31" s="66"/>
      <c r="E31" s="66"/>
    </row>
    <row r="32" spans="1:5" x14ac:dyDescent="0.25">
      <c r="A32" s="66"/>
      <c r="B32" s="66"/>
      <c r="C32" s="66"/>
      <c r="D32" s="66"/>
      <c r="E32" s="66"/>
    </row>
    <row r="33" spans="1:5" x14ac:dyDescent="0.25">
      <c r="A33" s="66"/>
      <c r="B33" s="66"/>
      <c r="C33" s="66"/>
      <c r="D33" s="66"/>
      <c r="E33" s="66"/>
    </row>
    <row r="34" spans="1:5" x14ac:dyDescent="0.25">
      <c r="A34" s="66"/>
      <c r="B34" s="66"/>
      <c r="C34" s="66"/>
      <c r="D34" s="66"/>
      <c r="E34" s="66"/>
    </row>
    <row r="35" spans="1:5" x14ac:dyDescent="0.25">
      <c r="A35" s="66"/>
      <c r="B35" s="66"/>
      <c r="C35" s="66"/>
      <c r="D35" s="66"/>
      <c r="E35" s="66"/>
    </row>
  </sheetData>
  <sheetProtection algorithmName="SHA-512" hashValue="KP99S7BLZ8GDKSpNstdqFnf7RO9/E5dTWvOKEE0mrXy6A2OVrLTbnvDsd08H3caczHuiazNZodo9CAI3yMnoQA==" saltValue="oL+zeIETe8ZEBj2m5e9U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F19" sqref="F19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3" t="s">
        <v>181</v>
      </c>
      <c r="B2" s="73"/>
    </row>
    <row r="3" spans="1:5" x14ac:dyDescent="0.25">
      <c r="A3" s="58" t="str">
        <f>PriorYearBalanceSheet!A3</f>
        <v>ST. JOHN TELEPHONE, INC.</v>
      </c>
      <c r="B3" s="67"/>
    </row>
    <row r="6" spans="1:5" x14ac:dyDescent="0.25">
      <c r="A6" s="10" t="s">
        <v>258</v>
      </c>
      <c r="B6" s="10" t="s">
        <v>263</v>
      </c>
      <c r="C6" s="7"/>
      <c r="D6" s="125" t="s">
        <v>222</v>
      </c>
      <c r="E6" s="126"/>
    </row>
    <row r="7" spans="1:5" x14ac:dyDescent="0.25">
      <c r="A7" s="12" t="s">
        <v>254</v>
      </c>
      <c r="B7" s="12"/>
      <c r="C7" s="12" t="s">
        <v>253</v>
      </c>
      <c r="D7" s="119" t="s">
        <v>230</v>
      </c>
      <c r="E7" s="6" t="s">
        <v>231</v>
      </c>
    </row>
    <row r="8" spans="1:5" x14ac:dyDescent="0.25">
      <c r="A8" s="7"/>
      <c r="B8" s="7"/>
      <c r="C8" s="7"/>
      <c r="D8" s="10"/>
      <c r="E8" s="10"/>
    </row>
    <row r="9" spans="1:5" x14ac:dyDescent="0.25">
      <c r="A9" s="18" t="s">
        <v>223</v>
      </c>
      <c r="B9" s="18"/>
      <c r="C9" s="18"/>
      <c r="D9" s="123"/>
      <c r="E9" s="123"/>
    </row>
    <row r="10" spans="1:5" x14ac:dyDescent="0.25">
      <c r="A10" s="18"/>
      <c r="B10" s="18"/>
      <c r="C10" s="18"/>
      <c r="D10" s="123"/>
      <c r="E10" s="123"/>
    </row>
    <row r="11" spans="1:5" x14ac:dyDescent="0.25">
      <c r="A11" s="18"/>
      <c r="B11" s="18"/>
      <c r="C11" s="18"/>
      <c r="D11" s="123"/>
      <c r="E11" s="123"/>
    </row>
    <row r="12" spans="1:5" x14ac:dyDescent="0.25">
      <c r="A12" s="18"/>
      <c r="B12" s="18"/>
      <c r="C12" s="18"/>
      <c r="D12" s="123"/>
      <c r="E12" s="123"/>
    </row>
    <row r="13" spans="1:5" x14ac:dyDescent="0.25">
      <c r="A13" s="20"/>
      <c r="B13" s="20"/>
      <c r="C13" s="20"/>
      <c r="D13" s="124"/>
      <c r="E13" s="124"/>
    </row>
    <row r="14" spans="1:5" x14ac:dyDescent="0.25">
      <c r="A14" s="18" t="s">
        <v>224</v>
      </c>
      <c r="B14" s="18"/>
      <c r="C14" s="18"/>
      <c r="D14" s="123"/>
      <c r="E14" s="123"/>
    </row>
    <row r="15" spans="1:5" x14ac:dyDescent="0.25">
      <c r="A15" s="18"/>
      <c r="B15" s="18"/>
      <c r="C15" s="18"/>
      <c r="D15" s="123"/>
      <c r="E15" s="123"/>
    </row>
    <row r="16" spans="1:5" x14ac:dyDescent="0.25">
      <c r="A16" s="18"/>
      <c r="B16" s="18"/>
      <c r="C16" s="18"/>
      <c r="D16" s="123"/>
      <c r="E16" s="123"/>
    </row>
    <row r="17" spans="1:5" x14ac:dyDescent="0.25">
      <c r="A17" s="18"/>
      <c r="B17" s="18"/>
      <c r="C17" s="18"/>
      <c r="D17" s="123"/>
      <c r="E17" s="123"/>
    </row>
    <row r="18" spans="1:5" x14ac:dyDescent="0.25">
      <c r="A18" s="20"/>
      <c r="B18" s="20"/>
      <c r="C18" s="20"/>
      <c r="D18" s="124"/>
      <c r="E18" s="124"/>
    </row>
    <row r="19" spans="1:5" x14ac:dyDescent="0.25">
      <c r="A19" s="18" t="s">
        <v>225</v>
      </c>
      <c r="B19" s="18"/>
      <c r="C19" s="18"/>
      <c r="D19" s="123"/>
      <c r="E19" s="123"/>
    </row>
    <row r="20" spans="1:5" x14ac:dyDescent="0.25">
      <c r="A20" s="18"/>
      <c r="B20" s="18"/>
      <c r="C20" s="18"/>
      <c r="D20" s="123"/>
      <c r="E20" s="123"/>
    </row>
    <row r="21" spans="1:5" x14ac:dyDescent="0.25">
      <c r="A21" s="18"/>
      <c r="B21" s="18"/>
      <c r="C21" s="18"/>
      <c r="D21" s="123"/>
      <c r="E21" s="123"/>
    </row>
    <row r="22" spans="1:5" x14ac:dyDescent="0.25">
      <c r="A22" s="18"/>
      <c r="B22" s="18"/>
      <c r="C22" s="18"/>
      <c r="D22" s="123"/>
      <c r="E22" s="123"/>
    </row>
    <row r="23" spans="1:5" x14ac:dyDescent="0.25">
      <c r="A23" s="20"/>
      <c r="B23" s="20"/>
      <c r="C23" s="20"/>
      <c r="D23" s="124"/>
      <c r="E23" s="124"/>
    </row>
    <row r="24" spans="1:5" x14ac:dyDescent="0.25">
      <c r="A24" s="18" t="s">
        <v>232</v>
      </c>
      <c r="B24" s="18"/>
      <c r="C24" s="18"/>
      <c r="D24" s="123"/>
      <c r="E24" s="123"/>
    </row>
    <row r="25" spans="1:5" x14ac:dyDescent="0.25">
      <c r="A25" s="18"/>
      <c r="B25" s="18"/>
      <c r="C25" s="18"/>
      <c r="D25" s="123"/>
      <c r="E25" s="123"/>
    </row>
    <row r="26" spans="1:5" x14ac:dyDescent="0.25">
      <c r="A26" s="18"/>
      <c r="B26" s="18"/>
      <c r="C26" s="18"/>
      <c r="D26" s="123"/>
      <c r="E26" s="123"/>
    </row>
    <row r="27" spans="1:5" x14ac:dyDescent="0.25">
      <c r="A27" s="18"/>
      <c r="B27" s="18"/>
      <c r="C27" s="18"/>
      <c r="D27" s="123"/>
      <c r="E27" s="123"/>
    </row>
    <row r="28" spans="1:5" x14ac:dyDescent="0.25">
      <c r="A28" s="20"/>
      <c r="B28" s="20"/>
      <c r="C28" s="20"/>
      <c r="D28" s="124"/>
      <c r="E28" s="124"/>
    </row>
    <row r="29" spans="1:5" x14ac:dyDescent="0.25">
      <c r="A29" s="18" t="s">
        <v>264</v>
      </c>
      <c r="B29" s="18"/>
      <c r="C29" s="18"/>
      <c r="D29" s="123"/>
      <c r="E29" s="123"/>
    </row>
    <row r="30" spans="1:5" x14ac:dyDescent="0.25">
      <c r="A30" s="18"/>
      <c r="B30" s="18"/>
      <c r="C30" s="18"/>
      <c r="D30" s="123"/>
      <c r="E30" s="123"/>
    </row>
    <row r="31" spans="1:5" x14ac:dyDescent="0.25">
      <c r="A31" s="18"/>
      <c r="B31" s="18"/>
      <c r="C31" s="18"/>
      <c r="D31" s="123"/>
      <c r="E31" s="123"/>
    </row>
    <row r="32" spans="1:5" x14ac:dyDescent="0.25">
      <c r="A32" s="18"/>
      <c r="B32" s="18"/>
      <c r="C32" s="18"/>
      <c r="D32" s="123"/>
      <c r="E32" s="123"/>
    </row>
    <row r="33" spans="1:5" x14ac:dyDescent="0.25">
      <c r="A33" s="20"/>
      <c r="B33" s="20"/>
      <c r="C33" s="20"/>
      <c r="D33" s="124"/>
      <c r="E33" s="124"/>
    </row>
    <row r="34" spans="1:5" x14ac:dyDescent="0.25">
      <c r="D34" s="117"/>
      <c r="E34" s="117"/>
    </row>
    <row r="35" spans="1:5" x14ac:dyDescent="0.25">
      <c r="D35" s="117"/>
      <c r="E35" s="117"/>
    </row>
    <row r="36" spans="1:5" x14ac:dyDescent="0.25">
      <c r="D36" s="117"/>
      <c r="E36" s="117"/>
    </row>
    <row r="37" spans="1:5" x14ac:dyDescent="0.25">
      <c r="D37" s="117"/>
      <c r="E37" s="117"/>
    </row>
    <row r="38" spans="1:5" x14ac:dyDescent="0.25">
      <c r="D38" s="117"/>
      <c r="E38" s="117"/>
    </row>
    <row r="39" spans="1:5" x14ac:dyDescent="0.25">
      <c r="D39" s="117"/>
      <c r="E39" s="117"/>
    </row>
    <row r="40" spans="1:5" x14ac:dyDescent="0.25">
      <c r="D40" s="117"/>
      <c r="E40" s="117"/>
    </row>
    <row r="41" spans="1:5" x14ac:dyDescent="0.25">
      <c r="D41" s="117"/>
      <c r="E41" s="117"/>
    </row>
    <row r="42" spans="1:5" x14ac:dyDescent="0.25">
      <c r="D42" s="117"/>
      <c r="E42" s="117"/>
    </row>
    <row r="43" spans="1:5" x14ac:dyDescent="0.25">
      <c r="D43" s="117"/>
      <c r="E43" s="117"/>
    </row>
    <row r="44" spans="1:5" x14ac:dyDescent="0.25">
      <c r="D44" s="117"/>
      <c r="E44" s="117"/>
    </row>
    <row r="45" spans="1:5" x14ac:dyDescent="0.25">
      <c r="D45" s="117"/>
      <c r="E45" s="117"/>
    </row>
    <row r="46" spans="1:5" x14ac:dyDescent="0.25">
      <c r="D46" s="117"/>
      <c r="E46" s="117"/>
    </row>
    <row r="47" spans="1:5" x14ac:dyDescent="0.25">
      <c r="D47" s="117"/>
      <c r="E47" s="117"/>
    </row>
    <row r="48" spans="1:5" x14ac:dyDescent="0.25">
      <c r="D48" s="117"/>
      <c r="E48" s="117"/>
    </row>
    <row r="49" spans="4:5" x14ac:dyDescent="0.25">
      <c r="D49" s="117"/>
      <c r="E49" s="117"/>
    </row>
    <row r="50" spans="4:5" x14ac:dyDescent="0.25">
      <c r="D50" s="117"/>
      <c r="E50" s="117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abSelected="1" zoomScaleNormal="100" workbookViewId="0">
      <selection activeCell="F19" sqref="F19"/>
    </sheetView>
  </sheetViews>
  <sheetFormatPr defaultRowHeight="15" x14ac:dyDescent="0.25"/>
  <cols>
    <col min="1" max="1" width="5.85546875" style="73" customWidth="1"/>
    <col min="2" max="2" width="40.5703125" style="73" customWidth="1"/>
    <col min="3" max="4" width="13.85546875" style="73" customWidth="1"/>
    <col min="5" max="16384" width="9.140625" style="73"/>
  </cols>
  <sheetData>
    <row r="3" spans="1:4" x14ac:dyDescent="0.25">
      <c r="B3" s="73" t="s">
        <v>181</v>
      </c>
    </row>
    <row r="4" spans="1:4" x14ac:dyDescent="0.25">
      <c r="B4" s="58" t="str">
        <f>PriorYearBalanceSheet!A3</f>
        <v>ST. JOHN TELEPHONE, INC.</v>
      </c>
      <c r="C4" s="66"/>
    </row>
    <row r="5" spans="1:4" x14ac:dyDescent="0.25">
      <c r="B5" s="66"/>
      <c r="C5" s="66"/>
    </row>
    <row r="7" spans="1:4" x14ac:dyDescent="0.25">
      <c r="A7" s="74"/>
      <c r="B7" s="74"/>
      <c r="C7" s="75"/>
      <c r="D7" s="75"/>
    </row>
    <row r="8" spans="1:4" x14ac:dyDescent="0.25">
      <c r="A8" s="81" t="s">
        <v>0</v>
      </c>
      <c r="B8" s="76" t="s">
        <v>166</v>
      </c>
      <c r="C8" s="77">
        <v>2015</v>
      </c>
      <c r="D8" s="77">
        <v>2015</v>
      </c>
    </row>
    <row r="9" spans="1:4" x14ac:dyDescent="0.25">
      <c r="A9" s="78"/>
      <c r="B9" s="78"/>
      <c r="C9" s="79" t="s">
        <v>168</v>
      </c>
      <c r="D9" s="79" t="s">
        <v>177</v>
      </c>
    </row>
    <row r="10" spans="1:4" x14ac:dyDescent="0.25">
      <c r="A10" s="92">
        <v>1</v>
      </c>
      <c r="B10" s="74" t="s">
        <v>244</v>
      </c>
      <c r="C10" s="85">
        <f>'RateBase '!D15</f>
        <v>6799791</v>
      </c>
      <c r="D10" s="85">
        <f>C10</f>
        <v>6799791</v>
      </c>
    </row>
    <row r="11" spans="1:4" x14ac:dyDescent="0.25">
      <c r="A11" s="76">
        <v>2</v>
      </c>
      <c r="B11" s="81" t="s">
        <v>196</v>
      </c>
      <c r="C11" s="101">
        <f>'RateBase '!E15</f>
        <v>6440186</v>
      </c>
      <c r="D11" s="101">
        <f>C11</f>
        <v>6440186</v>
      </c>
    </row>
    <row r="12" spans="1:4" x14ac:dyDescent="0.25">
      <c r="A12" s="76">
        <v>3</v>
      </c>
      <c r="B12" s="96" t="s">
        <v>197</v>
      </c>
      <c r="C12" s="83">
        <f>(C10+C11)/2</f>
        <v>6619988.5</v>
      </c>
      <c r="D12" s="83">
        <f>(D10+D11)/2</f>
        <v>6619988.5</v>
      </c>
    </row>
    <row r="13" spans="1:4" x14ac:dyDescent="0.25">
      <c r="A13" s="76">
        <v>4</v>
      </c>
      <c r="B13" s="81" t="s">
        <v>198</v>
      </c>
      <c r="C13" s="59">
        <f>IncomeStmtSummary!D29</f>
        <v>603541</v>
      </c>
      <c r="D13" s="59">
        <f>C13</f>
        <v>603541</v>
      </c>
    </row>
    <row r="14" spans="1:4" x14ac:dyDescent="0.25">
      <c r="A14" s="76">
        <v>5</v>
      </c>
      <c r="B14" s="81" t="s">
        <v>255</v>
      </c>
      <c r="C14" s="118"/>
      <c r="D14" s="54"/>
    </row>
    <row r="15" spans="1:4" x14ac:dyDescent="0.25">
      <c r="A15" s="76">
        <v>6</v>
      </c>
      <c r="B15" s="97" t="s">
        <v>202</v>
      </c>
      <c r="C15" s="83">
        <f>C13+C14</f>
        <v>603541</v>
      </c>
      <c r="D15" s="83">
        <f>D13+D14</f>
        <v>603541</v>
      </c>
    </row>
    <row r="16" spans="1:4" x14ac:dyDescent="0.25">
      <c r="A16" s="76">
        <v>7</v>
      </c>
      <c r="B16" s="96" t="s">
        <v>199</v>
      </c>
      <c r="C16" s="84">
        <f>C15/C12</f>
        <v>9.1169493723440756E-2</v>
      </c>
      <c r="D16" s="84">
        <f>D15/D12</f>
        <v>9.1169493723440756E-2</v>
      </c>
    </row>
    <row r="17" spans="1:7" x14ac:dyDescent="0.25">
      <c r="A17" s="76"/>
      <c r="B17" s="82"/>
      <c r="C17" s="88"/>
      <c r="D17" s="88"/>
    </row>
    <row r="18" spans="1:7" x14ac:dyDescent="0.25">
      <c r="A18" s="76"/>
      <c r="B18" s="81"/>
      <c r="C18" s="85"/>
      <c r="D18" s="85"/>
    </row>
    <row r="19" spans="1:7" x14ac:dyDescent="0.25">
      <c r="A19" s="76">
        <v>8</v>
      </c>
      <c r="B19" s="81" t="s">
        <v>203</v>
      </c>
      <c r="C19" s="80">
        <v>5841131</v>
      </c>
      <c r="D19" s="80">
        <f>C19</f>
        <v>5841131</v>
      </c>
    </row>
    <row r="20" spans="1:7" x14ac:dyDescent="0.25">
      <c r="A20" s="76">
        <v>9</v>
      </c>
      <c r="B20" s="81" t="s">
        <v>204</v>
      </c>
      <c r="C20" s="86">
        <v>6062476</v>
      </c>
      <c r="D20" s="86">
        <f>C20</f>
        <v>6062476</v>
      </c>
    </row>
    <row r="21" spans="1:7" x14ac:dyDescent="0.25">
      <c r="A21" s="76">
        <v>10</v>
      </c>
      <c r="B21" s="96" t="s">
        <v>200</v>
      </c>
      <c r="C21" s="83">
        <f t="shared" ref="C21:D21" si="0">(C19+C20)/2</f>
        <v>5951803.5</v>
      </c>
      <c r="D21" s="83">
        <f t="shared" si="0"/>
        <v>5951803.5</v>
      </c>
    </row>
    <row r="22" spans="1:7" x14ac:dyDescent="0.25">
      <c r="A22" s="76">
        <v>11</v>
      </c>
      <c r="B22" s="81" t="s">
        <v>205</v>
      </c>
      <c r="C22" s="53">
        <v>261115</v>
      </c>
      <c r="D22" s="53">
        <f>C22</f>
        <v>261115</v>
      </c>
    </row>
    <row r="23" spans="1:7" x14ac:dyDescent="0.25">
      <c r="A23" s="76">
        <v>12</v>
      </c>
      <c r="B23" s="81" t="s">
        <v>255</v>
      </c>
      <c r="C23" s="118"/>
      <c r="D23" s="54"/>
    </row>
    <row r="24" spans="1:7" x14ac:dyDescent="0.25">
      <c r="A24" s="76">
        <v>13</v>
      </c>
      <c r="B24" s="97" t="s">
        <v>210</v>
      </c>
      <c r="C24" s="83">
        <f>C22+C23</f>
        <v>261115</v>
      </c>
      <c r="D24" s="83">
        <f>D22+D23</f>
        <v>261115</v>
      </c>
    </row>
    <row r="25" spans="1:7" x14ac:dyDescent="0.25">
      <c r="A25" s="93">
        <v>14</v>
      </c>
      <c r="B25" s="99" t="s">
        <v>201</v>
      </c>
      <c r="C25" s="87">
        <f>C24/C21</f>
        <v>4.3871576069337635E-2</v>
      </c>
      <c r="D25" s="87">
        <f>D24/D21</f>
        <v>4.3871576069337635E-2</v>
      </c>
    </row>
    <row r="26" spans="1:7" x14ac:dyDescent="0.25">
      <c r="B26" s="98" t="s">
        <v>195</v>
      </c>
      <c r="C26" s="66"/>
      <c r="D26" s="66"/>
      <c r="E26" s="66"/>
      <c r="F26" s="66"/>
      <c r="G26" s="66"/>
    </row>
    <row r="27" spans="1:7" x14ac:dyDescent="0.25">
      <c r="A27" s="114" t="s">
        <v>256</v>
      </c>
      <c r="B27" s="98" t="s">
        <v>265</v>
      </c>
      <c r="C27" s="66"/>
      <c r="D27" s="66"/>
      <c r="E27" s="66"/>
      <c r="F27" s="66"/>
      <c r="G27" s="66"/>
    </row>
    <row r="28" spans="1:7" x14ac:dyDescent="0.25">
      <c r="A28" s="116" t="s">
        <v>168</v>
      </c>
      <c r="B28" s="112" t="s">
        <v>257</v>
      </c>
      <c r="C28" s="66"/>
      <c r="D28" s="66"/>
      <c r="E28" s="66"/>
      <c r="F28" s="66"/>
      <c r="G28" s="66"/>
    </row>
    <row r="29" spans="1:7" x14ac:dyDescent="0.25">
      <c r="A29" s="116" t="s">
        <v>177</v>
      </c>
      <c r="B29" s="115" t="s">
        <v>266</v>
      </c>
      <c r="C29" s="66"/>
      <c r="D29" s="66"/>
      <c r="E29" s="66"/>
      <c r="F29" s="66"/>
      <c r="G29" s="66"/>
    </row>
    <row r="30" spans="1:7" x14ac:dyDescent="0.25">
      <c r="A30" s="66"/>
      <c r="B30" s="115" t="s">
        <v>267</v>
      </c>
      <c r="C30" s="66"/>
      <c r="D30" s="66"/>
      <c r="E30" s="66"/>
      <c r="F30" s="66"/>
      <c r="G30" s="66"/>
    </row>
    <row r="31" spans="1:7" x14ac:dyDescent="0.25">
      <c r="A31" s="66"/>
      <c r="B31" s="66"/>
      <c r="C31" s="66"/>
      <c r="D31" s="66"/>
      <c r="E31" s="66"/>
      <c r="F31" s="66"/>
      <c r="G31" s="66"/>
    </row>
    <row r="32" spans="1:7" x14ac:dyDescent="0.25">
      <c r="A32" s="66"/>
      <c r="B32" s="66"/>
      <c r="C32" s="66"/>
      <c r="D32" s="66"/>
      <c r="E32" s="66"/>
      <c r="F32" s="66"/>
      <c r="G32" s="66"/>
    </row>
    <row r="33" spans="1:7" x14ac:dyDescent="0.25">
      <c r="A33" s="66"/>
      <c r="B33" s="66"/>
      <c r="C33" s="66"/>
      <c r="D33" s="66"/>
      <c r="E33" s="66"/>
      <c r="F33" s="66"/>
      <c r="G33" s="66"/>
    </row>
    <row r="34" spans="1:7" x14ac:dyDescent="0.25">
      <c r="A34" s="66"/>
      <c r="B34" s="66"/>
      <c r="C34" s="66"/>
      <c r="D34" s="66"/>
      <c r="E34" s="66"/>
      <c r="F34" s="66"/>
      <c r="G34" s="66"/>
    </row>
    <row r="35" spans="1:7" x14ac:dyDescent="0.25">
      <c r="A35" s="66"/>
      <c r="B35" s="66"/>
      <c r="C35" s="66"/>
      <c r="D35" s="66"/>
      <c r="E35" s="66"/>
      <c r="F35" s="66"/>
      <c r="G35" s="66"/>
    </row>
    <row r="36" spans="1:7" x14ac:dyDescent="0.25">
      <c r="A36" s="66"/>
      <c r="B36" s="66"/>
      <c r="C36" s="66"/>
      <c r="D36" s="66"/>
      <c r="E36" s="66"/>
      <c r="F36" s="66"/>
      <c r="G36" s="66"/>
    </row>
    <row r="37" spans="1:7" x14ac:dyDescent="0.25">
      <c r="A37" s="66"/>
      <c r="B37" s="66"/>
      <c r="C37" s="66"/>
      <c r="D37" s="66"/>
      <c r="E37" s="66"/>
      <c r="F37" s="66"/>
      <c r="G37" s="66"/>
    </row>
  </sheetData>
  <sheetProtection algorithmName="SHA-512" hashValue="gBE8DI2PXP4JoA3+njjoNf7AwtzbkjemThNajar0EafbVhW9OQgzaFIuqTIAdLDSgB3j9VGtfAXcyQhgXuxMvQ==" saltValue="4Y7YvHWXk5RB3S5RLkRJw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9" zoomScaleNormal="100" workbookViewId="0">
      <selection activeCell="F19" sqref="F19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">
        <v>268</v>
      </c>
      <c r="B3" s="66"/>
      <c r="C3" s="66"/>
      <c r="D3" s="66"/>
    </row>
    <row r="4" spans="1:9" x14ac:dyDescent="0.25">
      <c r="A4" s="67"/>
      <c r="B4" s="66"/>
      <c r="C4" s="66"/>
      <c r="D4" s="66"/>
    </row>
    <row r="5" spans="1:9" x14ac:dyDescent="0.25">
      <c r="A5" s="66"/>
      <c r="B5" s="66"/>
      <c r="C5" s="66"/>
      <c r="D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189</v>
      </c>
      <c r="C8" s="12" t="s">
        <v>190</v>
      </c>
      <c r="D8" s="12" t="s">
        <v>227</v>
      </c>
      <c r="E8" s="12"/>
      <c r="F8" s="9"/>
      <c r="G8" s="12" t="s">
        <v>189</v>
      </c>
      <c r="H8" s="12" t="s">
        <v>190</v>
      </c>
      <c r="I8" s="6" t="s">
        <v>227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3215788</v>
      </c>
      <c r="C10" s="55"/>
      <c r="D10" s="59">
        <f>SUM(B10:C10)</f>
        <v>3215788</v>
      </c>
      <c r="E10" s="18"/>
      <c r="F10" s="18" t="s">
        <v>78</v>
      </c>
      <c r="G10" s="53">
        <v>107796</v>
      </c>
      <c r="H10" s="55"/>
      <c r="I10" s="59">
        <f>SUM(G10:H10)</f>
        <v>107796</v>
      </c>
    </row>
    <row r="11" spans="1:9" x14ac:dyDescent="0.25">
      <c r="A11" s="18" t="s">
        <v>145</v>
      </c>
      <c r="B11" s="53"/>
      <c r="C11" s="55"/>
      <c r="D11" s="59">
        <f>SUM(B11:C11)</f>
        <v>0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 x14ac:dyDescent="0.25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>
        <v>100</v>
      </c>
      <c r="H13" s="55"/>
      <c r="I13" s="59">
        <f t="shared" si="0"/>
        <v>100</v>
      </c>
    </row>
    <row r="14" spans="1:9" x14ac:dyDescent="0.25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>
        <v>422972</v>
      </c>
      <c r="H14" s="55">
        <v>-115287</v>
      </c>
      <c r="I14" s="59">
        <f t="shared" si="0"/>
        <v>307685</v>
      </c>
    </row>
    <row r="15" spans="1:9" x14ac:dyDescent="0.25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 x14ac:dyDescent="0.25">
      <c r="A17" s="18" t="s">
        <v>44</v>
      </c>
      <c r="B17" s="53">
        <v>7769</v>
      </c>
      <c r="C17" s="55"/>
      <c r="D17" s="59">
        <f>SUM(B17:C17)</f>
        <v>7769</v>
      </c>
      <c r="E17" s="19"/>
      <c r="F17" s="18" t="s">
        <v>87</v>
      </c>
      <c r="G17" s="53"/>
      <c r="H17" s="55"/>
      <c r="I17" s="59">
        <f t="shared" si="0"/>
        <v>0</v>
      </c>
    </row>
    <row r="18" spans="1:9" x14ac:dyDescent="0.25">
      <c r="A18" s="18" t="s">
        <v>47</v>
      </c>
      <c r="B18" s="53">
        <v>187906</v>
      </c>
      <c r="C18" s="55"/>
      <c r="D18" s="59">
        <f t="shared" ref="D18:D24" si="2">SUM(B18:C18)</f>
        <v>187906</v>
      </c>
      <c r="E18" s="18"/>
      <c r="F18" s="18" t="s">
        <v>88</v>
      </c>
      <c r="G18" s="53">
        <v>13564</v>
      </c>
      <c r="H18" s="55"/>
      <c r="I18" s="59">
        <f t="shared" si="0"/>
        <v>13564</v>
      </c>
    </row>
    <row r="19" spans="1:9" x14ac:dyDescent="0.25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34398</v>
      </c>
      <c r="H19" s="120"/>
      <c r="I19" s="60">
        <f t="shared" si="0"/>
        <v>34398</v>
      </c>
    </row>
    <row r="20" spans="1:9" x14ac:dyDescent="0.25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578830</v>
      </c>
      <c r="H20" s="59">
        <f>SUM(H10:H19)</f>
        <v>-115287</v>
      </c>
      <c r="I20" s="59">
        <f t="shared" ref="I20" si="3">SUM(I10:I19)</f>
        <v>463543</v>
      </c>
    </row>
    <row r="21" spans="1:9" x14ac:dyDescent="0.25">
      <c r="A21" s="18" t="s">
        <v>49</v>
      </c>
      <c r="B21" s="53">
        <v>26481</v>
      </c>
      <c r="C21" s="55"/>
      <c r="D21" s="59">
        <f t="shared" si="2"/>
        <v>26481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1110</v>
      </c>
      <c r="C22" s="55"/>
      <c r="D22" s="59">
        <f t="shared" si="2"/>
        <v>1110</v>
      </c>
      <c r="E22" s="18"/>
      <c r="F22" s="18" t="s">
        <v>92</v>
      </c>
      <c r="G22" s="53">
        <v>5573321</v>
      </c>
      <c r="H22" s="55">
        <v>115287</v>
      </c>
      <c r="I22" s="59">
        <f>SUM(G22:H22)</f>
        <v>5688608</v>
      </c>
    </row>
    <row r="23" spans="1:9" x14ac:dyDescent="0.25">
      <c r="A23" s="18" t="s">
        <v>51</v>
      </c>
      <c r="B23" s="53">
        <v>65561</v>
      </c>
      <c r="C23" s="55"/>
      <c r="D23" s="59">
        <f t="shared" si="2"/>
        <v>65561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 x14ac:dyDescent="0.25">
      <c r="A24" s="18" t="s">
        <v>52</v>
      </c>
      <c r="B24" s="54"/>
      <c r="C24" s="120"/>
      <c r="D24" s="60">
        <f t="shared" si="2"/>
        <v>0</v>
      </c>
      <c r="E24" s="18"/>
      <c r="F24" s="18" t="s">
        <v>94</v>
      </c>
      <c r="G24" s="53"/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3504615</v>
      </c>
      <c r="C25" s="59">
        <f>C10+C11+C13+C14+C15+C17+C18+C19+C20+C21+C22+C23+C24</f>
        <v>0</v>
      </c>
      <c r="D25" s="59">
        <f t="shared" ref="D25" si="5">D10+D11+D13+D14+D15+D17+D18+D19+D20+D21+D22+D23+D24</f>
        <v>3504615</v>
      </c>
      <c r="E25" s="18"/>
      <c r="F25" s="18" t="s">
        <v>95</v>
      </c>
      <c r="G25" s="53"/>
      <c r="H25" s="55"/>
      <c r="I25" s="59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 x14ac:dyDescent="0.25">
      <c r="A29" s="18" t="s">
        <v>55</v>
      </c>
      <c r="B29" s="53">
        <v>0</v>
      </c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 x14ac:dyDescent="0.25">
      <c r="A30" s="18" t="s">
        <v>56</v>
      </c>
      <c r="B30" s="53">
        <v>1389435</v>
      </c>
      <c r="C30" s="55"/>
      <c r="D30" s="59">
        <f>SUM(B30:C30)</f>
        <v>1389435</v>
      </c>
      <c r="E30" s="18"/>
      <c r="F30" s="18" t="s">
        <v>99</v>
      </c>
      <c r="G30" s="53"/>
      <c r="H30" s="55"/>
      <c r="I30" s="59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20"/>
      <c r="I31" s="60">
        <f t="shared" si="4"/>
        <v>0</v>
      </c>
    </row>
    <row r="32" spans="1:9" x14ac:dyDescent="0.25">
      <c r="A32" s="18" t="s">
        <v>57</v>
      </c>
      <c r="B32" s="53">
        <v>0</v>
      </c>
      <c r="C32" s="55"/>
      <c r="D32" s="59">
        <f>SUM(B32:C32)</f>
        <v>0</v>
      </c>
      <c r="E32" s="18"/>
      <c r="F32" s="18" t="s">
        <v>119</v>
      </c>
      <c r="G32" s="59">
        <f>SUM(G22:G31)</f>
        <v>5573321</v>
      </c>
      <c r="H32" s="59">
        <f>SUM(H22:H31)</f>
        <v>115287</v>
      </c>
      <c r="I32" s="59">
        <f t="shared" ref="I32" si="6">SUM(I22:I31)</f>
        <v>5688608</v>
      </c>
    </row>
    <row r="33" spans="1:9" x14ac:dyDescent="0.25">
      <c r="A33" s="18" t="s">
        <v>58</v>
      </c>
      <c r="B33" s="53">
        <v>463326</v>
      </c>
      <c r="C33" s="55"/>
      <c r="D33" s="59">
        <f t="shared" ref="D33:D37" si="7">SUM(B33:C33)</f>
        <v>463326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171</v>
      </c>
      <c r="B34" s="53">
        <v>57700</v>
      </c>
      <c r="C34" s="70">
        <f>-1*(C25+C29+C30+C32+C33+C35+C36+C37+C46)</f>
        <v>191752</v>
      </c>
      <c r="D34" s="59">
        <f t="shared" si="7"/>
        <v>249452</v>
      </c>
      <c r="E34" s="18"/>
      <c r="F34" s="18" t="s">
        <v>103</v>
      </c>
      <c r="G34" s="53"/>
      <c r="H34" s="55"/>
      <c r="I34" s="59">
        <f>SUM(G34:H34)</f>
        <v>0</v>
      </c>
    </row>
    <row r="35" spans="1:9" x14ac:dyDescent="0.25">
      <c r="A35" s="18" t="s">
        <v>62</v>
      </c>
      <c r="B35" s="53"/>
      <c r="C35" s="55"/>
      <c r="D35" s="59">
        <f t="shared" si="7"/>
        <v>0</v>
      </c>
      <c r="E35" s="18"/>
      <c r="F35" s="18" t="s">
        <v>147</v>
      </c>
      <c r="G35" s="53">
        <v>1251739</v>
      </c>
      <c r="H35" s="121">
        <v>-78694</v>
      </c>
      <c r="I35" s="59">
        <f t="shared" ref="I35:I36" si="8">SUM(G35:H35)</f>
        <v>1173045</v>
      </c>
    </row>
    <row r="36" spans="1:9" x14ac:dyDescent="0.25">
      <c r="A36" s="18" t="s">
        <v>63</v>
      </c>
      <c r="B36" s="53"/>
      <c r="C36" s="55"/>
      <c r="D36" s="59">
        <f t="shared" si="7"/>
        <v>0</v>
      </c>
      <c r="E36" s="18"/>
      <c r="F36" s="18" t="s">
        <v>104</v>
      </c>
      <c r="G36" s="54"/>
      <c r="H36" s="120"/>
      <c r="I36" s="60">
        <f t="shared" si="8"/>
        <v>0</v>
      </c>
    </row>
    <row r="37" spans="1:9" x14ac:dyDescent="0.25">
      <c r="A37" s="18" t="s">
        <v>64</v>
      </c>
      <c r="B37" s="54"/>
      <c r="C37" s="120"/>
      <c r="D37" s="60">
        <f t="shared" si="7"/>
        <v>0</v>
      </c>
      <c r="E37" s="18"/>
      <c r="F37" s="18" t="s">
        <v>105</v>
      </c>
      <c r="G37" s="59">
        <f>SUM(G34:G36)</f>
        <v>1251739</v>
      </c>
      <c r="H37" s="59">
        <f t="shared" ref="H37:I37" si="9">SUM(H34:H36)</f>
        <v>-78694</v>
      </c>
      <c r="I37" s="59">
        <f t="shared" si="9"/>
        <v>1173045</v>
      </c>
    </row>
    <row r="38" spans="1:9" x14ac:dyDescent="0.25">
      <c r="A38" s="18" t="s">
        <v>65</v>
      </c>
      <c r="B38" s="59">
        <f>B29+B30+B32+B33+B34+B35+B36+B37</f>
        <v>1910461</v>
      </c>
      <c r="C38" s="59">
        <f>C29+C30+C32+C33+C34+C35+C36+C37</f>
        <v>191752</v>
      </c>
      <c r="D38" s="59">
        <f t="shared" ref="D38" si="10">D29+D30+D32+D33+D34+D35+D36+D37</f>
        <v>2102213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36920</v>
      </c>
      <c r="H39" s="23"/>
      <c r="I39" s="59">
        <f>SUM(G39:H39)</f>
        <v>36920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59">
        <f t="shared" ref="I40:I45" si="11">SUM(G40:H40)</f>
        <v>0</v>
      </c>
    </row>
    <row r="41" spans="1:9" x14ac:dyDescent="0.25">
      <c r="A41" s="18" t="s">
        <v>180</v>
      </c>
      <c r="B41" s="53">
        <v>13071978</v>
      </c>
      <c r="C41" s="53">
        <v>-292564</v>
      </c>
      <c r="D41" s="59">
        <f>SUM(B41:C41)</f>
        <v>12779414</v>
      </c>
      <c r="E41" s="18"/>
      <c r="F41" s="18" t="s">
        <v>109</v>
      </c>
      <c r="G41" s="53"/>
      <c r="H41" s="23"/>
      <c r="I41" s="59">
        <f t="shared" si="11"/>
        <v>0</v>
      </c>
    </row>
    <row r="42" spans="1:9" x14ac:dyDescent="0.25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9" x14ac:dyDescent="0.25">
      <c r="A43" s="18" t="s">
        <v>69</v>
      </c>
      <c r="B43" s="53">
        <v>71308</v>
      </c>
      <c r="C43" s="53">
        <v>-71308</v>
      </c>
      <c r="D43" s="59">
        <f t="shared" si="12"/>
        <v>0</v>
      </c>
      <c r="E43" s="18"/>
      <c r="F43" s="18" t="s">
        <v>111</v>
      </c>
      <c r="G43" s="53"/>
      <c r="H43" s="23"/>
      <c r="I43" s="59">
        <f t="shared" si="11"/>
        <v>0</v>
      </c>
    </row>
    <row r="44" spans="1:9" x14ac:dyDescent="0.25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9" x14ac:dyDescent="0.25">
      <c r="A45" s="18" t="s">
        <v>121</v>
      </c>
      <c r="B45" s="54">
        <v>-5005179</v>
      </c>
      <c r="C45" s="54">
        <v>172120</v>
      </c>
      <c r="D45" s="60">
        <f t="shared" si="12"/>
        <v>-4833059</v>
      </c>
      <c r="E45" s="18"/>
      <c r="F45" s="18" t="s">
        <v>172</v>
      </c>
      <c r="G45" s="54">
        <v>6112373</v>
      </c>
      <c r="H45" s="102">
        <f>-1*(H20+H32+H37)</f>
        <v>78694</v>
      </c>
      <c r="I45" s="60">
        <f t="shared" si="11"/>
        <v>6191067</v>
      </c>
    </row>
    <row r="46" spans="1:9" x14ac:dyDescent="0.25">
      <c r="A46" s="18" t="s">
        <v>71</v>
      </c>
      <c r="B46" s="59">
        <f>B41+B42+B43+B44+B45</f>
        <v>8138107</v>
      </c>
      <c r="C46" s="59">
        <f t="shared" ref="C46:D46" si="13">C41+C42+C43+C44+C45</f>
        <v>-191752</v>
      </c>
      <c r="D46" s="59">
        <f t="shared" si="13"/>
        <v>7946355</v>
      </c>
      <c r="E46" s="18"/>
      <c r="F46" s="18" t="s">
        <v>114</v>
      </c>
      <c r="G46" s="59">
        <f>SUM(G39:G45)</f>
        <v>6149293</v>
      </c>
      <c r="H46" s="62">
        <f t="shared" ref="H46:I46" si="14">SUM(H39:H45)</f>
        <v>78694</v>
      </c>
      <c r="I46" s="59">
        <f t="shared" si="14"/>
        <v>6227987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233</v>
      </c>
      <c r="B48" s="61">
        <f>B25+B38+B46</f>
        <v>13553183</v>
      </c>
      <c r="C48" s="61">
        <f t="shared" ref="C48:D48" si="15">C25+C38+C46</f>
        <v>0</v>
      </c>
      <c r="D48" s="61">
        <f t="shared" si="15"/>
        <v>13553183</v>
      </c>
      <c r="E48" s="18"/>
      <c r="F48" s="22" t="s">
        <v>115</v>
      </c>
      <c r="G48" s="61">
        <f>G20+G32+G37+G46</f>
        <v>13553183</v>
      </c>
      <c r="H48" s="61">
        <f t="shared" ref="H48:I48" si="16">H20+H32+H37+H46</f>
        <v>0</v>
      </c>
      <c r="I48" s="61">
        <f t="shared" si="16"/>
        <v>13553183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/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rU5kkKmJghSKexER3BaqTL1+58FrKewQ9zj9ynTLuFvpu06pABZgSM2PnzQHwDfHL4WHKhxF6BQTt5e8HS0Abg==" saltValue="6eoW6ZX/97Y+/cUuxRWTc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18" zoomScaleNormal="100" workbookViewId="0">
      <selection activeCell="F19" sqref="F19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tr">
        <f>PriorYearBalanceSheet!A3</f>
        <v>ST. JOHN TELEPHONE, INC.</v>
      </c>
      <c r="B3" s="66"/>
      <c r="C3" s="66"/>
      <c r="D3" s="66"/>
      <c r="E3" s="66"/>
    </row>
    <row r="4" spans="1:9" x14ac:dyDescent="0.25">
      <c r="A4" s="67"/>
      <c r="B4" s="66"/>
      <c r="C4" s="66"/>
      <c r="D4" s="66"/>
      <c r="E4" s="66"/>
    </row>
    <row r="5" spans="1:9" x14ac:dyDescent="0.25">
      <c r="A5" s="66"/>
      <c r="B5" s="66"/>
      <c r="C5" s="66"/>
      <c r="D5" s="66"/>
      <c r="E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247</v>
      </c>
      <c r="E8" s="12"/>
      <c r="F8" s="9"/>
      <c r="G8" s="12" t="s">
        <v>245</v>
      </c>
      <c r="H8" s="12" t="s">
        <v>246</v>
      </c>
      <c r="I8" s="6" t="s">
        <v>247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122"/>
      <c r="I9" s="4"/>
    </row>
    <row r="10" spans="1:9" x14ac:dyDescent="0.25">
      <c r="A10" s="18" t="s">
        <v>42</v>
      </c>
      <c r="B10" s="53">
        <v>3322415</v>
      </c>
      <c r="C10" s="55"/>
      <c r="D10" s="59">
        <f>SUM(B10:C10)</f>
        <v>3322415</v>
      </c>
      <c r="E10" s="18"/>
      <c r="F10" s="18" t="s">
        <v>78</v>
      </c>
      <c r="G10" s="53">
        <v>100604</v>
      </c>
      <c r="H10" s="55"/>
      <c r="I10" s="59">
        <f>SUM(G10:H10)</f>
        <v>100604</v>
      </c>
    </row>
    <row r="11" spans="1:9" x14ac:dyDescent="0.25">
      <c r="A11" s="18" t="s">
        <v>145</v>
      </c>
      <c r="B11" s="53"/>
      <c r="C11" s="55"/>
      <c r="D11" s="59">
        <f>SUM(B11:C11)</f>
        <v>0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 x14ac:dyDescent="0.25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>
        <v>150</v>
      </c>
      <c r="H13" s="55"/>
      <c r="I13" s="59">
        <f t="shared" si="0"/>
        <v>150</v>
      </c>
    </row>
    <row r="14" spans="1:9" x14ac:dyDescent="0.25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>
        <v>323219</v>
      </c>
      <c r="H14" s="55"/>
      <c r="I14" s="59">
        <f t="shared" si="0"/>
        <v>323219</v>
      </c>
    </row>
    <row r="15" spans="1:9" x14ac:dyDescent="0.25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 x14ac:dyDescent="0.25">
      <c r="A17" s="18" t="s">
        <v>44</v>
      </c>
      <c r="B17" s="53">
        <v>8024</v>
      </c>
      <c r="C17" s="55"/>
      <c r="D17" s="59">
        <f>SUM(B17:C17)</f>
        <v>8024</v>
      </c>
      <c r="E17" s="19"/>
      <c r="F17" s="18" t="s">
        <v>87</v>
      </c>
      <c r="G17" s="53">
        <v>31868</v>
      </c>
      <c r="H17" s="55"/>
      <c r="I17" s="59">
        <f t="shared" si="0"/>
        <v>31868</v>
      </c>
    </row>
    <row r="18" spans="1:9" x14ac:dyDescent="0.25">
      <c r="A18" s="18" t="s">
        <v>47</v>
      </c>
      <c r="B18" s="53">
        <v>188531</v>
      </c>
      <c r="C18" s="55"/>
      <c r="D18" s="59">
        <f t="shared" ref="D18:D24" si="2">SUM(B18:C18)</f>
        <v>188531</v>
      </c>
      <c r="E18" s="18"/>
      <c r="F18" s="18" t="s">
        <v>88</v>
      </c>
      <c r="G18" s="53">
        <v>12055</v>
      </c>
      <c r="H18" s="55"/>
      <c r="I18" s="59">
        <f t="shared" si="0"/>
        <v>12055</v>
      </c>
    </row>
    <row r="19" spans="1:9" x14ac:dyDescent="0.25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46128</v>
      </c>
      <c r="H19" s="120"/>
      <c r="I19" s="60">
        <f t="shared" si="0"/>
        <v>46128</v>
      </c>
    </row>
    <row r="20" spans="1:9" x14ac:dyDescent="0.25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514024</v>
      </c>
      <c r="H20" s="59">
        <f>SUM(H10:H19)</f>
        <v>0</v>
      </c>
      <c r="I20" s="59">
        <f t="shared" ref="I20" si="3">SUM(I10:I19)</f>
        <v>514024</v>
      </c>
    </row>
    <row r="21" spans="1:9" x14ac:dyDescent="0.25">
      <c r="A21" s="18" t="s">
        <v>49</v>
      </c>
      <c r="B21" s="53">
        <v>24533</v>
      </c>
      <c r="C21" s="55"/>
      <c r="D21" s="59">
        <f t="shared" si="2"/>
        <v>24533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1119</v>
      </c>
      <c r="C22" s="55"/>
      <c r="D22" s="59">
        <f t="shared" si="2"/>
        <v>1119</v>
      </c>
      <c r="E22" s="18"/>
      <c r="F22" s="18" t="s">
        <v>92</v>
      </c>
      <c r="G22" s="53">
        <v>5254376</v>
      </c>
      <c r="H22" s="55"/>
      <c r="I22" s="59">
        <f>SUM(G22:H22)</f>
        <v>5254376</v>
      </c>
    </row>
    <row r="23" spans="1:9" x14ac:dyDescent="0.25">
      <c r="A23" s="18" t="s">
        <v>51</v>
      </c>
      <c r="B23" s="53">
        <v>47673</v>
      </c>
      <c r="C23" s="55"/>
      <c r="D23" s="59">
        <f t="shared" si="2"/>
        <v>47673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 x14ac:dyDescent="0.25">
      <c r="A24" s="18" t="s">
        <v>52</v>
      </c>
      <c r="B24" s="54"/>
      <c r="C24" s="120"/>
      <c r="D24" s="60">
        <f t="shared" si="2"/>
        <v>0</v>
      </c>
      <c r="E24" s="18"/>
      <c r="F24" s="18" t="s">
        <v>94</v>
      </c>
      <c r="G24" s="53"/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3592295</v>
      </c>
      <c r="C25" s="59">
        <f>C10+C11+C13+C14+C15+C17+C18+C19+C20+C21+C22+C23+C24</f>
        <v>0</v>
      </c>
      <c r="D25" s="59">
        <f t="shared" ref="D25" si="5">D10+D11+D13+D14+D15+D17+D18+D19+D20+D21+D22+D23+D24</f>
        <v>3592295</v>
      </c>
      <c r="E25" s="18"/>
      <c r="F25" s="18" t="s">
        <v>95</v>
      </c>
      <c r="G25" s="53"/>
      <c r="H25" s="55"/>
      <c r="I25" s="59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 x14ac:dyDescent="0.25">
      <c r="A29" s="18" t="s">
        <v>55</v>
      </c>
      <c r="B29" s="53"/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 x14ac:dyDescent="0.25">
      <c r="A30" s="18" t="s">
        <v>56</v>
      </c>
      <c r="B30" s="53">
        <v>1632094</v>
      </c>
      <c r="C30" s="55"/>
      <c r="D30" s="59">
        <f>SUM(B30:C30)</f>
        <v>1632094</v>
      </c>
      <c r="E30" s="18"/>
      <c r="F30" s="18" t="s">
        <v>99</v>
      </c>
      <c r="G30" s="53"/>
      <c r="H30" s="55"/>
      <c r="I30" s="59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20"/>
      <c r="I31" s="60">
        <f t="shared" si="4"/>
        <v>0</v>
      </c>
    </row>
    <row r="32" spans="1:9" x14ac:dyDescent="0.25">
      <c r="A32" s="18" t="s">
        <v>57</v>
      </c>
      <c r="B32" s="53"/>
      <c r="C32" s="55"/>
      <c r="D32" s="59">
        <f>SUM(B32:C32)</f>
        <v>0</v>
      </c>
      <c r="E32" s="18"/>
      <c r="F32" s="18" t="s">
        <v>119</v>
      </c>
      <c r="G32" s="59">
        <f>SUM(G22:G31)</f>
        <v>5254376</v>
      </c>
      <c r="H32" s="59">
        <f>SUM(H22:H31)</f>
        <v>0</v>
      </c>
      <c r="I32" s="59">
        <f t="shared" ref="I32" si="6">SUM(I22:I31)</f>
        <v>5254376</v>
      </c>
    </row>
    <row r="33" spans="1:11" x14ac:dyDescent="0.25">
      <c r="A33" s="18" t="s">
        <v>58</v>
      </c>
      <c r="B33" s="53">
        <v>423034</v>
      </c>
      <c r="C33" s="55"/>
      <c r="D33" s="59">
        <f t="shared" ref="D33:D37" si="7">SUM(B33:C33)</f>
        <v>423034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171</v>
      </c>
      <c r="B34" s="53">
        <v>57654</v>
      </c>
      <c r="C34" s="70">
        <f>-1*(C25+C29+C30+C32+C33+C35+C36+C37+C46)</f>
        <v>72497</v>
      </c>
      <c r="D34" s="59">
        <f t="shared" si="7"/>
        <v>130151</v>
      </c>
      <c r="E34" s="18"/>
      <c r="F34" s="18" t="s">
        <v>103</v>
      </c>
      <c r="G34" s="53"/>
      <c r="H34" s="55"/>
      <c r="I34" s="59">
        <f>SUM(G34:H34)</f>
        <v>0</v>
      </c>
    </row>
    <row r="35" spans="1:11" x14ac:dyDescent="0.25">
      <c r="A35" s="18" t="s">
        <v>62</v>
      </c>
      <c r="B35" s="53"/>
      <c r="C35" s="55"/>
      <c r="D35" s="59">
        <f t="shared" si="7"/>
        <v>0</v>
      </c>
      <c r="E35" s="18"/>
      <c r="F35" s="18" t="s">
        <v>147</v>
      </c>
      <c r="G35" s="53">
        <v>1281785</v>
      </c>
      <c r="H35" s="121">
        <f>-38095-16094</f>
        <v>-54189</v>
      </c>
      <c r="I35" s="59">
        <f t="shared" ref="I35:I36" si="8">SUM(G35:H35)</f>
        <v>1227596</v>
      </c>
    </row>
    <row r="36" spans="1:11" x14ac:dyDescent="0.25">
      <c r="A36" s="18" t="s">
        <v>63</v>
      </c>
      <c r="B36" s="53"/>
      <c r="C36" s="55"/>
      <c r="D36" s="59">
        <f t="shared" si="7"/>
        <v>0</v>
      </c>
      <c r="E36" s="18"/>
      <c r="F36" s="18" t="s">
        <v>104</v>
      </c>
      <c r="G36" s="54"/>
      <c r="H36" s="120"/>
      <c r="I36" s="60">
        <f t="shared" si="8"/>
        <v>0</v>
      </c>
    </row>
    <row r="37" spans="1:11" x14ac:dyDescent="0.25">
      <c r="A37" s="18" t="s">
        <v>64</v>
      </c>
      <c r="B37" s="54"/>
      <c r="C37" s="120"/>
      <c r="D37" s="60">
        <f t="shared" si="7"/>
        <v>0</v>
      </c>
      <c r="E37" s="18"/>
      <c r="F37" s="18" t="s">
        <v>105</v>
      </c>
      <c r="G37" s="59">
        <f>SUM(G34:G36)</f>
        <v>1281785</v>
      </c>
      <c r="H37" s="59">
        <f t="shared" ref="H37:I37" si="9">SUM(H34:H36)</f>
        <v>-54189</v>
      </c>
      <c r="I37" s="59">
        <f t="shared" si="9"/>
        <v>1227596</v>
      </c>
    </row>
    <row r="38" spans="1:11" x14ac:dyDescent="0.25">
      <c r="A38" s="18" t="s">
        <v>65</v>
      </c>
      <c r="B38" s="59">
        <f>B29+B30+B32+B33+B34+B35+B36+B37</f>
        <v>2112782</v>
      </c>
      <c r="C38" s="59">
        <f>C29+C30+C32+C33+C34+C35+C36+C37</f>
        <v>72497</v>
      </c>
      <c r="D38" s="59">
        <f t="shared" ref="D38" si="10">D29+D30+D32+D33+D34+D35+D36+D37</f>
        <v>2185279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36800</v>
      </c>
      <c r="H39" s="23"/>
      <c r="I39" s="59">
        <f>SUM(G39:H39)</f>
        <v>36800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59">
        <f t="shared" ref="I40:I45" si="11">SUM(G40:H40)</f>
        <v>0</v>
      </c>
    </row>
    <row r="41" spans="1:11" x14ac:dyDescent="0.25">
      <c r="A41" s="18" t="s">
        <v>180</v>
      </c>
      <c r="B41" s="53">
        <v>13170702</v>
      </c>
      <c r="C41" s="53">
        <v>-120061</v>
      </c>
      <c r="D41" s="59">
        <f>SUM(B41:C41)</f>
        <v>13050641</v>
      </c>
      <c r="E41" s="18"/>
      <c r="F41" s="18" t="s">
        <v>109</v>
      </c>
      <c r="G41" s="53"/>
      <c r="H41" s="23"/>
      <c r="I41" s="59">
        <f t="shared" si="11"/>
        <v>0</v>
      </c>
    </row>
    <row r="42" spans="1:11" x14ac:dyDescent="0.25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11" x14ac:dyDescent="0.25">
      <c r="A43" s="18" t="s">
        <v>69</v>
      </c>
      <c r="B43" s="53">
        <v>76529</v>
      </c>
      <c r="C43" s="53">
        <v>-76529</v>
      </c>
      <c r="D43" s="59">
        <f t="shared" si="12"/>
        <v>0</v>
      </c>
      <c r="E43" s="18"/>
      <c r="F43" s="18" t="s">
        <v>111</v>
      </c>
      <c r="G43" s="53"/>
      <c r="H43" s="23"/>
      <c r="I43" s="59">
        <f t="shared" si="11"/>
        <v>0</v>
      </c>
      <c r="K43" s="66"/>
    </row>
    <row r="44" spans="1:11" x14ac:dyDescent="0.25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11" x14ac:dyDescent="0.25">
      <c r="A45" s="18" t="s">
        <v>121</v>
      </c>
      <c r="B45" s="54">
        <v>-5531485</v>
      </c>
      <c r="C45" s="54">
        <v>124093</v>
      </c>
      <c r="D45" s="60">
        <f t="shared" si="12"/>
        <v>-5407392</v>
      </c>
      <c r="E45" s="18"/>
      <c r="F45" s="18" t="s">
        <v>172</v>
      </c>
      <c r="G45" s="54">
        <v>6333838</v>
      </c>
      <c r="H45" s="102">
        <f>-1*(H20+H32+H37)</f>
        <v>54189</v>
      </c>
      <c r="I45" s="60">
        <f t="shared" si="11"/>
        <v>6388027</v>
      </c>
    </row>
    <row r="46" spans="1:11" x14ac:dyDescent="0.25">
      <c r="A46" s="18" t="s">
        <v>71</v>
      </c>
      <c r="B46" s="59">
        <f>B41+B42+B43+B44+B45</f>
        <v>7715746</v>
      </c>
      <c r="C46" s="59">
        <f t="shared" ref="C46:D46" si="13">C41+C42+C43+C44+C45</f>
        <v>-72497</v>
      </c>
      <c r="D46" s="59">
        <f t="shared" si="13"/>
        <v>7643249</v>
      </c>
      <c r="E46" s="18"/>
      <c r="F46" s="18" t="s">
        <v>114</v>
      </c>
      <c r="G46" s="59">
        <f>SUM(G39:G45)</f>
        <v>6370638</v>
      </c>
      <c r="H46" s="62">
        <f t="shared" ref="H46:I46" si="14">SUM(H39:H45)</f>
        <v>54189</v>
      </c>
      <c r="I46" s="59">
        <f t="shared" si="14"/>
        <v>6424827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233</v>
      </c>
      <c r="B48" s="61">
        <f>B25+B38+B46</f>
        <v>13420823</v>
      </c>
      <c r="C48" s="61">
        <f t="shared" ref="C48:D48" si="15">C25+C38+C46</f>
        <v>0</v>
      </c>
      <c r="D48" s="61">
        <f t="shared" si="15"/>
        <v>13420823</v>
      </c>
      <c r="E48" s="18"/>
      <c r="F48" s="22" t="s">
        <v>115</v>
      </c>
      <c r="G48" s="61">
        <f>G20+G32+G37+G46</f>
        <v>13420823</v>
      </c>
      <c r="H48" s="61">
        <f t="shared" ref="H48:I48" si="16">H20+H32+H37+H46</f>
        <v>0</v>
      </c>
      <c r="I48" s="61">
        <f t="shared" si="16"/>
        <v>13420823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 t="str">
        <f>PriorYearBalanceSheet!A3</f>
        <v>ST. JOHN TELEPHONE, INC.</v>
      </c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5qIOvPxLLVt98N2v0SMBumZmRH5CkXNCPd+35+9c6FzgP8n6et6CBau4cErEJM3NjkrueUsNO6Dik/rkDPAgQA==" saltValue="R5h4MNj0AbgsuBNvpKdo8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opLeftCell="A16" zoomScaleNormal="100" workbookViewId="0">
      <selection activeCell="F19" sqref="F19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181</v>
      </c>
    </row>
    <row r="3" spans="1:7" x14ac:dyDescent="0.25">
      <c r="A3" s="58" t="str">
        <f>PriorYearBalanceSheet!A3</f>
        <v>ST. JOHN TELEPHONE, INC.</v>
      </c>
      <c r="B3" s="66"/>
      <c r="C3" s="66"/>
      <c r="D3" s="66"/>
      <c r="E3" s="66"/>
      <c r="F3" s="66"/>
      <c r="G3" s="66"/>
    </row>
    <row r="4" spans="1:7" x14ac:dyDescent="0.25">
      <c r="A4" s="67"/>
      <c r="B4" s="66"/>
      <c r="C4" s="66"/>
      <c r="D4" s="66"/>
      <c r="E4" s="66"/>
      <c r="F4" s="66"/>
      <c r="G4" s="66"/>
    </row>
    <row r="5" spans="1:7" x14ac:dyDescent="0.25">
      <c r="A5" s="66"/>
      <c r="B5" s="66"/>
      <c r="C5" s="66"/>
      <c r="D5" s="66"/>
    </row>
    <row r="6" spans="1:7" x14ac:dyDescent="0.25">
      <c r="A6" s="7"/>
      <c r="B6" s="10" t="s">
        <v>122</v>
      </c>
      <c r="C6" s="10" t="s">
        <v>122</v>
      </c>
      <c r="D6" s="10"/>
      <c r="E6" s="7"/>
      <c r="F6" s="10" t="s">
        <v>122</v>
      </c>
      <c r="G6" s="24" t="s">
        <v>122</v>
      </c>
    </row>
    <row r="7" spans="1:7" x14ac:dyDescent="0.25">
      <c r="A7" s="8" t="s">
        <v>76</v>
      </c>
      <c r="B7" s="11" t="s">
        <v>73</v>
      </c>
      <c r="C7" s="11" t="s">
        <v>125</v>
      </c>
      <c r="D7" s="11"/>
      <c r="E7" s="8" t="s">
        <v>75</v>
      </c>
      <c r="F7" s="11" t="s">
        <v>73</v>
      </c>
      <c r="G7" s="5" t="s">
        <v>125</v>
      </c>
    </row>
    <row r="8" spans="1:7" x14ac:dyDescent="0.25">
      <c r="A8" s="9"/>
      <c r="B8" s="12" t="s">
        <v>191</v>
      </c>
      <c r="C8" s="12" t="s">
        <v>248</v>
      </c>
      <c r="D8" s="12"/>
      <c r="E8" s="9"/>
      <c r="F8" s="12" t="s">
        <v>191</v>
      </c>
      <c r="G8" s="6" t="s">
        <v>248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3215788</v>
      </c>
      <c r="C10" s="33">
        <f>'CurrentYearBalanceSheet '!D10</f>
        <v>3322415</v>
      </c>
      <c r="D10" s="18"/>
      <c r="E10" s="18" t="s">
        <v>78</v>
      </c>
      <c r="F10" s="33">
        <f>PriorYearBalanceSheet!I10</f>
        <v>107796</v>
      </c>
      <c r="G10" s="33">
        <f>'CurrentYearBalanceSheet '!I10</f>
        <v>100604</v>
      </c>
    </row>
    <row r="11" spans="1:7" x14ac:dyDescent="0.25">
      <c r="A11" s="18" t="s">
        <v>145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100</v>
      </c>
      <c r="G13" s="33">
        <f>'CurrentYearBalanceSheet '!I13</f>
        <v>150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307685</v>
      </c>
      <c r="G14" s="33">
        <f>'CurrentYearBalanceSheet '!I14</f>
        <v>323219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7769</v>
      </c>
      <c r="C17" s="33">
        <f>'CurrentYearBalanceSheet '!D17</f>
        <v>8024</v>
      </c>
      <c r="D17" s="18"/>
      <c r="E17" s="18" t="s">
        <v>87</v>
      </c>
      <c r="F17" s="33">
        <f>PriorYearBalanceSheet!I17</f>
        <v>0</v>
      </c>
      <c r="G17" s="33">
        <f>'CurrentYearBalanceSheet '!I17</f>
        <v>31868</v>
      </c>
    </row>
    <row r="18" spans="1:7" x14ac:dyDescent="0.25">
      <c r="A18" s="18" t="s">
        <v>47</v>
      </c>
      <c r="B18" s="33">
        <f>PriorYearBalanceSheet!D18</f>
        <v>187906</v>
      </c>
      <c r="C18" s="33">
        <f>'CurrentYearBalanceSheet '!D18</f>
        <v>188531</v>
      </c>
      <c r="D18" s="18"/>
      <c r="E18" s="18" t="s">
        <v>88</v>
      </c>
      <c r="F18" s="33">
        <f>PriorYearBalanceSheet!I18</f>
        <v>13564</v>
      </c>
      <c r="G18" s="33">
        <f>'CurrentYearBalanceSheet '!I18</f>
        <v>12055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34398</v>
      </c>
      <c r="G19" s="33">
        <f>'CurrentYearBalanceSheet '!I19</f>
        <v>46128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463543</v>
      </c>
      <c r="G20" s="36">
        <f>SUM(G10:G19)</f>
        <v>514024</v>
      </c>
    </row>
    <row r="21" spans="1:7" x14ac:dyDescent="0.25">
      <c r="A21" s="18" t="s">
        <v>49</v>
      </c>
      <c r="B21" s="33">
        <f>PriorYearBalanceSheet!D21</f>
        <v>26481</v>
      </c>
      <c r="C21" s="33">
        <f>'CurrentYearBalanceSheet '!D21</f>
        <v>24533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1110</v>
      </c>
      <c r="C22" s="33">
        <f>'CurrentYearBalanceSheet '!D22</f>
        <v>1119</v>
      </c>
      <c r="D22" s="18"/>
      <c r="E22" s="18" t="s">
        <v>92</v>
      </c>
      <c r="F22" s="33">
        <f>PriorYearBalanceSheet!I22</f>
        <v>5688608</v>
      </c>
      <c r="G22" s="33">
        <f>'CurrentYearBalanceSheet '!I22</f>
        <v>5254376</v>
      </c>
    </row>
    <row r="23" spans="1:7" x14ac:dyDescent="0.25">
      <c r="A23" s="18" t="s">
        <v>51</v>
      </c>
      <c r="B23" s="33">
        <f>PriorYearBalanceSheet!D23</f>
        <v>65561</v>
      </c>
      <c r="C23" s="33">
        <f>'CurrentYearBalanceSheet '!D23</f>
        <v>47673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3504615</v>
      </c>
      <c r="C25" s="33">
        <f>C10+C11+C13+C14+C15+C17+C18+C19+C20+C21+C22+C23+C24</f>
        <v>3592295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146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1389435</v>
      </c>
      <c r="C30" s="33">
        <f>'CurrentYearBalanceSheet '!D30</f>
        <v>1632094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5688608</v>
      </c>
      <c r="G32" s="33">
        <f>SUM(G22:G31)</f>
        <v>5254376</v>
      </c>
    </row>
    <row r="33" spans="1:7" x14ac:dyDescent="0.25">
      <c r="A33" s="18" t="s">
        <v>58</v>
      </c>
      <c r="B33" s="33">
        <f>PriorYearBalanceSheet!D33</f>
        <v>463326</v>
      </c>
      <c r="C33" s="33">
        <f>'CurrentYearBalanceSheet '!D33</f>
        <v>423034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249452</v>
      </c>
      <c r="C34" s="33">
        <f>'CurrentYearBalanceSheet '!D34</f>
        <v>130151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212</v>
      </c>
      <c r="F35" s="33">
        <f>PriorYearBalanceSheet!I35</f>
        <v>1173045</v>
      </c>
      <c r="G35" s="33">
        <f>'CurrentYearBalanceSheet '!I35</f>
        <v>1227596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1173045</v>
      </c>
      <c r="G37" s="33">
        <f>SUM(G34:G36)</f>
        <v>1227596</v>
      </c>
    </row>
    <row r="38" spans="1:7" x14ac:dyDescent="0.25">
      <c r="A38" s="18" t="s">
        <v>65</v>
      </c>
      <c r="B38" s="33">
        <f>B29+B30+B32+B33+B34+B35+B36+B37</f>
        <v>2102213</v>
      </c>
      <c r="C38" s="33">
        <f>C29+C30+C32+C33+C34+C35+C36+C37</f>
        <v>2185279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36920</v>
      </c>
      <c r="G39" s="33">
        <f>'CurrentYearBalanceSheet '!I39</f>
        <v>36800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12779414</v>
      </c>
      <c r="C41" s="33">
        <f>'CurrentYearBalanceSheet '!D41</f>
        <v>13050641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0</v>
      </c>
      <c r="C43" s="33">
        <f>'CurrentYearBalanceSheet '!D43</f>
        <v>0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124</v>
      </c>
      <c r="B45" s="34">
        <f>PriorYearBalanceSheet!D45</f>
        <v>-4833059</v>
      </c>
      <c r="C45" s="34">
        <f>'CurrentYearBalanceSheet '!D45</f>
        <v>-5407392</v>
      </c>
      <c r="D45" s="18"/>
      <c r="E45" s="18" t="s">
        <v>113</v>
      </c>
      <c r="F45" s="34">
        <f>PriorYearBalanceSheet!I45</f>
        <v>6191067</v>
      </c>
      <c r="G45" s="34">
        <f>'CurrentYearBalanceSheet '!I45</f>
        <v>6388027</v>
      </c>
    </row>
    <row r="46" spans="1:7" x14ac:dyDescent="0.25">
      <c r="A46" s="18" t="s">
        <v>71</v>
      </c>
      <c r="B46" s="33">
        <f>SUM(B41:B45)</f>
        <v>7946355</v>
      </c>
      <c r="C46" s="33">
        <f>SUM(C41:C45)</f>
        <v>7643249</v>
      </c>
      <c r="D46" s="18"/>
      <c r="E46" s="18" t="s">
        <v>114</v>
      </c>
      <c r="F46" s="33">
        <f>SUM(F39:F45)</f>
        <v>6227987</v>
      </c>
      <c r="G46" s="33">
        <f>SUM(G39:G45)</f>
        <v>6424827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233</v>
      </c>
      <c r="B48" s="35">
        <f>B25+B38+B46</f>
        <v>13553183</v>
      </c>
      <c r="C48" s="35">
        <f>C25+C38+C46</f>
        <v>13420823</v>
      </c>
      <c r="D48" s="18"/>
      <c r="E48" s="22" t="s">
        <v>115</v>
      </c>
      <c r="F48" s="35">
        <f>F20+F32+F37+F46</f>
        <v>13553183</v>
      </c>
      <c r="G48" s="35">
        <f>G20+G32+G37+G46</f>
        <v>13420823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211</v>
      </c>
      <c r="B50" s="66"/>
      <c r="C50" s="66"/>
      <c r="D50" s="66"/>
      <c r="E50" s="66"/>
      <c r="F50" s="66"/>
      <c r="G50" s="66"/>
    </row>
    <row r="51" spans="1:7" x14ac:dyDescent="0.25">
      <c r="A51" t="s">
        <v>123</v>
      </c>
      <c r="B51" s="66"/>
      <c r="C51" s="66"/>
      <c r="D51" s="66"/>
      <c r="E51" s="66"/>
      <c r="F51" s="66"/>
      <c r="G51" s="66"/>
    </row>
    <row r="52" spans="1:7" x14ac:dyDescent="0.25">
      <c r="A52" t="s">
        <v>219</v>
      </c>
      <c r="B52" s="66"/>
      <c r="C52" s="66"/>
      <c r="D52" s="66"/>
      <c r="E52" s="66"/>
      <c r="F52" s="66"/>
      <c r="G52" s="66"/>
    </row>
    <row r="53" spans="1:7" x14ac:dyDescent="0.25">
      <c r="A53" s="66"/>
      <c r="B53" s="66"/>
      <c r="C53" s="66"/>
      <c r="D53" s="66"/>
      <c r="E53" s="66"/>
      <c r="F53" s="66"/>
      <c r="G53" s="66"/>
    </row>
    <row r="54" spans="1:7" x14ac:dyDescent="0.25">
      <c r="A54" s="66"/>
      <c r="B54" s="66"/>
      <c r="C54" s="66"/>
      <c r="D54" s="66"/>
      <c r="E54" s="66"/>
      <c r="F54" s="66"/>
      <c r="G54" s="66"/>
    </row>
    <row r="55" spans="1:7" x14ac:dyDescent="0.25">
      <c r="A55" s="66"/>
      <c r="B55" s="66"/>
      <c r="C55" s="66"/>
      <c r="D55" s="66"/>
      <c r="E55" s="66"/>
      <c r="F55" s="66"/>
      <c r="G55" s="66"/>
    </row>
    <row r="56" spans="1:7" x14ac:dyDescent="0.25">
      <c r="A56" s="66"/>
      <c r="B56" s="66"/>
      <c r="C56" s="66"/>
      <c r="D56" s="66"/>
      <c r="E56" s="66"/>
      <c r="F56" s="66"/>
      <c r="G56" s="66"/>
    </row>
    <row r="57" spans="1:7" x14ac:dyDescent="0.25">
      <c r="A57" s="66"/>
      <c r="B57" s="66"/>
      <c r="C57" s="66"/>
      <c r="D57" s="66"/>
      <c r="E57" s="66"/>
      <c r="F57" s="66"/>
      <c r="G57" s="66"/>
    </row>
    <row r="58" spans="1:7" x14ac:dyDescent="0.25">
      <c r="A58" s="66"/>
      <c r="B58" s="66"/>
      <c r="C58" s="66"/>
      <c r="D58" s="66"/>
      <c r="E58" s="66"/>
      <c r="F58" s="66"/>
      <c r="G58" s="66"/>
    </row>
    <row r="59" spans="1:7" x14ac:dyDescent="0.25">
      <c r="A59" s="66"/>
      <c r="B59" s="66"/>
      <c r="C59" s="66"/>
      <c r="D59" s="66"/>
      <c r="E59" s="66"/>
      <c r="F59" s="66"/>
      <c r="G59" s="66"/>
    </row>
    <row r="60" spans="1:7" x14ac:dyDescent="0.25">
      <c r="A60" s="66"/>
      <c r="B60" s="66"/>
      <c r="C60" s="66"/>
      <c r="D60" s="66"/>
      <c r="E60" s="66"/>
      <c r="F60" s="66"/>
      <c r="G60" s="66"/>
    </row>
  </sheetData>
  <sheetProtection algorithmName="SHA-512" hashValue="fVRmGB8/PW2nAPYObHXBjzYXAtZOJhqE5Z+LiNc+bK8IC1c3p0/Kv+tBes8h5wniRUS5beWyxNJPN5WXDfjltw==" saltValue="QoMA0wPej3Q+nvFxuP5Ei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F19" sqref="F19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ST. JOHN TELEPHONE, INC.</v>
      </c>
      <c r="C3" s="66"/>
      <c r="D3" s="66"/>
      <c r="E3" s="66"/>
      <c r="F3" s="66"/>
    </row>
    <row r="4" spans="1:6" x14ac:dyDescent="0.25">
      <c r="B4" s="67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183</v>
      </c>
      <c r="D6" s="10" t="s">
        <v>118</v>
      </c>
      <c r="E6" s="10" t="s">
        <v>118</v>
      </c>
      <c r="F6" s="24" t="s">
        <v>132</v>
      </c>
    </row>
    <row r="7" spans="1:6" x14ac:dyDescent="0.25">
      <c r="A7" s="18" t="s">
        <v>0</v>
      </c>
      <c r="B7" s="11" t="s">
        <v>166</v>
      </c>
      <c r="C7" s="11" t="s">
        <v>134</v>
      </c>
      <c r="D7" s="11" t="s">
        <v>74</v>
      </c>
      <c r="E7" s="11" t="s">
        <v>74</v>
      </c>
      <c r="F7" s="5" t="s">
        <v>133</v>
      </c>
    </row>
    <row r="8" spans="1:6" x14ac:dyDescent="0.25">
      <c r="A8" s="12"/>
      <c r="B8" s="20"/>
      <c r="C8" s="12" t="s">
        <v>135</v>
      </c>
      <c r="D8" s="12">
        <v>2014</v>
      </c>
      <c r="E8" s="12">
        <v>2015</v>
      </c>
      <c r="F8" s="6" t="s">
        <v>72</v>
      </c>
    </row>
    <row r="9" spans="1:6" x14ac:dyDescent="0.25">
      <c r="A9" s="10"/>
      <c r="B9" s="21" t="s">
        <v>126</v>
      </c>
      <c r="C9" s="7"/>
      <c r="D9" s="7"/>
      <c r="E9" s="7"/>
      <c r="F9" s="15"/>
    </row>
    <row r="10" spans="1:6" x14ac:dyDescent="0.25">
      <c r="A10" s="11">
        <v>1</v>
      </c>
      <c r="B10" s="18" t="s">
        <v>127</v>
      </c>
      <c r="C10" s="11">
        <v>18</v>
      </c>
      <c r="D10" s="59">
        <f>'BalanceSheet(Summary)'!B41</f>
        <v>12779414</v>
      </c>
      <c r="E10" s="59">
        <f>'BalanceSheet(Summary)'!C41</f>
        <v>13050641</v>
      </c>
      <c r="F10" s="59">
        <f>(D10+E10)/2</f>
        <v>12915027.5</v>
      </c>
    </row>
    <row r="11" spans="1:6" x14ac:dyDescent="0.25">
      <c r="A11" s="11">
        <v>2</v>
      </c>
      <c r="B11" s="18" t="s">
        <v>182</v>
      </c>
      <c r="C11" s="11">
        <v>19</v>
      </c>
      <c r="D11" s="59">
        <f>'BalanceSheet(Summary)'!B42</f>
        <v>0</v>
      </c>
      <c r="E11" s="59">
        <f>'BalanceSheet(Summary)'!C42</f>
        <v>0</v>
      </c>
      <c r="F11" s="59">
        <f>(D11+E11)/2</f>
        <v>0</v>
      </c>
    </row>
    <row r="12" spans="1:6" x14ac:dyDescent="0.25">
      <c r="A12" s="11">
        <v>3</v>
      </c>
      <c r="B12" s="18" t="s">
        <v>129</v>
      </c>
      <c r="C12" s="11">
        <v>22</v>
      </c>
      <c r="D12" s="59">
        <f>'BalanceSheet(Summary)'!B45</f>
        <v>-4833059</v>
      </c>
      <c r="E12" s="59">
        <f>'BalanceSheet(Summary)'!C45</f>
        <v>-5407392</v>
      </c>
      <c r="F12" s="59">
        <f t="shared" ref="F12:F15" si="0">(D12+E12)/2</f>
        <v>-5120225.5</v>
      </c>
    </row>
    <row r="13" spans="1:6" x14ac:dyDescent="0.25">
      <c r="A13" s="11">
        <v>4</v>
      </c>
      <c r="B13" s="18" t="s">
        <v>128</v>
      </c>
      <c r="C13" s="11">
        <v>6</v>
      </c>
      <c r="D13" s="59">
        <f>'BalanceSheet(Summary)'!B21</f>
        <v>26481</v>
      </c>
      <c r="E13" s="59">
        <f>'BalanceSheet(Summary)'!C21</f>
        <v>24533</v>
      </c>
      <c r="F13" s="59">
        <f t="shared" si="0"/>
        <v>25507</v>
      </c>
    </row>
    <row r="14" spans="1:6" x14ac:dyDescent="0.25">
      <c r="A14" s="11">
        <v>5</v>
      </c>
      <c r="B14" s="18" t="s">
        <v>130</v>
      </c>
      <c r="C14" s="20"/>
      <c r="D14" s="53">
        <v>-1173045</v>
      </c>
      <c r="E14" s="53">
        <v>-1227596</v>
      </c>
      <c r="F14" s="59">
        <f t="shared" si="0"/>
        <v>-1200320.5</v>
      </c>
    </row>
    <row r="15" spans="1:6" ht="15.75" thickBot="1" x14ac:dyDescent="0.3">
      <c r="A15" s="12">
        <v>6</v>
      </c>
      <c r="B15" s="89" t="s">
        <v>176</v>
      </c>
      <c r="C15" s="91"/>
      <c r="D15" s="94">
        <f>SUM(D10:D14)</f>
        <v>6799791</v>
      </c>
      <c r="E15" s="63">
        <f>SUM(E10:E14)</f>
        <v>6440186</v>
      </c>
      <c r="F15" s="64">
        <f t="shared" si="0"/>
        <v>6619988.5</v>
      </c>
    </row>
    <row r="16" spans="1:6" ht="15.75" thickTop="1" x14ac:dyDescent="0.25">
      <c r="A16" s="13"/>
      <c r="B16" s="13"/>
      <c r="C16" s="67"/>
      <c r="D16" s="67"/>
      <c r="E16" s="67"/>
      <c r="F16" s="67"/>
    </row>
    <row r="17" spans="1:6" x14ac:dyDescent="0.25">
      <c r="B17" t="s">
        <v>195</v>
      </c>
      <c r="C17" s="66"/>
      <c r="D17" s="66"/>
      <c r="E17" s="66"/>
      <c r="F17" s="66"/>
    </row>
    <row r="18" spans="1:6" x14ac:dyDescent="0.25">
      <c r="B18" t="s">
        <v>148</v>
      </c>
      <c r="C18" s="66"/>
      <c r="D18" s="66"/>
      <c r="E18" s="66"/>
      <c r="F18" s="66"/>
    </row>
    <row r="19" spans="1:6" x14ac:dyDescent="0.25">
      <c r="B19" t="s">
        <v>131</v>
      </c>
      <c r="C19" s="66"/>
      <c r="D19" s="66"/>
      <c r="E19" s="66"/>
      <c r="F19" s="66"/>
    </row>
    <row r="20" spans="1:6" x14ac:dyDescent="0.25">
      <c r="B20" t="s">
        <v>220</v>
      </c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  <row r="30" spans="1:6" x14ac:dyDescent="0.25">
      <c r="A30" s="66"/>
      <c r="B30" s="66"/>
      <c r="C30" s="66"/>
      <c r="D30" s="66"/>
      <c r="E30" s="66"/>
      <c r="F30" s="66"/>
    </row>
  </sheetData>
  <sheetProtection algorithmName="SHA-512" hashValue="VFM/xBmb+5496ShcMkCD15tuma6Py2vrJo2bWopCRV5BpTz8HuUjv1XZ5e2W0T7lOmdnniZmrA9ubDpK8Wfeow==" saltValue="DvVPcywHzQ5AMLcHELGnt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F19" sqref="F19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ST. JOHN TELEPHONE, INC.</v>
      </c>
      <c r="C3" s="66"/>
      <c r="D3" s="66"/>
      <c r="E3" s="66"/>
      <c r="F3" s="66"/>
    </row>
    <row r="4" spans="1:6" x14ac:dyDescent="0.25">
      <c r="B4" s="66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73</v>
      </c>
      <c r="D6" s="10" t="s">
        <v>125</v>
      </c>
      <c r="E6" s="7"/>
      <c r="F6" s="4"/>
    </row>
    <row r="7" spans="1:6" x14ac:dyDescent="0.25">
      <c r="A7" s="11" t="s">
        <v>0</v>
      </c>
      <c r="B7" s="11" t="s">
        <v>166</v>
      </c>
      <c r="C7" s="11" t="s">
        <v>140</v>
      </c>
      <c r="D7" s="11" t="s">
        <v>144</v>
      </c>
      <c r="E7" s="25" t="s">
        <v>141</v>
      </c>
      <c r="F7" s="5" t="s">
        <v>142</v>
      </c>
    </row>
    <row r="8" spans="1:6" x14ac:dyDescent="0.25">
      <c r="A8" s="20"/>
      <c r="B8" s="20"/>
      <c r="C8" s="12" t="s">
        <v>192</v>
      </c>
      <c r="D8" s="12" t="s">
        <v>249</v>
      </c>
      <c r="E8" s="12"/>
      <c r="F8" s="6" t="s">
        <v>143</v>
      </c>
    </row>
    <row r="9" spans="1:6" x14ac:dyDescent="0.25">
      <c r="A9" s="7"/>
      <c r="B9" s="21" t="s">
        <v>136</v>
      </c>
      <c r="C9" s="7"/>
      <c r="D9" s="33"/>
      <c r="E9" s="7"/>
      <c r="F9" s="15"/>
    </row>
    <row r="10" spans="1:6" x14ac:dyDescent="0.25">
      <c r="A10" s="11">
        <v>1</v>
      </c>
      <c r="B10" s="18" t="s">
        <v>137</v>
      </c>
      <c r="C10" s="53">
        <v>412</v>
      </c>
      <c r="D10" s="53">
        <v>391</v>
      </c>
      <c r="E10" s="33">
        <f>D10-C10</f>
        <v>-21</v>
      </c>
      <c r="F10" s="39">
        <f>E10/C10</f>
        <v>-5.0970873786407765E-2</v>
      </c>
    </row>
    <row r="11" spans="1:6" x14ac:dyDescent="0.25">
      <c r="A11" s="11">
        <v>2</v>
      </c>
      <c r="B11" s="20" t="s">
        <v>138</v>
      </c>
      <c r="C11" s="53">
        <v>137</v>
      </c>
      <c r="D11" s="53">
        <v>136</v>
      </c>
      <c r="E11" s="33">
        <f>D11-C11</f>
        <v>-1</v>
      </c>
      <c r="F11" s="39">
        <f t="shared" ref="F11:F12" si="0">E11/C11</f>
        <v>-7.2992700729927005E-3</v>
      </c>
    </row>
    <row r="12" spans="1:6" ht="15.75" thickBot="1" x14ac:dyDescent="0.3">
      <c r="A12" s="12">
        <v>3</v>
      </c>
      <c r="B12" s="91" t="s">
        <v>139</v>
      </c>
      <c r="C12" s="35">
        <f>SUM(C10:C11)</f>
        <v>549</v>
      </c>
      <c r="D12" s="35">
        <f t="shared" ref="D12:E12" si="1">SUM(D10:D11)</f>
        <v>527</v>
      </c>
      <c r="E12" s="35">
        <f t="shared" si="1"/>
        <v>-22</v>
      </c>
      <c r="F12" s="40">
        <f t="shared" si="0"/>
        <v>-4.0072859744990891E-2</v>
      </c>
    </row>
    <row r="13" spans="1:6" ht="15.75" thickTop="1" x14ac:dyDescent="0.25">
      <c r="A13" s="111"/>
      <c r="B13" s="67"/>
      <c r="C13" s="67"/>
      <c r="D13" s="67"/>
      <c r="E13" s="67"/>
      <c r="F13" s="67"/>
    </row>
    <row r="14" spans="1:6" x14ac:dyDescent="0.25">
      <c r="A14" s="66" t="s">
        <v>216</v>
      </c>
      <c r="B14" s="66" t="s">
        <v>250</v>
      </c>
      <c r="C14" s="66"/>
      <c r="D14" s="66"/>
      <c r="E14" s="66"/>
      <c r="F14" s="66"/>
    </row>
    <row r="15" spans="1:6" x14ac:dyDescent="0.25">
      <c r="A15" s="66"/>
      <c r="B15" s="66" t="s">
        <v>251</v>
      </c>
      <c r="C15" s="66"/>
      <c r="D15" s="66"/>
      <c r="E15" s="66"/>
      <c r="F15" s="66"/>
    </row>
    <row r="16" spans="1:6" x14ac:dyDescent="0.25">
      <c r="A16" s="66"/>
      <c r="B16" s="66"/>
      <c r="C16" s="66"/>
      <c r="D16" s="66"/>
      <c r="E16" s="66"/>
      <c r="F16" s="66"/>
    </row>
    <row r="17" spans="1:6" x14ac:dyDescent="0.25">
      <c r="A17" s="66"/>
      <c r="B17" s="66"/>
      <c r="C17" s="66"/>
      <c r="D17" s="66"/>
      <c r="E17" s="66"/>
      <c r="F17" s="66"/>
    </row>
    <row r="18" spans="1:6" x14ac:dyDescent="0.25">
      <c r="A18" s="66"/>
      <c r="B18" s="66"/>
      <c r="C18" s="66"/>
      <c r="D18" s="66"/>
      <c r="E18" s="66"/>
      <c r="F18" s="66"/>
    </row>
    <row r="19" spans="1:6" x14ac:dyDescent="0.25">
      <c r="A19" s="66"/>
      <c r="B19" s="66"/>
      <c r="C19" s="66"/>
      <c r="D19" s="66"/>
      <c r="E19" s="66"/>
      <c r="F19" s="66"/>
    </row>
    <row r="20" spans="1:6" x14ac:dyDescent="0.25">
      <c r="A20" s="66"/>
      <c r="B20" s="66"/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</sheetData>
  <sheetProtection algorithmName="SHA-512" hashValue="cikV8QyoSuyYwstwJiBH7Evb/Yl+GN8Tp5PchYDhUJozgulfGVfr7utb89Za6aYiM7ySPi9+i2zPIWySeMDQ5g==" saltValue="nsqS0tyfaMWGdihYdhD8Y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22" zoomScaleNormal="100" workbookViewId="0">
      <selection activeCell="F19" sqref="F19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ST. JOHN TELEPHONE, INC.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166</v>
      </c>
      <c r="C7" s="11">
        <v>2014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227</v>
      </c>
    </row>
    <row r="9" spans="1:6" x14ac:dyDescent="0.25">
      <c r="A9" s="10">
        <v>1</v>
      </c>
      <c r="B9" s="4" t="s">
        <v>1</v>
      </c>
      <c r="C9" s="56">
        <v>117802</v>
      </c>
      <c r="D9" s="53"/>
      <c r="E9" s="59">
        <f>SUM(C9:D9)</f>
        <v>117802</v>
      </c>
    </row>
    <row r="10" spans="1:6" x14ac:dyDescent="0.25">
      <c r="A10" s="11">
        <v>2</v>
      </c>
      <c r="B10" s="15" t="s">
        <v>2</v>
      </c>
      <c r="C10" s="53">
        <v>280297</v>
      </c>
      <c r="D10" s="53">
        <v>1881013</v>
      </c>
      <c r="E10" s="59">
        <f t="shared" ref="E10:E14" si="0">SUM(C10:D10)</f>
        <v>2161310</v>
      </c>
    </row>
    <row r="11" spans="1:6" x14ac:dyDescent="0.25">
      <c r="A11" s="11">
        <v>3</v>
      </c>
      <c r="B11" s="15" t="s">
        <v>3</v>
      </c>
      <c r="C11" s="53"/>
      <c r="D11" s="53">
        <v>27376</v>
      </c>
      <c r="E11" s="59">
        <f t="shared" si="0"/>
        <v>27376</v>
      </c>
    </row>
    <row r="12" spans="1:6" x14ac:dyDescent="0.25">
      <c r="A12" s="11">
        <v>4</v>
      </c>
      <c r="B12" s="15" t="s">
        <v>4</v>
      </c>
      <c r="C12" s="53">
        <v>1908389</v>
      </c>
      <c r="D12" s="53">
        <v>-1902644</v>
      </c>
      <c r="E12" s="59">
        <f t="shared" si="0"/>
        <v>5745</v>
      </c>
    </row>
    <row r="13" spans="1:6" x14ac:dyDescent="0.25">
      <c r="A13" s="11">
        <v>5</v>
      </c>
      <c r="B13" s="15" t="s">
        <v>5</v>
      </c>
      <c r="C13" s="53">
        <v>34146</v>
      </c>
      <c r="D13" s="53">
        <v>-5745</v>
      </c>
      <c r="E13" s="59">
        <f t="shared" si="0"/>
        <v>28401</v>
      </c>
    </row>
    <row r="14" spans="1:6" x14ac:dyDescent="0.25">
      <c r="A14" s="11">
        <v>6</v>
      </c>
      <c r="B14" s="15" t="s">
        <v>152</v>
      </c>
      <c r="C14" s="53">
        <v>-873</v>
      </c>
      <c r="D14" s="53"/>
      <c r="E14" s="59">
        <f t="shared" si="0"/>
        <v>-873</v>
      </c>
    </row>
    <row r="15" spans="1:6" x14ac:dyDescent="0.25">
      <c r="A15" s="11">
        <v>7</v>
      </c>
      <c r="B15" s="95" t="s">
        <v>151</v>
      </c>
      <c r="C15" s="104">
        <f>SUM(C9:C14)</f>
        <v>2339761</v>
      </c>
      <c r="D15" s="104">
        <f t="shared" ref="D15:E15" si="1">SUM(D9:D14)</f>
        <v>0</v>
      </c>
      <c r="E15" s="104">
        <f t="shared" si="1"/>
        <v>2339761</v>
      </c>
      <c r="F15" s="1"/>
    </row>
    <row r="16" spans="1:6" x14ac:dyDescent="0.25">
      <c r="A16" s="11">
        <v>8</v>
      </c>
      <c r="B16" s="15" t="s">
        <v>6</v>
      </c>
      <c r="C16" s="53">
        <v>595741</v>
      </c>
      <c r="D16" s="53">
        <v>-196519</v>
      </c>
      <c r="E16" s="42">
        <f>SUM(C16:D16)</f>
        <v>399222</v>
      </c>
    </row>
    <row r="17" spans="1:6" x14ac:dyDescent="0.25">
      <c r="A17" s="11">
        <v>9</v>
      </c>
      <c r="B17" s="15" t="s">
        <v>40</v>
      </c>
      <c r="C17" s="53">
        <v>57133</v>
      </c>
      <c r="D17" s="53">
        <v>9757</v>
      </c>
      <c r="E17" s="42">
        <f t="shared" ref="E17:E21" si="2">SUM(C17:D17)</f>
        <v>66890</v>
      </c>
    </row>
    <row r="18" spans="1:6" x14ac:dyDescent="0.25">
      <c r="A18" s="11">
        <v>10</v>
      </c>
      <c r="B18" s="15" t="s">
        <v>7</v>
      </c>
      <c r="C18" s="53">
        <v>474013</v>
      </c>
      <c r="D18" s="53">
        <v>-7937</v>
      </c>
      <c r="E18" s="42">
        <f t="shared" si="2"/>
        <v>466076</v>
      </c>
    </row>
    <row r="19" spans="1:6" x14ac:dyDescent="0.25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168558</v>
      </c>
      <c r="D20" s="53">
        <v>-33746</v>
      </c>
      <c r="E20" s="42">
        <f t="shared" si="2"/>
        <v>134812</v>
      </c>
    </row>
    <row r="21" spans="1:6" x14ac:dyDescent="0.25">
      <c r="A21" s="11">
        <v>13</v>
      </c>
      <c r="B21" s="15" t="s">
        <v>10</v>
      </c>
      <c r="C21" s="53">
        <v>377493</v>
      </c>
      <c r="D21" s="53">
        <v>-69594</v>
      </c>
      <c r="E21" s="42">
        <f t="shared" si="2"/>
        <v>307899</v>
      </c>
    </row>
    <row r="22" spans="1:6" x14ac:dyDescent="0.25">
      <c r="A22" s="11">
        <v>14</v>
      </c>
      <c r="B22" s="90" t="s">
        <v>150</v>
      </c>
      <c r="C22" s="104">
        <f>C16+C17+C18+C19+C20+C21</f>
        <v>1672938</v>
      </c>
      <c r="D22" s="104">
        <f>D16+D17+D18+D19+D20+D21</f>
        <v>-298039</v>
      </c>
      <c r="E22" s="105">
        <f>E16+E17+E18+E19+E20+E21</f>
        <v>1374899</v>
      </c>
      <c r="F22" s="1"/>
    </row>
    <row r="23" spans="1:6" x14ac:dyDescent="0.25">
      <c r="A23" s="11">
        <v>15</v>
      </c>
      <c r="B23" s="15" t="s">
        <v>14</v>
      </c>
      <c r="C23" s="59">
        <f>C15-C22</f>
        <v>666823</v>
      </c>
      <c r="D23" s="59">
        <f>D15-D22</f>
        <v>298039</v>
      </c>
      <c r="E23" s="59">
        <f>E15-E22</f>
        <v>964862</v>
      </c>
    </row>
    <row r="24" spans="1:6" x14ac:dyDescent="0.25">
      <c r="A24" s="11">
        <v>16</v>
      </c>
      <c r="B24" s="15" t="s">
        <v>153</v>
      </c>
      <c r="C24" s="53"/>
      <c r="D24" s="55"/>
      <c r="E24" s="59">
        <f>SUM(C24:D24)</f>
        <v>0</v>
      </c>
    </row>
    <row r="25" spans="1:6" x14ac:dyDescent="0.25">
      <c r="A25" s="11">
        <v>17</v>
      </c>
      <c r="B25" s="15" t="s">
        <v>11</v>
      </c>
      <c r="C25" s="53"/>
      <c r="D25" s="121">
        <v>130818</v>
      </c>
      <c r="E25" s="59">
        <f t="shared" ref="E25:E27" si="3">SUM(C25:D25)</f>
        <v>130818</v>
      </c>
    </row>
    <row r="26" spans="1:6" x14ac:dyDescent="0.25">
      <c r="A26" s="11">
        <v>18</v>
      </c>
      <c r="B26" s="15" t="s">
        <v>229</v>
      </c>
      <c r="C26" s="53">
        <v>16660</v>
      </c>
      <c r="D26" s="55">
        <v>141652</v>
      </c>
      <c r="E26" s="59">
        <f t="shared" si="3"/>
        <v>158312</v>
      </c>
    </row>
    <row r="27" spans="1:6" x14ac:dyDescent="0.25">
      <c r="A27" s="11">
        <v>19</v>
      </c>
      <c r="B27" s="15" t="s">
        <v>13</v>
      </c>
      <c r="C27" s="53">
        <v>164679</v>
      </c>
      <c r="D27" s="121">
        <v>-122974</v>
      </c>
      <c r="E27" s="59">
        <f t="shared" si="3"/>
        <v>41705</v>
      </c>
    </row>
    <row r="28" spans="1:6" x14ac:dyDescent="0.25">
      <c r="A28" s="11">
        <v>20</v>
      </c>
      <c r="B28" s="95" t="s">
        <v>12</v>
      </c>
      <c r="C28" s="83">
        <f>SUM(C25:C27)</f>
        <v>181339</v>
      </c>
      <c r="D28" s="83">
        <f t="shared" ref="D28:E28" si="4">SUM(D25:D27)</f>
        <v>149496</v>
      </c>
      <c r="E28" s="106">
        <f t="shared" si="4"/>
        <v>330835</v>
      </c>
    </row>
    <row r="29" spans="1:6" x14ac:dyDescent="0.25">
      <c r="A29" s="11">
        <v>21</v>
      </c>
      <c r="B29" s="95" t="s">
        <v>23</v>
      </c>
      <c r="C29" s="83">
        <f>C23+C24-C28</f>
        <v>485484</v>
      </c>
      <c r="D29" s="83">
        <f>D23+D24-D28</f>
        <v>148543</v>
      </c>
      <c r="E29" s="106">
        <f>E23+E24-E28</f>
        <v>634027</v>
      </c>
    </row>
    <row r="30" spans="1:6" x14ac:dyDescent="0.25">
      <c r="A30" s="11">
        <v>22</v>
      </c>
      <c r="B30" s="15" t="s">
        <v>15</v>
      </c>
      <c r="C30" s="53">
        <v>353114</v>
      </c>
      <c r="D30" s="55">
        <v>-150628</v>
      </c>
      <c r="E30" s="59">
        <f>SUM(C30:D30)</f>
        <v>202486</v>
      </c>
    </row>
    <row r="31" spans="1:6" x14ac:dyDescent="0.25">
      <c r="A31" s="11">
        <v>23</v>
      </c>
      <c r="B31" s="15" t="s">
        <v>16</v>
      </c>
      <c r="C31" s="53"/>
      <c r="D31" s="55"/>
      <c r="E31" s="59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3</v>
      </c>
      <c r="D32" s="55"/>
      <c r="E32" s="59">
        <f t="shared" si="5"/>
        <v>3</v>
      </c>
    </row>
    <row r="33" spans="1:10" x14ac:dyDescent="0.25">
      <c r="A33" s="11">
        <v>25</v>
      </c>
      <c r="B33" s="15" t="s">
        <v>167</v>
      </c>
      <c r="C33" s="53"/>
      <c r="D33" s="55"/>
      <c r="E33" s="60">
        <f t="shared" si="5"/>
        <v>0</v>
      </c>
    </row>
    <row r="34" spans="1:10" x14ac:dyDescent="0.25">
      <c r="A34" s="11">
        <v>26</v>
      </c>
      <c r="B34" s="95" t="s">
        <v>18</v>
      </c>
      <c r="C34" s="83">
        <f>SUM(C30:C33)</f>
        <v>353117</v>
      </c>
      <c r="D34" s="107">
        <f t="shared" ref="D34" si="6">SUM(D30:D33)</f>
        <v>-150628</v>
      </c>
      <c r="E34" s="83">
        <f>SUM(E30:E33)</f>
        <v>202489</v>
      </c>
    </row>
    <row r="35" spans="1:10" x14ac:dyDescent="0.25">
      <c r="A35" s="11">
        <v>27</v>
      </c>
      <c r="B35" s="15" t="s">
        <v>19</v>
      </c>
      <c r="C35" s="53">
        <v>44462</v>
      </c>
      <c r="D35" s="55"/>
      <c r="E35" s="33">
        <f>SUM(C35:D35)</f>
        <v>44462</v>
      </c>
    </row>
    <row r="36" spans="1:10" x14ac:dyDescent="0.25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213</v>
      </c>
      <c r="C38" s="53">
        <v>114188</v>
      </c>
      <c r="D38" s="70">
        <f>-1*(D29-D34)</f>
        <v>-299171</v>
      </c>
      <c r="E38" s="33">
        <f t="shared" si="7"/>
        <v>-184983</v>
      </c>
    </row>
    <row r="39" spans="1:10" x14ac:dyDescent="0.25">
      <c r="A39" s="11">
        <v>31</v>
      </c>
      <c r="B39" s="95" t="s">
        <v>22</v>
      </c>
      <c r="C39" s="83">
        <f>C29-C34+C35+C36+C37+C38</f>
        <v>291017</v>
      </c>
      <c r="D39" s="83">
        <f t="shared" ref="D39:E39" si="8">D29-D34+D35+D36+D37+D38</f>
        <v>0</v>
      </c>
      <c r="E39" s="83">
        <f t="shared" si="8"/>
        <v>291017</v>
      </c>
    </row>
    <row r="40" spans="1:10" x14ac:dyDescent="0.25">
      <c r="A40" s="11">
        <v>32</v>
      </c>
      <c r="B40" s="15" t="s">
        <v>24</v>
      </c>
      <c r="C40" s="108"/>
      <c r="D40" s="108"/>
      <c r="E40" s="108"/>
    </row>
    <row r="41" spans="1:10" x14ac:dyDescent="0.25">
      <c r="A41" s="11">
        <v>33</v>
      </c>
      <c r="B41" s="15" t="s">
        <v>25</v>
      </c>
      <c r="C41" s="53">
        <v>5854628</v>
      </c>
      <c r="D41" s="55"/>
      <c r="E41" s="59">
        <f t="shared" ref="E41:E46" si="9">SUM(C41:D41)</f>
        <v>5854628</v>
      </c>
    </row>
    <row r="42" spans="1:10" x14ac:dyDescent="0.25">
      <c r="A42" s="11">
        <v>34</v>
      </c>
      <c r="B42" s="15" t="s">
        <v>26</v>
      </c>
      <c r="C42" s="53">
        <v>3488</v>
      </c>
      <c r="D42" s="55"/>
      <c r="E42" s="59">
        <f t="shared" si="9"/>
        <v>3488</v>
      </c>
    </row>
    <row r="43" spans="1:10" x14ac:dyDescent="0.25">
      <c r="A43" s="11">
        <v>35</v>
      </c>
      <c r="B43" s="15" t="s">
        <v>27</v>
      </c>
      <c r="C43" s="53">
        <v>36760</v>
      </c>
      <c r="D43" s="55"/>
      <c r="E43" s="59">
        <f t="shared" si="9"/>
        <v>36760</v>
      </c>
    </row>
    <row r="44" spans="1:10" x14ac:dyDescent="0.25">
      <c r="A44" s="11">
        <v>36</v>
      </c>
      <c r="B44" s="15" t="s">
        <v>28</v>
      </c>
      <c r="C44" s="53"/>
      <c r="D44" s="55"/>
      <c r="E44" s="59">
        <f t="shared" si="9"/>
        <v>0</v>
      </c>
    </row>
    <row r="45" spans="1:10" x14ac:dyDescent="0.25">
      <c r="A45" s="11">
        <v>37</v>
      </c>
      <c r="B45" s="15" t="s">
        <v>29</v>
      </c>
      <c r="C45" s="53"/>
      <c r="D45" s="55"/>
      <c r="E45" s="59">
        <f t="shared" si="9"/>
        <v>0</v>
      </c>
    </row>
    <row r="46" spans="1:10" x14ac:dyDescent="0.25">
      <c r="A46" s="11">
        <v>38</v>
      </c>
      <c r="B46" s="15" t="s">
        <v>30</v>
      </c>
      <c r="C46" s="53"/>
      <c r="D46" s="55"/>
      <c r="E46" s="59">
        <f t="shared" si="9"/>
        <v>0</v>
      </c>
      <c r="J46" s="66"/>
    </row>
    <row r="47" spans="1:10" x14ac:dyDescent="0.25">
      <c r="A47" s="11">
        <v>39</v>
      </c>
      <c r="B47" s="95" t="s">
        <v>237</v>
      </c>
      <c r="C47" s="83">
        <f>(C39+C41+C42)-(C43+C44+C45+C46)</f>
        <v>6112373</v>
      </c>
      <c r="D47" s="107">
        <f t="shared" ref="D47:E47" si="10">(D39+D41+D42)-(D43+D44+D45+D46)</f>
        <v>0</v>
      </c>
      <c r="E47" s="106">
        <f t="shared" si="10"/>
        <v>6112373</v>
      </c>
    </row>
    <row r="48" spans="1:10" x14ac:dyDescent="0.25">
      <c r="A48" s="11">
        <v>40</v>
      </c>
      <c r="B48" s="15" t="s">
        <v>32</v>
      </c>
      <c r="C48" s="53"/>
      <c r="D48" s="55"/>
      <c r="E48" s="59">
        <f>SUM(C48:D48)</f>
        <v>0</v>
      </c>
    </row>
    <row r="49" spans="1:7" x14ac:dyDescent="0.25">
      <c r="A49" s="11">
        <v>41</v>
      </c>
      <c r="B49" s="15" t="s">
        <v>30</v>
      </c>
      <c r="C49" s="53"/>
      <c r="D49" s="55"/>
      <c r="E49" s="59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/>
      <c r="D50" s="55"/>
      <c r="E50" s="59">
        <f t="shared" si="11"/>
        <v>0</v>
      </c>
    </row>
    <row r="51" spans="1:7" x14ac:dyDescent="0.25">
      <c r="A51" s="11">
        <v>43</v>
      </c>
      <c r="B51" s="95" t="s">
        <v>34</v>
      </c>
      <c r="C51" s="83">
        <f>C48+C49-C50</f>
        <v>0</v>
      </c>
      <c r="D51" s="107">
        <f t="shared" ref="D51:E51" si="12">D48+D49-D50</f>
        <v>0</v>
      </c>
      <c r="E51" s="106">
        <f t="shared" si="12"/>
        <v>0</v>
      </c>
    </row>
    <row r="52" spans="1:7" x14ac:dyDescent="0.25">
      <c r="A52" s="11">
        <v>44</v>
      </c>
      <c r="B52" s="15" t="s">
        <v>35</v>
      </c>
      <c r="C52" s="56">
        <v>713419</v>
      </c>
      <c r="D52" s="109"/>
      <c r="E52" s="33">
        <f>C52</f>
        <v>713419</v>
      </c>
    </row>
    <row r="53" spans="1:7" x14ac:dyDescent="0.25">
      <c r="A53" s="11">
        <v>45</v>
      </c>
      <c r="B53" s="15" t="s">
        <v>36</v>
      </c>
      <c r="C53" s="110">
        <f>((C22+C28-C18-C19)/C15)</f>
        <v>0.58991666242834206</v>
      </c>
      <c r="D53" s="110" t="e">
        <f>((D22+D28-D18-D19)/D15)</f>
        <v>#DIV/0!</v>
      </c>
      <c r="E53" s="110">
        <f>((E22+E28-E18-E19)/E15)</f>
        <v>0.52982249041675622</v>
      </c>
    </row>
    <row r="54" spans="1:7" x14ac:dyDescent="0.25">
      <c r="A54" s="11">
        <v>46</v>
      </c>
      <c r="B54" s="15" t="s">
        <v>37</v>
      </c>
      <c r="C54" s="110">
        <f>((C22+C28+C34)/C15)</f>
        <v>0.94342712781348181</v>
      </c>
      <c r="D54" s="110" t="e">
        <f>((D22+D28+D34)/D15)</f>
        <v>#DIV/0!</v>
      </c>
      <c r="E54" s="110">
        <f>((E22+E28+E34)/E15)</f>
        <v>0.81556321350770444</v>
      </c>
    </row>
    <row r="55" spans="1:7" x14ac:dyDescent="0.25">
      <c r="A55" s="11">
        <v>47</v>
      </c>
      <c r="B55" s="15" t="s">
        <v>38</v>
      </c>
      <c r="C55" s="110">
        <f>((C39+C34)/C34)</f>
        <v>1.8241376087812256</v>
      </c>
      <c r="D55" s="110">
        <f t="shared" ref="D55:E55" si="13">((D39+D34)/D34)</f>
        <v>1</v>
      </c>
      <c r="E55" s="110">
        <f t="shared" si="13"/>
        <v>2.4371990577265925</v>
      </c>
    </row>
    <row r="56" spans="1:7" x14ac:dyDescent="0.25">
      <c r="A56" s="11">
        <v>48</v>
      </c>
      <c r="B56" s="15" t="s">
        <v>39</v>
      </c>
      <c r="C56" s="110">
        <f>(C39+C34+C18+C19)/C52</f>
        <v>1.5673075710066595</v>
      </c>
      <c r="D56" s="110" t="e">
        <f>(D39+D34+D18+D19)/D52</f>
        <v>#DIV/0!</v>
      </c>
      <c r="E56" s="110">
        <f>(E39+E34+E18+E19)/E52</f>
        <v>1.3450468798840514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194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261</v>
      </c>
      <c r="C64" s="66"/>
      <c r="D64" s="66"/>
      <c r="E64" s="66"/>
      <c r="F64" s="66"/>
      <c r="G64" s="66"/>
    </row>
    <row r="65" spans="1:7" x14ac:dyDescent="0.25">
      <c r="A65" s="100"/>
      <c r="B65" s="66" t="s">
        <v>262</v>
      </c>
      <c r="C65" s="66"/>
      <c r="D65" s="66"/>
      <c r="E65" s="66"/>
      <c r="F65" s="66"/>
      <c r="G65" s="66"/>
    </row>
    <row r="66" spans="1:7" x14ac:dyDescent="0.25">
      <c r="A66" s="100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  <c r="F69" s="66"/>
      <c r="G69" s="66"/>
    </row>
    <row r="70" spans="1:7" x14ac:dyDescent="0.25">
      <c r="A70" s="66"/>
      <c r="B70" s="66"/>
      <c r="C70" s="66"/>
      <c r="D70" s="66"/>
      <c r="E70" s="66"/>
      <c r="F70" s="66"/>
      <c r="G70" s="66"/>
    </row>
    <row r="71" spans="1:7" x14ac:dyDescent="0.25">
      <c r="A71" s="66"/>
      <c r="B71" s="66"/>
      <c r="C71" s="66"/>
      <c r="D71" s="66"/>
      <c r="E71" s="66"/>
      <c r="F71" s="66"/>
      <c r="G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  <row r="76" spans="1:7" x14ac:dyDescent="0.25">
      <c r="A76" s="66"/>
      <c r="B76" s="66"/>
      <c r="C76" s="66"/>
      <c r="D76" s="66"/>
      <c r="E76" s="66"/>
    </row>
    <row r="77" spans="1:7" x14ac:dyDescent="0.25">
      <c r="A77" s="66"/>
      <c r="B77" s="66"/>
      <c r="C77" s="66"/>
      <c r="D77" s="66"/>
      <c r="E77" s="66"/>
    </row>
    <row r="78" spans="1:7" x14ac:dyDescent="0.25">
      <c r="A78" s="66"/>
      <c r="B78" s="66"/>
      <c r="C78" s="66"/>
      <c r="D78" s="66"/>
      <c r="E78" s="66"/>
    </row>
    <row r="79" spans="1:7" x14ac:dyDescent="0.25">
      <c r="A79" s="66"/>
      <c r="B79" s="66"/>
      <c r="C79" s="66"/>
      <c r="D79" s="66"/>
      <c r="E79" s="66"/>
    </row>
  </sheetData>
  <sheetProtection algorithmName="SHA-512" hashValue="dxriRCGMbsYEgCwFMuOCSNYx3IgLHoWVge5bWYfaIzyhUqKqlqUZymeYF6864DIs5UX9EDfKOoeiJnQoCYoZpw==" saltValue="OLcYFn8RPmp1nnQ73Y9xe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34" zoomScaleNormal="100" workbookViewId="0">
      <selection activeCell="D26" sqref="D26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ST. JOHN TELEPHONE, INC.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125</v>
      </c>
      <c r="D6" s="28" t="s">
        <v>116</v>
      </c>
      <c r="E6" s="27" t="s">
        <v>125</v>
      </c>
    </row>
    <row r="7" spans="1:6" x14ac:dyDescent="0.25">
      <c r="A7" s="18" t="s">
        <v>0</v>
      </c>
      <c r="B7" s="11" t="s">
        <v>166</v>
      </c>
      <c r="C7" s="11">
        <v>2015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247</v>
      </c>
    </row>
    <row r="9" spans="1:6" x14ac:dyDescent="0.25">
      <c r="A9" s="10">
        <v>1</v>
      </c>
      <c r="B9" s="7" t="s">
        <v>1</v>
      </c>
      <c r="C9" s="56">
        <v>123258</v>
      </c>
      <c r="D9" s="53"/>
      <c r="E9" s="33">
        <f>SUM(C9:D9)</f>
        <v>123258</v>
      </c>
    </row>
    <row r="10" spans="1:6" x14ac:dyDescent="0.25">
      <c r="A10" s="11">
        <v>2</v>
      </c>
      <c r="B10" s="18" t="s">
        <v>2</v>
      </c>
      <c r="C10" s="53">
        <v>2184372</v>
      </c>
      <c r="D10" s="53"/>
      <c r="E10" s="33">
        <f t="shared" ref="E10:E14" si="0">SUM(C10:D10)</f>
        <v>2184372</v>
      </c>
    </row>
    <row r="11" spans="1:6" x14ac:dyDescent="0.25">
      <c r="A11" s="11">
        <v>3</v>
      </c>
      <c r="B11" s="18" t="s">
        <v>3</v>
      </c>
      <c r="C11" s="53">
        <v>54613</v>
      </c>
      <c r="D11" s="53"/>
      <c r="E11" s="33">
        <f t="shared" si="0"/>
        <v>54613</v>
      </c>
    </row>
    <row r="12" spans="1:6" x14ac:dyDescent="0.25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 x14ac:dyDescent="0.25">
      <c r="A13" s="11">
        <v>5</v>
      </c>
      <c r="B13" s="18" t="s">
        <v>5</v>
      </c>
      <c r="C13" s="53">
        <v>27966</v>
      </c>
      <c r="D13" s="53"/>
      <c r="E13" s="33">
        <f t="shared" si="0"/>
        <v>27966</v>
      </c>
    </row>
    <row r="14" spans="1:6" x14ac:dyDescent="0.25">
      <c r="A14" s="11">
        <v>6</v>
      </c>
      <c r="B14" s="18" t="s">
        <v>152</v>
      </c>
      <c r="C14" s="53">
        <v>721</v>
      </c>
      <c r="D14" s="53"/>
      <c r="E14" s="33">
        <f t="shared" si="0"/>
        <v>721</v>
      </c>
    </row>
    <row r="15" spans="1:6" x14ac:dyDescent="0.25">
      <c r="A15" s="11">
        <v>7</v>
      </c>
      <c r="B15" s="90" t="s">
        <v>151</v>
      </c>
      <c r="C15" s="41">
        <f>SUM(C9:C14)</f>
        <v>2390930</v>
      </c>
      <c r="D15" s="41">
        <f t="shared" ref="D15:E15" si="1">SUM(D9:D14)</f>
        <v>0</v>
      </c>
      <c r="E15" s="41">
        <f t="shared" si="1"/>
        <v>2390930</v>
      </c>
      <c r="F15" s="1"/>
    </row>
    <row r="16" spans="1:6" x14ac:dyDescent="0.25">
      <c r="A16" s="11">
        <v>8</v>
      </c>
      <c r="B16" s="18" t="s">
        <v>6</v>
      </c>
      <c r="C16" s="53">
        <v>544880</v>
      </c>
      <c r="D16" s="53">
        <v>-159136</v>
      </c>
      <c r="E16" s="42">
        <f>SUM(C16:D16)</f>
        <v>385744</v>
      </c>
    </row>
    <row r="17" spans="1:6" x14ac:dyDescent="0.25">
      <c r="A17" s="11">
        <v>9</v>
      </c>
      <c r="B17" s="18" t="s">
        <v>40</v>
      </c>
      <c r="C17" s="53">
        <v>110786</v>
      </c>
      <c r="D17" s="53">
        <v>-19558</v>
      </c>
      <c r="E17" s="42">
        <f t="shared" ref="E17:E21" si="2">SUM(C17:D17)</f>
        <v>91228</v>
      </c>
    </row>
    <row r="18" spans="1:6" x14ac:dyDescent="0.25">
      <c r="A18" s="11">
        <v>10</v>
      </c>
      <c r="B18" s="18" t="s">
        <v>7</v>
      </c>
      <c r="C18" s="53">
        <v>526903</v>
      </c>
      <c r="D18" s="53">
        <v>-16155</v>
      </c>
      <c r="E18" s="42">
        <f t="shared" si="2"/>
        <v>510748</v>
      </c>
    </row>
    <row r="19" spans="1:6" x14ac:dyDescent="0.25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158270</v>
      </c>
      <c r="D20" s="53">
        <v>-38123</v>
      </c>
      <c r="E20" s="42">
        <f t="shared" si="2"/>
        <v>120147</v>
      </c>
    </row>
    <row r="21" spans="1:6" x14ac:dyDescent="0.25">
      <c r="A21" s="11">
        <v>13</v>
      </c>
      <c r="B21" s="18" t="s">
        <v>10</v>
      </c>
      <c r="C21" s="53">
        <v>455144</v>
      </c>
      <c r="D21" s="53">
        <v>-66365</v>
      </c>
      <c r="E21" s="42">
        <f t="shared" si="2"/>
        <v>388779</v>
      </c>
    </row>
    <row r="22" spans="1:6" x14ac:dyDescent="0.25">
      <c r="A22" s="11">
        <v>14</v>
      </c>
      <c r="B22" s="90" t="s">
        <v>150</v>
      </c>
      <c r="C22" s="41">
        <f>C16+C17+C18+C19+C20+C21</f>
        <v>1795983</v>
      </c>
      <c r="D22" s="41">
        <f>D16+D17+D18+D19+D20+D21</f>
        <v>-299337</v>
      </c>
      <c r="E22" s="43">
        <f>E16+E17+E18+E19+E20+E21</f>
        <v>1496646</v>
      </c>
      <c r="F22" s="1"/>
    </row>
    <row r="23" spans="1:6" x14ac:dyDescent="0.25">
      <c r="A23" s="11">
        <v>15</v>
      </c>
      <c r="B23" s="18" t="s">
        <v>14</v>
      </c>
      <c r="C23" s="33">
        <f>C15-C22</f>
        <v>594947</v>
      </c>
      <c r="D23" s="33">
        <f>D15-D22</f>
        <v>299337</v>
      </c>
      <c r="E23" s="33">
        <f>E15-E22</f>
        <v>894284</v>
      </c>
    </row>
    <row r="24" spans="1:6" x14ac:dyDescent="0.25">
      <c r="A24" s="11">
        <v>16</v>
      </c>
      <c r="B24" s="18" t="s">
        <v>153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/>
      <c r="D25" s="121">
        <v>92053</v>
      </c>
      <c r="E25" s="33">
        <f t="shared" ref="E25:E27" si="3">SUM(C25:D25)</f>
        <v>92053</v>
      </c>
    </row>
    <row r="26" spans="1:6" x14ac:dyDescent="0.25">
      <c r="A26" s="11">
        <v>18</v>
      </c>
      <c r="B26" s="18" t="s">
        <v>229</v>
      </c>
      <c r="C26" s="53">
        <v>59977</v>
      </c>
      <c r="D26" s="55">
        <f>-3650-47518+152400</f>
        <v>101232</v>
      </c>
      <c r="E26" s="33">
        <f t="shared" si="3"/>
        <v>161209</v>
      </c>
    </row>
    <row r="27" spans="1:6" x14ac:dyDescent="0.25">
      <c r="A27" s="11">
        <v>19</v>
      </c>
      <c r="B27" s="18" t="s">
        <v>13</v>
      </c>
      <c r="C27" s="53">
        <v>95546</v>
      </c>
      <c r="D27" s="121">
        <f>-3493-92053+47518-10037</f>
        <v>-58065</v>
      </c>
      <c r="E27" s="33">
        <f t="shared" si="3"/>
        <v>37481</v>
      </c>
    </row>
    <row r="28" spans="1:6" x14ac:dyDescent="0.25">
      <c r="A28" s="11">
        <v>20</v>
      </c>
      <c r="B28" s="90" t="s">
        <v>12</v>
      </c>
      <c r="C28" s="38">
        <f>SUM(C25:C27)</f>
        <v>155523</v>
      </c>
      <c r="D28" s="38">
        <f t="shared" ref="D28:E28" si="4">SUM(D25:D27)</f>
        <v>135220</v>
      </c>
      <c r="E28" s="44">
        <f t="shared" si="4"/>
        <v>290743</v>
      </c>
    </row>
    <row r="29" spans="1:6" x14ac:dyDescent="0.25">
      <c r="A29" s="11">
        <v>21</v>
      </c>
      <c r="B29" s="90" t="s">
        <v>23</v>
      </c>
      <c r="C29" s="38">
        <f>C23+C24-C28</f>
        <v>439424</v>
      </c>
      <c r="D29" s="38">
        <f>D23+D24-D28</f>
        <v>164117</v>
      </c>
      <c r="E29" s="44">
        <f>E23+E24-E28</f>
        <v>603541</v>
      </c>
    </row>
    <row r="30" spans="1:6" x14ac:dyDescent="0.25">
      <c r="A30" s="11">
        <v>22</v>
      </c>
      <c r="B30" s="18" t="s">
        <v>15</v>
      </c>
      <c r="C30" s="53">
        <v>352364</v>
      </c>
      <c r="D30" s="55">
        <v>-159112</v>
      </c>
      <c r="E30" s="33">
        <f>SUM(C30:D30)</f>
        <v>193252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25">
      <c r="A33" s="11">
        <v>25</v>
      </c>
      <c r="B33" s="18" t="s">
        <v>167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90" t="s">
        <v>18</v>
      </c>
      <c r="C34" s="38">
        <f>SUM(C30:C33)</f>
        <v>352364</v>
      </c>
      <c r="D34" s="65">
        <f t="shared" ref="D34" si="6">SUM(D30:D33)</f>
        <v>-159112</v>
      </c>
      <c r="E34" s="38">
        <f>SUM(E30:E33)</f>
        <v>193252</v>
      </c>
    </row>
    <row r="35" spans="1:5" x14ac:dyDescent="0.25">
      <c r="A35" s="11">
        <v>27</v>
      </c>
      <c r="B35" s="18" t="s">
        <v>19</v>
      </c>
      <c r="C35" s="53">
        <v>63096</v>
      </c>
      <c r="D35" s="55"/>
      <c r="E35" s="33">
        <f>SUM(C35:D35)</f>
        <v>63096</v>
      </c>
    </row>
    <row r="36" spans="1:5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213</v>
      </c>
      <c r="C38" s="53">
        <v>110959</v>
      </c>
      <c r="D38" s="70">
        <f>-1*(D29-D34)</f>
        <v>-323229</v>
      </c>
      <c r="E38" s="33">
        <f t="shared" si="7"/>
        <v>-212270</v>
      </c>
    </row>
    <row r="39" spans="1:5" x14ac:dyDescent="0.25">
      <c r="A39" s="11">
        <v>31</v>
      </c>
      <c r="B39" s="90" t="s">
        <v>22</v>
      </c>
      <c r="C39" s="38">
        <f>C29-C34+C35+C36+C37+C38</f>
        <v>261115</v>
      </c>
      <c r="D39" s="38">
        <f t="shared" ref="D39:E39" si="8">D29-D34+D35+D36+D37+D38</f>
        <v>0</v>
      </c>
      <c r="E39" s="38">
        <f t="shared" si="8"/>
        <v>261115</v>
      </c>
    </row>
    <row r="40" spans="1:5" x14ac:dyDescent="0.25">
      <c r="A40" s="11">
        <v>32</v>
      </c>
      <c r="B40" s="18" t="s">
        <v>24</v>
      </c>
      <c r="C40" s="68"/>
      <c r="D40" s="68"/>
      <c r="E40" s="45"/>
    </row>
    <row r="41" spans="1:5" x14ac:dyDescent="0.25">
      <c r="A41" s="11">
        <v>33</v>
      </c>
      <c r="B41" s="18" t="s">
        <v>25</v>
      </c>
      <c r="C41" s="53">
        <v>6112373</v>
      </c>
      <c r="D41" s="55"/>
      <c r="E41" s="33">
        <f t="shared" ref="E41:E46" si="9">SUM(C41:D41)</f>
        <v>6112373</v>
      </c>
    </row>
    <row r="42" spans="1:5" x14ac:dyDescent="0.2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27</v>
      </c>
      <c r="C43" s="53">
        <v>36920</v>
      </c>
      <c r="D43" s="55"/>
      <c r="E43" s="33">
        <f t="shared" si="9"/>
        <v>36920</v>
      </c>
    </row>
    <row r="44" spans="1:5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29</v>
      </c>
      <c r="C45" s="53">
        <v>2730</v>
      </c>
      <c r="D45" s="55"/>
      <c r="E45" s="33">
        <f t="shared" si="9"/>
        <v>2730</v>
      </c>
    </row>
    <row r="46" spans="1:5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90" t="s">
        <v>237</v>
      </c>
      <c r="C47" s="38">
        <f>(C39+C41+C42)-(C43+C44+C45+C46)</f>
        <v>6333838</v>
      </c>
      <c r="D47" s="65">
        <f t="shared" ref="D47:E47" si="10">(D39+D41+D42)-(D43+D44+D45+D46)</f>
        <v>0</v>
      </c>
      <c r="E47" s="44">
        <f t="shared" si="10"/>
        <v>6333838</v>
      </c>
    </row>
    <row r="48" spans="1:5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90" t="s">
        <v>34</v>
      </c>
      <c r="C51" s="38">
        <f>C48+C49-C50</f>
        <v>0</v>
      </c>
      <c r="D51" s="65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>
        <v>713419</v>
      </c>
      <c r="D52" s="103"/>
      <c r="E52" s="33">
        <f>C52</f>
        <v>713419</v>
      </c>
    </row>
    <row r="53" spans="1:7" x14ac:dyDescent="0.25">
      <c r="A53" s="11">
        <v>45</v>
      </c>
      <c r="B53" s="18" t="s">
        <v>36</v>
      </c>
      <c r="C53" s="47">
        <f>((C22+C28-C18-C19)/C15)</f>
        <v>0.59583634819923625</v>
      </c>
      <c r="D53" s="47" t="e">
        <f>((D22+D28-D18-D19)/D15)</f>
        <v>#DIV/0!</v>
      </c>
      <c r="E53" s="47">
        <f>((E22+E28-E18-E19)/E15)</f>
        <v>0.53395164224799552</v>
      </c>
    </row>
    <row r="54" spans="1:7" x14ac:dyDescent="0.25">
      <c r="A54" s="11">
        <v>46</v>
      </c>
      <c r="B54" s="18" t="s">
        <v>37</v>
      </c>
      <c r="C54" s="47">
        <f>((C22+C28+C34)/C15)</f>
        <v>0.96358739068061383</v>
      </c>
      <c r="D54" s="47" t="e">
        <f>((D22+D28+D34)/D15)</f>
        <v>#DIV/0!</v>
      </c>
      <c r="E54" s="47">
        <f>((E22+E28+E34)/E15)</f>
        <v>0.82839773644565085</v>
      </c>
    </row>
    <row r="55" spans="1:7" x14ac:dyDescent="0.25">
      <c r="A55" s="11">
        <v>47</v>
      </c>
      <c r="B55" s="18" t="s">
        <v>38</v>
      </c>
      <c r="C55" s="47">
        <f>((C39+C34)/C34)</f>
        <v>1.7410376769477018</v>
      </c>
      <c r="D55" s="47">
        <f t="shared" ref="D55:E55" si="13">((D39+D34)/D34)</f>
        <v>1</v>
      </c>
      <c r="E55" s="47">
        <f t="shared" si="13"/>
        <v>2.3511632479870843</v>
      </c>
    </row>
    <row r="56" spans="1:7" x14ac:dyDescent="0.25">
      <c r="A56" s="11">
        <v>48</v>
      </c>
      <c r="B56" s="18" t="s">
        <v>39</v>
      </c>
      <c r="C56" s="47">
        <f>(C39+C34+C18+C19)/C52</f>
        <v>1.5984743888233983</v>
      </c>
      <c r="D56" s="47" t="e">
        <f>(D39+D34+D18+D19)/D52</f>
        <v>#DIV/0!</v>
      </c>
      <c r="E56" s="47">
        <f>(E39+E34+E18+E19)/E52</f>
        <v>1.3528024905420237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221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260</v>
      </c>
      <c r="C64" s="66"/>
      <c r="D64" s="66"/>
      <c r="E64" s="66"/>
      <c r="F64" s="66"/>
      <c r="G64" s="66"/>
    </row>
    <row r="65" spans="1:7" x14ac:dyDescent="0.25">
      <c r="A65" s="66"/>
      <c r="B65" s="66" t="s">
        <v>262</v>
      </c>
      <c r="C65" s="66"/>
      <c r="D65" s="66"/>
      <c r="E65" s="66"/>
      <c r="F65" s="66"/>
      <c r="G65" s="66"/>
    </row>
    <row r="66" spans="1:7" x14ac:dyDescent="0.25">
      <c r="A66" s="66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</row>
    <row r="70" spans="1:7" x14ac:dyDescent="0.25">
      <c r="A70" s="66"/>
      <c r="B70" s="66"/>
      <c r="C70" s="66"/>
      <c r="D70" s="66"/>
      <c r="E70" s="66"/>
    </row>
    <row r="71" spans="1:7" x14ac:dyDescent="0.25">
      <c r="A71" s="66"/>
      <c r="B71" s="66"/>
      <c r="C71" s="66"/>
      <c r="D71" s="66"/>
      <c r="E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</sheetData>
  <sheetProtection algorithmName="SHA-512" hashValue="E/WkmFDfKlIodYOdfhIoAPM9wih/qmD66j7vmH3diJ2tAHVo4HxI8Mp2XsfoxjT04B4Mi08iGRlqWdrEdXqHqw==" saltValue="T1sSAE9SX5egOUtbcIT5n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24" zoomScaleNormal="100" workbookViewId="0">
      <selection activeCell="F19" sqref="F19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165</v>
      </c>
    </row>
    <row r="3" spans="1:5" x14ac:dyDescent="0.25">
      <c r="B3" s="58" t="str">
        <f>PriorYearBalanceSheet!A3</f>
        <v>ST. JOHN TELEPHONE, INC.</v>
      </c>
      <c r="C3" s="66"/>
      <c r="D3" s="66"/>
    </row>
    <row r="4" spans="1:5" x14ac:dyDescent="0.25">
      <c r="B4" s="66"/>
      <c r="C4" s="66"/>
      <c r="D4" s="66"/>
    </row>
    <row r="5" spans="1:5" x14ac:dyDescent="0.25">
      <c r="B5" s="66"/>
      <c r="C5" s="66"/>
      <c r="D5" s="66"/>
    </row>
    <row r="6" spans="1:5" x14ac:dyDescent="0.25">
      <c r="A6" s="7"/>
      <c r="B6" s="7"/>
      <c r="C6" s="10" t="s">
        <v>122</v>
      </c>
      <c r="D6" s="27" t="s">
        <v>122</v>
      </c>
    </row>
    <row r="7" spans="1:5" x14ac:dyDescent="0.25">
      <c r="A7" s="18" t="s">
        <v>0</v>
      </c>
      <c r="B7" s="11" t="s">
        <v>166</v>
      </c>
      <c r="C7" s="29" t="s">
        <v>73</v>
      </c>
      <c r="D7" s="5" t="s">
        <v>125</v>
      </c>
    </row>
    <row r="8" spans="1:5" x14ac:dyDescent="0.25">
      <c r="A8" s="12"/>
      <c r="B8" s="12"/>
      <c r="C8" s="12">
        <v>2014</v>
      </c>
      <c r="D8" s="6">
        <v>2015</v>
      </c>
    </row>
    <row r="9" spans="1:5" x14ac:dyDescent="0.25">
      <c r="A9" s="10">
        <v>1</v>
      </c>
      <c r="B9" s="7" t="s">
        <v>1</v>
      </c>
      <c r="C9" s="37">
        <f>PriorYearIncomeStmt!E9</f>
        <v>117802</v>
      </c>
      <c r="D9" s="42">
        <f>'CurrentYearIncomeStmt '!E9</f>
        <v>123258</v>
      </c>
    </row>
    <row r="10" spans="1:5" x14ac:dyDescent="0.25">
      <c r="A10" s="11">
        <v>2</v>
      </c>
      <c r="B10" s="18" t="s">
        <v>2</v>
      </c>
      <c r="C10" s="33">
        <f>PriorYearIncomeStmt!E10</f>
        <v>2161310</v>
      </c>
      <c r="D10" s="42">
        <f>'CurrentYearIncomeStmt '!E10</f>
        <v>2184372</v>
      </c>
    </row>
    <row r="11" spans="1:5" x14ac:dyDescent="0.25">
      <c r="A11" s="11">
        <v>3</v>
      </c>
      <c r="B11" s="18" t="s">
        <v>3</v>
      </c>
      <c r="C11" s="33">
        <f>PriorYearIncomeStmt!E11</f>
        <v>27376</v>
      </c>
      <c r="D11" s="42">
        <f>'CurrentYearIncomeStmt '!E11</f>
        <v>54613</v>
      </c>
    </row>
    <row r="12" spans="1:5" x14ac:dyDescent="0.25">
      <c r="A12" s="11">
        <v>4</v>
      </c>
      <c r="B12" s="18" t="s">
        <v>4</v>
      </c>
      <c r="C12" s="33">
        <f>PriorYearIncomeStmt!E12</f>
        <v>5745</v>
      </c>
      <c r="D12" s="42">
        <f>'CurrentYearIncomeStmt '!E12</f>
        <v>0</v>
      </c>
    </row>
    <row r="13" spans="1:5" x14ac:dyDescent="0.25">
      <c r="A13" s="11">
        <v>5</v>
      </c>
      <c r="B13" s="18" t="s">
        <v>5</v>
      </c>
      <c r="C13" s="33">
        <f>PriorYearIncomeStmt!E13</f>
        <v>28401</v>
      </c>
      <c r="D13" s="42">
        <f>'CurrentYearIncomeStmt '!E13</f>
        <v>27966</v>
      </c>
    </row>
    <row r="14" spans="1:5" x14ac:dyDescent="0.25">
      <c r="A14" s="11">
        <v>6</v>
      </c>
      <c r="B14" s="18" t="s">
        <v>152</v>
      </c>
      <c r="C14" s="33">
        <f>PriorYearIncomeStmt!E14</f>
        <v>-873</v>
      </c>
      <c r="D14" s="42">
        <f>'CurrentYearIncomeStmt '!E14</f>
        <v>721</v>
      </c>
    </row>
    <row r="15" spans="1:5" x14ac:dyDescent="0.25">
      <c r="A15" s="11">
        <v>7</v>
      </c>
      <c r="B15" s="90" t="s">
        <v>151</v>
      </c>
      <c r="C15" s="41">
        <f>SUM(C9:C14)</f>
        <v>2339761</v>
      </c>
      <c r="D15" s="43">
        <f t="shared" ref="D15" si="0">SUM(D9:D14)</f>
        <v>2390930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399222</v>
      </c>
      <c r="D16" s="42">
        <f>'CurrentYearIncomeStmt '!E16</f>
        <v>385744</v>
      </c>
    </row>
    <row r="17" spans="1:5" x14ac:dyDescent="0.25">
      <c r="A17" s="11">
        <v>9</v>
      </c>
      <c r="B17" s="18" t="s">
        <v>40</v>
      </c>
      <c r="C17" s="33">
        <f>PriorYearIncomeStmt!E17</f>
        <v>66890</v>
      </c>
      <c r="D17" s="42">
        <f>'CurrentYearIncomeStmt '!E17</f>
        <v>91228</v>
      </c>
    </row>
    <row r="18" spans="1:5" x14ac:dyDescent="0.25">
      <c r="A18" s="11">
        <v>10</v>
      </c>
      <c r="B18" s="18" t="s">
        <v>7</v>
      </c>
      <c r="C18" s="33">
        <f>PriorYearIncomeStmt!E18</f>
        <v>466076</v>
      </c>
      <c r="D18" s="42">
        <f>'CurrentYearIncomeStmt '!E18</f>
        <v>510748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134812</v>
      </c>
      <c r="D20" s="42">
        <f>'CurrentYearIncomeStmt '!E20</f>
        <v>120147</v>
      </c>
    </row>
    <row r="21" spans="1:5" x14ac:dyDescent="0.25">
      <c r="A21" s="11">
        <v>13</v>
      </c>
      <c r="B21" s="18" t="s">
        <v>10</v>
      </c>
      <c r="C21" s="33">
        <f>PriorYearIncomeStmt!E21</f>
        <v>307899</v>
      </c>
      <c r="D21" s="42">
        <f>'CurrentYearIncomeStmt '!E21</f>
        <v>388779</v>
      </c>
    </row>
    <row r="22" spans="1:5" x14ac:dyDescent="0.25">
      <c r="A22" s="11">
        <v>14</v>
      </c>
      <c r="B22" s="90" t="s">
        <v>150</v>
      </c>
      <c r="C22" s="41">
        <f>C16+C17+C18+C19+C20+C21</f>
        <v>1374899</v>
      </c>
      <c r="D22" s="43">
        <f>D16+D17+D18+D19+D20+D21</f>
        <v>1496646</v>
      </c>
      <c r="E22" s="1"/>
    </row>
    <row r="23" spans="1:5" x14ac:dyDescent="0.25">
      <c r="A23" s="11">
        <v>15</v>
      </c>
      <c r="B23" s="18" t="s">
        <v>14</v>
      </c>
      <c r="C23" s="33">
        <f>C15-C22</f>
        <v>964862</v>
      </c>
      <c r="D23" s="42">
        <f>D15-D22</f>
        <v>894284</v>
      </c>
    </row>
    <row r="24" spans="1:5" x14ac:dyDescent="0.25">
      <c r="A24" s="11">
        <v>16</v>
      </c>
      <c r="B24" s="18" t="s">
        <v>153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130818</v>
      </c>
      <c r="D25" s="42">
        <f>'CurrentYearIncomeStmt '!E25</f>
        <v>92053</v>
      </c>
    </row>
    <row r="26" spans="1:5" x14ac:dyDescent="0.25">
      <c r="A26" s="11">
        <v>18</v>
      </c>
      <c r="B26" s="18" t="s">
        <v>214</v>
      </c>
      <c r="C26" s="33">
        <f>PriorYearIncomeStmt!E26</f>
        <v>158312</v>
      </c>
      <c r="D26" s="42">
        <f>'CurrentYearIncomeStmt '!E26</f>
        <v>161209</v>
      </c>
    </row>
    <row r="27" spans="1:5" x14ac:dyDescent="0.25">
      <c r="A27" s="11">
        <v>19</v>
      </c>
      <c r="B27" s="18" t="s">
        <v>13</v>
      </c>
      <c r="C27" s="33">
        <f>PriorYearIncomeStmt!E27</f>
        <v>41705</v>
      </c>
      <c r="D27" s="42">
        <f>'CurrentYearIncomeStmt '!E27</f>
        <v>37481</v>
      </c>
    </row>
    <row r="28" spans="1:5" x14ac:dyDescent="0.25">
      <c r="A28" s="11">
        <v>20</v>
      </c>
      <c r="B28" s="90" t="s">
        <v>12</v>
      </c>
      <c r="C28" s="38">
        <f>SUM(C25:C27)</f>
        <v>330835</v>
      </c>
      <c r="D28" s="44">
        <f t="shared" ref="D28" si="1">SUM(D25:D27)</f>
        <v>290743</v>
      </c>
    </row>
    <row r="29" spans="1:5" x14ac:dyDescent="0.25">
      <c r="A29" s="11">
        <v>21</v>
      </c>
      <c r="B29" s="90" t="s">
        <v>23</v>
      </c>
      <c r="C29" s="38">
        <f>C23+C24-C28</f>
        <v>634027</v>
      </c>
      <c r="D29" s="44">
        <f>D23+D24-D28</f>
        <v>603541</v>
      </c>
    </row>
    <row r="30" spans="1:5" x14ac:dyDescent="0.25">
      <c r="A30" s="11">
        <v>22</v>
      </c>
      <c r="B30" s="18" t="s">
        <v>15</v>
      </c>
      <c r="C30" s="33">
        <f>PriorYearIncomeStmt!E30</f>
        <v>202486</v>
      </c>
      <c r="D30" s="42">
        <f>'CurrentYearIncomeStmt '!E30</f>
        <v>193252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3</v>
      </c>
      <c r="D32" s="42">
        <f>'CurrentYearIncomeStmt '!E32</f>
        <v>0</v>
      </c>
    </row>
    <row r="33" spans="1:4" x14ac:dyDescent="0.25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90" t="s">
        <v>18</v>
      </c>
      <c r="C34" s="38">
        <f>SUM(C30:C33)</f>
        <v>202489</v>
      </c>
      <c r="D34" s="44">
        <f t="shared" ref="D34" si="2">SUM(D30:D33)</f>
        <v>193252</v>
      </c>
    </row>
    <row r="35" spans="1:4" x14ac:dyDescent="0.25">
      <c r="A35" s="11">
        <v>27</v>
      </c>
      <c r="B35" s="18" t="s">
        <v>19</v>
      </c>
      <c r="C35" s="33">
        <f>PriorYearIncomeStmt!E35</f>
        <v>44462</v>
      </c>
      <c r="D35" s="42">
        <f>'CurrentYearIncomeStmt '!E35</f>
        <v>63096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-184983</v>
      </c>
      <c r="D38" s="42">
        <f>'CurrentYearIncomeStmt '!E38</f>
        <v>-212270</v>
      </c>
    </row>
    <row r="39" spans="1:4" x14ac:dyDescent="0.25">
      <c r="A39" s="11">
        <v>31</v>
      </c>
      <c r="B39" s="90" t="s">
        <v>22</v>
      </c>
      <c r="C39" s="38">
        <f>C29-C34+C35+C36+C37+C38</f>
        <v>291017</v>
      </c>
      <c r="D39" s="44">
        <f t="shared" ref="D39" si="3">D29-D34+D35+D36+D37+D38</f>
        <v>261115</v>
      </c>
    </row>
    <row r="40" spans="1:4" x14ac:dyDescent="0.25">
      <c r="A40" s="11">
        <v>32</v>
      </c>
      <c r="B40" s="18" t="s">
        <v>24</v>
      </c>
      <c r="C40" s="45"/>
      <c r="D40" s="71"/>
    </row>
    <row r="41" spans="1:4" x14ac:dyDescent="0.25">
      <c r="A41" s="11">
        <v>33</v>
      </c>
      <c r="B41" s="18" t="s">
        <v>25</v>
      </c>
      <c r="C41" s="33">
        <f>PriorYearIncomeStmt!E41</f>
        <v>5854628</v>
      </c>
      <c r="D41" s="42">
        <f>'CurrentYearIncomeStmt '!E41</f>
        <v>6112373</v>
      </c>
    </row>
    <row r="42" spans="1:4" x14ac:dyDescent="0.25">
      <c r="A42" s="11">
        <v>34</v>
      </c>
      <c r="B42" s="18" t="s">
        <v>26</v>
      </c>
      <c r="C42" s="33">
        <f>PriorYearIncomeStmt!E42</f>
        <v>3488</v>
      </c>
      <c r="D42" s="42">
        <f>'CurrentYearIncomeStmt '!E42</f>
        <v>0</v>
      </c>
    </row>
    <row r="43" spans="1:4" x14ac:dyDescent="0.25">
      <c r="A43" s="11">
        <v>35</v>
      </c>
      <c r="B43" s="18" t="s">
        <v>27</v>
      </c>
      <c r="C43" s="33">
        <f>PriorYearIncomeStmt!E43</f>
        <v>36760</v>
      </c>
      <c r="D43" s="42">
        <f>'CurrentYearIncomeStmt '!E43</f>
        <v>36920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2730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90" t="s">
        <v>31</v>
      </c>
      <c r="C47" s="38">
        <f>(C39+C41+C42)-(C43+C44+C45+C46)</f>
        <v>6112373</v>
      </c>
      <c r="D47" s="44">
        <f t="shared" ref="D47" si="4">(D39+D41+D42)-(D43+D44+D45+D46)</f>
        <v>6333838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8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43</v>
      </c>
      <c r="B51" s="90" t="s">
        <v>34</v>
      </c>
      <c r="C51" s="38">
        <f>C48+C49-C50</f>
        <v>0</v>
      </c>
      <c r="D51" s="44">
        <f t="shared" ref="D51" si="5">D48+D49-D50</f>
        <v>0</v>
      </c>
    </row>
    <row r="52" spans="1:8" x14ac:dyDescent="0.25">
      <c r="A52" s="11">
        <v>44</v>
      </c>
      <c r="B52" s="18" t="s">
        <v>35</v>
      </c>
      <c r="C52" s="33">
        <f>PriorYearIncomeStmt!E52</f>
        <v>713419</v>
      </c>
      <c r="D52" s="42">
        <f>'CurrentYearIncomeStmt '!E52</f>
        <v>713419</v>
      </c>
    </row>
    <row r="53" spans="1:8" x14ac:dyDescent="0.25">
      <c r="A53" s="11">
        <v>45</v>
      </c>
      <c r="B53" s="18" t="s">
        <v>36</v>
      </c>
      <c r="C53" s="50">
        <f>((C22+C28-C18-C19)/C15)</f>
        <v>0.52982249041675622</v>
      </c>
      <c r="D53" s="50">
        <f>((D22+D28-D18-D19)/D15)</f>
        <v>0.53395164224799552</v>
      </c>
    </row>
    <row r="54" spans="1:8" x14ac:dyDescent="0.25">
      <c r="A54" s="11">
        <v>46</v>
      </c>
      <c r="B54" s="18" t="s">
        <v>37</v>
      </c>
      <c r="C54" s="50">
        <f>((C22+C28+C34)/C15)</f>
        <v>0.81556321350770444</v>
      </c>
      <c r="D54" s="50">
        <f>((D22+D28+D34)/D15)</f>
        <v>0.82839773644565085</v>
      </c>
    </row>
    <row r="55" spans="1:8" x14ac:dyDescent="0.25">
      <c r="A55" s="11">
        <v>47</v>
      </c>
      <c r="B55" s="18" t="s">
        <v>38</v>
      </c>
      <c r="C55" s="50">
        <f>((C39+C34)/C34)</f>
        <v>2.4371990577265925</v>
      </c>
      <c r="D55" s="50">
        <f t="shared" ref="D55" si="6">((D39+D34)/D34)</f>
        <v>2.3511632479870843</v>
      </c>
    </row>
    <row r="56" spans="1:8" x14ac:dyDescent="0.25">
      <c r="A56" s="11">
        <v>48</v>
      </c>
      <c r="B56" s="18" t="s">
        <v>39</v>
      </c>
      <c r="C56" s="46">
        <f>(C39+C34+C18+C19)/C52</f>
        <v>1.3450468798840514</v>
      </c>
      <c r="D56" s="50">
        <f>(D39+D34+D18+D19)/D52</f>
        <v>1.3528024905420237</v>
      </c>
    </row>
    <row r="57" spans="1:8" x14ac:dyDescent="0.25">
      <c r="A57" s="20"/>
      <c r="B57" s="20"/>
      <c r="C57" s="20"/>
      <c r="D57" s="16"/>
    </row>
    <row r="59" spans="1:8" x14ac:dyDescent="0.25">
      <c r="B59" t="s">
        <v>215</v>
      </c>
      <c r="C59" s="49" t="s">
        <v>240</v>
      </c>
      <c r="D59" s="49" t="s">
        <v>252</v>
      </c>
    </row>
    <row r="60" spans="1:8" x14ac:dyDescent="0.25">
      <c r="A60" s="48" t="s">
        <v>178</v>
      </c>
      <c r="B60" t="s">
        <v>169</v>
      </c>
      <c r="C60" s="57"/>
      <c r="D60" s="57"/>
      <c r="E60" s="66"/>
      <c r="F60" s="66"/>
      <c r="G60" s="66"/>
      <c r="H60" s="66"/>
    </row>
    <row r="61" spans="1:8" x14ac:dyDescent="0.25">
      <c r="A61" s="66"/>
      <c r="B61" s="66" t="s">
        <v>216</v>
      </c>
      <c r="C61" s="66"/>
      <c r="D61" s="66"/>
      <c r="E61" s="66"/>
      <c r="F61" s="66"/>
      <c r="G61" s="66"/>
      <c r="H61" s="66"/>
    </row>
    <row r="62" spans="1:8" x14ac:dyDescent="0.25">
      <c r="A62" s="66"/>
      <c r="B62" s="66" t="s">
        <v>217</v>
      </c>
      <c r="C62" s="66"/>
      <c r="D62" s="66"/>
      <c r="E62" s="66"/>
      <c r="F62" s="66"/>
      <c r="G62" s="66"/>
      <c r="H62" s="66"/>
    </row>
    <row r="63" spans="1:8" x14ac:dyDescent="0.25">
      <c r="A63" s="66"/>
      <c r="B63" s="66" t="s">
        <v>218</v>
      </c>
      <c r="C63" s="66"/>
      <c r="D63" s="66"/>
      <c r="E63" s="66"/>
      <c r="F63" s="66"/>
      <c r="G63" s="66"/>
      <c r="H63" s="66"/>
    </row>
    <row r="64" spans="1:8" x14ac:dyDescent="0.25">
      <c r="A64" s="66"/>
      <c r="B64" s="66"/>
      <c r="C64" s="66"/>
      <c r="D64" s="66"/>
      <c r="E64" s="66"/>
      <c r="F64" s="66"/>
      <c r="G64" s="66"/>
      <c r="H64" s="66"/>
    </row>
    <row r="65" spans="1:8" x14ac:dyDescent="0.25">
      <c r="A65" s="66"/>
      <c r="B65" s="66"/>
      <c r="C65" s="66"/>
      <c r="D65" s="66"/>
      <c r="E65" s="66"/>
      <c r="F65" s="66"/>
      <c r="G65" s="66"/>
      <c r="H65" s="66"/>
    </row>
    <row r="66" spans="1:8" x14ac:dyDescent="0.25">
      <c r="A66" s="66"/>
      <c r="B66" s="66"/>
      <c r="C66" s="66"/>
      <c r="D66" s="66"/>
      <c r="E66" s="66"/>
      <c r="F66" s="66"/>
      <c r="G66" s="66"/>
      <c r="H66" s="66"/>
    </row>
    <row r="67" spans="1:8" x14ac:dyDescent="0.25">
      <c r="A67" s="66"/>
      <c r="B67" s="66"/>
      <c r="C67" s="66"/>
      <c r="D67" s="66"/>
      <c r="E67" s="66"/>
      <c r="F67" s="66"/>
      <c r="G67" s="66"/>
      <c r="H67" s="66"/>
    </row>
    <row r="68" spans="1:8" x14ac:dyDescent="0.25">
      <c r="A68" s="66"/>
      <c r="B68" s="66"/>
      <c r="C68" s="66"/>
      <c r="D68" s="66"/>
      <c r="E68" s="66"/>
      <c r="F68" s="66"/>
      <c r="G68" s="66"/>
      <c r="H68" s="66"/>
    </row>
    <row r="69" spans="1:8" x14ac:dyDescent="0.25">
      <c r="A69" s="66"/>
      <c r="B69" s="66"/>
      <c r="C69" s="66"/>
      <c r="D69" s="66"/>
      <c r="E69" s="66"/>
      <c r="F69" s="66"/>
      <c r="G69" s="66"/>
      <c r="H69" s="66"/>
    </row>
    <row r="70" spans="1:8" x14ac:dyDescent="0.25">
      <c r="A70" s="66"/>
      <c r="B70" s="66"/>
      <c r="C70" s="66"/>
      <c r="D70" s="66"/>
      <c r="E70" s="66"/>
      <c r="F70" s="66"/>
      <c r="G70" s="66"/>
      <c r="H70" s="66"/>
    </row>
    <row r="71" spans="1:8" x14ac:dyDescent="0.25">
      <c r="A71" s="66"/>
      <c r="B71" s="66"/>
      <c r="C71" s="66"/>
      <c r="D71" s="66"/>
      <c r="E71" s="66"/>
      <c r="F71" s="66"/>
      <c r="G71" s="66"/>
      <c r="H71" s="66"/>
    </row>
  </sheetData>
  <sheetProtection algorithmName="SHA-512" hashValue="jBLOjVdQBk+oJ0/5c8LPYqjhNeHLe8gXPOIrYRek48zw/gtr1nVox6eXPUcLo15nkFpeEPI9ARb0BNbiijkQSw==" saltValue="ioJm8pobx4D+9rbA6Jlow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8A021EF97F93142929AC7787AC0EFE7" ma:contentTypeVersion="104" ma:contentTypeDescription="" ma:contentTypeScope="" ma:versionID="0286ecbd55a12a324dac968cc9660fb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Petition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2016-07-27T07:00:00+00:00</OpenedDate>
    <Date1 xmlns="dc463f71-b30c-4ab2-9473-d307f9d35888">2016-07-27T07:00:00+00:00</Date1>
    <IsDocumentOrder xmlns="dc463f71-b30c-4ab2-9473-d307f9d35888" xsi:nil="true"/>
    <IsHighlyConfidential xmlns="dc463f71-b30c-4ab2-9473-d307f9d35888">false</IsHighlyConfidential>
    <CaseCompanyNames xmlns="dc463f71-b30c-4ab2-9473-d307f9d35888">St. John Telephone, Inc.</CaseCompanyNames>
    <DocketNumber xmlns="dc463f71-b30c-4ab2-9473-d307f9d35888">160945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E1A154D-5897-4505-AAC1-7D4E69CC1592}"/>
</file>

<file path=customXml/itemProps2.xml><?xml version="1.0" encoding="utf-8"?>
<ds:datastoreItem xmlns:ds="http://schemas.openxmlformats.org/officeDocument/2006/customXml" ds:itemID="{9BF96B9E-FF17-4C08-BA9D-D04090782AEB}"/>
</file>

<file path=customXml/itemProps3.xml><?xml version="1.0" encoding="utf-8"?>
<ds:datastoreItem xmlns:ds="http://schemas.openxmlformats.org/officeDocument/2006/customXml" ds:itemID="{C16A0910-4561-4C57-88B5-B7AAC545588A}"/>
</file>

<file path=customXml/itemProps4.xml><?xml version="1.0" encoding="utf-8"?>
<ds:datastoreItem xmlns:ds="http://schemas.openxmlformats.org/officeDocument/2006/customXml" ds:itemID="{34B1698D-83EA-486B-A457-4B1D6211A7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Jenifer Wasnock</cp:lastModifiedBy>
  <cp:lastPrinted>2016-07-13T18:29:25Z</cp:lastPrinted>
  <dcterms:created xsi:type="dcterms:W3CDTF">2014-05-21T17:51:51Z</dcterms:created>
  <dcterms:modified xsi:type="dcterms:W3CDTF">2016-07-13T20:01:35Z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0x0101006E56B4D1795A2E4DB2F0B01679ED314A0058A021EF97F93142929AC7787AC0EFE7</vt:lpwstr>
  </property>
  <property fmtid="{D5CDD505-2E9C-101B-9397-08002B2CF9AE}" pid="3" name="_docset_NoMedatataSyncRequired">
    <vt:lpwstr>False</vt:lpwstr>
  </property>
</Properties>
</file>