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Cost of Service Yr1" sheetId="1" r:id="rId1"/>
  </sheets>
  <definedNames>
    <definedName name="_xlnm.Print_Area" localSheetId="0">'Cost of Service Yr1'!$A$1:$K$78</definedName>
  </definedNames>
  <calcPr calcId="125725" calcMode="manual"/>
</workbook>
</file>

<file path=xl/calcChain.xml><?xml version="1.0" encoding="utf-8"?>
<calcChain xmlns="http://schemas.openxmlformats.org/spreadsheetml/2006/main">
  <c r="F25" i="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E31"/>
  <c r="A31"/>
  <c r="A32"/>
  <c r="A33"/>
  <c r="A35"/>
  <c r="A38"/>
  <c r="A39"/>
  <c r="A40"/>
  <c r="A41"/>
  <c r="A43"/>
  <c r="A44"/>
  <c r="A45"/>
  <c r="A47"/>
  <c r="A48"/>
  <c r="A49"/>
  <c r="A51"/>
  <c r="A54"/>
  <c r="AO30"/>
  <c r="AO66"/>
  <c r="AM30"/>
  <c r="AM66"/>
  <c r="AK30"/>
  <c r="AK66"/>
  <c r="AI30"/>
  <c r="AI66"/>
  <c r="AG30"/>
  <c r="AG66"/>
  <c r="AE30"/>
  <c r="AE66"/>
  <c r="AC30"/>
  <c r="AC66"/>
  <c r="AA30"/>
  <c r="AA66"/>
  <c r="Y30"/>
  <c r="Y66"/>
  <c r="W30"/>
  <c r="W66"/>
  <c r="U30"/>
  <c r="U66"/>
  <c r="S30"/>
  <c r="S66"/>
  <c r="Q30"/>
  <c r="Q66"/>
  <c r="O30"/>
  <c r="O66"/>
  <c r="M30"/>
  <c r="M66"/>
  <c r="K30"/>
  <c r="K66"/>
  <c r="I30"/>
  <c r="I66"/>
  <c r="G30"/>
  <c r="G66"/>
  <c r="E30"/>
  <c r="E66"/>
  <c r="E32"/>
  <c r="E47"/>
  <c r="D13"/>
  <c r="F12"/>
  <c r="F11"/>
  <c r="F10"/>
  <c r="F13"/>
  <c r="E48"/>
  <c r="E49"/>
  <c r="AO67"/>
  <c r="AO68"/>
  <c r="AO69"/>
  <c r="AM67"/>
  <c r="AM68"/>
  <c r="AM69"/>
  <c r="AK67"/>
  <c r="AK68"/>
  <c r="AK69"/>
  <c r="AI67"/>
  <c r="AI68"/>
  <c r="AI69"/>
  <c r="AG67"/>
  <c r="AG68"/>
  <c r="AG69"/>
  <c r="AE67"/>
  <c r="AE68"/>
  <c r="AE69"/>
  <c r="AC67"/>
  <c r="AC68"/>
  <c r="AC69"/>
  <c r="AA67"/>
  <c r="AA68"/>
  <c r="AA69"/>
  <c r="Y67"/>
  <c r="Y68"/>
  <c r="Y69"/>
  <c r="W67"/>
  <c r="W68"/>
  <c r="W69"/>
  <c r="U67"/>
  <c r="U68"/>
  <c r="U69"/>
  <c r="S67"/>
  <c r="S68"/>
  <c r="S69"/>
  <c r="Q67"/>
  <c r="Q68"/>
  <c r="Q69"/>
  <c r="O67"/>
  <c r="O68"/>
  <c r="O69"/>
  <c r="M67"/>
  <c r="M68"/>
  <c r="M69"/>
  <c r="K67"/>
  <c r="K68"/>
  <c r="K69"/>
  <c r="I67"/>
  <c r="I68"/>
  <c r="I69"/>
  <c r="G67"/>
  <c r="G68"/>
  <c r="G69"/>
  <c r="E67"/>
  <c r="E68"/>
  <c r="E69"/>
  <c r="E58"/>
  <c r="AN67"/>
  <c r="AL67"/>
  <c r="AJ67"/>
  <c r="AH67"/>
  <c r="AF67"/>
  <c r="AD67"/>
  <c r="AB67"/>
  <c r="Z67"/>
  <c r="X67"/>
  <c r="V67"/>
  <c r="T67"/>
  <c r="R67"/>
  <c r="P67"/>
  <c r="N67"/>
  <c r="L67"/>
  <c r="J67"/>
  <c r="H67"/>
  <c r="F67"/>
  <c r="F30"/>
  <c r="H30"/>
  <c r="J30"/>
  <c r="L30"/>
  <c r="N30"/>
  <c r="P30"/>
  <c r="R30"/>
  <c r="T30"/>
  <c r="V30"/>
  <c r="X30"/>
  <c r="Z30"/>
  <c r="AB30"/>
  <c r="AD30"/>
  <c r="AF30"/>
  <c r="AH30"/>
  <c r="AJ30"/>
  <c r="AL30"/>
  <c r="AN30"/>
  <c r="AN66"/>
  <c r="AF66"/>
  <c r="AF68"/>
  <c r="AF69"/>
  <c r="H66"/>
  <c r="AL66"/>
  <c r="AL68"/>
  <c r="AL69"/>
  <c r="AH66"/>
  <c r="AD66"/>
  <c r="AD68"/>
  <c r="AD69"/>
  <c r="Z66"/>
  <c r="V66"/>
  <c r="V68"/>
  <c r="V69"/>
  <c r="R66"/>
  <c r="N66"/>
  <c r="N68"/>
  <c r="N69"/>
  <c r="J66"/>
  <c r="F66"/>
  <c r="F68"/>
  <c r="F69"/>
  <c r="F58"/>
  <c r="J68"/>
  <c r="J69"/>
  <c r="R68"/>
  <c r="R69"/>
  <c r="Z68"/>
  <c r="Z69"/>
  <c r="AH68"/>
  <c r="AH69"/>
  <c r="AJ66"/>
  <c r="AB66"/>
  <c r="X66"/>
  <c r="X68"/>
  <c r="X69"/>
  <c r="T66"/>
  <c r="P66"/>
  <c r="P68"/>
  <c r="P69"/>
  <c r="L66"/>
  <c r="E73"/>
  <c r="E40"/>
  <c r="E39"/>
  <c r="E38"/>
  <c r="E41"/>
  <c r="H68"/>
  <c r="H69"/>
  <c r="L68"/>
  <c r="L69"/>
  <c r="T68"/>
  <c r="T69"/>
  <c r="AB68"/>
  <c r="AB69"/>
  <c r="AJ68"/>
  <c r="AJ69"/>
  <c r="AN68"/>
  <c r="AN69"/>
  <c r="E61"/>
  <c r="G58"/>
  <c r="F40"/>
  <c r="F39"/>
  <c r="F38"/>
  <c r="F73"/>
  <c r="E33"/>
  <c r="F41"/>
  <c r="F61"/>
  <c r="G73"/>
  <c r="F33"/>
  <c r="H58"/>
  <c r="G40"/>
  <c r="G39"/>
  <c r="G38"/>
  <c r="G41"/>
  <c r="E62"/>
  <c r="E35"/>
  <c r="E43"/>
  <c r="E44"/>
  <c r="E45"/>
  <c r="E51"/>
  <c r="E54"/>
  <c r="G61"/>
  <c r="F62"/>
  <c r="F35"/>
  <c r="F63"/>
  <c r="F75"/>
  <c r="I58"/>
  <c r="H40"/>
  <c r="H39"/>
  <c r="H38"/>
  <c r="H41"/>
  <c r="H73"/>
  <c r="G33"/>
  <c r="F43"/>
  <c r="E63"/>
  <c r="E75"/>
  <c r="H61"/>
  <c r="F44"/>
  <c r="F45"/>
  <c r="F51"/>
  <c r="F54"/>
  <c r="I73"/>
  <c r="H33"/>
  <c r="J58"/>
  <c r="I40"/>
  <c r="I39"/>
  <c r="I38"/>
  <c r="I41"/>
  <c r="G62"/>
  <c r="G35"/>
  <c r="G43"/>
  <c r="G44"/>
  <c r="G45"/>
  <c r="G51"/>
  <c r="G54"/>
  <c r="I61"/>
  <c r="H62"/>
  <c r="H35"/>
  <c r="H63"/>
  <c r="H75"/>
  <c r="K58"/>
  <c r="J40"/>
  <c r="J39"/>
  <c r="J38"/>
  <c r="J41"/>
  <c r="J73"/>
  <c r="I33"/>
  <c r="H43"/>
  <c r="G63"/>
  <c r="G75"/>
  <c r="J61"/>
  <c r="H44"/>
  <c r="H45"/>
  <c r="H51"/>
  <c r="H54"/>
  <c r="K73"/>
  <c r="J33"/>
  <c r="L58"/>
  <c r="K40"/>
  <c r="K39"/>
  <c r="K38"/>
  <c r="K41"/>
  <c r="I62"/>
  <c r="I35"/>
  <c r="I43"/>
  <c r="I44"/>
  <c r="I45"/>
  <c r="I51"/>
  <c r="I54"/>
  <c r="K61"/>
  <c r="J62"/>
  <c r="J35"/>
  <c r="J63"/>
  <c r="J75"/>
  <c r="M58"/>
  <c r="L40"/>
  <c r="L39"/>
  <c r="L38"/>
  <c r="L41"/>
  <c r="L73"/>
  <c r="K33"/>
  <c r="J43"/>
  <c r="I63"/>
  <c r="I75"/>
  <c r="L61"/>
  <c r="J44"/>
  <c r="J45"/>
  <c r="J51"/>
  <c r="J54"/>
  <c r="M73"/>
  <c r="L33"/>
  <c r="N58"/>
  <c r="M40"/>
  <c r="M39"/>
  <c r="M38"/>
  <c r="M41"/>
  <c r="K62"/>
  <c r="K35"/>
  <c r="K43"/>
  <c r="K44"/>
  <c r="K45"/>
  <c r="K51"/>
  <c r="K54"/>
  <c r="O58"/>
  <c r="N40"/>
  <c r="N39"/>
  <c r="N38"/>
  <c r="N73"/>
  <c r="M33"/>
  <c r="K63"/>
  <c r="K75"/>
  <c r="M61"/>
  <c r="L62"/>
  <c r="L35"/>
  <c r="L43"/>
  <c r="N41"/>
  <c r="L45"/>
  <c r="L51"/>
  <c r="L54"/>
  <c r="L44"/>
  <c r="M63"/>
  <c r="M75"/>
  <c r="M62"/>
  <c r="M35"/>
  <c r="N61"/>
  <c r="O73"/>
  <c r="N33"/>
  <c r="P58"/>
  <c r="O40"/>
  <c r="O39"/>
  <c r="O38"/>
  <c r="L63"/>
  <c r="L75"/>
  <c r="M43"/>
  <c r="Q58"/>
  <c r="P40"/>
  <c r="P39"/>
  <c r="P38"/>
  <c r="P41"/>
  <c r="P73"/>
  <c r="O33"/>
  <c r="M44"/>
  <c r="M45"/>
  <c r="M51"/>
  <c r="M54"/>
  <c r="O61"/>
  <c r="N62"/>
  <c r="N35"/>
  <c r="N63"/>
  <c r="N75"/>
  <c r="O41"/>
  <c r="N43"/>
  <c r="N44"/>
  <c r="N45"/>
  <c r="N51"/>
  <c r="N54"/>
  <c r="P61"/>
  <c r="O62"/>
  <c r="O35"/>
  <c r="O43"/>
  <c r="Q73"/>
  <c r="P33"/>
  <c r="R58"/>
  <c r="Q40"/>
  <c r="Q39"/>
  <c r="Q38"/>
  <c r="Q41"/>
  <c r="O44"/>
  <c r="O45"/>
  <c r="O51"/>
  <c r="O54"/>
  <c r="Q61"/>
  <c r="P62"/>
  <c r="P35"/>
  <c r="S58"/>
  <c r="R40"/>
  <c r="R39"/>
  <c r="R38"/>
  <c r="R73"/>
  <c r="Q33"/>
  <c r="P43"/>
  <c r="O63"/>
  <c r="O75"/>
  <c r="R41"/>
  <c r="P63"/>
  <c r="P75"/>
  <c r="R61"/>
  <c r="P44"/>
  <c r="P45"/>
  <c r="P51"/>
  <c r="P54"/>
  <c r="S73"/>
  <c r="R33"/>
  <c r="T58"/>
  <c r="S40"/>
  <c r="S39"/>
  <c r="S38"/>
  <c r="S41"/>
  <c r="Q62"/>
  <c r="Q35"/>
  <c r="Q43"/>
  <c r="Q44"/>
  <c r="Q45"/>
  <c r="Q51"/>
  <c r="Q54"/>
  <c r="S61"/>
  <c r="R62"/>
  <c r="R35"/>
  <c r="R63"/>
  <c r="R75"/>
  <c r="U58"/>
  <c r="T40"/>
  <c r="T39"/>
  <c r="T38"/>
  <c r="T41"/>
  <c r="T73"/>
  <c r="S33"/>
  <c r="R43"/>
  <c r="Q63"/>
  <c r="Q75"/>
  <c r="T61"/>
  <c r="R44"/>
  <c r="R45"/>
  <c r="R51"/>
  <c r="R54"/>
  <c r="U73"/>
  <c r="T33"/>
  <c r="V58"/>
  <c r="U40"/>
  <c r="U39"/>
  <c r="U38"/>
  <c r="U41"/>
  <c r="S62"/>
  <c r="S35"/>
  <c r="S43"/>
  <c r="S44"/>
  <c r="S45"/>
  <c r="S51"/>
  <c r="S54"/>
  <c r="U61"/>
  <c r="T62"/>
  <c r="T35"/>
  <c r="T63"/>
  <c r="T75"/>
  <c r="W58"/>
  <c r="V40"/>
  <c r="V39"/>
  <c r="V38"/>
  <c r="V41"/>
  <c r="V73"/>
  <c r="U33"/>
  <c r="T43"/>
  <c r="S63"/>
  <c r="S75"/>
  <c r="V61"/>
  <c r="T44"/>
  <c r="T45"/>
  <c r="T51"/>
  <c r="T54"/>
  <c r="W73"/>
  <c r="V33"/>
  <c r="X58"/>
  <c r="W40"/>
  <c r="W39"/>
  <c r="W38"/>
  <c r="W41"/>
  <c r="U62"/>
  <c r="U35"/>
  <c r="U43"/>
  <c r="U44"/>
  <c r="U45"/>
  <c r="U51"/>
  <c r="U54"/>
  <c r="W61"/>
  <c r="V62"/>
  <c r="V35"/>
  <c r="V63"/>
  <c r="V75"/>
  <c r="Y58"/>
  <c r="X40"/>
  <c r="X39"/>
  <c r="X38"/>
  <c r="X41"/>
  <c r="X73"/>
  <c r="W33"/>
  <c r="V43"/>
  <c r="U63"/>
  <c r="U75"/>
  <c r="X61"/>
  <c r="V44"/>
  <c r="V45"/>
  <c r="V51"/>
  <c r="V54"/>
  <c r="Y73"/>
  <c r="X33"/>
  <c r="Z58"/>
  <c r="Y40"/>
  <c r="Y39"/>
  <c r="Y38"/>
  <c r="Y41"/>
  <c r="W62"/>
  <c r="W35"/>
  <c r="W43"/>
  <c r="W44"/>
  <c r="W45"/>
  <c r="W51"/>
  <c r="W54"/>
  <c r="Y61"/>
  <c r="X62"/>
  <c r="X35"/>
  <c r="X63"/>
  <c r="X75"/>
  <c r="AA58"/>
  <c r="Z40"/>
  <c r="Z39"/>
  <c r="Z38"/>
  <c r="Z41"/>
  <c r="Z73"/>
  <c r="Y33"/>
  <c r="X43"/>
  <c r="W63"/>
  <c r="W75"/>
  <c r="Z61"/>
  <c r="X44"/>
  <c r="X45"/>
  <c r="X51"/>
  <c r="X54"/>
  <c r="AA73"/>
  <c r="Z33"/>
  <c r="AB58"/>
  <c r="AA40"/>
  <c r="AA39"/>
  <c r="AA38"/>
  <c r="AA41"/>
  <c r="Y62"/>
  <c r="Y35"/>
  <c r="Y43"/>
  <c r="Y44"/>
  <c r="Y45"/>
  <c r="Y51"/>
  <c r="Y54"/>
  <c r="AA61"/>
  <c r="Z62"/>
  <c r="Z35"/>
  <c r="Z63"/>
  <c r="Z75"/>
  <c r="AC58"/>
  <c r="AB40"/>
  <c r="AB39"/>
  <c r="AB38"/>
  <c r="AB41"/>
  <c r="AB73"/>
  <c r="AA33"/>
  <c r="Z43"/>
  <c r="Y63"/>
  <c r="Y75"/>
  <c r="AB61"/>
  <c r="Z44"/>
  <c r="Z45"/>
  <c r="Z51"/>
  <c r="Z54"/>
  <c r="AC73"/>
  <c r="AB33"/>
  <c r="AD58"/>
  <c r="AC40"/>
  <c r="AC39"/>
  <c r="AC38"/>
  <c r="AC41"/>
  <c r="AA62"/>
  <c r="AA35"/>
  <c r="AA43"/>
  <c r="AA44"/>
  <c r="AA45"/>
  <c r="AA51"/>
  <c r="AA54"/>
  <c r="AC61"/>
  <c r="AB62"/>
  <c r="AB35"/>
  <c r="AB63"/>
  <c r="AB75"/>
  <c r="AE58"/>
  <c r="AD40"/>
  <c r="AD39"/>
  <c r="AD38"/>
  <c r="AD41"/>
  <c r="AD73"/>
  <c r="AC33"/>
  <c r="AB43"/>
  <c r="AA63"/>
  <c r="AA75"/>
  <c r="AD61"/>
  <c r="AB44"/>
  <c r="AB45"/>
  <c r="AB51"/>
  <c r="AB54"/>
  <c r="AE73"/>
  <c r="AD33"/>
  <c r="AF58"/>
  <c r="AE40"/>
  <c r="AE39"/>
  <c r="AE38"/>
  <c r="AE41"/>
  <c r="AC62"/>
  <c r="AC35"/>
  <c r="AC43"/>
  <c r="AC44"/>
  <c r="AC45"/>
  <c r="AC51"/>
  <c r="AC54"/>
  <c r="AE61"/>
  <c r="AD62"/>
  <c r="AD35"/>
  <c r="AD63"/>
  <c r="AD75"/>
  <c r="AG58"/>
  <c r="AF40"/>
  <c r="AF39"/>
  <c r="AF38"/>
  <c r="AF41"/>
  <c r="AF73"/>
  <c r="AE33"/>
  <c r="AD43"/>
  <c r="AC63"/>
  <c r="AC75"/>
  <c r="AF61"/>
  <c r="AD44"/>
  <c r="AD45"/>
  <c r="AD51"/>
  <c r="AD54"/>
  <c r="AG73"/>
  <c r="AF33"/>
  <c r="AH58"/>
  <c r="AG40"/>
  <c r="AG39"/>
  <c r="AG38"/>
  <c r="AG41"/>
  <c r="AE62"/>
  <c r="AE35"/>
  <c r="AE43"/>
  <c r="AE44"/>
  <c r="AE45"/>
  <c r="AE51"/>
  <c r="AE54"/>
  <c r="AG61"/>
  <c r="AF62"/>
  <c r="AF35"/>
  <c r="AF63"/>
  <c r="AF75"/>
  <c r="AI58"/>
  <c r="AH40"/>
  <c r="AH39"/>
  <c r="AH38"/>
  <c r="AH41"/>
  <c r="AH73"/>
  <c r="AG33"/>
  <c r="AF43"/>
  <c r="AE63"/>
  <c r="AE75"/>
  <c r="AH61"/>
  <c r="AF44"/>
  <c r="AF45"/>
  <c r="AF51"/>
  <c r="AF54"/>
  <c r="AI73"/>
  <c r="AH33"/>
  <c r="AJ58"/>
  <c r="AI40"/>
  <c r="AI39"/>
  <c r="AI38"/>
  <c r="AI41"/>
  <c r="AG62"/>
  <c r="AG35"/>
  <c r="AG43"/>
  <c r="AG44"/>
  <c r="AG45"/>
  <c r="AG51"/>
  <c r="AG54"/>
  <c r="AI61"/>
  <c r="AH62"/>
  <c r="AH35"/>
  <c r="AK58"/>
  <c r="AJ40"/>
  <c r="AJ39"/>
  <c r="AJ38"/>
  <c r="AJ73"/>
  <c r="AI33"/>
  <c r="AH43"/>
  <c r="AG63"/>
  <c r="AG75"/>
  <c r="AH44"/>
  <c r="AH45"/>
  <c r="AH51"/>
  <c r="AH54"/>
  <c r="AK73"/>
  <c r="AJ33"/>
  <c r="AL58"/>
  <c r="AK40"/>
  <c r="AK39"/>
  <c r="AK38"/>
  <c r="AI63"/>
  <c r="AI75"/>
  <c r="AI62"/>
  <c r="AI35"/>
  <c r="AJ61"/>
  <c r="AI43"/>
  <c r="AJ41"/>
  <c r="AH63"/>
  <c r="AH75"/>
  <c r="AI44"/>
  <c r="AI45"/>
  <c r="AI51"/>
  <c r="AI54"/>
  <c r="AM58"/>
  <c r="AL40"/>
  <c r="AL39"/>
  <c r="AL38"/>
  <c r="AL73"/>
  <c r="AK33"/>
  <c r="AJ62"/>
  <c r="AJ35"/>
  <c r="AJ43"/>
  <c r="AK61"/>
  <c r="AK41"/>
  <c r="AK62"/>
  <c r="AK35"/>
  <c r="AM73"/>
  <c r="AL33"/>
  <c r="AN58"/>
  <c r="AM40"/>
  <c r="AM39"/>
  <c r="AM38"/>
  <c r="AJ45"/>
  <c r="AJ51"/>
  <c r="AJ54"/>
  <c r="AJ44"/>
  <c r="AL61"/>
  <c r="AJ63"/>
  <c r="AJ75"/>
  <c r="AK43"/>
  <c r="AL41"/>
  <c r="AO58"/>
  <c r="AN40"/>
  <c r="AN39"/>
  <c r="AN38"/>
  <c r="AN73"/>
  <c r="AM33"/>
  <c r="AK63"/>
  <c r="AK75"/>
  <c r="AK44"/>
  <c r="AK45"/>
  <c r="AK51"/>
  <c r="AK54"/>
  <c r="AL62"/>
  <c r="AL35"/>
  <c r="AL63"/>
  <c r="AL75"/>
  <c r="AM61"/>
  <c r="AM41"/>
  <c r="AL43"/>
  <c r="AL44"/>
  <c r="AL45"/>
  <c r="AL51"/>
  <c r="AL54"/>
  <c r="AO73"/>
  <c r="AO33"/>
  <c r="AN33"/>
  <c r="AO40"/>
  <c r="AO39"/>
  <c r="AO38"/>
  <c r="AM62"/>
  <c r="AM35"/>
  <c r="AN61"/>
  <c r="AM43"/>
  <c r="AN41"/>
  <c r="AM63"/>
  <c r="AM75"/>
  <c r="AM44"/>
  <c r="AM45"/>
  <c r="AM51"/>
  <c r="AM54"/>
  <c r="AN62"/>
  <c r="AN35"/>
  <c r="AN63"/>
  <c r="AN75"/>
  <c r="AO61"/>
  <c r="AN43"/>
  <c r="AO41"/>
  <c r="AN44"/>
  <c r="AN45"/>
  <c r="AN51"/>
  <c r="AN54"/>
  <c r="AO62"/>
  <c r="AO35"/>
  <c r="AO43"/>
  <c r="AO44"/>
  <c r="AO45"/>
  <c r="AO51"/>
  <c r="AO54"/>
  <c r="AO63"/>
  <c r="AO75"/>
</calcChain>
</file>

<file path=xl/sharedStrings.xml><?xml version="1.0" encoding="utf-8"?>
<sst xmlns="http://schemas.openxmlformats.org/spreadsheetml/2006/main" count="96" uniqueCount="92">
  <si>
    <t>Puget Sound Energy</t>
  </si>
  <si>
    <t>Input Capital Costs and Rates</t>
  </si>
  <si>
    <t xml:space="preserve">Weighted </t>
  </si>
  <si>
    <t>Cost of Capital</t>
  </si>
  <si>
    <t>% of Capital</t>
  </si>
  <si>
    <t>Cost</t>
  </si>
  <si>
    <t>Pre Tax Long Term Debt</t>
  </si>
  <si>
    <t>Pre Tax Short Term Debt</t>
  </si>
  <si>
    <t>Common Equity</t>
  </si>
  <si>
    <t>Total Pre Tax Cost of Capital</t>
  </si>
  <si>
    <t>Federal Tax Rate</t>
  </si>
  <si>
    <t xml:space="preserve">Revenue Sensitive Rate </t>
  </si>
  <si>
    <t>Depreciation Rate</t>
  </si>
  <si>
    <t>Property Tax Rate</t>
  </si>
  <si>
    <t>Incremental O&amp;M - Dupont</t>
  </si>
  <si>
    <t>Incremental O&amp;M - Cross Bore</t>
  </si>
  <si>
    <t>Bonus Tax Depreciation toggled  (1 = yes, 2 = no)</t>
  </si>
  <si>
    <t>Replacement Plan Investment</t>
  </si>
  <si>
    <t>Normalized Investment (baseline)</t>
  </si>
  <si>
    <t>Investment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</si>
  <si>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</si>
  <si>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</si>
  <si>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</si>
  <si>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</si>
  <si>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</si>
  <si>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</si>
  <si>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</si>
  <si>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</si>
  <si>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</si>
  <si>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</si>
  <si>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</si>
  <si>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</si>
  <si>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</si>
  <si>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</si>
  <si>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</si>
  <si>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</si>
  <si>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</si>
  <si>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</si>
  <si>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</si>
  <si>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</si>
  <si>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</si>
  <si>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</si>
  <si>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</si>
  <si>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</si>
  <si>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</si>
  <si>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</si>
  <si>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</si>
  <si>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</si>
  <si>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</si>
  <si>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</si>
  <si>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</si>
  <si>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</si>
  <si>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</si>
  <si>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</si>
  <si>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</si>
  <si>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</si>
  <si>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</si>
  <si>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Depreciation</t>
  </si>
  <si>
    <t>O&amp;M - Dupont</t>
  </si>
  <si>
    <t>O&amp;M - Cross Bore</t>
  </si>
  <si>
    <t>Property Taxes</t>
  </si>
  <si>
    <t>Federal Taxes on Equity Return</t>
  </si>
  <si>
    <t>Return on Rate Base</t>
  </si>
  <si>
    <t>Long Term Debt</t>
  </si>
  <si>
    <t>Short Term Debt</t>
  </si>
  <si>
    <t xml:space="preserve">      Total Return</t>
  </si>
  <si>
    <t>Cost of Service - Dupont</t>
  </si>
  <si>
    <t>Revenue Sensitive Items</t>
  </si>
  <si>
    <t>Total Dupont Cost of Service</t>
  </si>
  <si>
    <t>Cost of Service - Cross Bore</t>
  </si>
  <si>
    <t>Total Cross Bore Cost of Service</t>
  </si>
  <si>
    <t>Total Cost of Service (Capital &amp; O&amp;M)</t>
  </si>
  <si>
    <t>Annual Cost of Service as % of Investment</t>
  </si>
  <si>
    <t>Rate Base - net of deprec. &amp; def. tax</t>
  </si>
  <si>
    <t>Income Taxes</t>
  </si>
  <si>
    <t>Federal Taxable Equity Income</t>
  </si>
  <si>
    <t>Less:  Federal Tax</t>
  </si>
  <si>
    <t>Return</t>
  </si>
  <si>
    <t>Deferred Taxes</t>
  </si>
  <si>
    <t>Book Depreciation</t>
  </si>
  <si>
    <t>Tax Depreciation</t>
  </si>
  <si>
    <t>Book-Tax Difference</t>
  </si>
  <si>
    <t>Tax Effect</t>
  </si>
  <si>
    <t>MACRS Depreciation - 15 year</t>
  </si>
  <si>
    <t>Property Tax Base</t>
  </si>
  <si>
    <t>Tax Calculation Check</t>
  </si>
  <si>
    <t>MACRS Depreciation - 15 year - Bonus</t>
  </si>
  <si>
    <t>ATTACHMENT A</t>
  </si>
  <si>
    <t>IPL-CRM REVENUE REQUIREMENT MODEL</t>
  </si>
  <si>
    <t>Program Year</t>
  </si>
  <si>
    <t>20xx</t>
  </si>
  <si>
    <t>(Spending November 1 to October 31)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</si>
</sst>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top"/>
    </xf>
    <xf numFmtId="4" fontId="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10" fontId="1" fillId="0" borderId="0" applyFont="0" applyFill="0" applyBorder="0" applyAlignment="0" applyProtection="0">
      <alignment vertical="top"/>
    </xf>
  </cellStyleXfs>
  <cellXfs count="71">
    <xf numFmtId="0" fontId="0" fillId="0" borderId="0" xfId="0">
      <alignment vertical="top"/>
    </xf>
    <xf numFmtId="0" fontId="3" fillId="0" borderId="0" xfId="10" applyFont="1" applyFill="1" applyAlignment="1" applyProtection="1">
      <alignment horizontal="left"/>
    </xf>
    <xf numFmtId="0" fontId="3" fillId="0" borderId="0" xfId="0" applyFont="1">
      <alignment vertical="top"/>
    </xf>
    <xf numFmtId="0" fontId="1" fillId="0" borderId="0" xfId="0" applyFont="1">
      <alignment vertical="top"/>
    </xf>
    <xf numFmtId="3" fontId="1" fillId="0" borderId="0" xfId="3" applyFont="1">
      <alignment vertical="top"/>
    </xf>
    <xf numFmtId="0" fontId="3" fillId="0" borderId="0" xfId="0" applyFont="1" applyAlignment="1">
      <alignment horizontal="left"/>
    </xf>
    <xf numFmtId="0" fontId="3" fillId="0" borderId="1" xfId="0" quotePrefix="1" applyFont="1" applyBorder="1" applyAlignment="1">
      <alignment horizontal="left" vertical="top"/>
    </xf>
    <xf numFmtId="0" fontId="3" fillId="0" borderId="2" xfId="0" applyFont="1" applyBorder="1">
      <alignment vertical="top"/>
    </xf>
    <xf numFmtId="0" fontId="1" fillId="0" borderId="2" xfId="0" applyFont="1" applyBorder="1">
      <alignment vertical="top"/>
    </xf>
    <xf numFmtId="3" fontId="1" fillId="0" borderId="3" xfId="3" applyFont="1" applyBorder="1">
      <alignment vertical="top"/>
    </xf>
    <xf numFmtId="3" fontId="1" fillId="0" borderId="0" xfId="3" applyFont="1" applyBorder="1">
      <alignment vertical="top"/>
    </xf>
    <xf numFmtId="0" fontId="3" fillId="0" borderId="4" xfId="0" applyFont="1" applyBorder="1">
      <alignment vertical="top"/>
    </xf>
    <xf numFmtId="0" fontId="3" fillId="0" borderId="0" xfId="0" applyFont="1" applyBorder="1">
      <alignment vertical="top"/>
    </xf>
    <xf numFmtId="0" fontId="1" fillId="0" borderId="0" xfId="0" applyFont="1" applyBorder="1">
      <alignment vertical="top"/>
    </xf>
    <xf numFmtId="3" fontId="1" fillId="0" borderId="5" xfId="3" applyFont="1" applyBorder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1" fillId="0" borderId="5" xfId="0" applyFont="1" applyBorder="1">
      <alignment vertical="top"/>
    </xf>
    <xf numFmtId="10" fontId="5" fillId="0" borderId="0" xfId="0" applyNumberFormat="1" applyFont="1" applyBorder="1">
      <alignment vertical="top"/>
    </xf>
    <xf numFmtId="10" fontId="1" fillId="0" borderId="5" xfId="0" applyNumberFormat="1" applyFont="1" applyBorder="1">
      <alignment vertical="top"/>
    </xf>
    <xf numFmtId="10" fontId="1" fillId="0" borderId="0" xfId="0" applyNumberFormat="1" applyFont="1" applyBorder="1">
      <alignment vertical="top"/>
    </xf>
    <xf numFmtId="10" fontId="5" fillId="0" borderId="6" xfId="0" applyNumberFormat="1" applyFont="1" applyBorder="1">
      <alignment vertical="top"/>
    </xf>
    <xf numFmtId="10" fontId="1" fillId="0" borderId="7" xfId="0" applyNumberFormat="1" applyFont="1" applyBorder="1">
      <alignment vertical="top"/>
    </xf>
    <xf numFmtId="10" fontId="1" fillId="0" borderId="8" xfId="0" applyNumberFormat="1" applyFont="1" applyBorder="1">
      <alignment vertical="top"/>
    </xf>
    <xf numFmtId="10" fontId="1" fillId="0" borderId="9" xfId="0" applyNumberFormat="1" applyFont="1" applyBorder="1">
      <alignment vertical="top"/>
    </xf>
    <xf numFmtId="4" fontId="1" fillId="0" borderId="0" xfId="1" applyFont="1">
      <alignment vertical="top"/>
    </xf>
    <xf numFmtId="10" fontId="5" fillId="0" borderId="5" xfId="0" applyNumberFormat="1" applyFont="1" applyBorder="1">
      <alignment vertical="top"/>
    </xf>
    <xf numFmtId="10" fontId="5" fillId="0" borderId="5" xfId="11" applyFont="1" applyBorder="1">
      <alignment vertical="top"/>
    </xf>
    <xf numFmtId="10" fontId="1" fillId="0" borderId="0" xfId="11" applyFont="1" applyBorder="1">
      <alignment vertical="top"/>
    </xf>
    <xf numFmtId="3" fontId="1" fillId="0" borderId="0" xfId="1" applyNumberFormat="1" applyFont="1">
      <alignment vertical="top"/>
    </xf>
    <xf numFmtId="42" fontId="5" fillId="0" borderId="5" xfId="4" applyNumberFormat="1" applyFont="1" applyBorder="1" applyAlignment="1">
      <alignment vertical="top"/>
    </xf>
    <xf numFmtId="3" fontId="5" fillId="0" borderId="5" xfId="1" applyNumberFormat="1" applyFont="1" applyBorder="1">
      <alignment vertical="top"/>
    </xf>
    <xf numFmtId="3" fontId="1" fillId="0" borderId="5" xfId="1" applyNumberFormat="1" applyFont="1" applyBorder="1">
      <alignment vertical="top"/>
    </xf>
    <xf numFmtId="7" fontId="1" fillId="0" borderId="0" xfId="0" applyNumberFormat="1" applyFont="1">
      <alignment vertical="top"/>
    </xf>
    <xf numFmtId="0" fontId="3" fillId="0" borderId="10" xfId="0" applyFont="1" applyBorder="1">
      <alignment vertical="top"/>
    </xf>
    <xf numFmtId="0" fontId="3" fillId="0" borderId="11" xfId="0" applyFont="1" applyBorder="1">
      <alignment vertical="top"/>
    </xf>
    <xf numFmtId="0" fontId="1" fillId="0" borderId="11" xfId="0" applyFont="1" applyBorder="1">
      <alignment vertical="top"/>
    </xf>
    <xf numFmtId="42" fontId="5" fillId="2" borderId="12" xfId="1" applyNumberFormat="1" applyFont="1" applyFill="1" applyBorder="1">
      <alignment vertical="top"/>
    </xf>
    <xf numFmtId="164" fontId="1" fillId="0" borderId="0" xfId="1" applyNumberFormat="1" applyFont="1" applyAlignment="1">
      <alignment horizontal="center" vertical="top"/>
    </xf>
    <xf numFmtId="0" fontId="4" fillId="0" borderId="0" xfId="0" applyFont="1">
      <alignment vertical="top"/>
    </xf>
    <xf numFmtId="10" fontId="1" fillId="0" borderId="0" xfId="11" applyFont="1">
      <alignment vertical="top"/>
    </xf>
    <xf numFmtId="3" fontId="1" fillId="0" borderId="0" xfId="3" applyFont="1" applyProtection="1">
      <alignment vertical="top"/>
      <protection hidden="1"/>
    </xf>
    <xf numFmtId="0" fontId="0" fillId="0" borderId="0" xfId="0" applyFont="1">
      <alignment vertical="top"/>
    </xf>
    <xf numFmtId="3" fontId="3" fillId="0" borderId="6" xfId="3" applyFont="1" applyBorder="1" applyAlignment="1">
      <alignment horizontal="center" vertical="top"/>
    </xf>
    <xf numFmtId="3" fontId="3" fillId="0" borderId="6" xfId="3" quotePrefix="1" applyFont="1" applyBorder="1" applyAlignment="1">
      <alignment horizontal="center" vertical="top"/>
    </xf>
    <xf numFmtId="3" fontId="0" fillId="0" borderId="0" xfId="3" applyFont="1" applyProtection="1">
      <alignment vertical="top"/>
      <protection hidden="1"/>
    </xf>
    <xf numFmtId="0" fontId="3" fillId="0" borderId="0" xfId="0" applyFont="1" applyAlignment="1">
      <alignment horizontal="center" vertical="top"/>
    </xf>
    <xf numFmtId="42" fontId="0" fillId="0" borderId="0" xfId="3" applyNumberFormat="1" applyFont="1">
      <alignment vertical="top"/>
    </xf>
    <xf numFmtId="42" fontId="0" fillId="0" borderId="0" xfId="0" applyNumberFormat="1" applyFont="1">
      <alignment vertical="top"/>
    </xf>
    <xf numFmtId="42" fontId="0" fillId="0" borderId="0" xfId="3" applyNumberFormat="1" applyFont="1" applyFill="1">
      <alignment vertical="top"/>
    </xf>
    <xf numFmtId="42" fontId="0" fillId="0" borderId="6" xfId="3" applyNumberFormat="1" applyFont="1" applyBorder="1">
      <alignment vertical="top"/>
    </xf>
    <xf numFmtId="42" fontId="0" fillId="0" borderId="0" xfId="3" applyNumberFormat="1" applyFont="1" applyBorder="1">
      <alignment vertical="top"/>
    </xf>
    <xf numFmtId="3" fontId="0" fillId="0" borderId="0" xfId="3" applyFont="1">
      <alignment vertical="top"/>
    </xf>
    <xf numFmtId="5" fontId="0" fillId="0" borderId="0" xfId="6" applyFont="1" applyFill="1">
      <alignment vertical="top"/>
    </xf>
    <xf numFmtId="10" fontId="0" fillId="0" borderId="0" xfId="11" applyFont="1">
      <alignment vertical="top"/>
    </xf>
    <xf numFmtId="0" fontId="3" fillId="0" borderId="0" xfId="0" quotePrefix="1" applyFont="1" applyAlignment="1">
      <alignment horizontal="left" vertical="top"/>
    </xf>
    <xf numFmtId="42" fontId="0" fillId="0" borderId="0" xfId="1" applyNumberFormat="1" applyFont="1">
      <alignment vertical="top"/>
    </xf>
    <xf numFmtId="42" fontId="0" fillId="0" borderId="0" xfId="6" applyNumberFormat="1" applyFont="1">
      <alignment vertical="top"/>
    </xf>
    <xf numFmtId="37" fontId="0" fillId="0" borderId="0" xfId="3" applyNumberFormat="1" applyFont="1">
      <alignment vertical="top"/>
    </xf>
    <xf numFmtId="0" fontId="6" fillId="0" borderId="0" xfId="0" applyFont="1">
      <alignment vertical="top"/>
    </xf>
    <xf numFmtId="10" fontId="6" fillId="0" borderId="0" xfId="11" applyNumberFormat="1" applyFont="1" applyFill="1" applyProtection="1">
      <alignment vertical="top"/>
    </xf>
    <xf numFmtId="0" fontId="7" fillId="0" borderId="0" xfId="0" applyFont="1">
      <alignment vertical="top"/>
    </xf>
    <xf numFmtId="37" fontId="0" fillId="0" borderId="0" xfId="0" applyNumberFormat="1" applyFont="1">
      <alignment vertical="top"/>
    </xf>
    <xf numFmtId="10" fontId="5" fillId="0" borderId="0" xfId="11" applyNumberFormat="1" applyFont="1" applyFill="1" applyProtection="1">
      <alignment vertical="top"/>
    </xf>
    <xf numFmtId="0" fontId="5" fillId="0" borderId="0" xfId="0" applyFont="1">
      <alignment vertical="top"/>
    </xf>
    <xf numFmtId="10" fontId="5" fillId="0" borderId="0" xfId="11" applyFont="1">
      <alignment vertical="top"/>
    </xf>
    <xf numFmtId="0" fontId="8" fillId="0" borderId="0" xfId="0" applyFont="1">
      <alignment vertical="top"/>
    </xf>
    <xf numFmtId="0" fontId="3" fillId="0" borderId="0" xfId="0" applyFont="1" applyAlignment="1">
      <alignment horizontal="center" vertical="top"/>
    </xf>
  </cellXfs>
  <cellStyles count="12">
    <cellStyle name="Comma" xfId="1" builtinId="3"/>
    <cellStyle name="Comma 2" xfId="2"/>
    <cellStyle name="Comma0" xfId="3"/>
    <cellStyle name="Currency" xfId="4" builtinId="4"/>
    <cellStyle name="Currency 2" xfId="5"/>
    <cellStyle name="Currency0" xfId="6"/>
    <cellStyle name="Date" xfId="7"/>
    <cellStyle name="Fixed" xfId="8"/>
    <cellStyle name="Normal" xfId="0" builtinId="0"/>
    <cellStyle name="Normal 2" xfId="9"/>
    <cellStyle name="Normal_Lane" xfId="10"/>
    <cellStyle name="Percent" xfId="1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"/>
  <sheetViews>
    <sheetView tabSelected="1" workbookViewId="0">
      <selection activeCell="G14" sqref="G14"/>
    </sheetView>
  </sheetViews>
  <sheetFormatPr defaultColWidth="10.28515625" defaultRowHeight="15"/>
  <cols>
    <col min="1" max="1" width="5.7109375" style="42" customWidth="1"/>
    <col min="2" max="2" width="7.42578125" style="42" customWidth="1"/>
    <col min="3" max="3" width="26.42578125" style="42" customWidth="1"/>
    <col min="4" max="4" width="11.42578125" style="3" bestFit="1" customWidth="1"/>
    <col min="5" max="5" width="13.5703125" style="3" customWidth="1"/>
    <col min="6" max="7" width="12.5703125" style="3" bestFit="1" customWidth="1"/>
    <col min="8" max="8" width="15" style="3" bestFit="1" customWidth="1"/>
    <col min="9" max="27" width="12.5703125" style="3" bestFit="1" customWidth="1"/>
    <col min="28" max="32" width="11.5703125" style="3" bestFit="1" customWidth="1"/>
    <col min="33" max="41" width="10.7109375" style="3" bestFit="1" customWidth="1"/>
    <col min="42" max="42" width="12.7109375" style="3" bestFit="1" customWidth="1"/>
    <col min="43" max="16384" width="10.28515625" style="3"/>
  </cols>
  <sheetData>
    <row r="1" spans="1:11">
      <c r="A1" s="1" t="s">
        <v>0</v>
      </c>
      <c r="B1" s="2"/>
      <c r="C1" s="2"/>
      <c r="E1" s="70"/>
      <c r="F1" s="70"/>
      <c r="H1" s="69" t="s">
        <v>87</v>
      </c>
      <c r="I1" s="4"/>
    </row>
    <row r="2" spans="1:11">
      <c r="A2" s="5" t="s">
        <v>88</v>
      </c>
      <c r="B2" s="2"/>
      <c r="C2" s="2"/>
      <c r="F2" s="4"/>
      <c r="G2" s="4"/>
    </row>
    <row r="3" spans="1:11">
      <c r="A3" s="5" t="s">
        <v>89</v>
      </c>
      <c r="B3" s="2"/>
      <c r="C3" s="2" t="s">
        <v>90</v>
      </c>
      <c r="D3" t="s">
        <v>91</v>
      </c>
      <c r="F3" s="4"/>
      <c r="G3" s="4"/>
    </row>
    <row r="4" spans="1:11" ht="15.75" thickBot="1">
      <c r="A4" s="2"/>
      <c r="B4" s="2"/>
      <c r="C4" s="2"/>
      <c r="F4" s="4"/>
      <c r="G4" s="4"/>
    </row>
    <row r="5" spans="1:11">
      <c r="A5" s="6" t="s">
        <v>1</v>
      </c>
      <c r="B5" s="7"/>
      <c r="C5" s="7"/>
      <c r="D5" s="8"/>
      <c r="E5" s="8"/>
      <c r="F5" s="9"/>
      <c r="G5" s="10"/>
    </row>
    <row r="6" spans="1:11">
      <c r="A6" s="11"/>
      <c r="B6" s="12"/>
      <c r="C6" s="12"/>
      <c r="D6" s="13"/>
      <c r="E6" s="13"/>
      <c r="F6" s="14"/>
      <c r="G6" s="10"/>
    </row>
    <row r="7" spans="1:11">
      <c r="A7" s="11"/>
      <c r="B7" s="12"/>
      <c r="C7" s="12"/>
      <c r="D7" s="15"/>
      <c r="E7" s="15"/>
      <c r="F7" s="16" t="s">
        <v>2</v>
      </c>
      <c r="G7" s="17"/>
    </row>
    <row r="8" spans="1:11">
      <c r="A8" s="11" t="s">
        <v>3</v>
      </c>
      <c r="B8" s="12"/>
      <c r="C8" s="12"/>
      <c r="D8" s="18" t="s">
        <v>4</v>
      </c>
      <c r="E8" s="18" t="s">
        <v>5</v>
      </c>
      <c r="F8" s="19" t="s">
        <v>5</v>
      </c>
      <c r="G8" s="17"/>
    </row>
    <row r="9" spans="1:11">
      <c r="A9" s="11"/>
      <c r="B9" s="12"/>
      <c r="C9" s="12"/>
      <c r="D9" s="13"/>
      <c r="E9" s="13"/>
      <c r="F9" s="20"/>
      <c r="G9" s="13"/>
    </row>
    <row r="10" spans="1:11">
      <c r="A10" s="11" t="s">
        <v>6</v>
      </c>
      <c r="B10" s="12"/>
      <c r="C10" s="12"/>
      <c r="D10" s="21">
        <v>0.48</v>
      </c>
      <c r="E10" s="21">
        <v>6.2199999999999998E-2</v>
      </c>
      <c r="F10" s="22">
        <f>D10*E10</f>
        <v>2.9855999999999997E-2</v>
      </c>
      <c r="G10" s="23"/>
    </row>
    <row r="11" spans="1:11">
      <c r="A11" s="11" t="s">
        <v>7</v>
      </c>
      <c r="B11" s="12"/>
      <c r="C11" s="12"/>
      <c r="D11" s="21">
        <v>0.04</v>
      </c>
      <c r="E11" s="21">
        <v>2.6800000000000001E-2</v>
      </c>
      <c r="F11" s="22">
        <f>D11*E11</f>
        <v>1.072E-3</v>
      </c>
      <c r="G11" s="23"/>
    </row>
    <row r="12" spans="1:11">
      <c r="A12" s="11" t="s">
        <v>8</v>
      </c>
      <c r="B12" s="12"/>
      <c r="C12" s="12"/>
      <c r="D12" s="24">
        <v>0.48</v>
      </c>
      <c r="E12" s="21">
        <v>9.8000000000000004E-2</v>
      </c>
      <c r="F12" s="25">
        <f>D12*E12</f>
        <v>4.7039999999999998E-2</v>
      </c>
      <c r="G12" s="23"/>
    </row>
    <row r="13" spans="1:11" ht="15.75" thickBot="1">
      <c r="A13" s="11" t="s">
        <v>9</v>
      </c>
      <c r="B13" s="12"/>
      <c r="C13" s="12"/>
      <c r="D13" s="26">
        <f>D10+D11+D12</f>
        <v>1</v>
      </c>
      <c r="E13" s="23"/>
      <c r="F13" s="27">
        <f>F10+F11+F12</f>
        <v>7.7967999999999996E-2</v>
      </c>
      <c r="G13" s="23"/>
      <c r="J13" s="28"/>
      <c r="K13" s="28"/>
    </row>
    <row r="14" spans="1:11" ht="15.75" thickTop="1">
      <c r="A14" s="11"/>
      <c r="B14" s="12"/>
      <c r="C14" s="12"/>
      <c r="D14" s="13"/>
      <c r="E14" s="13"/>
      <c r="F14" s="20"/>
      <c r="G14" s="13"/>
    </row>
    <row r="15" spans="1:11">
      <c r="A15" s="11" t="s">
        <v>10</v>
      </c>
      <c r="B15" s="12"/>
      <c r="C15" s="12"/>
      <c r="D15" s="13"/>
      <c r="E15" s="13"/>
      <c r="F15" s="29">
        <v>0.35</v>
      </c>
      <c r="G15" s="23"/>
    </row>
    <row r="16" spans="1:11">
      <c r="A16" s="11" t="s">
        <v>11</v>
      </c>
      <c r="B16" s="12"/>
      <c r="C16" s="12"/>
      <c r="D16" s="13"/>
      <c r="E16" s="13"/>
      <c r="F16" s="30">
        <v>4.3860999999999997E-2</v>
      </c>
      <c r="G16" s="31"/>
    </row>
    <row r="17" spans="1:42">
      <c r="A17" s="11" t="s">
        <v>12</v>
      </c>
      <c r="B17" s="12"/>
      <c r="C17" s="12"/>
      <c r="D17" s="13"/>
      <c r="E17" s="13"/>
      <c r="F17" s="30">
        <v>2.7699999999999999E-2</v>
      </c>
      <c r="G17" s="32"/>
    </row>
    <row r="18" spans="1:42">
      <c r="A18" s="11" t="s">
        <v>13</v>
      </c>
      <c r="B18" s="12"/>
      <c r="C18" s="12"/>
      <c r="D18" s="13"/>
      <c r="E18" s="13"/>
      <c r="F18" s="30"/>
      <c r="G18" s="32"/>
    </row>
    <row r="19" spans="1:42">
      <c r="A19" s="11" t="s">
        <v>14</v>
      </c>
      <c r="B19" s="12"/>
      <c r="C19" s="12"/>
      <c r="D19" s="13"/>
      <c r="E19" s="13"/>
      <c r="F19" s="33">
        <v>700000</v>
      </c>
      <c r="G19" s="32"/>
    </row>
    <row r="20" spans="1:42">
      <c r="A20" s="11" t="s">
        <v>15</v>
      </c>
      <c r="B20" s="12"/>
      <c r="C20" s="12"/>
      <c r="D20" s="13"/>
      <c r="E20" s="13"/>
      <c r="F20" s="33">
        <v>7000000</v>
      </c>
      <c r="G20" s="32"/>
    </row>
    <row r="21" spans="1:42">
      <c r="A21" s="11" t="s">
        <v>16</v>
      </c>
      <c r="B21" s="12"/>
      <c r="C21" s="12"/>
      <c r="D21" s="13"/>
      <c r="E21" s="13"/>
      <c r="F21" s="34">
        <v>2</v>
      </c>
      <c r="G21" s="32"/>
    </row>
    <row r="22" spans="1:42">
      <c r="A22" s="11"/>
      <c r="B22" s="12"/>
      <c r="C22" s="12"/>
      <c r="D22" s="13"/>
      <c r="E22" s="13"/>
      <c r="F22" s="35"/>
      <c r="G22" s="32"/>
      <c r="H22" s="36"/>
    </row>
    <row r="23" spans="1:42">
      <c r="A23" s="11" t="s">
        <v>17</v>
      </c>
      <c r="B23" s="12"/>
      <c r="C23" s="12"/>
      <c r="D23" s="13"/>
      <c r="E23" s="13"/>
      <c r="F23" s="35">
        <v>30000000</v>
      </c>
      <c r="G23" s="32"/>
      <c r="H23" s="36"/>
    </row>
    <row r="24" spans="1:42">
      <c r="A24" s="11" t="s">
        <v>18</v>
      </c>
      <c r="B24" s="12"/>
      <c r="C24" s="12"/>
      <c r="D24" s="13"/>
      <c r="E24" s="13"/>
      <c r="F24" s="35">
        <v>2400000</v>
      </c>
      <c r="G24" s="32"/>
      <c r="H24" s="36"/>
    </row>
    <row r="25" spans="1:42" ht="15.75" thickBot="1">
      <c r="A25" s="37" t="s">
        <v>19</v>
      </c>
      <c r="B25" s="38"/>
      <c r="C25" s="38"/>
      <c r="D25" s="38"/>
      <c r="E25" s="39"/>
      <c r="F25" s="40">
        <f>+F23-F24</f>
        <v>27600000</v>
      </c>
      <c r="J25" s="41"/>
    </row>
    <row r="27" spans="1:42">
      <c r="B27" s="3"/>
      <c r="C27" s="3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1:42">
      <c r="A28" s="2"/>
      <c r="B28" s="2"/>
      <c r="C28" s="2"/>
      <c r="D28" s="45"/>
      <c r="E28" s="46" t="s">
        <v>20</v>
      </c>
      <c r="F28" s="47" t="s">
        <v>21</v>
      </c>
      <c r="G28" s="47" t="s">
        <v>22</v>
      </c>
      <c r="H28" s="47" t="s">
        <v>23</v>
      </c>
      <c r="I28" s="47" t="s">
        <v>24</v>
      </c>
      <c r="J28" s="47" t="s">
        <v>25</v>
      </c>
      <c r="K28" s="47" t="s">
        <v>26</v>
      </c>
      <c r="L28" s="47" t="s">
        <v>27</v>
      </c>
      <c r="M28" s="47" t="s">
        <v>28</v>
      </c>
      <c r="N28" s="47" t="s">
        <v>29</v>
      </c>
      <c r="O28" s="47" t="s">
        <v>30</v>
      </c>
      <c r="P28" s="47" t="s">
        <v>31</v>
      </c>
      <c r="Q28" s="47" t="s">
        <v>32</v>
      </c>
      <c r="R28" s="47" t="s">
        <v>33</v>
      </c>
      <c r="S28" s="47" t="s">
        <v>34</v>
      </c>
      <c r="T28" s="47" t="s">
        <v>35</v>
      </c>
      <c r="U28" s="47" t="s">
        <v>36</v>
      </c>
      <c r="V28" s="47" t="s">
        <v>37</v>
      </c>
      <c r="W28" s="47" t="s">
        <v>38</v>
      </c>
      <c r="X28" s="47" t="s">
        <v>39</v>
      </c>
      <c r="Y28" s="47" t="s">
        <v>40</v>
      </c>
      <c r="Z28" s="47" t="s">
        <v>41</v>
      </c>
      <c r="AA28" s="47" t="s">
        <v>42</v>
      </c>
      <c r="AB28" s="47" t="s">
        <v>43</v>
      </c>
      <c r="AC28" s="47" t="s">
        <v>44</v>
      </c>
      <c r="AD28" s="47" t="s">
        <v>45</v>
      </c>
      <c r="AE28" s="47" t="s">
        <v>46</v>
      </c>
      <c r="AF28" s="47" t="s">
        <v>47</v>
      </c>
      <c r="AG28" s="47" t="s">
        <v>48</v>
      </c>
      <c r="AH28" s="47" t="s">
        <v>49</v>
      </c>
      <c r="AI28" s="47" t="s">
        <v>50</v>
      </c>
      <c r="AJ28" s="47" t="s">
        <v>51</v>
      </c>
      <c r="AK28" s="47" t="s">
        <v>52</v>
      </c>
      <c r="AL28" s="47" t="s">
        <v>53</v>
      </c>
      <c r="AM28" s="47" t="s">
        <v>54</v>
      </c>
      <c r="AN28" s="47" t="s">
        <v>55</v>
      </c>
      <c r="AO28" s="47" t="s">
        <v>56</v>
      </c>
      <c r="AP28" s="45"/>
    </row>
    <row r="29" spans="1:42">
      <c r="A29" s="2"/>
      <c r="B29" s="2"/>
      <c r="C29" s="2"/>
      <c r="D29" s="45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5"/>
    </row>
    <row r="30" spans="1:42">
      <c r="A30" s="49">
        <v>1</v>
      </c>
      <c r="B30" s="2" t="s">
        <v>57</v>
      </c>
      <c r="C30" s="2"/>
      <c r="D30" s="45"/>
      <c r="E30" s="50">
        <f>$F25*$F17</f>
        <v>764520</v>
      </c>
      <c r="F30" s="50">
        <f t="shared" ref="F30:AO30" si="0">$F25*$F17</f>
        <v>764520</v>
      </c>
      <c r="G30" s="50">
        <f t="shared" si="0"/>
        <v>764520</v>
      </c>
      <c r="H30" s="50">
        <f t="shared" si="0"/>
        <v>764520</v>
      </c>
      <c r="I30" s="50">
        <f t="shared" si="0"/>
        <v>764520</v>
      </c>
      <c r="J30" s="50">
        <f t="shared" si="0"/>
        <v>764520</v>
      </c>
      <c r="K30" s="50">
        <f t="shared" si="0"/>
        <v>764520</v>
      </c>
      <c r="L30" s="50">
        <f t="shared" si="0"/>
        <v>764520</v>
      </c>
      <c r="M30" s="50">
        <f t="shared" si="0"/>
        <v>764520</v>
      </c>
      <c r="N30" s="50">
        <f t="shared" si="0"/>
        <v>764520</v>
      </c>
      <c r="O30" s="50">
        <f t="shared" si="0"/>
        <v>764520</v>
      </c>
      <c r="P30" s="50">
        <f t="shared" si="0"/>
        <v>764520</v>
      </c>
      <c r="Q30" s="50">
        <f t="shared" si="0"/>
        <v>764520</v>
      </c>
      <c r="R30" s="50">
        <f t="shared" si="0"/>
        <v>764520</v>
      </c>
      <c r="S30" s="50">
        <f t="shared" si="0"/>
        <v>764520</v>
      </c>
      <c r="T30" s="50">
        <f t="shared" si="0"/>
        <v>764520</v>
      </c>
      <c r="U30" s="50">
        <f t="shared" si="0"/>
        <v>764520</v>
      </c>
      <c r="V30" s="50">
        <f t="shared" si="0"/>
        <v>764520</v>
      </c>
      <c r="W30" s="50">
        <f t="shared" si="0"/>
        <v>764520</v>
      </c>
      <c r="X30" s="50">
        <f t="shared" si="0"/>
        <v>764520</v>
      </c>
      <c r="Y30" s="50">
        <f t="shared" si="0"/>
        <v>764520</v>
      </c>
      <c r="Z30" s="50">
        <f t="shared" si="0"/>
        <v>764520</v>
      </c>
      <c r="AA30" s="50">
        <f t="shared" si="0"/>
        <v>764520</v>
      </c>
      <c r="AB30" s="50">
        <f t="shared" si="0"/>
        <v>764520</v>
      </c>
      <c r="AC30" s="50">
        <f t="shared" si="0"/>
        <v>764520</v>
      </c>
      <c r="AD30" s="50">
        <f t="shared" si="0"/>
        <v>764520</v>
      </c>
      <c r="AE30" s="50">
        <f t="shared" si="0"/>
        <v>764520</v>
      </c>
      <c r="AF30" s="50">
        <f t="shared" si="0"/>
        <v>764520</v>
      </c>
      <c r="AG30" s="50">
        <f t="shared" si="0"/>
        <v>764520</v>
      </c>
      <c r="AH30" s="50">
        <f t="shared" si="0"/>
        <v>764520</v>
      </c>
      <c r="AI30" s="50">
        <f t="shared" si="0"/>
        <v>764520</v>
      </c>
      <c r="AJ30" s="50">
        <f t="shared" si="0"/>
        <v>764520</v>
      </c>
      <c r="AK30" s="50">
        <f t="shared" si="0"/>
        <v>764520</v>
      </c>
      <c r="AL30" s="50">
        <f t="shared" si="0"/>
        <v>764520</v>
      </c>
      <c r="AM30" s="50">
        <f t="shared" si="0"/>
        <v>764520</v>
      </c>
      <c r="AN30" s="50">
        <f t="shared" si="0"/>
        <v>764520</v>
      </c>
      <c r="AO30" s="50">
        <f t="shared" si="0"/>
        <v>764520</v>
      </c>
      <c r="AP30" s="51"/>
    </row>
    <row r="31" spans="1:42">
      <c r="A31" s="49">
        <f>A30+1</f>
        <v>2</v>
      </c>
      <c r="B31" s="2" t="s">
        <v>58</v>
      </c>
      <c r="C31" s="2"/>
      <c r="D31" s="45"/>
      <c r="E31" s="50">
        <f>F19</f>
        <v>700000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1"/>
    </row>
    <row r="32" spans="1:42">
      <c r="A32" s="49">
        <f>A31+1</f>
        <v>3</v>
      </c>
      <c r="B32" s="2" t="s">
        <v>59</v>
      </c>
      <c r="C32" s="2"/>
      <c r="D32" s="45"/>
      <c r="E32" s="50">
        <f>F20</f>
        <v>7000000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1"/>
    </row>
    <row r="33" spans="1:42">
      <c r="A33" s="49">
        <f>A32+1</f>
        <v>4</v>
      </c>
      <c r="B33" s="2" t="s">
        <v>60</v>
      </c>
      <c r="C33" s="2"/>
      <c r="D33" s="45"/>
      <c r="E33" s="50">
        <f t="shared" ref="E33:AO33" si="1">E73*$F18</f>
        <v>0</v>
      </c>
      <c r="F33" s="50">
        <f t="shared" si="1"/>
        <v>0</v>
      </c>
      <c r="G33" s="50">
        <f t="shared" si="1"/>
        <v>0</v>
      </c>
      <c r="H33" s="50">
        <f t="shared" si="1"/>
        <v>0</v>
      </c>
      <c r="I33" s="50">
        <f t="shared" si="1"/>
        <v>0</v>
      </c>
      <c r="J33" s="50">
        <f t="shared" si="1"/>
        <v>0</v>
      </c>
      <c r="K33" s="50">
        <f t="shared" si="1"/>
        <v>0</v>
      </c>
      <c r="L33" s="50">
        <f t="shared" si="1"/>
        <v>0</v>
      </c>
      <c r="M33" s="50">
        <f t="shared" si="1"/>
        <v>0</v>
      </c>
      <c r="N33" s="50">
        <f t="shared" si="1"/>
        <v>0</v>
      </c>
      <c r="O33" s="50">
        <f t="shared" si="1"/>
        <v>0</v>
      </c>
      <c r="P33" s="50">
        <f t="shared" si="1"/>
        <v>0</v>
      </c>
      <c r="Q33" s="50">
        <f t="shared" si="1"/>
        <v>0</v>
      </c>
      <c r="R33" s="50">
        <f t="shared" si="1"/>
        <v>0</v>
      </c>
      <c r="S33" s="50">
        <f t="shared" si="1"/>
        <v>0</v>
      </c>
      <c r="T33" s="50">
        <f t="shared" si="1"/>
        <v>0</v>
      </c>
      <c r="U33" s="50">
        <f t="shared" si="1"/>
        <v>0</v>
      </c>
      <c r="V33" s="50">
        <f t="shared" si="1"/>
        <v>0</v>
      </c>
      <c r="W33" s="50">
        <f t="shared" si="1"/>
        <v>0</v>
      </c>
      <c r="X33" s="50">
        <f t="shared" si="1"/>
        <v>0</v>
      </c>
      <c r="Y33" s="50">
        <f t="shared" si="1"/>
        <v>0</v>
      </c>
      <c r="Z33" s="50">
        <f t="shared" si="1"/>
        <v>0</v>
      </c>
      <c r="AA33" s="50">
        <f t="shared" si="1"/>
        <v>0</v>
      </c>
      <c r="AB33" s="50">
        <f t="shared" si="1"/>
        <v>0</v>
      </c>
      <c r="AC33" s="50">
        <f t="shared" si="1"/>
        <v>0</v>
      </c>
      <c r="AD33" s="50">
        <f t="shared" si="1"/>
        <v>0</v>
      </c>
      <c r="AE33" s="50">
        <f t="shared" si="1"/>
        <v>0</v>
      </c>
      <c r="AF33" s="50">
        <f t="shared" si="1"/>
        <v>0</v>
      </c>
      <c r="AG33" s="50">
        <f t="shared" si="1"/>
        <v>0</v>
      </c>
      <c r="AH33" s="50">
        <f t="shared" si="1"/>
        <v>0</v>
      </c>
      <c r="AI33" s="50">
        <f t="shared" si="1"/>
        <v>0</v>
      </c>
      <c r="AJ33" s="50">
        <f t="shared" si="1"/>
        <v>0</v>
      </c>
      <c r="AK33" s="50">
        <f t="shared" si="1"/>
        <v>0</v>
      </c>
      <c r="AL33" s="50">
        <f t="shared" si="1"/>
        <v>0</v>
      </c>
      <c r="AM33" s="50">
        <f t="shared" si="1"/>
        <v>0</v>
      </c>
      <c r="AN33" s="50">
        <f t="shared" si="1"/>
        <v>0</v>
      </c>
      <c r="AO33" s="50">
        <f t="shared" si="1"/>
        <v>0</v>
      </c>
      <c r="AP33" s="51"/>
    </row>
    <row r="34" spans="1:42">
      <c r="A34" s="2"/>
      <c r="B34" s="2"/>
      <c r="C34" s="2"/>
      <c r="D34" s="45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1"/>
    </row>
    <row r="35" spans="1:42">
      <c r="A35" s="49">
        <f>A33+1</f>
        <v>5</v>
      </c>
      <c r="B35" s="2" t="s">
        <v>61</v>
      </c>
      <c r="C35" s="2"/>
      <c r="D35" s="45"/>
      <c r="E35" s="50">
        <f>E62</f>
        <v>686676.23135999986</v>
      </c>
      <c r="F35" s="50">
        <f t="shared" ref="F35:AO35" si="2">F62</f>
        <v>656349.84731076914</v>
      </c>
      <c r="G35" s="50">
        <f t="shared" si="2"/>
        <v>621680.38670769217</v>
      </c>
      <c r="H35" s="50">
        <f t="shared" si="2"/>
        <v>589213.04942769231</v>
      </c>
      <c r="I35" s="50">
        <f t="shared" si="2"/>
        <v>558727.62313846149</v>
      </c>
      <c r="J35" s="50">
        <f t="shared" si="2"/>
        <v>530040.59756307688</v>
      </c>
      <c r="K35" s="50">
        <f t="shared" si="2"/>
        <v>502613.67588923074</v>
      </c>
      <c r="L35" s="50">
        <f t="shared" si="2"/>
        <v>475590.47682461533</v>
      </c>
      <c r="M35" s="50">
        <f t="shared" si="2"/>
        <v>448555.04374153842</v>
      </c>
      <c r="N35" s="50">
        <f t="shared" si="2"/>
        <v>421519.61065846146</v>
      </c>
      <c r="O35" s="50">
        <f t="shared" si="2"/>
        <v>394484.17757538456</v>
      </c>
      <c r="P35" s="50">
        <f t="shared" si="2"/>
        <v>367448.74449230765</v>
      </c>
      <c r="Q35" s="50">
        <f t="shared" si="2"/>
        <v>340413.31140923069</v>
      </c>
      <c r="R35" s="50">
        <f t="shared" si="2"/>
        <v>313377.87832615385</v>
      </c>
      <c r="S35" s="50">
        <f t="shared" si="2"/>
        <v>286342.44524307689</v>
      </c>
      <c r="T35" s="50">
        <f t="shared" si="2"/>
        <v>262916.04760615382</v>
      </c>
      <c r="U35" s="50">
        <f t="shared" si="2"/>
        <v>246719.95487999995</v>
      </c>
      <c r="V35" s="50">
        <f t="shared" si="2"/>
        <v>234132.89759999997</v>
      </c>
      <c r="W35" s="50">
        <f t="shared" si="2"/>
        <v>221545.84031999999</v>
      </c>
      <c r="X35" s="50">
        <f t="shared" si="2"/>
        <v>208958.78303999998</v>
      </c>
      <c r="Y35" s="50">
        <f t="shared" si="2"/>
        <v>196371.72576</v>
      </c>
      <c r="Z35" s="50">
        <f t="shared" si="2"/>
        <v>183784.66847999996</v>
      </c>
      <c r="AA35" s="50">
        <f t="shared" si="2"/>
        <v>171197.61119999998</v>
      </c>
      <c r="AB35" s="50">
        <f t="shared" si="2"/>
        <v>158610.55391999998</v>
      </c>
      <c r="AC35" s="50">
        <f t="shared" si="2"/>
        <v>146023.49663999997</v>
      </c>
      <c r="AD35" s="50">
        <f t="shared" si="2"/>
        <v>133436.43935999999</v>
      </c>
      <c r="AE35" s="50">
        <f t="shared" si="2"/>
        <v>120849.38208</v>
      </c>
      <c r="AF35" s="50">
        <f t="shared" si="2"/>
        <v>108262.32479999997</v>
      </c>
      <c r="AG35" s="50">
        <f t="shared" si="2"/>
        <v>95675.267519999979</v>
      </c>
      <c r="AH35" s="50">
        <f t="shared" si="2"/>
        <v>83088.210239999986</v>
      </c>
      <c r="AI35" s="50">
        <f t="shared" si="2"/>
        <v>70501.152959999992</v>
      </c>
      <c r="AJ35" s="50">
        <f t="shared" si="2"/>
        <v>57914.095679999991</v>
      </c>
      <c r="AK35" s="50">
        <f t="shared" si="2"/>
        <v>45327.038399999998</v>
      </c>
      <c r="AL35" s="50">
        <f t="shared" si="2"/>
        <v>32739.981119999997</v>
      </c>
      <c r="AM35" s="50">
        <f t="shared" si="2"/>
        <v>20152.923839999996</v>
      </c>
      <c r="AN35" s="50">
        <f t="shared" si="2"/>
        <v>7565.8665599999986</v>
      </c>
      <c r="AO35" s="50">
        <f t="shared" si="2"/>
        <v>-5021.1907199999996</v>
      </c>
      <c r="AP35" s="51"/>
    </row>
    <row r="36" spans="1:42">
      <c r="A36" s="2"/>
      <c r="B36" s="2"/>
      <c r="C36" s="2"/>
      <c r="D36" s="45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1"/>
    </row>
    <row r="37" spans="1:42">
      <c r="A37" s="2"/>
      <c r="B37" s="2" t="s">
        <v>62</v>
      </c>
      <c r="C37" s="2"/>
      <c r="D37" s="4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1"/>
    </row>
    <row r="38" spans="1:42">
      <c r="A38" s="49">
        <f>A35+1</f>
        <v>6</v>
      </c>
      <c r="B38" s="2"/>
      <c r="C38" s="2" t="s">
        <v>63</v>
      </c>
      <c r="D38" s="45"/>
      <c r="E38" s="50">
        <f t="shared" ref="E38:AO38" si="3">E58*$F10</f>
        <v>809397.08553599997</v>
      </c>
      <c r="F38" s="50">
        <f t="shared" si="3"/>
        <v>773650.85500799993</v>
      </c>
      <c r="G38" s="50">
        <f t="shared" si="3"/>
        <v>732785.36543999997</v>
      </c>
      <c r="H38" s="50">
        <f t="shared" si="3"/>
        <v>694515.55651199992</v>
      </c>
      <c r="I38" s="50">
        <f t="shared" si="3"/>
        <v>658581.86015999992</v>
      </c>
      <c r="J38" s="50">
        <f t="shared" si="3"/>
        <v>624767.96966399997</v>
      </c>
      <c r="K38" s="50">
        <f t="shared" si="3"/>
        <v>592439.38531199994</v>
      </c>
      <c r="L38" s="50">
        <f t="shared" si="3"/>
        <v>560586.67574399989</v>
      </c>
      <c r="M38" s="50">
        <f t="shared" si="3"/>
        <v>528719.545728</v>
      </c>
      <c r="N38" s="50">
        <f t="shared" si="3"/>
        <v>496852.41571199993</v>
      </c>
      <c r="O38" s="50">
        <f t="shared" si="3"/>
        <v>464985.28569599998</v>
      </c>
      <c r="P38" s="50">
        <f t="shared" si="3"/>
        <v>433118.15567999997</v>
      </c>
      <c r="Q38" s="50">
        <f t="shared" si="3"/>
        <v>401251.02566399996</v>
      </c>
      <c r="R38" s="50">
        <f t="shared" si="3"/>
        <v>369383.89564799995</v>
      </c>
      <c r="S38" s="50">
        <f t="shared" si="3"/>
        <v>337516.765632</v>
      </c>
      <c r="T38" s="50">
        <f t="shared" si="3"/>
        <v>309903.66777599999</v>
      </c>
      <c r="U38" s="50">
        <f t="shared" si="3"/>
        <v>290813.05468799995</v>
      </c>
      <c r="V38" s="50">
        <f t="shared" si="3"/>
        <v>275976.47375999996</v>
      </c>
      <c r="W38" s="50">
        <f t="shared" si="3"/>
        <v>261139.89283199998</v>
      </c>
      <c r="X38" s="50">
        <f t="shared" si="3"/>
        <v>246303.31190399997</v>
      </c>
      <c r="Y38" s="50">
        <f t="shared" si="3"/>
        <v>231466.73097599999</v>
      </c>
      <c r="Z38" s="50">
        <f t="shared" si="3"/>
        <v>216630.15004799998</v>
      </c>
      <c r="AA38" s="50">
        <f t="shared" si="3"/>
        <v>201793.56911999997</v>
      </c>
      <c r="AB38" s="50">
        <f t="shared" si="3"/>
        <v>186956.98819199999</v>
      </c>
      <c r="AC38" s="50">
        <f t="shared" si="3"/>
        <v>172120.40726399998</v>
      </c>
      <c r="AD38" s="50">
        <f t="shared" si="3"/>
        <v>157283.826336</v>
      </c>
      <c r="AE38" s="50">
        <f t="shared" si="3"/>
        <v>142447.24540799999</v>
      </c>
      <c r="AF38" s="50">
        <f t="shared" si="3"/>
        <v>127610.66447999999</v>
      </c>
      <c r="AG38" s="50">
        <f t="shared" si="3"/>
        <v>112774.083552</v>
      </c>
      <c r="AH38" s="50">
        <f t="shared" si="3"/>
        <v>97937.502623999986</v>
      </c>
      <c r="AI38" s="50">
        <f t="shared" si="3"/>
        <v>83100.92169599999</v>
      </c>
      <c r="AJ38" s="50">
        <f t="shared" si="3"/>
        <v>68264.340767999995</v>
      </c>
      <c r="AK38" s="50">
        <f t="shared" si="3"/>
        <v>53427.759839999992</v>
      </c>
      <c r="AL38" s="50">
        <f t="shared" si="3"/>
        <v>38591.178911999996</v>
      </c>
      <c r="AM38" s="50">
        <f t="shared" si="3"/>
        <v>23754.597983999996</v>
      </c>
      <c r="AN38" s="50">
        <f t="shared" si="3"/>
        <v>8918.0170559999988</v>
      </c>
      <c r="AO38" s="50">
        <f t="shared" si="3"/>
        <v>-5918.5638719999997</v>
      </c>
      <c r="AP38" s="51"/>
    </row>
    <row r="39" spans="1:42">
      <c r="A39" s="49">
        <f>A38+1</f>
        <v>7</v>
      </c>
      <c r="B39" s="2"/>
      <c r="C39" s="2" t="s">
        <v>64</v>
      </c>
      <c r="D39" s="45"/>
      <c r="E39" s="50">
        <f t="shared" ref="E39:AO39" si="4">E58*$F11</f>
        <v>29061.953232</v>
      </c>
      <c r="F39" s="50">
        <f t="shared" si="4"/>
        <v>27778.460496</v>
      </c>
      <c r="G39" s="50">
        <f t="shared" si="4"/>
        <v>26311.157279999999</v>
      </c>
      <c r="H39" s="50">
        <f t="shared" si="4"/>
        <v>24937.053744000001</v>
      </c>
      <c r="I39" s="50">
        <f t="shared" si="4"/>
        <v>23646.82992</v>
      </c>
      <c r="J39" s="50">
        <f t="shared" si="4"/>
        <v>22432.719168</v>
      </c>
      <c r="K39" s="50">
        <f t="shared" si="4"/>
        <v>21271.939344000002</v>
      </c>
      <c r="L39" s="50">
        <f t="shared" si="4"/>
        <v>20128.246127999999</v>
      </c>
      <c r="M39" s="50">
        <f t="shared" si="4"/>
        <v>18984.035136000002</v>
      </c>
      <c r="N39" s="50">
        <f t="shared" si="4"/>
        <v>17839.824144000002</v>
      </c>
      <c r="O39" s="50">
        <f t="shared" si="4"/>
        <v>16695.613152000002</v>
      </c>
      <c r="P39" s="50">
        <f t="shared" si="4"/>
        <v>15551.40216</v>
      </c>
      <c r="Q39" s="50">
        <f t="shared" si="4"/>
        <v>14407.191168000001</v>
      </c>
      <c r="R39" s="50">
        <f t="shared" si="4"/>
        <v>13262.980176000001</v>
      </c>
      <c r="S39" s="50">
        <f t="shared" si="4"/>
        <v>12118.769184000001</v>
      </c>
      <c r="T39" s="50">
        <f t="shared" si="4"/>
        <v>11127.302112000001</v>
      </c>
      <c r="U39" s="50">
        <f t="shared" si="4"/>
        <v>10441.840656</v>
      </c>
      <c r="V39" s="50">
        <f t="shared" si="4"/>
        <v>9909.1231200000002</v>
      </c>
      <c r="W39" s="50">
        <f t="shared" si="4"/>
        <v>9376.4055840000001</v>
      </c>
      <c r="X39" s="50">
        <f t="shared" si="4"/>
        <v>8843.688048</v>
      </c>
      <c r="Y39" s="50">
        <f t="shared" si="4"/>
        <v>8310.9705119999999</v>
      </c>
      <c r="Z39" s="50">
        <f t="shared" si="4"/>
        <v>7778.2529760000007</v>
      </c>
      <c r="AA39" s="50">
        <f t="shared" si="4"/>
        <v>7245.5354400000006</v>
      </c>
      <c r="AB39" s="50">
        <f t="shared" si="4"/>
        <v>6712.8179040000005</v>
      </c>
      <c r="AC39" s="50">
        <f t="shared" si="4"/>
        <v>6180.1003680000003</v>
      </c>
      <c r="AD39" s="50">
        <f t="shared" si="4"/>
        <v>5647.3828320000002</v>
      </c>
      <c r="AE39" s="50">
        <f t="shared" si="4"/>
        <v>5114.6652960000001</v>
      </c>
      <c r="AF39" s="50">
        <f t="shared" si="4"/>
        <v>4581.94776</v>
      </c>
      <c r="AG39" s="50">
        <f t="shared" si="4"/>
        <v>4049.2302240000004</v>
      </c>
      <c r="AH39" s="50">
        <f t="shared" si="4"/>
        <v>3516.5126880000003</v>
      </c>
      <c r="AI39" s="50">
        <f t="shared" si="4"/>
        <v>2983.7951520000001</v>
      </c>
      <c r="AJ39" s="50">
        <f t="shared" si="4"/>
        <v>2451.077616</v>
      </c>
      <c r="AK39" s="50">
        <f t="shared" si="4"/>
        <v>1918.3600800000002</v>
      </c>
      <c r="AL39" s="50">
        <f t="shared" si="4"/>
        <v>1385.642544</v>
      </c>
      <c r="AM39" s="50">
        <f t="shared" si="4"/>
        <v>852.92500800000005</v>
      </c>
      <c r="AN39" s="50">
        <f t="shared" si="4"/>
        <v>320.207472</v>
      </c>
      <c r="AO39" s="50">
        <f t="shared" si="4"/>
        <v>-212.510064</v>
      </c>
      <c r="AP39" s="51"/>
    </row>
    <row r="40" spans="1:42">
      <c r="A40" s="49">
        <f>A39+1</f>
        <v>8</v>
      </c>
      <c r="B40" s="2"/>
      <c r="C40" s="2" t="s">
        <v>8</v>
      </c>
      <c r="D40" s="45"/>
      <c r="E40" s="53">
        <f t="shared" ref="E40:AO40" si="5">E58*$F12</f>
        <v>1275255.85824</v>
      </c>
      <c r="F40" s="53">
        <f t="shared" si="5"/>
        <v>1218935.4307200001</v>
      </c>
      <c r="G40" s="53">
        <f t="shared" si="5"/>
        <v>1154549.2896</v>
      </c>
      <c r="H40" s="53">
        <f t="shared" si="5"/>
        <v>1094252.80608</v>
      </c>
      <c r="I40" s="53">
        <f t="shared" si="5"/>
        <v>1037637.0144</v>
      </c>
      <c r="J40" s="53">
        <f t="shared" si="5"/>
        <v>984361.10976000002</v>
      </c>
      <c r="K40" s="53">
        <f t="shared" si="5"/>
        <v>933425.39807999996</v>
      </c>
      <c r="L40" s="53">
        <f t="shared" si="5"/>
        <v>883239.45695999998</v>
      </c>
      <c r="M40" s="53">
        <f t="shared" si="5"/>
        <v>833030.79551999993</v>
      </c>
      <c r="N40" s="53">
        <f t="shared" si="5"/>
        <v>782822.13407999999</v>
      </c>
      <c r="O40" s="53">
        <f t="shared" si="5"/>
        <v>732613.47263999993</v>
      </c>
      <c r="P40" s="53">
        <f t="shared" si="5"/>
        <v>682404.8112</v>
      </c>
      <c r="Q40" s="53">
        <f t="shared" si="5"/>
        <v>632196.14975999994</v>
      </c>
      <c r="R40" s="53">
        <f t="shared" si="5"/>
        <v>581987.48832</v>
      </c>
      <c r="S40" s="53">
        <f t="shared" si="5"/>
        <v>531778.82687999995</v>
      </c>
      <c r="T40" s="53">
        <f t="shared" si="5"/>
        <v>488272.65983999998</v>
      </c>
      <c r="U40" s="53">
        <f t="shared" si="5"/>
        <v>458194.20191999996</v>
      </c>
      <c r="V40" s="53">
        <f t="shared" si="5"/>
        <v>434818.23839999997</v>
      </c>
      <c r="W40" s="53">
        <f t="shared" si="5"/>
        <v>411442.27487999998</v>
      </c>
      <c r="X40" s="53">
        <f t="shared" si="5"/>
        <v>388066.31135999999</v>
      </c>
      <c r="Y40" s="53">
        <f t="shared" si="5"/>
        <v>364690.34784</v>
      </c>
      <c r="Z40" s="53">
        <f t="shared" si="5"/>
        <v>341314.38432000001</v>
      </c>
      <c r="AA40" s="53">
        <f t="shared" si="5"/>
        <v>317938.42079999996</v>
      </c>
      <c r="AB40" s="53">
        <f t="shared" si="5"/>
        <v>294562.45727999997</v>
      </c>
      <c r="AC40" s="53">
        <f t="shared" si="5"/>
        <v>271186.49375999998</v>
      </c>
      <c r="AD40" s="53">
        <f t="shared" si="5"/>
        <v>247810.53023999999</v>
      </c>
      <c r="AE40" s="53">
        <f t="shared" si="5"/>
        <v>224434.56672</v>
      </c>
      <c r="AF40" s="53">
        <f t="shared" si="5"/>
        <v>201058.60319999998</v>
      </c>
      <c r="AG40" s="53">
        <f t="shared" si="5"/>
        <v>177682.63967999999</v>
      </c>
      <c r="AH40" s="53">
        <f t="shared" si="5"/>
        <v>154306.67616</v>
      </c>
      <c r="AI40" s="53">
        <f t="shared" si="5"/>
        <v>130930.71264</v>
      </c>
      <c r="AJ40" s="53">
        <f t="shared" si="5"/>
        <v>107554.74911999999</v>
      </c>
      <c r="AK40" s="53">
        <f t="shared" si="5"/>
        <v>84178.785600000003</v>
      </c>
      <c r="AL40" s="53">
        <f t="shared" si="5"/>
        <v>60802.822079999998</v>
      </c>
      <c r="AM40" s="53">
        <f t="shared" si="5"/>
        <v>37426.858560000001</v>
      </c>
      <c r="AN40" s="53">
        <f t="shared" si="5"/>
        <v>14050.895039999999</v>
      </c>
      <c r="AO40" s="53">
        <f t="shared" si="5"/>
        <v>-9325.0684799999999</v>
      </c>
      <c r="AP40" s="51"/>
    </row>
    <row r="41" spans="1:42">
      <c r="A41" s="49">
        <f>A40+1</f>
        <v>9</v>
      </c>
      <c r="B41" s="2"/>
      <c r="C41" s="2" t="s">
        <v>65</v>
      </c>
      <c r="D41" s="45"/>
      <c r="E41" s="50">
        <f>E38+E39+E40</f>
        <v>2113714.8970079999</v>
      </c>
      <c r="F41" s="50">
        <f>F38+F39+F40</f>
        <v>2020364.7462240001</v>
      </c>
      <c r="G41" s="50">
        <f>G38+G39+G40</f>
        <v>1913645.81232</v>
      </c>
      <c r="H41" s="50">
        <f t="shared" ref="H41:AN41" si="6">H38+H39+H40</f>
        <v>1813705.416336</v>
      </c>
      <c r="I41" s="50">
        <f t="shared" si="6"/>
        <v>1719865.7044799998</v>
      </c>
      <c r="J41" s="50">
        <f t="shared" si="6"/>
        <v>1631561.798592</v>
      </c>
      <c r="K41" s="50">
        <f t="shared" si="6"/>
        <v>1547136.7227359999</v>
      </c>
      <c r="L41" s="50">
        <f t="shared" si="6"/>
        <v>1463954.3788319998</v>
      </c>
      <c r="M41" s="50">
        <f t="shared" si="6"/>
        <v>1380734.3763839998</v>
      </c>
      <c r="N41" s="50">
        <f t="shared" si="6"/>
        <v>1297514.3739359998</v>
      </c>
      <c r="O41" s="50">
        <f t="shared" si="6"/>
        <v>1214294.3714879998</v>
      </c>
      <c r="P41" s="50">
        <f t="shared" si="6"/>
        <v>1131074.36904</v>
      </c>
      <c r="Q41" s="50">
        <f t="shared" si="6"/>
        <v>1047854.3665919999</v>
      </c>
      <c r="R41" s="50">
        <f t="shared" si="6"/>
        <v>964634.36414399999</v>
      </c>
      <c r="S41" s="50">
        <f t="shared" si="6"/>
        <v>881414.36169599998</v>
      </c>
      <c r="T41" s="50">
        <f t="shared" si="6"/>
        <v>809303.62972799991</v>
      </c>
      <c r="U41" s="50">
        <f t="shared" si="6"/>
        <v>759449.09726399998</v>
      </c>
      <c r="V41" s="50">
        <f t="shared" si="6"/>
        <v>720703.83528</v>
      </c>
      <c r="W41" s="50">
        <f t="shared" si="6"/>
        <v>681958.57329600002</v>
      </c>
      <c r="X41" s="50">
        <f t="shared" si="6"/>
        <v>643213.31131200003</v>
      </c>
      <c r="Y41" s="50">
        <f t="shared" si="6"/>
        <v>604468.04932800005</v>
      </c>
      <c r="Z41" s="50">
        <f t="shared" si="6"/>
        <v>565722.78734399995</v>
      </c>
      <c r="AA41" s="50">
        <f t="shared" si="6"/>
        <v>526977.52535999997</v>
      </c>
      <c r="AB41" s="50">
        <f t="shared" si="6"/>
        <v>488232.26337599999</v>
      </c>
      <c r="AC41" s="50">
        <f t="shared" si="6"/>
        <v>449487.00139200001</v>
      </c>
      <c r="AD41" s="50">
        <f t="shared" si="6"/>
        <v>410741.73940800002</v>
      </c>
      <c r="AE41" s="50">
        <f t="shared" si="6"/>
        <v>371996.47742399998</v>
      </c>
      <c r="AF41" s="50">
        <f t="shared" si="6"/>
        <v>333251.21543999994</v>
      </c>
      <c r="AG41" s="50">
        <f t="shared" si="6"/>
        <v>294505.95345599996</v>
      </c>
      <c r="AH41" s="50">
        <f t="shared" si="6"/>
        <v>255760.69147199998</v>
      </c>
      <c r="AI41" s="50">
        <f t="shared" si="6"/>
        <v>217015.42948799999</v>
      </c>
      <c r="AJ41" s="50">
        <f t="shared" si="6"/>
        <v>178270.16750399998</v>
      </c>
      <c r="AK41" s="50">
        <f t="shared" si="6"/>
        <v>139524.90552</v>
      </c>
      <c r="AL41" s="50">
        <f t="shared" si="6"/>
        <v>100779.64353599999</v>
      </c>
      <c r="AM41" s="50">
        <f t="shared" si="6"/>
        <v>62034.381551999992</v>
      </c>
      <c r="AN41" s="50">
        <f t="shared" si="6"/>
        <v>23289.119567999998</v>
      </c>
      <c r="AO41" s="50">
        <f>AO38+AO39+AO40</f>
        <v>-15456.142415999999</v>
      </c>
      <c r="AP41" s="51"/>
    </row>
    <row r="42" spans="1:42">
      <c r="A42" s="2"/>
      <c r="B42" s="2"/>
      <c r="C42" s="2"/>
      <c r="D42" s="45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1"/>
    </row>
    <row r="43" spans="1:42">
      <c r="A43" s="49">
        <f>A41+1</f>
        <v>10</v>
      </c>
      <c r="B43" s="2" t="s">
        <v>66</v>
      </c>
      <c r="C43" s="2"/>
      <c r="D43" s="45"/>
      <c r="E43" s="54">
        <f>E30+E31+E33+E35+E41</f>
        <v>4264911.1283679996</v>
      </c>
      <c r="F43" s="54">
        <f t="shared" ref="F43:AO43" si="7">F30+F33+F35+F41+F31</f>
        <v>3441234.5935347695</v>
      </c>
      <c r="G43" s="54">
        <f t="shared" si="7"/>
        <v>3299846.199027692</v>
      </c>
      <c r="H43" s="54">
        <f t="shared" si="7"/>
        <v>3167438.4657636923</v>
      </c>
      <c r="I43" s="54">
        <f t="shared" si="7"/>
        <v>3043113.3276184611</v>
      </c>
      <c r="J43" s="54">
        <f t="shared" si="7"/>
        <v>2926122.396155077</v>
      </c>
      <c r="K43" s="54">
        <f t="shared" si="7"/>
        <v>2814270.3986252304</v>
      </c>
      <c r="L43" s="54">
        <f t="shared" si="7"/>
        <v>2704064.8556566155</v>
      </c>
      <c r="M43" s="54">
        <f t="shared" si="7"/>
        <v>2593809.4201255385</v>
      </c>
      <c r="N43" s="54">
        <f t="shared" si="7"/>
        <v>2483553.9845944615</v>
      </c>
      <c r="O43" s="54">
        <f t="shared" si="7"/>
        <v>2373298.5490633845</v>
      </c>
      <c r="P43" s="54">
        <f t="shared" si="7"/>
        <v>2263043.1135323076</v>
      </c>
      <c r="Q43" s="54">
        <f t="shared" si="7"/>
        <v>2152787.6780012306</v>
      </c>
      <c r="R43" s="54">
        <f t="shared" si="7"/>
        <v>2042532.2424701538</v>
      </c>
      <c r="S43" s="54">
        <f t="shared" si="7"/>
        <v>1932276.8069390769</v>
      </c>
      <c r="T43" s="54">
        <f t="shared" si="7"/>
        <v>1836739.6773341538</v>
      </c>
      <c r="U43" s="54">
        <f t="shared" si="7"/>
        <v>1770689.0521439998</v>
      </c>
      <c r="V43" s="54">
        <f t="shared" si="7"/>
        <v>1719356.73288</v>
      </c>
      <c r="W43" s="54">
        <f t="shared" si="7"/>
        <v>1668024.413616</v>
      </c>
      <c r="X43" s="54">
        <f t="shared" si="7"/>
        <v>1616692.0943519999</v>
      </c>
      <c r="Y43" s="54">
        <f t="shared" si="7"/>
        <v>1565359.7750880001</v>
      </c>
      <c r="Z43" s="54">
        <f t="shared" si="7"/>
        <v>1514027.4558239998</v>
      </c>
      <c r="AA43" s="54">
        <f t="shared" si="7"/>
        <v>1462695.13656</v>
      </c>
      <c r="AB43" s="54">
        <f t="shared" si="7"/>
        <v>1411362.817296</v>
      </c>
      <c r="AC43" s="54">
        <f t="shared" si="7"/>
        <v>1360030.4980319999</v>
      </c>
      <c r="AD43" s="54">
        <f t="shared" si="7"/>
        <v>1308698.1787680001</v>
      </c>
      <c r="AE43" s="54">
        <f t="shared" si="7"/>
        <v>1257365.8595040001</v>
      </c>
      <c r="AF43" s="54">
        <f t="shared" si="7"/>
        <v>1206033.54024</v>
      </c>
      <c r="AG43" s="54">
        <f t="shared" si="7"/>
        <v>1154701.220976</v>
      </c>
      <c r="AH43" s="54">
        <f t="shared" si="7"/>
        <v>1103368.9017119999</v>
      </c>
      <c r="AI43" s="54">
        <f t="shared" si="7"/>
        <v>1052036.5824480001</v>
      </c>
      <c r="AJ43" s="54">
        <f t="shared" si="7"/>
        <v>1000704.263184</v>
      </c>
      <c r="AK43" s="54">
        <f t="shared" si="7"/>
        <v>949371.94391999999</v>
      </c>
      <c r="AL43" s="54">
        <f t="shared" si="7"/>
        <v>898039.62465599994</v>
      </c>
      <c r="AM43" s="54">
        <f t="shared" si="7"/>
        <v>846707.30539199989</v>
      </c>
      <c r="AN43" s="54">
        <f t="shared" si="7"/>
        <v>795374.98612799996</v>
      </c>
      <c r="AO43" s="54">
        <f t="shared" si="7"/>
        <v>744042.66686400003</v>
      </c>
      <c r="AP43" s="51"/>
    </row>
    <row r="44" spans="1:42">
      <c r="A44" s="49">
        <f>A43+1</f>
        <v>11</v>
      </c>
      <c r="B44" s="2" t="s">
        <v>67</v>
      </c>
      <c r="C44" s="2"/>
      <c r="D44" s="45"/>
      <c r="E44" s="53">
        <f t="shared" ref="E44:AO44" si="8">E43/(1-$F16)-E43</f>
        <v>195644.42722381279</v>
      </c>
      <c r="F44" s="53">
        <f t="shared" si="8"/>
        <v>157859.88282773597</v>
      </c>
      <c r="G44" s="53">
        <f t="shared" si="8"/>
        <v>151373.96773434989</v>
      </c>
      <c r="H44" s="53">
        <f t="shared" si="8"/>
        <v>145300.02284904337</v>
      </c>
      <c r="I44" s="53">
        <f t="shared" si="8"/>
        <v>139596.85115100769</v>
      </c>
      <c r="J44" s="53">
        <f t="shared" si="8"/>
        <v>134230.12178957043</v>
      </c>
      <c r="K44" s="53">
        <f t="shared" si="8"/>
        <v>129099.13093608897</v>
      </c>
      <c r="L44" s="53">
        <f t="shared" si="8"/>
        <v>124043.66795408912</v>
      </c>
      <c r="M44" s="53">
        <f t="shared" si="8"/>
        <v>118985.91624871129</v>
      </c>
      <c r="N44" s="53">
        <f t="shared" si="8"/>
        <v>113928.164543333</v>
      </c>
      <c r="O44" s="53">
        <f t="shared" si="8"/>
        <v>108870.4128379547</v>
      </c>
      <c r="P44" s="53">
        <f t="shared" si="8"/>
        <v>103812.66113257641</v>
      </c>
      <c r="Q44" s="53">
        <f t="shared" si="8"/>
        <v>98754.909427198581</v>
      </c>
      <c r="R44" s="53">
        <f t="shared" si="8"/>
        <v>93697.157721820055</v>
      </c>
      <c r="S44" s="53">
        <f t="shared" si="8"/>
        <v>88639.406016441993</v>
      </c>
      <c r="T44" s="53">
        <f t="shared" si="8"/>
        <v>84256.827707638033</v>
      </c>
      <c r="U44" s="53">
        <f t="shared" si="8"/>
        <v>81226.884915360715</v>
      </c>
      <c r="V44" s="53">
        <f t="shared" si="8"/>
        <v>78872.115519657498</v>
      </c>
      <c r="W44" s="53">
        <f t="shared" si="8"/>
        <v>76517.346123954281</v>
      </c>
      <c r="X44" s="53">
        <f t="shared" si="8"/>
        <v>74162.576728251064</v>
      </c>
      <c r="Y44" s="53">
        <f t="shared" si="8"/>
        <v>71807.807332547614</v>
      </c>
      <c r="Z44" s="53">
        <f t="shared" si="8"/>
        <v>69453.037936844397</v>
      </c>
      <c r="AA44" s="53">
        <f t="shared" si="8"/>
        <v>67098.26854114118</v>
      </c>
      <c r="AB44" s="53">
        <f t="shared" si="8"/>
        <v>64743.499145437963</v>
      </c>
      <c r="AC44" s="53">
        <f t="shared" si="8"/>
        <v>62388.729749734746</v>
      </c>
      <c r="AD44" s="53">
        <f t="shared" si="8"/>
        <v>60033.960354031529</v>
      </c>
      <c r="AE44" s="53">
        <f t="shared" si="8"/>
        <v>57679.190958328312</v>
      </c>
      <c r="AF44" s="53">
        <f t="shared" si="8"/>
        <v>55324.421562625095</v>
      </c>
      <c r="AG44" s="53">
        <f t="shared" si="8"/>
        <v>52969.652166921645</v>
      </c>
      <c r="AH44" s="53">
        <f t="shared" si="8"/>
        <v>50614.882771218428</v>
      </c>
      <c r="AI44" s="53">
        <f t="shared" si="8"/>
        <v>48260.113375515211</v>
      </c>
      <c r="AJ44" s="53">
        <f t="shared" si="8"/>
        <v>45905.343979811994</v>
      </c>
      <c r="AK44" s="53">
        <f t="shared" si="8"/>
        <v>43550.574584108777</v>
      </c>
      <c r="AL44" s="53">
        <f t="shared" si="8"/>
        <v>41195.80518840556</v>
      </c>
      <c r="AM44" s="53">
        <f t="shared" si="8"/>
        <v>38841.035792702227</v>
      </c>
      <c r="AN44" s="53">
        <f t="shared" si="8"/>
        <v>36486.26639699901</v>
      </c>
      <c r="AO44" s="53">
        <f t="shared" si="8"/>
        <v>34131.497001295793</v>
      </c>
      <c r="AP44" s="51"/>
    </row>
    <row r="45" spans="1:42">
      <c r="A45" s="49">
        <f>A44+1</f>
        <v>12</v>
      </c>
      <c r="B45" s="2"/>
      <c r="C45" s="2" t="s">
        <v>68</v>
      </c>
      <c r="D45" s="45"/>
      <c r="E45" s="54">
        <f>SUM(E43:E44)</f>
        <v>4460555.5555918124</v>
      </c>
      <c r="F45" s="54">
        <f t="shared" ref="F45:AO45" si="9">SUM(F43:F44)</f>
        <v>3599094.4763625055</v>
      </c>
      <c r="G45" s="54">
        <f t="shared" si="9"/>
        <v>3451220.1667620419</v>
      </c>
      <c r="H45" s="54">
        <f t="shared" si="9"/>
        <v>3312738.4886127356</v>
      </c>
      <c r="I45" s="54">
        <f t="shared" si="9"/>
        <v>3182710.1787694688</v>
      </c>
      <c r="J45" s="54">
        <f t="shared" si="9"/>
        <v>3060352.5179446475</v>
      </c>
      <c r="K45" s="54">
        <f t="shared" si="9"/>
        <v>2943369.5295613194</v>
      </c>
      <c r="L45" s="54">
        <f t="shared" si="9"/>
        <v>2828108.5236107046</v>
      </c>
      <c r="M45" s="54">
        <f t="shared" si="9"/>
        <v>2712795.3363742498</v>
      </c>
      <c r="N45" s="54">
        <f t="shared" si="9"/>
        <v>2597482.1491377945</v>
      </c>
      <c r="O45" s="54">
        <f t="shared" si="9"/>
        <v>2482168.9619013392</v>
      </c>
      <c r="P45" s="54">
        <f t="shared" si="9"/>
        <v>2366855.774664884</v>
      </c>
      <c r="Q45" s="54">
        <f t="shared" si="9"/>
        <v>2251542.5874284292</v>
      </c>
      <c r="R45" s="54">
        <f t="shared" si="9"/>
        <v>2136229.4001919739</v>
      </c>
      <c r="S45" s="54">
        <f t="shared" si="9"/>
        <v>2020916.2129555189</v>
      </c>
      <c r="T45" s="54">
        <f t="shared" si="9"/>
        <v>1920996.5050417918</v>
      </c>
      <c r="U45" s="54">
        <f t="shared" si="9"/>
        <v>1851915.9370593606</v>
      </c>
      <c r="V45" s="54">
        <f t="shared" si="9"/>
        <v>1798228.8483996575</v>
      </c>
      <c r="W45" s="54">
        <f t="shared" si="9"/>
        <v>1744541.7597399543</v>
      </c>
      <c r="X45" s="54">
        <f t="shared" si="9"/>
        <v>1690854.671080251</v>
      </c>
      <c r="Y45" s="54">
        <f t="shared" si="9"/>
        <v>1637167.5824205477</v>
      </c>
      <c r="Z45" s="54">
        <f t="shared" si="9"/>
        <v>1583480.4937608442</v>
      </c>
      <c r="AA45" s="54">
        <f t="shared" si="9"/>
        <v>1529793.4051011412</v>
      </c>
      <c r="AB45" s="54">
        <f t="shared" si="9"/>
        <v>1476106.3164414379</v>
      </c>
      <c r="AC45" s="54">
        <f t="shared" si="9"/>
        <v>1422419.2277817347</v>
      </c>
      <c r="AD45" s="54">
        <f t="shared" si="9"/>
        <v>1368732.1391220316</v>
      </c>
      <c r="AE45" s="54">
        <f t="shared" si="9"/>
        <v>1315045.0504623284</v>
      </c>
      <c r="AF45" s="54">
        <f t="shared" si="9"/>
        <v>1261357.9618026251</v>
      </c>
      <c r="AG45" s="54">
        <f t="shared" si="9"/>
        <v>1207670.8731429216</v>
      </c>
      <c r="AH45" s="54">
        <f t="shared" si="9"/>
        <v>1153983.7844832183</v>
      </c>
      <c r="AI45" s="54">
        <f t="shared" si="9"/>
        <v>1100296.6958235153</v>
      </c>
      <c r="AJ45" s="54">
        <f t="shared" si="9"/>
        <v>1046609.607163812</v>
      </c>
      <c r="AK45" s="54">
        <f t="shared" si="9"/>
        <v>992922.51850410877</v>
      </c>
      <c r="AL45" s="54">
        <f t="shared" si="9"/>
        <v>939235.4298444055</v>
      </c>
      <c r="AM45" s="54">
        <f t="shared" si="9"/>
        <v>885548.34118470212</v>
      </c>
      <c r="AN45" s="54">
        <f t="shared" si="9"/>
        <v>831861.25252499897</v>
      </c>
      <c r="AO45" s="54">
        <f t="shared" si="9"/>
        <v>778174.16386529582</v>
      </c>
      <c r="AP45" s="51"/>
    </row>
    <row r="46" spans="1:42">
      <c r="A46" s="49"/>
      <c r="B46" s="2"/>
      <c r="C46" s="2"/>
      <c r="D46" s="4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1"/>
    </row>
    <row r="47" spans="1:42">
      <c r="A47" s="49">
        <f>A45+1</f>
        <v>13</v>
      </c>
      <c r="B47" s="2" t="s">
        <v>69</v>
      </c>
      <c r="C47" s="2"/>
      <c r="D47" s="45"/>
      <c r="E47" s="54">
        <f>E32</f>
        <v>7000000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1"/>
    </row>
    <row r="48" spans="1:42">
      <c r="A48" s="49">
        <f>A47+1</f>
        <v>14</v>
      </c>
      <c r="B48" s="2" t="s">
        <v>67</v>
      </c>
      <c r="C48" s="2"/>
      <c r="D48" s="45"/>
      <c r="E48" s="53">
        <f>E47/(1-$F16)-E47</f>
        <v>321111.26101958007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1"/>
    </row>
    <row r="49" spans="1:42">
      <c r="A49" s="49">
        <f>A48+1</f>
        <v>15</v>
      </c>
      <c r="B49" s="2"/>
      <c r="C49" s="2" t="s">
        <v>70</v>
      </c>
      <c r="D49" s="45"/>
      <c r="E49" s="54">
        <f>SUM(E47:E48)</f>
        <v>7321111.2610195801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1"/>
    </row>
    <row r="50" spans="1:42">
      <c r="A50" s="2"/>
      <c r="B50" s="2"/>
      <c r="C50" s="2"/>
      <c r="D50" s="45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1"/>
    </row>
    <row r="51" spans="1:42">
      <c r="A51" s="49">
        <f>A49+1</f>
        <v>16</v>
      </c>
      <c r="B51" s="2" t="s">
        <v>71</v>
      </c>
      <c r="C51" s="2"/>
      <c r="D51" s="45"/>
      <c r="E51" s="53">
        <f>E45+E49</f>
        <v>11781666.816611392</v>
      </c>
      <c r="F51" s="53">
        <f t="shared" ref="F51:AO51" si="10">F45+F49</f>
        <v>3599094.4763625055</v>
      </c>
      <c r="G51" s="53">
        <f t="shared" si="10"/>
        <v>3451220.1667620419</v>
      </c>
      <c r="H51" s="53">
        <f t="shared" si="10"/>
        <v>3312738.4886127356</v>
      </c>
      <c r="I51" s="53">
        <f t="shared" si="10"/>
        <v>3182710.1787694688</v>
      </c>
      <c r="J51" s="53">
        <f t="shared" si="10"/>
        <v>3060352.5179446475</v>
      </c>
      <c r="K51" s="53">
        <f t="shared" si="10"/>
        <v>2943369.5295613194</v>
      </c>
      <c r="L51" s="53">
        <f t="shared" si="10"/>
        <v>2828108.5236107046</v>
      </c>
      <c r="M51" s="53">
        <f t="shared" si="10"/>
        <v>2712795.3363742498</v>
      </c>
      <c r="N51" s="53">
        <f t="shared" si="10"/>
        <v>2597482.1491377945</v>
      </c>
      <c r="O51" s="53">
        <f t="shared" si="10"/>
        <v>2482168.9619013392</v>
      </c>
      <c r="P51" s="53">
        <f t="shared" si="10"/>
        <v>2366855.774664884</v>
      </c>
      <c r="Q51" s="53">
        <f t="shared" si="10"/>
        <v>2251542.5874284292</v>
      </c>
      <c r="R51" s="53">
        <f t="shared" si="10"/>
        <v>2136229.4001919739</v>
      </c>
      <c r="S51" s="53">
        <f t="shared" si="10"/>
        <v>2020916.2129555189</v>
      </c>
      <c r="T51" s="53">
        <f t="shared" si="10"/>
        <v>1920996.5050417918</v>
      </c>
      <c r="U51" s="53">
        <f t="shared" si="10"/>
        <v>1851915.9370593606</v>
      </c>
      <c r="V51" s="53">
        <f t="shared" si="10"/>
        <v>1798228.8483996575</v>
      </c>
      <c r="W51" s="53">
        <f t="shared" si="10"/>
        <v>1744541.7597399543</v>
      </c>
      <c r="X51" s="53">
        <f t="shared" si="10"/>
        <v>1690854.671080251</v>
      </c>
      <c r="Y51" s="53">
        <f t="shared" si="10"/>
        <v>1637167.5824205477</v>
      </c>
      <c r="Z51" s="53">
        <f t="shared" si="10"/>
        <v>1583480.4937608442</v>
      </c>
      <c r="AA51" s="53">
        <f t="shared" si="10"/>
        <v>1529793.4051011412</v>
      </c>
      <c r="AB51" s="53">
        <f t="shared" si="10"/>
        <v>1476106.3164414379</v>
      </c>
      <c r="AC51" s="53">
        <f t="shared" si="10"/>
        <v>1422419.2277817347</v>
      </c>
      <c r="AD51" s="53">
        <f t="shared" si="10"/>
        <v>1368732.1391220316</v>
      </c>
      <c r="AE51" s="53">
        <f t="shared" si="10"/>
        <v>1315045.0504623284</v>
      </c>
      <c r="AF51" s="53">
        <f t="shared" si="10"/>
        <v>1261357.9618026251</v>
      </c>
      <c r="AG51" s="53">
        <f t="shared" si="10"/>
        <v>1207670.8731429216</v>
      </c>
      <c r="AH51" s="53">
        <f t="shared" si="10"/>
        <v>1153983.7844832183</v>
      </c>
      <c r="AI51" s="53">
        <f t="shared" si="10"/>
        <v>1100296.6958235153</v>
      </c>
      <c r="AJ51" s="53">
        <f t="shared" si="10"/>
        <v>1046609.607163812</v>
      </c>
      <c r="AK51" s="53">
        <f t="shared" si="10"/>
        <v>992922.51850410877</v>
      </c>
      <c r="AL51" s="53">
        <f t="shared" si="10"/>
        <v>939235.4298444055</v>
      </c>
      <c r="AM51" s="53">
        <f t="shared" si="10"/>
        <v>885548.34118470212</v>
      </c>
      <c r="AN51" s="53">
        <f t="shared" si="10"/>
        <v>831861.25252499897</v>
      </c>
      <c r="AO51" s="53">
        <f t="shared" si="10"/>
        <v>778174.16386529582</v>
      </c>
      <c r="AP51" s="51"/>
    </row>
    <row r="52" spans="1:42">
      <c r="A52" s="2"/>
      <c r="B52" s="2"/>
      <c r="C52" s="2"/>
      <c r="D52" s="4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45"/>
    </row>
    <row r="53" spans="1:42" hidden="1">
      <c r="A53" s="2"/>
      <c r="B53" s="2"/>
      <c r="C53" s="2"/>
      <c r="D53" s="45"/>
      <c r="E53" s="4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45"/>
    </row>
    <row r="54" spans="1:42" hidden="1">
      <c r="A54" s="49">
        <f>A51+1</f>
        <v>17</v>
      </c>
      <c r="B54" s="2" t="s">
        <v>72</v>
      </c>
      <c r="C54" s="45"/>
      <c r="D54" s="45"/>
      <c r="E54" s="57">
        <f t="shared" ref="E54:AO54" si="11">+E51/$F$25</f>
        <v>0.42687198610910843</v>
      </c>
      <c r="F54" s="57">
        <f t="shared" si="11"/>
        <v>0.13040197378125021</v>
      </c>
      <c r="G54" s="57">
        <f t="shared" si="11"/>
        <v>0.12504420894065368</v>
      </c>
      <c r="H54" s="57">
        <f t="shared" si="11"/>
        <v>0.12002675683379477</v>
      </c>
      <c r="I54" s="57">
        <f t="shared" si="11"/>
        <v>0.11531558618729959</v>
      </c>
      <c r="J54" s="57">
        <f t="shared" si="11"/>
        <v>0.11088233760669013</v>
      </c>
      <c r="K54" s="57">
        <f t="shared" si="11"/>
        <v>0.10664382353483041</v>
      </c>
      <c r="L54" s="57">
        <f t="shared" si="11"/>
        <v>0.10246770013082263</v>
      </c>
      <c r="M54" s="57">
        <f t="shared" si="11"/>
        <v>9.8289686100516291E-2</v>
      </c>
      <c r="N54" s="57">
        <f t="shared" si="11"/>
        <v>9.4111672070209942E-2</v>
      </c>
      <c r="O54" s="57">
        <f t="shared" si="11"/>
        <v>8.9933658039903594E-2</v>
      </c>
      <c r="P54" s="57">
        <f t="shared" si="11"/>
        <v>8.5755644009597246E-2</v>
      </c>
      <c r="Q54" s="57">
        <f t="shared" si="11"/>
        <v>8.1577629979290911E-2</v>
      </c>
      <c r="R54" s="57">
        <f t="shared" si="11"/>
        <v>7.7399615948984563E-2</v>
      </c>
      <c r="S54" s="57">
        <f t="shared" si="11"/>
        <v>7.3221601918678214E-2</v>
      </c>
      <c r="T54" s="57">
        <f t="shared" si="11"/>
        <v>6.9601322646441727E-2</v>
      </c>
      <c r="U54" s="57">
        <f t="shared" si="11"/>
        <v>6.7098403516643493E-2</v>
      </c>
      <c r="V54" s="57">
        <f t="shared" si="11"/>
        <v>6.5153219144915134E-2</v>
      </c>
      <c r="W54" s="57">
        <f t="shared" si="11"/>
        <v>6.3208034773186747E-2</v>
      </c>
      <c r="X54" s="57">
        <f t="shared" si="11"/>
        <v>6.1262850401458367E-2</v>
      </c>
      <c r="Y54" s="57">
        <f t="shared" si="11"/>
        <v>5.9317666029729987E-2</v>
      </c>
      <c r="Z54" s="57">
        <f t="shared" si="11"/>
        <v>5.7372481658001601E-2</v>
      </c>
      <c r="AA54" s="57">
        <f t="shared" si="11"/>
        <v>5.5427297286273235E-2</v>
      </c>
      <c r="AB54" s="57">
        <f t="shared" si="11"/>
        <v>5.3482112914544855E-2</v>
      </c>
      <c r="AC54" s="57">
        <f t="shared" si="11"/>
        <v>5.1536928542816475E-2</v>
      </c>
      <c r="AD54" s="57">
        <f t="shared" si="11"/>
        <v>4.9591744171088102E-2</v>
      </c>
      <c r="AE54" s="57">
        <f t="shared" si="11"/>
        <v>4.7646559799359722E-2</v>
      </c>
      <c r="AF54" s="57">
        <f t="shared" si="11"/>
        <v>4.5701375427631342E-2</v>
      </c>
      <c r="AG54" s="57">
        <f t="shared" si="11"/>
        <v>4.3756191055902956E-2</v>
      </c>
      <c r="AH54" s="57">
        <f t="shared" si="11"/>
        <v>4.1811006684174576E-2</v>
      </c>
      <c r="AI54" s="57">
        <f t="shared" si="11"/>
        <v>3.986582231244621E-2</v>
      </c>
      <c r="AJ54" s="57">
        <f t="shared" si="11"/>
        <v>3.792063794071783E-2</v>
      </c>
      <c r="AK54" s="57">
        <f t="shared" si="11"/>
        <v>3.597545356898945E-2</v>
      </c>
      <c r="AL54" s="57">
        <f t="shared" si="11"/>
        <v>3.403026919726107E-2</v>
      </c>
      <c r="AM54" s="57">
        <f t="shared" si="11"/>
        <v>3.2085084825532684E-2</v>
      </c>
      <c r="AN54" s="57">
        <f t="shared" si="11"/>
        <v>3.0139900453804311E-2</v>
      </c>
      <c r="AO54" s="57">
        <f t="shared" si="11"/>
        <v>2.8194716082075934E-2</v>
      </c>
      <c r="AP54" s="45"/>
    </row>
    <row r="55" spans="1:42">
      <c r="A55" s="49"/>
      <c r="B55" s="2"/>
      <c r="C55" s="2"/>
      <c r="D55" s="45"/>
      <c r="E55" s="45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45"/>
    </row>
    <row r="56" spans="1:42">
      <c r="A56" s="2"/>
      <c r="B56" s="2"/>
      <c r="C56" s="2"/>
      <c r="D56" s="45"/>
      <c r="E56" s="4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45"/>
    </row>
    <row r="57" spans="1:42">
      <c r="A57" s="2"/>
      <c r="B57" s="2"/>
      <c r="C57" s="2"/>
      <c r="D57" s="45"/>
      <c r="E57" s="45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45"/>
    </row>
    <row r="58" spans="1:42">
      <c r="A58" s="58" t="s">
        <v>73</v>
      </c>
      <c r="B58" s="2"/>
      <c r="C58" s="2"/>
      <c r="D58" s="45"/>
      <c r="E58" s="54">
        <f>F25-E30/2-E69/2</f>
        <v>27110031</v>
      </c>
      <c r="F58" s="54">
        <f t="shared" ref="F58:AO58" si="12">+E58-E30/2-F30/2-E69/2-F69/2</f>
        <v>25912743</v>
      </c>
      <c r="G58" s="54">
        <f t="shared" si="12"/>
        <v>24543990</v>
      </c>
      <c r="H58" s="54">
        <f t="shared" si="12"/>
        <v>23262177</v>
      </c>
      <c r="I58" s="54">
        <f t="shared" si="12"/>
        <v>22058610</v>
      </c>
      <c r="J58" s="54">
        <f t="shared" si="12"/>
        <v>20926044</v>
      </c>
      <c r="K58" s="54">
        <f t="shared" si="12"/>
        <v>19843227</v>
      </c>
      <c r="L58" s="54">
        <f t="shared" si="12"/>
        <v>18776349</v>
      </c>
      <c r="M58" s="54">
        <f t="shared" si="12"/>
        <v>17708988</v>
      </c>
      <c r="N58" s="54">
        <f t="shared" si="12"/>
        <v>16641627</v>
      </c>
      <c r="O58" s="54">
        <f t="shared" si="12"/>
        <v>15574266</v>
      </c>
      <c r="P58" s="54">
        <f t="shared" si="12"/>
        <v>14506905</v>
      </c>
      <c r="Q58" s="54">
        <f t="shared" si="12"/>
        <v>13439544</v>
      </c>
      <c r="R58" s="54">
        <f t="shared" si="12"/>
        <v>12372183</v>
      </c>
      <c r="S58" s="54">
        <f t="shared" si="12"/>
        <v>11304822</v>
      </c>
      <c r="T58" s="54">
        <f t="shared" si="12"/>
        <v>10379946</v>
      </c>
      <c r="U58" s="54">
        <f t="shared" si="12"/>
        <v>9740523</v>
      </c>
      <c r="V58" s="54">
        <f t="shared" si="12"/>
        <v>9243585</v>
      </c>
      <c r="W58" s="54">
        <f t="shared" si="12"/>
        <v>8746647</v>
      </c>
      <c r="X58" s="54">
        <f t="shared" si="12"/>
        <v>8249709</v>
      </c>
      <c r="Y58" s="54">
        <f t="shared" si="12"/>
        <v>7752771</v>
      </c>
      <c r="Z58" s="54">
        <f t="shared" si="12"/>
        <v>7255833</v>
      </c>
      <c r="AA58" s="54">
        <f t="shared" si="12"/>
        <v>6758895</v>
      </c>
      <c r="AB58" s="54">
        <f t="shared" si="12"/>
        <v>6261957</v>
      </c>
      <c r="AC58" s="54">
        <f t="shared" si="12"/>
        <v>5765019</v>
      </c>
      <c r="AD58" s="54">
        <f t="shared" si="12"/>
        <v>5268081</v>
      </c>
      <c r="AE58" s="54">
        <f t="shared" si="12"/>
        <v>4771143</v>
      </c>
      <c r="AF58" s="54">
        <f t="shared" si="12"/>
        <v>4274205</v>
      </c>
      <c r="AG58" s="54">
        <f t="shared" si="12"/>
        <v>3777267</v>
      </c>
      <c r="AH58" s="54">
        <f t="shared" si="12"/>
        <v>3280329</v>
      </c>
      <c r="AI58" s="54">
        <f t="shared" si="12"/>
        <v>2783391</v>
      </c>
      <c r="AJ58" s="54">
        <f t="shared" si="12"/>
        <v>2286453</v>
      </c>
      <c r="AK58" s="54">
        <f t="shared" si="12"/>
        <v>1789515</v>
      </c>
      <c r="AL58" s="54">
        <f t="shared" si="12"/>
        <v>1292577</v>
      </c>
      <c r="AM58" s="54">
        <f t="shared" si="12"/>
        <v>795639</v>
      </c>
      <c r="AN58" s="54">
        <f t="shared" si="12"/>
        <v>298701</v>
      </c>
      <c r="AO58" s="54">
        <f t="shared" si="12"/>
        <v>-198237</v>
      </c>
      <c r="AP58" s="51"/>
    </row>
    <row r="59" spans="1:42">
      <c r="A59" s="2"/>
      <c r="B59" s="2"/>
      <c r="C59" s="2"/>
      <c r="D59" s="45"/>
      <c r="E59" s="59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51"/>
    </row>
    <row r="60" spans="1:42">
      <c r="A60" s="2" t="s">
        <v>74</v>
      </c>
      <c r="B60" s="2"/>
      <c r="C60" s="2"/>
      <c r="D60" s="45"/>
      <c r="E60" s="5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1"/>
    </row>
    <row r="61" spans="1:42">
      <c r="A61" s="2"/>
      <c r="B61" s="2" t="s">
        <v>75</v>
      </c>
      <c r="C61" s="2"/>
      <c r="D61" s="45"/>
      <c r="E61" s="50">
        <f>(E40)/(1-$F$15)</f>
        <v>1961932.0895999998</v>
      </c>
      <c r="F61" s="50">
        <f t="shared" ref="F61:AO61" si="13">(F40)/(1-$F$15)</f>
        <v>1875285.2780307692</v>
      </c>
      <c r="G61" s="50">
        <f t="shared" si="13"/>
        <v>1776229.6763076922</v>
      </c>
      <c r="H61" s="50">
        <f t="shared" si="13"/>
        <v>1683465.8555076923</v>
      </c>
      <c r="I61" s="50">
        <f t="shared" si="13"/>
        <v>1596364.6375384615</v>
      </c>
      <c r="J61" s="50">
        <f t="shared" si="13"/>
        <v>1514401.7073230769</v>
      </c>
      <c r="K61" s="50">
        <f t="shared" si="13"/>
        <v>1436039.0739692308</v>
      </c>
      <c r="L61" s="50">
        <f t="shared" si="13"/>
        <v>1358829.9337846152</v>
      </c>
      <c r="M61" s="50">
        <f t="shared" si="13"/>
        <v>1281585.8392615383</v>
      </c>
      <c r="N61" s="50">
        <f t="shared" si="13"/>
        <v>1204341.7447384614</v>
      </c>
      <c r="O61" s="50">
        <f t="shared" si="13"/>
        <v>1127097.6502153846</v>
      </c>
      <c r="P61" s="50">
        <f t="shared" si="13"/>
        <v>1049853.5556923077</v>
      </c>
      <c r="Q61" s="50">
        <f t="shared" si="13"/>
        <v>972609.46116923064</v>
      </c>
      <c r="R61" s="50">
        <f t="shared" si="13"/>
        <v>895365.36664615385</v>
      </c>
      <c r="S61" s="50">
        <f t="shared" si="13"/>
        <v>818121.27212307684</v>
      </c>
      <c r="T61" s="50">
        <f t="shared" si="13"/>
        <v>751188.70744615374</v>
      </c>
      <c r="U61" s="50">
        <f t="shared" si="13"/>
        <v>704914.15679999988</v>
      </c>
      <c r="V61" s="50">
        <f t="shared" si="13"/>
        <v>668951.13599999994</v>
      </c>
      <c r="W61" s="50">
        <f t="shared" si="13"/>
        <v>632988.1152</v>
      </c>
      <c r="X61" s="50">
        <f t="shared" si="13"/>
        <v>597025.09439999994</v>
      </c>
      <c r="Y61" s="50">
        <f t="shared" si="13"/>
        <v>561062.0736</v>
      </c>
      <c r="Z61" s="50">
        <f t="shared" si="13"/>
        <v>525099.05279999995</v>
      </c>
      <c r="AA61" s="50">
        <f t="shared" si="13"/>
        <v>489136.03199999995</v>
      </c>
      <c r="AB61" s="50">
        <f t="shared" si="13"/>
        <v>453173.01119999995</v>
      </c>
      <c r="AC61" s="50">
        <f t="shared" si="13"/>
        <v>417209.99039999995</v>
      </c>
      <c r="AD61" s="50">
        <f t="shared" si="13"/>
        <v>381246.96959999995</v>
      </c>
      <c r="AE61" s="50">
        <f t="shared" si="13"/>
        <v>345283.94880000001</v>
      </c>
      <c r="AF61" s="50">
        <f t="shared" si="13"/>
        <v>309320.92799999996</v>
      </c>
      <c r="AG61" s="50">
        <f t="shared" si="13"/>
        <v>273357.90719999996</v>
      </c>
      <c r="AH61" s="50">
        <f t="shared" si="13"/>
        <v>237394.88639999999</v>
      </c>
      <c r="AI61" s="50">
        <f t="shared" si="13"/>
        <v>201431.86559999999</v>
      </c>
      <c r="AJ61" s="50">
        <f t="shared" si="13"/>
        <v>165468.84479999999</v>
      </c>
      <c r="AK61" s="50">
        <f t="shared" si="13"/>
        <v>129505.82399999999</v>
      </c>
      <c r="AL61" s="50">
        <f t="shared" si="13"/>
        <v>93542.803199999995</v>
      </c>
      <c r="AM61" s="50">
        <f t="shared" si="13"/>
        <v>57579.782399999996</v>
      </c>
      <c r="AN61" s="50">
        <f t="shared" si="13"/>
        <v>21616.761599999998</v>
      </c>
      <c r="AO61" s="50">
        <f t="shared" si="13"/>
        <v>-14346.259199999999</v>
      </c>
      <c r="AP61" s="51"/>
    </row>
    <row r="62" spans="1:42">
      <c r="A62" s="2"/>
      <c r="B62" s="2" t="s">
        <v>76</v>
      </c>
      <c r="C62" s="2"/>
      <c r="D62" s="45"/>
      <c r="E62" s="53">
        <f t="shared" ref="E62:AO62" si="14">E61*$F15</f>
        <v>686676.23135999986</v>
      </c>
      <c r="F62" s="53">
        <f t="shared" si="14"/>
        <v>656349.84731076914</v>
      </c>
      <c r="G62" s="53">
        <f t="shared" si="14"/>
        <v>621680.38670769217</v>
      </c>
      <c r="H62" s="53">
        <f t="shared" si="14"/>
        <v>589213.04942769231</v>
      </c>
      <c r="I62" s="53">
        <f t="shared" si="14"/>
        <v>558727.62313846149</v>
      </c>
      <c r="J62" s="53">
        <f t="shared" si="14"/>
        <v>530040.59756307688</v>
      </c>
      <c r="K62" s="53">
        <f t="shared" si="14"/>
        <v>502613.67588923074</v>
      </c>
      <c r="L62" s="53">
        <f t="shared" si="14"/>
        <v>475590.47682461533</v>
      </c>
      <c r="M62" s="53">
        <f t="shared" si="14"/>
        <v>448555.04374153842</v>
      </c>
      <c r="N62" s="53">
        <f t="shared" si="14"/>
        <v>421519.61065846146</v>
      </c>
      <c r="O62" s="53">
        <f t="shared" si="14"/>
        <v>394484.17757538456</v>
      </c>
      <c r="P62" s="53">
        <f t="shared" si="14"/>
        <v>367448.74449230765</v>
      </c>
      <c r="Q62" s="53">
        <f t="shared" si="14"/>
        <v>340413.31140923069</v>
      </c>
      <c r="R62" s="53">
        <f t="shared" si="14"/>
        <v>313377.87832615385</v>
      </c>
      <c r="S62" s="53">
        <f t="shared" si="14"/>
        <v>286342.44524307689</v>
      </c>
      <c r="T62" s="53">
        <f t="shared" si="14"/>
        <v>262916.04760615382</v>
      </c>
      <c r="U62" s="53">
        <f t="shared" si="14"/>
        <v>246719.95487999995</v>
      </c>
      <c r="V62" s="53">
        <f t="shared" si="14"/>
        <v>234132.89759999997</v>
      </c>
      <c r="W62" s="53">
        <f t="shared" si="14"/>
        <v>221545.84031999999</v>
      </c>
      <c r="X62" s="53">
        <f t="shared" si="14"/>
        <v>208958.78303999998</v>
      </c>
      <c r="Y62" s="53">
        <f t="shared" si="14"/>
        <v>196371.72576</v>
      </c>
      <c r="Z62" s="53">
        <f t="shared" si="14"/>
        <v>183784.66847999996</v>
      </c>
      <c r="AA62" s="53">
        <f t="shared" si="14"/>
        <v>171197.61119999998</v>
      </c>
      <c r="AB62" s="53">
        <f t="shared" si="14"/>
        <v>158610.55391999998</v>
      </c>
      <c r="AC62" s="53">
        <f t="shared" si="14"/>
        <v>146023.49663999997</v>
      </c>
      <c r="AD62" s="53">
        <f t="shared" si="14"/>
        <v>133436.43935999999</v>
      </c>
      <c r="AE62" s="53">
        <f t="shared" si="14"/>
        <v>120849.38208</v>
      </c>
      <c r="AF62" s="53">
        <f t="shared" si="14"/>
        <v>108262.32479999997</v>
      </c>
      <c r="AG62" s="53">
        <f t="shared" si="14"/>
        <v>95675.267519999979</v>
      </c>
      <c r="AH62" s="53">
        <f t="shared" si="14"/>
        <v>83088.210239999986</v>
      </c>
      <c r="AI62" s="53">
        <f t="shared" si="14"/>
        <v>70501.152959999992</v>
      </c>
      <c r="AJ62" s="53">
        <f t="shared" si="14"/>
        <v>57914.095679999991</v>
      </c>
      <c r="AK62" s="53">
        <f t="shared" si="14"/>
        <v>45327.038399999998</v>
      </c>
      <c r="AL62" s="53">
        <f t="shared" si="14"/>
        <v>32739.981119999997</v>
      </c>
      <c r="AM62" s="53">
        <f t="shared" si="14"/>
        <v>20152.923839999996</v>
      </c>
      <c r="AN62" s="53">
        <f t="shared" si="14"/>
        <v>7565.8665599999986</v>
      </c>
      <c r="AO62" s="53">
        <f t="shared" si="14"/>
        <v>-5021.1907199999996</v>
      </c>
      <c r="AP62" s="51"/>
    </row>
    <row r="63" spans="1:42">
      <c r="A63" s="2"/>
      <c r="B63" s="2" t="s">
        <v>77</v>
      </c>
      <c r="C63" s="2"/>
      <c r="D63" s="45"/>
      <c r="E63" s="50">
        <f>E61-E62</f>
        <v>1275255.85824</v>
      </c>
      <c r="F63" s="50">
        <f t="shared" ref="F63:AO63" si="15">F61-F62</f>
        <v>1218935.4307200001</v>
      </c>
      <c r="G63" s="50">
        <f t="shared" si="15"/>
        <v>1154549.2896</v>
      </c>
      <c r="H63" s="50">
        <f t="shared" si="15"/>
        <v>1094252.80608</v>
      </c>
      <c r="I63" s="50">
        <f t="shared" si="15"/>
        <v>1037637.0144</v>
      </c>
      <c r="J63" s="50">
        <f t="shared" si="15"/>
        <v>984361.10976000002</v>
      </c>
      <c r="K63" s="50">
        <f t="shared" si="15"/>
        <v>933425.39807999996</v>
      </c>
      <c r="L63" s="50">
        <f t="shared" si="15"/>
        <v>883239.45695999986</v>
      </c>
      <c r="M63" s="50">
        <f t="shared" si="15"/>
        <v>833030.79551999993</v>
      </c>
      <c r="N63" s="50">
        <f t="shared" si="15"/>
        <v>782822.13407999999</v>
      </c>
      <c r="O63" s="50">
        <f t="shared" si="15"/>
        <v>732613.47264000005</v>
      </c>
      <c r="P63" s="50">
        <f t="shared" si="15"/>
        <v>682404.8112</v>
      </c>
      <c r="Q63" s="50">
        <f t="shared" si="15"/>
        <v>632196.14975999994</v>
      </c>
      <c r="R63" s="50">
        <f t="shared" si="15"/>
        <v>581987.48832</v>
      </c>
      <c r="S63" s="50">
        <f t="shared" si="15"/>
        <v>531778.82687999995</v>
      </c>
      <c r="T63" s="50">
        <f t="shared" si="15"/>
        <v>488272.65983999992</v>
      </c>
      <c r="U63" s="50">
        <f t="shared" si="15"/>
        <v>458194.2019199999</v>
      </c>
      <c r="V63" s="50">
        <f t="shared" si="15"/>
        <v>434818.23839999997</v>
      </c>
      <c r="W63" s="50">
        <f t="shared" si="15"/>
        <v>411442.27488000004</v>
      </c>
      <c r="X63" s="50">
        <f t="shared" si="15"/>
        <v>388066.31135999993</v>
      </c>
      <c r="Y63" s="50">
        <f t="shared" si="15"/>
        <v>364690.34784</v>
      </c>
      <c r="Z63" s="50">
        <f t="shared" si="15"/>
        <v>341314.38431999995</v>
      </c>
      <c r="AA63" s="50">
        <f t="shared" si="15"/>
        <v>317938.42079999996</v>
      </c>
      <c r="AB63" s="50">
        <f t="shared" si="15"/>
        <v>294562.45727999997</v>
      </c>
      <c r="AC63" s="50">
        <f t="shared" si="15"/>
        <v>271186.49375999998</v>
      </c>
      <c r="AD63" s="50">
        <f t="shared" si="15"/>
        <v>247810.53023999996</v>
      </c>
      <c r="AE63" s="50">
        <f t="shared" si="15"/>
        <v>224434.56672</v>
      </c>
      <c r="AF63" s="50">
        <f t="shared" si="15"/>
        <v>201058.60319999998</v>
      </c>
      <c r="AG63" s="50">
        <f t="shared" si="15"/>
        <v>177682.63967999996</v>
      </c>
      <c r="AH63" s="50">
        <f t="shared" si="15"/>
        <v>154306.67616</v>
      </c>
      <c r="AI63" s="50">
        <f t="shared" si="15"/>
        <v>130930.71264</v>
      </c>
      <c r="AJ63" s="50">
        <f t="shared" si="15"/>
        <v>107554.74911999999</v>
      </c>
      <c r="AK63" s="50">
        <f t="shared" si="15"/>
        <v>84178.785600000003</v>
      </c>
      <c r="AL63" s="50">
        <f t="shared" si="15"/>
        <v>60802.822079999998</v>
      </c>
      <c r="AM63" s="50">
        <f t="shared" si="15"/>
        <v>37426.858560000001</v>
      </c>
      <c r="AN63" s="50">
        <f t="shared" si="15"/>
        <v>14050.895039999999</v>
      </c>
      <c r="AO63" s="50">
        <f t="shared" si="15"/>
        <v>-9325.0684799999981</v>
      </c>
      <c r="AP63" s="51"/>
    </row>
    <row r="64" spans="1:42">
      <c r="A64" s="2"/>
      <c r="B64" s="2"/>
      <c r="C64" s="2"/>
      <c r="D64" s="45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</row>
    <row r="65" spans="1:42">
      <c r="A65" s="2" t="s">
        <v>78</v>
      </c>
      <c r="B65" s="2"/>
      <c r="C65" s="2"/>
      <c r="D65" s="45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</row>
    <row r="66" spans="1:42">
      <c r="A66" s="2"/>
      <c r="B66" s="2" t="s">
        <v>79</v>
      </c>
      <c r="C66" s="2"/>
      <c r="D66" s="45"/>
      <c r="E66" s="50">
        <f>E30</f>
        <v>764520</v>
      </c>
      <c r="F66" s="50">
        <f>F30</f>
        <v>764520</v>
      </c>
      <c r="G66" s="50">
        <f>G30</f>
        <v>764520</v>
      </c>
      <c r="H66" s="50">
        <f t="shared" ref="H66:AN66" si="16">H30</f>
        <v>764520</v>
      </c>
      <c r="I66" s="50">
        <f t="shared" si="16"/>
        <v>764520</v>
      </c>
      <c r="J66" s="50">
        <f t="shared" si="16"/>
        <v>764520</v>
      </c>
      <c r="K66" s="50">
        <f t="shared" si="16"/>
        <v>764520</v>
      </c>
      <c r="L66" s="50">
        <f t="shared" si="16"/>
        <v>764520</v>
      </c>
      <c r="M66" s="50">
        <f t="shared" si="16"/>
        <v>764520</v>
      </c>
      <c r="N66" s="50">
        <f t="shared" si="16"/>
        <v>764520</v>
      </c>
      <c r="O66" s="50">
        <f t="shared" si="16"/>
        <v>764520</v>
      </c>
      <c r="P66" s="50">
        <f t="shared" si="16"/>
        <v>764520</v>
      </c>
      <c r="Q66" s="50">
        <f t="shared" si="16"/>
        <v>764520</v>
      </c>
      <c r="R66" s="50">
        <f t="shared" si="16"/>
        <v>764520</v>
      </c>
      <c r="S66" s="50">
        <f t="shared" si="16"/>
        <v>764520</v>
      </c>
      <c r="T66" s="50">
        <f t="shared" si="16"/>
        <v>764520</v>
      </c>
      <c r="U66" s="50">
        <f t="shared" si="16"/>
        <v>764520</v>
      </c>
      <c r="V66" s="50">
        <f t="shared" si="16"/>
        <v>764520</v>
      </c>
      <c r="W66" s="50">
        <f t="shared" si="16"/>
        <v>764520</v>
      </c>
      <c r="X66" s="50">
        <f t="shared" si="16"/>
        <v>764520</v>
      </c>
      <c r="Y66" s="50">
        <f t="shared" si="16"/>
        <v>764520</v>
      </c>
      <c r="Z66" s="50">
        <f t="shared" si="16"/>
        <v>764520</v>
      </c>
      <c r="AA66" s="50">
        <f t="shared" si="16"/>
        <v>764520</v>
      </c>
      <c r="AB66" s="50">
        <f t="shared" si="16"/>
        <v>764520</v>
      </c>
      <c r="AC66" s="50">
        <f t="shared" si="16"/>
        <v>764520</v>
      </c>
      <c r="AD66" s="50">
        <f t="shared" si="16"/>
        <v>764520</v>
      </c>
      <c r="AE66" s="50">
        <f t="shared" si="16"/>
        <v>764520</v>
      </c>
      <c r="AF66" s="50">
        <f t="shared" si="16"/>
        <v>764520</v>
      </c>
      <c r="AG66" s="50">
        <f t="shared" si="16"/>
        <v>764520</v>
      </c>
      <c r="AH66" s="50">
        <f t="shared" si="16"/>
        <v>764520</v>
      </c>
      <c r="AI66" s="50">
        <f t="shared" si="16"/>
        <v>764520</v>
      </c>
      <c r="AJ66" s="50">
        <f t="shared" si="16"/>
        <v>764520</v>
      </c>
      <c r="AK66" s="50">
        <f t="shared" si="16"/>
        <v>764520</v>
      </c>
      <c r="AL66" s="50">
        <f t="shared" si="16"/>
        <v>764520</v>
      </c>
      <c r="AM66" s="50">
        <f t="shared" si="16"/>
        <v>764520</v>
      </c>
      <c r="AN66" s="50">
        <f t="shared" si="16"/>
        <v>764520</v>
      </c>
      <c r="AO66" s="50">
        <f>AO30</f>
        <v>764520</v>
      </c>
      <c r="AP66" s="51"/>
    </row>
    <row r="67" spans="1:42">
      <c r="A67" s="2"/>
      <c r="B67" s="2" t="s">
        <v>80</v>
      </c>
      <c r="C67" s="2"/>
      <c r="D67" s="45"/>
      <c r="E67" s="50">
        <f t="shared" ref="E67:AO67" si="17">$F25*E71</f>
        <v>1380000</v>
      </c>
      <c r="F67" s="50">
        <f t="shared" si="17"/>
        <v>2622000</v>
      </c>
      <c r="G67" s="50">
        <f t="shared" si="17"/>
        <v>2359800</v>
      </c>
      <c r="H67" s="50">
        <f t="shared" si="17"/>
        <v>2125200</v>
      </c>
      <c r="I67" s="50">
        <f t="shared" si="17"/>
        <v>1912680</v>
      </c>
      <c r="J67" s="50">
        <f t="shared" si="17"/>
        <v>1719480</v>
      </c>
      <c r="K67" s="50">
        <f t="shared" si="17"/>
        <v>1628400</v>
      </c>
      <c r="L67" s="50">
        <f t="shared" si="17"/>
        <v>1628400</v>
      </c>
      <c r="M67" s="50">
        <f t="shared" si="17"/>
        <v>1631160</v>
      </c>
      <c r="N67" s="50">
        <f t="shared" si="17"/>
        <v>1628400</v>
      </c>
      <c r="O67" s="50">
        <f t="shared" si="17"/>
        <v>1631160</v>
      </c>
      <c r="P67" s="50">
        <f t="shared" si="17"/>
        <v>1628400</v>
      </c>
      <c r="Q67" s="50">
        <f t="shared" si="17"/>
        <v>1631160</v>
      </c>
      <c r="R67" s="50">
        <f t="shared" si="17"/>
        <v>1628400</v>
      </c>
      <c r="S67" s="50">
        <f t="shared" si="17"/>
        <v>1631160</v>
      </c>
      <c r="T67" s="50">
        <f t="shared" si="17"/>
        <v>814200</v>
      </c>
      <c r="U67" s="50">
        <f t="shared" si="17"/>
        <v>0</v>
      </c>
      <c r="V67" s="50">
        <f t="shared" si="17"/>
        <v>0</v>
      </c>
      <c r="W67" s="50">
        <f t="shared" si="17"/>
        <v>0</v>
      </c>
      <c r="X67" s="50">
        <f t="shared" si="17"/>
        <v>0</v>
      </c>
      <c r="Y67" s="50">
        <f t="shared" si="17"/>
        <v>0</v>
      </c>
      <c r="Z67" s="50">
        <f t="shared" si="17"/>
        <v>0</v>
      </c>
      <c r="AA67" s="50">
        <f t="shared" si="17"/>
        <v>0</v>
      </c>
      <c r="AB67" s="50">
        <f t="shared" si="17"/>
        <v>0</v>
      </c>
      <c r="AC67" s="50">
        <f t="shared" si="17"/>
        <v>0</v>
      </c>
      <c r="AD67" s="50">
        <f t="shared" si="17"/>
        <v>0</v>
      </c>
      <c r="AE67" s="50">
        <f t="shared" si="17"/>
        <v>0</v>
      </c>
      <c r="AF67" s="50">
        <f t="shared" si="17"/>
        <v>0</v>
      </c>
      <c r="AG67" s="50">
        <f t="shared" si="17"/>
        <v>0</v>
      </c>
      <c r="AH67" s="50">
        <f t="shared" si="17"/>
        <v>0</v>
      </c>
      <c r="AI67" s="50">
        <f t="shared" si="17"/>
        <v>0</v>
      </c>
      <c r="AJ67" s="50">
        <f t="shared" si="17"/>
        <v>0</v>
      </c>
      <c r="AK67" s="50">
        <f t="shared" si="17"/>
        <v>0</v>
      </c>
      <c r="AL67" s="50">
        <f t="shared" si="17"/>
        <v>0</v>
      </c>
      <c r="AM67" s="50">
        <f t="shared" si="17"/>
        <v>0</v>
      </c>
      <c r="AN67" s="50">
        <f t="shared" si="17"/>
        <v>0</v>
      </c>
      <c r="AO67" s="50">
        <f t="shared" si="17"/>
        <v>0</v>
      </c>
      <c r="AP67" s="51"/>
    </row>
    <row r="68" spans="1:42">
      <c r="A68" s="2"/>
      <c r="B68" s="2" t="s">
        <v>81</v>
      </c>
      <c r="C68" s="2"/>
      <c r="D68" s="45"/>
      <c r="E68" s="50">
        <f>E67-E66</f>
        <v>615480</v>
      </c>
      <c r="F68" s="50">
        <f>F67-F66</f>
        <v>1857480</v>
      </c>
      <c r="G68" s="50">
        <f>G67-G66</f>
        <v>1595280</v>
      </c>
      <c r="H68" s="50">
        <f t="shared" ref="H68:AN68" si="18">H67-H66</f>
        <v>1360680</v>
      </c>
      <c r="I68" s="50">
        <f t="shared" si="18"/>
        <v>1148160</v>
      </c>
      <c r="J68" s="50">
        <f t="shared" si="18"/>
        <v>954960</v>
      </c>
      <c r="K68" s="50">
        <f t="shared" si="18"/>
        <v>863880</v>
      </c>
      <c r="L68" s="50">
        <f t="shared" si="18"/>
        <v>863880</v>
      </c>
      <c r="M68" s="50">
        <f t="shared" si="18"/>
        <v>866640</v>
      </c>
      <c r="N68" s="50">
        <f t="shared" si="18"/>
        <v>863880</v>
      </c>
      <c r="O68" s="50">
        <f t="shared" si="18"/>
        <v>866640</v>
      </c>
      <c r="P68" s="50">
        <f t="shared" si="18"/>
        <v>863880</v>
      </c>
      <c r="Q68" s="50">
        <f t="shared" si="18"/>
        <v>866640</v>
      </c>
      <c r="R68" s="50">
        <f t="shared" si="18"/>
        <v>863880</v>
      </c>
      <c r="S68" s="50">
        <f t="shared" si="18"/>
        <v>866640</v>
      </c>
      <c r="T68" s="50">
        <f t="shared" si="18"/>
        <v>49680</v>
      </c>
      <c r="U68" s="50">
        <f t="shared" si="18"/>
        <v>-764520</v>
      </c>
      <c r="V68" s="50">
        <f t="shared" si="18"/>
        <v>-764520</v>
      </c>
      <c r="W68" s="50">
        <f t="shared" si="18"/>
        <v>-764520</v>
      </c>
      <c r="X68" s="50">
        <f t="shared" si="18"/>
        <v>-764520</v>
      </c>
      <c r="Y68" s="50">
        <f t="shared" si="18"/>
        <v>-764520</v>
      </c>
      <c r="Z68" s="50">
        <f t="shared" si="18"/>
        <v>-764520</v>
      </c>
      <c r="AA68" s="50">
        <f t="shared" si="18"/>
        <v>-764520</v>
      </c>
      <c r="AB68" s="50">
        <f t="shared" si="18"/>
        <v>-764520</v>
      </c>
      <c r="AC68" s="50">
        <f t="shared" si="18"/>
        <v>-764520</v>
      </c>
      <c r="AD68" s="50">
        <f t="shared" si="18"/>
        <v>-764520</v>
      </c>
      <c r="AE68" s="50">
        <f t="shared" si="18"/>
        <v>-764520</v>
      </c>
      <c r="AF68" s="50">
        <f t="shared" si="18"/>
        <v>-764520</v>
      </c>
      <c r="AG68" s="50">
        <f t="shared" si="18"/>
        <v>-764520</v>
      </c>
      <c r="AH68" s="50">
        <f t="shared" si="18"/>
        <v>-764520</v>
      </c>
      <c r="AI68" s="50">
        <f t="shared" si="18"/>
        <v>-764520</v>
      </c>
      <c r="AJ68" s="50">
        <f t="shared" si="18"/>
        <v>-764520</v>
      </c>
      <c r="AK68" s="50">
        <f t="shared" si="18"/>
        <v>-764520</v>
      </c>
      <c r="AL68" s="50">
        <f t="shared" si="18"/>
        <v>-764520</v>
      </c>
      <c r="AM68" s="50">
        <f t="shared" si="18"/>
        <v>-764520</v>
      </c>
      <c r="AN68" s="50">
        <f t="shared" si="18"/>
        <v>-764520</v>
      </c>
      <c r="AO68" s="50">
        <f>AO67-AO66</f>
        <v>-764520</v>
      </c>
      <c r="AP68" s="51"/>
    </row>
    <row r="69" spans="1:42">
      <c r="A69" s="2"/>
      <c r="B69" s="2" t="s">
        <v>82</v>
      </c>
      <c r="C69" s="2"/>
      <c r="D69" s="45"/>
      <c r="E69" s="50">
        <f>E68*$F$15</f>
        <v>215418</v>
      </c>
      <c r="F69" s="50">
        <f t="shared" ref="F69:AO69" si="19">F68*$F$15</f>
        <v>650118</v>
      </c>
      <c r="G69" s="50">
        <f t="shared" si="19"/>
        <v>558348</v>
      </c>
      <c r="H69" s="50">
        <f t="shared" si="19"/>
        <v>476237.99999999994</v>
      </c>
      <c r="I69" s="50">
        <f t="shared" si="19"/>
        <v>401856</v>
      </c>
      <c r="J69" s="50">
        <f t="shared" si="19"/>
        <v>334236</v>
      </c>
      <c r="K69" s="50">
        <f t="shared" si="19"/>
        <v>302358</v>
      </c>
      <c r="L69" s="50">
        <f t="shared" si="19"/>
        <v>302358</v>
      </c>
      <c r="M69" s="50">
        <f t="shared" si="19"/>
        <v>303324</v>
      </c>
      <c r="N69" s="50">
        <f t="shared" si="19"/>
        <v>302358</v>
      </c>
      <c r="O69" s="50">
        <f t="shared" si="19"/>
        <v>303324</v>
      </c>
      <c r="P69" s="50">
        <f t="shared" si="19"/>
        <v>302358</v>
      </c>
      <c r="Q69" s="50">
        <f t="shared" si="19"/>
        <v>303324</v>
      </c>
      <c r="R69" s="50">
        <f t="shared" si="19"/>
        <v>302358</v>
      </c>
      <c r="S69" s="50">
        <f t="shared" si="19"/>
        <v>303324</v>
      </c>
      <c r="T69" s="50">
        <f t="shared" si="19"/>
        <v>17388</v>
      </c>
      <c r="U69" s="50">
        <f t="shared" si="19"/>
        <v>-267582</v>
      </c>
      <c r="V69" s="50">
        <f t="shared" si="19"/>
        <v>-267582</v>
      </c>
      <c r="W69" s="50">
        <f t="shared" si="19"/>
        <v>-267582</v>
      </c>
      <c r="X69" s="50">
        <f t="shared" si="19"/>
        <v>-267582</v>
      </c>
      <c r="Y69" s="50">
        <f t="shared" si="19"/>
        <v>-267582</v>
      </c>
      <c r="Z69" s="50">
        <f t="shared" si="19"/>
        <v>-267582</v>
      </c>
      <c r="AA69" s="50">
        <f t="shared" si="19"/>
        <v>-267582</v>
      </c>
      <c r="AB69" s="50">
        <f t="shared" si="19"/>
        <v>-267582</v>
      </c>
      <c r="AC69" s="50">
        <f t="shared" si="19"/>
        <v>-267582</v>
      </c>
      <c r="AD69" s="50">
        <f t="shared" si="19"/>
        <v>-267582</v>
      </c>
      <c r="AE69" s="50">
        <f t="shared" si="19"/>
        <v>-267582</v>
      </c>
      <c r="AF69" s="50">
        <f t="shared" si="19"/>
        <v>-267582</v>
      </c>
      <c r="AG69" s="50">
        <f t="shared" si="19"/>
        <v>-267582</v>
      </c>
      <c r="AH69" s="50">
        <f t="shared" si="19"/>
        <v>-267582</v>
      </c>
      <c r="AI69" s="50">
        <f t="shared" si="19"/>
        <v>-267582</v>
      </c>
      <c r="AJ69" s="50">
        <f t="shared" si="19"/>
        <v>-267582</v>
      </c>
      <c r="AK69" s="50">
        <f t="shared" si="19"/>
        <v>-267582</v>
      </c>
      <c r="AL69" s="50">
        <f t="shared" si="19"/>
        <v>-267582</v>
      </c>
      <c r="AM69" s="50">
        <f t="shared" si="19"/>
        <v>-267582</v>
      </c>
      <c r="AN69" s="50">
        <f t="shared" si="19"/>
        <v>-267582</v>
      </c>
      <c r="AO69" s="50">
        <f t="shared" si="19"/>
        <v>-267582</v>
      </c>
      <c r="AP69" s="51"/>
    </row>
    <row r="70" spans="1:42">
      <c r="A70" s="2"/>
      <c r="B70" s="2"/>
      <c r="C70" s="2"/>
      <c r="D70" s="45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45"/>
    </row>
    <row r="71" spans="1:42" s="64" customFormat="1">
      <c r="A71" s="2"/>
      <c r="B71" s="2" t="s">
        <v>83</v>
      </c>
      <c r="C71" s="2"/>
      <c r="D71" s="62"/>
      <c r="E71" s="63">
        <f t="shared" ref="E71:AO71" si="20">IF($F$21=1,E78,E77)</f>
        <v>0.05</v>
      </c>
      <c r="F71" s="63">
        <f t="shared" si="20"/>
        <v>9.5000000000000001E-2</v>
      </c>
      <c r="G71" s="63">
        <f t="shared" si="20"/>
        <v>8.5500000000000007E-2</v>
      </c>
      <c r="H71" s="63">
        <f t="shared" si="20"/>
        <v>7.6999999999999999E-2</v>
      </c>
      <c r="I71" s="63">
        <f t="shared" si="20"/>
        <v>6.93E-2</v>
      </c>
      <c r="J71" s="63">
        <f t="shared" si="20"/>
        <v>6.2300000000000001E-2</v>
      </c>
      <c r="K71" s="63">
        <f t="shared" si="20"/>
        <v>5.8999999999999997E-2</v>
      </c>
      <c r="L71" s="63">
        <f t="shared" si="20"/>
        <v>5.8999999999999997E-2</v>
      </c>
      <c r="M71" s="63">
        <f t="shared" si="20"/>
        <v>5.91E-2</v>
      </c>
      <c r="N71" s="63">
        <f t="shared" si="20"/>
        <v>5.8999999999999997E-2</v>
      </c>
      <c r="O71" s="63">
        <f t="shared" si="20"/>
        <v>5.91E-2</v>
      </c>
      <c r="P71" s="63">
        <f t="shared" si="20"/>
        <v>5.8999999999999997E-2</v>
      </c>
      <c r="Q71" s="63">
        <f t="shared" si="20"/>
        <v>5.91E-2</v>
      </c>
      <c r="R71" s="63">
        <f t="shared" si="20"/>
        <v>5.8999999999999997E-2</v>
      </c>
      <c r="S71" s="63">
        <f t="shared" si="20"/>
        <v>5.91E-2</v>
      </c>
      <c r="T71" s="63">
        <f t="shared" si="20"/>
        <v>2.9499999999999998E-2</v>
      </c>
      <c r="U71" s="63">
        <f t="shared" si="20"/>
        <v>0</v>
      </c>
      <c r="V71" s="63">
        <f t="shared" si="20"/>
        <v>0</v>
      </c>
      <c r="W71" s="63">
        <f t="shared" si="20"/>
        <v>0</v>
      </c>
      <c r="X71" s="63">
        <f t="shared" si="20"/>
        <v>0</v>
      </c>
      <c r="Y71" s="63">
        <f t="shared" si="20"/>
        <v>0</v>
      </c>
      <c r="Z71" s="63">
        <f t="shared" si="20"/>
        <v>0</v>
      </c>
      <c r="AA71" s="63">
        <f t="shared" si="20"/>
        <v>0</v>
      </c>
      <c r="AB71" s="63">
        <f t="shared" si="20"/>
        <v>0</v>
      </c>
      <c r="AC71" s="63">
        <f t="shared" si="20"/>
        <v>0</v>
      </c>
      <c r="AD71" s="63">
        <f t="shared" si="20"/>
        <v>0</v>
      </c>
      <c r="AE71" s="63">
        <f t="shared" si="20"/>
        <v>0</v>
      </c>
      <c r="AF71" s="63">
        <f t="shared" si="20"/>
        <v>0</v>
      </c>
      <c r="AG71" s="63">
        <f t="shared" si="20"/>
        <v>0</v>
      </c>
      <c r="AH71" s="63">
        <f t="shared" si="20"/>
        <v>0</v>
      </c>
      <c r="AI71" s="63">
        <f t="shared" si="20"/>
        <v>0</v>
      </c>
      <c r="AJ71" s="63">
        <f t="shared" si="20"/>
        <v>0</v>
      </c>
      <c r="AK71" s="63">
        <f t="shared" si="20"/>
        <v>0</v>
      </c>
      <c r="AL71" s="63">
        <f t="shared" si="20"/>
        <v>0</v>
      </c>
      <c r="AM71" s="63">
        <f t="shared" si="20"/>
        <v>0</v>
      </c>
      <c r="AN71" s="63">
        <f t="shared" si="20"/>
        <v>0</v>
      </c>
      <c r="AO71" s="63">
        <f t="shared" si="20"/>
        <v>0</v>
      </c>
      <c r="AP71" s="62"/>
    </row>
    <row r="72" spans="1:42">
      <c r="A72" s="2"/>
      <c r="B72" s="2"/>
      <c r="C72" s="2"/>
      <c r="D72" s="4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45"/>
    </row>
    <row r="73" spans="1:42">
      <c r="A73" s="2"/>
      <c r="B73" s="2" t="s">
        <v>84</v>
      </c>
      <c r="C73" s="2"/>
      <c r="D73" s="45"/>
      <c r="E73" s="50">
        <f>+E58+E69</f>
        <v>27325449</v>
      </c>
      <c r="F73" s="50">
        <f t="shared" ref="F73:AO73" si="21">+E73-F30</f>
        <v>26560929</v>
      </c>
      <c r="G73" s="50">
        <f t="shared" si="21"/>
        <v>25796409</v>
      </c>
      <c r="H73" s="50">
        <f t="shared" si="21"/>
        <v>25031889</v>
      </c>
      <c r="I73" s="50">
        <f t="shared" si="21"/>
        <v>24267369</v>
      </c>
      <c r="J73" s="50">
        <f t="shared" si="21"/>
        <v>23502849</v>
      </c>
      <c r="K73" s="50">
        <f t="shared" si="21"/>
        <v>22738329</v>
      </c>
      <c r="L73" s="50">
        <f t="shared" si="21"/>
        <v>21973809</v>
      </c>
      <c r="M73" s="50">
        <f t="shared" si="21"/>
        <v>21209289</v>
      </c>
      <c r="N73" s="50">
        <f t="shared" si="21"/>
        <v>20444769</v>
      </c>
      <c r="O73" s="50">
        <f t="shared" si="21"/>
        <v>19680249</v>
      </c>
      <c r="P73" s="50">
        <f t="shared" si="21"/>
        <v>18915729</v>
      </c>
      <c r="Q73" s="50">
        <f t="shared" si="21"/>
        <v>18151209</v>
      </c>
      <c r="R73" s="50">
        <f t="shared" si="21"/>
        <v>17386689</v>
      </c>
      <c r="S73" s="50">
        <f t="shared" si="21"/>
        <v>16622169</v>
      </c>
      <c r="T73" s="50">
        <f t="shared" si="21"/>
        <v>15857649</v>
      </c>
      <c r="U73" s="50">
        <f t="shared" si="21"/>
        <v>15093129</v>
      </c>
      <c r="V73" s="50">
        <f t="shared" si="21"/>
        <v>14328609</v>
      </c>
      <c r="W73" s="50">
        <f t="shared" si="21"/>
        <v>13564089</v>
      </c>
      <c r="X73" s="50">
        <f t="shared" si="21"/>
        <v>12799569</v>
      </c>
      <c r="Y73" s="50">
        <f t="shared" si="21"/>
        <v>12035049</v>
      </c>
      <c r="Z73" s="50">
        <f t="shared" si="21"/>
        <v>11270529</v>
      </c>
      <c r="AA73" s="50">
        <f t="shared" si="21"/>
        <v>10506009</v>
      </c>
      <c r="AB73" s="50">
        <f t="shared" si="21"/>
        <v>9741489</v>
      </c>
      <c r="AC73" s="50">
        <f t="shared" si="21"/>
        <v>8976969</v>
      </c>
      <c r="AD73" s="50">
        <f t="shared" si="21"/>
        <v>8212449</v>
      </c>
      <c r="AE73" s="50">
        <f t="shared" si="21"/>
        <v>7447929</v>
      </c>
      <c r="AF73" s="50">
        <f t="shared" si="21"/>
        <v>6683409</v>
      </c>
      <c r="AG73" s="50">
        <f t="shared" si="21"/>
        <v>5918889</v>
      </c>
      <c r="AH73" s="50">
        <f t="shared" si="21"/>
        <v>5154369</v>
      </c>
      <c r="AI73" s="50">
        <f t="shared" si="21"/>
        <v>4389849</v>
      </c>
      <c r="AJ73" s="50">
        <f t="shared" si="21"/>
        <v>3625329</v>
      </c>
      <c r="AK73" s="50">
        <f t="shared" si="21"/>
        <v>2860809</v>
      </c>
      <c r="AL73" s="50">
        <f t="shared" si="21"/>
        <v>2096289</v>
      </c>
      <c r="AM73" s="50">
        <f t="shared" si="21"/>
        <v>1331769</v>
      </c>
      <c r="AN73" s="50">
        <f t="shared" si="21"/>
        <v>567249</v>
      </c>
      <c r="AO73" s="50">
        <f t="shared" si="21"/>
        <v>-197271</v>
      </c>
      <c r="AP73" s="45"/>
    </row>
    <row r="74" spans="1:42">
      <c r="A74" s="2"/>
      <c r="B74" s="2"/>
      <c r="C74" s="2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</row>
    <row r="75" spans="1:42">
      <c r="A75" s="2"/>
      <c r="B75" s="2" t="s">
        <v>85</v>
      </c>
      <c r="C75" s="2"/>
      <c r="D75" s="45"/>
      <c r="E75" s="61">
        <f t="shared" ref="E75:AO75" si="22">E40-E63</f>
        <v>0</v>
      </c>
      <c r="F75" s="61">
        <f t="shared" si="22"/>
        <v>0</v>
      </c>
      <c r="G75" s="61">
        <f t="shared" si="22"/>
        <v>0</v>
      </c>
      <c r="H75" s="61">
        <f t="shared" si="22"/>
        <v>0</v>
      </c>
      <c r="I75" s="61">
        <f t="shared" si="22"/>
        <v>0</v>
      </c>
      <c r="J75" s="61">
        <f t="shared" si="22"/>
        <v>0</v>
      </c>
      <c r="K75" s="61">
        <f t="shared" si="22"/>
        <v>0</v>
      </c>
      <c r="L75" s="61">
        <f t="shared" si="22"/>
        <v>0</v>
      </c>
      <c r="M75" s="61">
        <f t="shared" si="22"/>
        <v>0</v>
      </c>
      <c r="N75" s="61">
        <f t="shared" si="22"/>
        <v>0</v>
      </c>
      <c r="O75" s="61">
        <f t="shared" si="22"/>
        <v>0</v>
      </c>
      <c r="P75" s="61">
        <f t="shared" si="22"/>
        <v>0</v>
      </c>
      <c r="Q75" s="61">
        <f t="shared" si="22"/>
        <v>0</v>
      </c>
      <c r="R75" s="61">
        <f t="shared" si="22"/>
        <v>0</v>
      </c>
      <c r="S75" s="61">
        <f t="shared" si="22"/>
        <v>0</v>
      </c>
      <c r="T75" s="61">
        <f t="shared" si="22"/>
        <v>0</v>
      </c>
      <c r="U75" s="61">
        <f t="shared" si="22"/>
        <v>0</v>
      </c>
      <c r="V75" s="61">
        <f t="shared" si="22"/>
        <v>0</v>
      </c>
      <c r="W75" s="61">
        <f t="shared" si="22"/>
        <v>0</v>
      </c>
      <c r="X75" s="61">
        <f t="shared" si="22"/>
        <v>0</v>
      </c>
      <c r="Y75" s="61">
        <f t="shared" si="22"/>
        <v>0</v>
      </c>
      <c r="Z75" s="61">
        <f t="shared" si="22"/>
        <v>0</v>
      </c>
      <c r="AA75" s="61">
        <f t="shared" si="22"/>
        <v>0</v>
      </c>
      <c r="AB75" s="61">
        <f t="shared" si="22"/>
        <v>0</v>
      </c>
      <c r="AC75" s="61">
        <f t="shared" si="22"/>
        <v>0</v>
      </c>
      <c r="AD75" s="61">
        <f t="shared" si="22"/>
        <v>0</v>
      </c>
      <c r="AE75" s="61">
        <f t="shared" si="22"/>
        <v>0</v>
      </c>
      <c r="AF75" s="61">
        <f t="shared" si="22"/>
        <v>0</v>
      </c>
      <c r="AG75" s="61">
        <f t="shared" si="22"/>
        <v>0</v>
      </c>
      <c r="AH75" s="61">
        <f t="shared" si="22"/>
        <v>0</v>
      </c>
      <c r="AI75" s="61">
        <f t="shared" si="22"/>
        <v>0</v>
      </c>
      <c r="AJ75" s="61">
        <f t="shared" si="22"/>
        <v>0</v>
      </c>
      <c r="AK75" s="61">
        <f t="shared" si="22"/>
        <v>0</v>
      </c>
      <c r="AL75" s="61">
        <f t="shared" si="22"/>
        <v>0</v>
      </c>
      <c r="AM75" s="61">
        <f t="shared" si="22"/>
        <v>0</v>
      </c>
      <c r="AN75" s="61">
        <f t="shared" si="22"/>
        <v>0</v>
      </c>
      <c r="AO75" s="61">
        <f t="shared" si="22"/>
        <v>0</v>
      </c>
      <c r="AP75" s="45"/>
    </row>
    <row r="76" spans="1:42">
      <c r="A76" s="2"/>
      <c r="B76" s="2"/>
      <c r="C76" s="2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</row>
    <row r="77" spans="1:42">
      <c r="A77" s="2"/>
      <c r="B77" s="2" t="s">
        <v>83</v>
      </c>
      <c r="C77" s="2"/>
      <c r="D77" s="45"/>
      <c r="E77" s="66">
        <v>0.05</v>
      </c>
      <c r="F77" s="66">
        <v>9.5000000000000001E-2</v>
      </c>
      <c r="G77" s="66">
        <v>8.5500000000000007E-2</v>
      </c>
      <c r="H77" s="66">
        <v>7.6999999999999999E-2</v>
      </c>
      <c r="I77" s="66">
        <v>6.93E-2</v>
      </c>
      <c r="J77" s="66">
        <v>6.2300000000000001E-2</v>
      </c>
      <c r="K77" s="66">
        <v>5.8999999999999997E-2</v>
      </c>
      <c r="L77" s="66">
        <v>5.8999999999999997E-2</v>
      </c>
      <c r="M77" s="66">
        <v>5.91E-2</v>
      </c>
      <c r="N77" s="66">
        <v>5.8999999999999997E-2</v>
      </c>
      <c r="O77" s="66">
        <v>5.91E-2</v>
      </c>
      <c r="P77" s="66">
        <v>5.8999999999999997E-2</v>
      </c>
      <c r="Q77" s="66">
        <v>5.91E-2</v>
      </c>
      <c r="R77" s="66">
        <v>5.8999999999999997E-2</v>
      </c>
      <c r="S77" s="66">
        <v>5.91E-2</v>
      </c>
      <c r="T77" s="66">
        <v>2.9499999999999998E-2</v>
      </c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45"/>
    </row>
    <row r="78" spans="1:42">
      <c r="A78" s="2"/>
      <c r="B78" s="2" t="s">
        <v>86</v>
      </c>
      <c r="C78" s="2"/>
      <c r="D78" s="45"/>
      <c r="E78" s="68">
        <v>0.52500000000000002</v>
      </c>
      <c r="F78" s="68">
        <v>4.7500000000000001E-2</v>
      </c>
      <c r="G78" s="68">
        <v>4.2750000000000003E-2</v>
      </c>
      <c r="H78" s="68">
        <v>3.85E-2</v>
      </c>
      <c r="I78" s="68">
        <v>3.465E-2</v>
      </c>
      <c r="J78" s="68">
        <v>3.1150000000000001E-2</v>
      </c>
      <c r="K78" s="68">
        <v>2.9499999999999998E-2</v>
      </c>
      <c r="L78" s="68">
        <v>2.9499999999999998E-2</v>
      </c>
      <c r="M78" s="68">
        <v>2.955E-2</v>
      </c>
      <c r="N78" s="68">
        <v>2.9499999999999998E-2</v>
      </c>
      <c r="O78" s="68">
        <v>2.955E-2</v>
      </c>
      <c r="P78" s="68">
        <v>2.9499999999999998E-2</v>
      </c>
      <c r="Q78" s="68">
        <v>2.955E-2</v>
      </c>
      <c r="R78" s="68">
        <v>2.9499999999999998E-2</v>
      </c>
      <c r="S78" s="68">
        <v>2.955E-2</v>
      </c>
      <c r="T78" s="68">
        <v>1.4749999999999999E-2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45"/>
    </row>
    <row r="79" spans="1:42">
      <c r="A79" s="2"/>
      <c r="B79" s="2"/>
      <c r="C79" s="2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</row>
    <row r="80" spans="1:42">
      <c r="A80" s="2"/>
      <c r="B80" s="2"/>
      <c r="C80" s="2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</row>
    <row r="81" spans="1:42">
      <c r="A81" s="2"/>
      <c r="B81" s="2"/>
      <c r="C81" s="2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>
      <c r="A82" s="2"/>
      <c r="B82" s="2"/>
      <c r="C82" s="2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>
      <c r="A83" s="2"/>
      <c r="B83" s="2"/>
      <c r="C83" s="2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</row>
    <row r="84" spans="1:42">
      <c r="A84" s="2"/>
      <c r="B84" s="2"/>
      <c r="C84" s="2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</row>
    <row r="85" spans="1:42">
      <c r="A85" s="2"/>
      <c r="B85" s="2"/>
      <c r="C85" s="2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</row>
  </sheetData>
  <mergeCells count="1">
    <mergeCell ref="E1:F1"/>
  </mergeCells>
  <phoneticPr fontId="0" type="noConversion"/>
  <printOptions horizontalCentered="1"/>
  <pageMargins left="0.75" right="0.75" top="1" bottom="1" header="0.5" footer="0.5"/>
  <pageSetup scale="58" orientation="portrait" blackAndWhite="1" r:id="rId1"/>
  <headerFooter alignWithMargins="0">
    <oddFooter>&amp;L&amp;F 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Comment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2012-05-17T07:00:00+00:00</OpenedDate>
    <Date1 xmlns="dc463f71-b30c-4ab2-9473-d307f9d35888">2012-09-14T07:00:00+00:00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DocketNumber xmlns="dc463f71-b30c-4ab2-9473-d307f9d35888">120715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7C53E035A10947B20A249E0BA4512F" ma:contentTypeVersion="127" ma:contentTypeDescription="" ma:contentTypeScope="" ma:versionID="197465cb5b37ca01a8ae4a42568e159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487DD08-E8B7-4571-A942-28B1635F2CB0}"/>
</file>

<file path=customXml/itemProps2.xml><?xml version="1.0" encoding="utf-8"?>
<ds:datastoreItem xmlns:ds="http://schemas.openxmlformats.org/officeDocument/2006/customXml" ds:itemID="{C5F96E6B-6CBF-4555-9058-87BD1DAEF436}"/>
</file>

<file path=customXml/itemProps3.xml><?xml version="1.0" encoding="utf-8"?>
<ds:datastoreItem xmlns:ds="http://schemas.openxmlformats.org/officeDocument/2006/customXml" ds:itemID="{C626FD15-BE9D-4982-B66C-368704E30AF1}"/>
</file>

<file path=customXml/itemProps4.xml><?xml version="1.0" encoding="utf-8"?>
<ds:datastoreItem xmlns:ds="http://schemas.openxmlformats.org/officeDocument/2006/customXml" ds:itemID="{4BE91EAB-EE5C-436C-A0AD-38EDE4896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of Service Yr1</vt:lpstr>
      <vt:lpstr>'Cost of Service Yr1'!Print_Area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jwalta</cp:lastModifiedBy>
  <dcterms:created xsi:type="dcterms:W3CDTF">2012-09-12T02:11:35Z</dcterms:created>
  <dcterms:modified xsi:type="dcterms:W3CDTF">2012-09-14T23:16:19Z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0x0101006E56B4D1795A2E4DB2F0B01679ED314A00AA7C53E035A10947B20A249E0BA4512F</vt:lpwstr>
  </property>
  <property fmtid="{D5CDD505-2E9C-101B-9397-08002B2CF9AE}" pid="3" name="_docset_NoMedatataSyncRequired">
    <vt:lpwstr>False</vt:lpwstr>
  </property>
</Properties>
</file>