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65" yWindow="885" windowWidth="17010" windowHeight="10200" tabRatio="816"/>
  </bookViews>
  <sheets>
    <sheet name="Lead E" sheetId="1" r:id="rId1"/>
    <sheet name="SOE 12ME 6-2018" sheetId="37" r:id="rId2"/>
    <sheet name="ZO12 Sch142 12ME 6-2018 " sheetId="36" r:id="rId3"/>
    <sheet name="SOGE Green Pwr 12ME 6-2018" sheetId="29" r:id="rId4"/>
    <sheet name="ZO12 Exp orders 12ME 6-2018" sheetId="30" r:id="rId5"/>
    <sheet name="ZRW_Z851 Green Pwr 12ME 6-2018" sheetId="31" r:id="rId6"/>
  </sheets>
  <externalReferences>
    <externalReference r:id="rId7"/>
  </externalReferences>
  <definedNames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45621"/>
</workbook>
</file>

<file path=xl/calcChain.xml><?xml version="1.0" encoding="utf-8"?>
<calcChain xmlns="http://schemas.openxmlformats.org/spreadsheetml/2006/main">
  <c r="C29" i="1" l="1"/>
  <c r="C28" i="1"/>
  <c r="C27" i="1"/>
  <c r="A35" i="31" l="1"/>
  <c r="G35" i="31"/>
  <c r="F35" i="31"/>
  <c r="E35" i="31"/>
  <c r="D35" i="31"/>
  <c r="C35" i="31"/>
  <c r="B35" i="31"/>
  <c r="B22" i="36" l="1"/>
  <c r="E12" i="1" l="1"/>
  <c r="D6" i="29" l="1"/>
  <c r="E6" i="29"/>
  <c r="F6" i="29"/>
  <c r="G6" i="29"/>
  <c r="H6" i="29"/>
  <c r="C6" i="29"/>
  <c r="E26" i="31" l="1"/>
  <c r="E16" i="31"/>
  <c r="E15" i="31"/>
  <c r="E14" i="31"/>
  <c r="E13" i="31"/>
  <c r="D12" i="31"/>
  <c r="C12" i="31"/>
  <c r="B12" i="31"/>
  <c r="E5" i="31"/>
  <c r="E6" i="31"/>
  <c r="E4" i="31"/>
  <c r="E7" i="31"/>
  <c r="E8" i="31"/>
  <c r="C4" i="31"/>
  <c r="D4" i="31"/>
  <c r="B4" i="31"/>
  <c r="B16" i="30"/>
  <c r="E12" i="31" l="1"/>
  <c r="B23" i="30" l="1"/>
  <c r="E34" i="1" s="1"/>
  <c r="E13" i="1"/>
  <c r="D34" i="1" l="1"/>
  <c r="E16" i="1"/>
  <c r="E23" i="1" l="1"/>
  <c r="E17" i="1"/>
  <c r="E15" i="1"/>
  <c r="E14" i="1"/>
  <c r="F11" i="37"/>
  <c r="H11" i="37"/>
  <c r="F12" i="37"/>
  <c r="H12" i="37" s="1"/>
  <c r="F13" i="37"/>
  <c r="H13" i="37" s="1"/>
  <c r="F14" i="37"/>
  <c r="H14" i="37"/>
  <c r="F15" i="37"/>
  <c r="H15" i="37"/>
  <c r="B17" i="37"/>
  <c r="D17" i="37"/>
  <c r="F17" i="37"/>
  <c r="H17" i="37"/>
  <c r="F18" i="37"/>
  <c r="H18" i="37" s="1"/>
  <c r="F19" i="37"/>
  <c r="H19" i="37"/>
  <c r="B21" i="37"/>
  <c r="D21" i="37"/>
  <c r="F21" i="37"/>
  <c r="H21" i="37"/>
  <c r="F23" i="37"/>
  <c r="F27" i="37" s="1"/>
  <c r="F24" i="37"/>
  <c r="H24" i="37" s="1"/>
  <c r="F25" i="37"/>
  <c r="H25" i="37" s="1"/>
  <c r="F26" i="37"/>
  <c r="H26" i="37" s="1"/>
  <c r="B27" i="37"/>
  <c r="B29" i="37" s="1"/>
  <c r="D27" i="37"/>
  <c r="D29" i="37"/>
  <c r="H29" i="37" s="1"/>
  <c r="F48" i="37"/>
  <c r="H48" i="37"/>
  <c r="F49" i="37"/>
  <c r="H49" i="37"/>
  <c r="F50" i="37"/>
  <c r="H50" i="37"/>
  <c r="F51" i="37"/>
  <c r="H51" i="37"/>
  <c r="F52" i="37"/>
  <c r="H52" i="37"/>
  <c r="B54" i="37"/>
  <c r="B58" i="37" s="1"/>
  <c r="D54" i="37"/>
  <c r="D58" i="37" s="1"/>
  <c r="H58" i="37" s="1"/>
  <c r="F54" i="37"/>
  <c r="F58" i="37" s="1"/>
  <c r="F55" i="37"/>
  <c r="H55" i="37"/>
  <c r="F56" i="37"/>
  <c r="H56" i="37"/>
  <c r="H27" i="37" l="1"/>
  <c r="F29" i="37"/>
  <c r="H54" i="37"/>
  <c r="H23" i="37"/>
  <c r="E38" i="1" l="1"/>
  <c r="E37" i="1"/>
  <c r="E36" i="1"/>
  <c r="E35" i="1"/>
  <c r="E33" i="1"/>
  <c r="D35" i="1" l="1"/>
  <c r="D36" i="1"/>
  <c r="D37" i="1"/>
  <c r="E20" i="1"/>
  <c r="E18" i="1" l="1"/>
  <c r="D38" i="1" l="1"/>
  <c r="D33" i="1"/>
  <c r="E25" i="31" l="1"/>
  <c r="D25" i="31"/>
  <c r="C25" i="31"/>
  <c r="B25" i="31"/>
  <c r="E24" i="31"/>
  <c r="D24" i="31"/>
  <c r="C24" i="31"/>
  <c r="B24" i="31"/>
  <c r="E23" i="31"/>
  <c r="E40" i="1" s="1"/>
  <c r="D23" i="31"/>
  <c r="C23" i="31"/>
  <c r="B23" i="31"/>
  <c r="E22" i="31"/>
  <c r="E39" i="1" s="1"/>
  <c r="D22" i="31"/>
  <c r="C22" i="31"/>
  <c r="B22" i="31"/>
  <c r="E21" i="31"/>
  <c r="D21" i="31"/>
  <c r="E41" i="1" s="1"/>
  <c r="C21" i="31"/>
  <c r="E42" i="1" s="1"/>
  <c r="B21" i="31"/>
  <c r="E22" i="1" l="1"/>
  <c r="I18" i="29" l="1"/>
  <c r="K18" i="29" s="1"/>
  <c r="I17" i="29"/>
  <c r="K17" i="29" s="1"/>
  <c r="I16" i="29"/>
  <c r="K16" i="29" s="1"/>
  <c r="I15" i="29"/>
  <c r="K15" i="29" s="1"/>
  <c r="I14" i="29"/>
  <c r="K14" i="29" s="1"/>
  <c r="I13" i="29"/>
  <c r="K13" i="29" s="1"/>
  <c r="I12" i="29"/>
  <c r="K12" i="29" s="1"/>
  <c r="I11" i="29"/>
  <c r="K11" i="29" s="1"/>
  <c r="I10" i="29"/>
  <c r="K10" i="29" s="1"/>
  <c r="I9" i="29"/>
  <c r="K9" i="29" s="1"/>
  <c r="I8" i="29"/>
  <c r="K8" i="29" s="1"/>
  <c r="I7" i="29"/>
  <c r="K7" i="29" s="1"/>
  <c r="J6" i="29"/>
  <c r="I6" i="29"/>
  <c r="K6" i="29" l="1"/>
  <c r="E21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D39" i="1" l="1"/>
  <c r="E44" i="1"/>
  <c r="E28" i="1" l="1"/>
  <c r="E29" i="1" l="1"/>
  <c r="E27" i="1"/>
  <c r="C30" i="1" l="1"/>
  <c r="B25" i="36" s="1"/>
  <c r="B28" i="36" s="1"/>
  <c r="E19" i="1" s="1"/>
  <c r="E24" i="1" s="1"/>
  <c r="E30" i="1"/>
  <c r="E46" i="1" l="1"/>
  <c r="E47" i="1" s="1"/>
  <c r="E48" i="1" s="1"/>
</calcChain>
</file>

<file path=xl/sharedStrings.xml><?xml version="1.0" encoding="utf-8"?>
<sst xmlns="http://schemas.openxmlformats.org/spreadsheetml/2006/main" count="223" uniqueCount="158">
  <si>
    <t>PUGET SOUND ENERGY</t>
  </si>
  <si>
    <t>COMMISSIOM BASIS REPORT</t>
  </si>
  <si>
    <t>PASS THROUGH REVENUE AND EXPENSE - ELECTRIC</t>
  </si>
  <si>
    <t>LINE</t>
  </si>
  <si>
    <t>NO.</t>
  </si>
  <si>
    <t>DESCRIPTION</t>
  </si>
  <si>
    <t>ADJUSTMENT</t>
  </si>
  <si>
    <t>REMOVE REVENUES ASSOCIATED WITH RIDERS:</t>
  </si>
  <si>
    <t>REMOVE CONSERVATION RIDER - SCHEDULE 120</t>
  </si>
  <si>
    <t>REMOVE PROPERTY TAX TRACKER - SCHEDULE 140</t>
  </si>
  <si>
    <t>REMOVE MUNICIPAL TAXES - SCHEDULE 81</t>
  </si>
  <si>
    <t>REMOVE LOW INCOME RIDER - SCHEDULE 129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</si>
  <si>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</si>
  <si>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</si>
  <si>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</si>
  <si>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</si>
  <si>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GREEN POWER - SCH 135/136</t>
  </si>
  <si>
    <t>GREEN POWER - SCH 135/136 ELIMINATE OVER EXPENSED</t>
  </si>
  <si>
    <t>TOTAL (INCREASE) DECREASE REVENUES</t>
  </si>
  <si>
    <t>DECREASE REVENUE SENSITIVE ITEMS FOR DECREASE IN REVENUES:</t>
  </si>
  <si>
    <t>BAD DEBTS</t>
  </si>
  <si>
    <t>ANNUAL FILING FEE</t>
  </si>
  <si>
    <t>STATE UTILITY TAX</t>
  </si>
  <si>
    <t xml:space="preserve">TOTAL </t>
  </si>
  <si>
    <t>REMOVE EXPENSES ASSOCIATED WITH RIDERS</t>
  </si>
  <si>
    <t>REMOVE CONSERVATION AMORTIZATON - SCHEDULE 120</t>
  </si>
  <si>
    <t>REMOVE PROPERTY TAX AMORTIZATION EXP - SCHEDULE 140</t>
  </si>
  <si>
    <t>REMOVE LOW INCOME AMORTIZATION - SCHEDULE 129</t>
  </si>
  <si>
    <t>REMOVE RESIDENTIAL EXCHANGE - SCH 194</t>
  </si>
  <si>
    <t>REMOVE AMORT ON INTEREST ON REC PROCEEDS SCH 137</t>
  </si>
  <si>
    <t>GREEN POWER - SCH 135/136 TAGS CHARGED TO 557</t>
  </si>
  <si>
    <t>GREEN POWER - SCH 135/136 CHARGED TO 908/909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</si>
  <si>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</si>
  <si>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</si>
  <si>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</si>
  <si>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</si>
  <si>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INCREASE (DECREASE) NOI</t>
  </si>
  <si>
    <t/>
  </si>
  <si>
    <t>Background Filter:</t>
  </si>
  <si>
    <t>Division</t>
  </si>
  <si>
    <t>Fiscal year/period</t>
  </si>
  <si>
    <t>ECI_135</t>
  </si>
  <si>
    <t>ECI_136</t>
  </si>
  <si>
    <t>ERES_135</t>
  </si>
  <si>
    <t>ERES_136</t>
  </si>
  <si>
    <t>SUMMARY OF ELECTRIC OPERATING REVENUE &amp; KWH SALES</t>
  </si>
  <si>
    <t>INCREASE (DECREASE)</t>
  </si>
  <si>
    <t>Residential</t>
  </si>
  <si>
    <t>Commercial</t>
  </si>
  <si>
    <t>Industrial</t>
  </si>
  <si>
    <t>Public street &amp; hwy lighting</t>
  </si>
  <si>
    <t>Sales for resale firm</t>
  </si>
  <si>
    <t>Sales to other utilities and marketers</t>
  </si>
  <si>
    <t>Non-Core Gas Sales</t>
  </si>
  <si>
    <t>Transmission Revenue</t>
  </si>
  <si>
    <t>Decoupling Revenue</t>
  </si>
  <si>
    <t>Other Misc Operating Revenue</t>
  </si>
  <si>
    <t>SCH. 94 (Res/farm credit) in above</t>
  </si>
  <si>
    <t>SCH. 120 (Cons. Rider rev) in above</t>
  </si>
  <si>
    <t>Low Income Surcharge included in above</t>
  </si>
  <si>
    <t>SCH. 132 (Merger Rate Credit) in above</t>
  </si>
  <si>
    <t>SCH. 140 (Prop Tax in BillEngy) in above</t>
  </si>
  <si>
    <t>Total</t>
  </si>
  <si>
    <t>REMOVE JPUD GAIN ON SALE SCH 133</t>
  </si>
  <si>
    <t>SCH. 133 (JPUD Gain on Sale Cr) in above</t>
  </si>
  <si>
    <t>SCH. 141 (Expedt in BillEngy) in above</t>
  </si>
  <si>
    <t>SCH. 142 (Decup in BillEngy) in above</t>
  </si>
  <si>
    <t>45600335  Amort of Sch 142 Electric Sch26 in Rates</t>
  </si>
  <si>
    <t>45600336  Amort of Sch 142 Electric Sch31 in Rates</t>
  </si>
  <si>
    <t>45600371  9900-Amort of Sch 142 Ele NonRes in rate</t>
  </si>
  <si>
    <t>45600361  9900-Amort of Sch 142 Elec Resid in rate</t>
  </si>
  <si>
    <t>Debit</t>
  </si>
  <si>
    <t>Order Group.</t>
  </si>
  <si>
    <t>PSE_ALL_3</t>
  </si>
  <si>
    <t>ASMT_TAXES</t>
  </si>
  <si>
    <t>ASMT_BENEF</t>
  </si>
  <si>
    <t>Net</t>
  </si>
  <si>
    <t>45600073  3545 - Green Energy Option</t>
  </si>
  <si>
    <t>45600079  Biogas Principal Amortization UE-131276</t>
  </si>
  <si>
    <t>45600089  1143 - REC Revenue per Tariff Schedule-E</t>
  </si>
  <si>
    <t>40810003  Municipal Taxes</t>
  </si>
  <si>
    <t>40740079  Biogas Interest Amortization UE-131276</t>
  </si>
  <si>
    <t>40740111  Amort Interest on REC Proceeds UE-111048</t>
  </si>
  <si>
    <t>90800100  4400 - Cust Asst Exp -Conserv Amor Elect</t>
  </si>
  <si>
    <t>90800113  4465 - Low Income Program  - Electric</t>
  </si>
  <si>
    <t>55500008  Residential Exchange - Purch Power</t>
  </si>
  <si>
    <t>Group</t>
  </si>
  <si>
    <t>55700200  4420 -Green Power Tags Programs</t>
  </si>
  <si>
    <t>90800153  3545-Customer Assist Exp-Green Power-Ele</t>
  </si>
  <si>
    <t>90900006  3545-Elec-Cust Promo Costs - Green Power</t>
  </si>
  <si>
    <t>90800160  3545-Customer Assist. Exp. Grants</t>
  </si>
  <si>
    <t>VARIANCE FROM BUDGET</t>
  </si>
  <si>
    <t>ACTUAL</t>
  </si>
  <si>
    <t>SALE OF ELECTRICITY - REVENUE</t>
  </si>
  <si>
    <t>BUDGET</t>
  </si>
  <si>
    <t>AMOUNT</t>
  </si>
  <si>
    <t>%</t>
  </si>
  <si>
    <t>Total retail sales</t>
  </si>
  <si>
    <t>Transportation (Billed plus Change in Unbilled)</t>
  </si>
  <si>
    <t>Total electric revenues</t>
  </si>
  <si>
    <t xml:space="preserve">    Other operating revenues</t>
  </si>
  <si>
    <t>Total electric sales</t>
  </si>
  <si>
    <t>SCH. 81 (B &amp; O tax) in above-billed</t>
  </si>
  <si>
    <t>SCH. 95A (Federal Incentives) in above</t>
  </si>
  <si>
    <t xml:space="preserve">SCH. 137 (REC Proceeds Credit) in above </t>
  </si>
  <si>
    <t>SALE OF ELECTRICITY - KWH</t>
  </si>
  <si>
    <t>Total kWh</t>
  </si>
  <si>
    <t>Cost elements</t>
  </si>
  <si>
    <t>Act. Costs</t>
  </si>
  <si>
    <t>Total Billed Amount Incl Tax</t>
  </si>
  <si>
    <t>Overall Result</t>
  </si>
  <si>
    <t>Result</t>
  </si>
  <si>
    <t>10 : Electric</t>
  </si>
  <si>
    <t>012/2017</t>
  </si>
  <si>
    <t>011/2017</t>
  </si>
  <si>
    <t>010/2017</t>
  </si>
  <si>
    <t>009/2017</t>
  </si>
  <si>
    <t>008/2017</t>
  </si>
  <si>
    <t>007/2017</t>
  </si>
  <si>
    <t>Consumption</t>
  </si>
  <si>
    <t>Non-</t>
  </si>
  <si>
    <t>Statistical Rate</t>
  </si>
  <si>
    <t>Key Figures</t>
  </si>
  <si>
    <t>45600139  E Decoup Amort of Sch 142 - Sch 8 &amp; 24</t>
  </si>
  <si>
    <t>45600141  E Dcp Amort Sch 142-Sc 7A,11,25,29,35,43</t>
  </si>
  <si>
    <t>45600142  E Decoup Amort of Sch 142 - Sch 40 in Ra</t>
  </si>
  <si>
    <t>45600147  E FPC Decoup Amort Sch 142 - Sch 12 &amp; 26</t>
  </si>
  <si>
    <t>45600149  E Decoup Amort Sch 142 - Sch 46 &amp; 49 in</t>
  </si>
  <si>
    <t>ECI_135S</t>
  </si>
  <si>
    <t>ERES_135S</t>
  </si>
  <si>
    <t xml:space="preserve"> Sub-total</t>
  </si>
  <si>
    <t>001/2018</t>
  </si>
  <si>
    <t>002/2018</t>
  </si>
  <si>
    <t>003/2018</t>
  </si>
  <si>
    <t>ZRW_Z851 12ME 3-2018</t>
  </si>
  <si>
    <t xml:space="preserve">   40810006  Property Taxes-Washington-Electric</t>
  </si>
  <si>
    <t xml:space="preserve">   40810013  Property Taxes - Montana</t>
  </si>
  <si>
    <t xml:space="preserve">   40810012  Property Taxes - Oregon</t>
  </si>
  <si>
    <t xml:space="preserve">   40810009  Prop Tax Sch140 Tracker Amort Defer-Elec</t>
  </si>
  <si>
    <t xml:space="preserve">INCREASE (DECREASE) FIT </t>
  </si>
  <si>
    <t xml:space="preserve"> FOR THE TWELVE MONTHS ENDED JUNE 30, 2018</t>
  </si>
  <si>
    <t>TWELVE MONTHS ENDED JUNE 30, 2018</t>
  </si>
  <si>
    <t xml:space="preserve">  ZO12                      Orders: Actual 12 Month Ended 6-2018</t>
  </si>
  <si>
    <t>ZRW_Z851 6 ME 6-2018</t>
  </si>
  <si>
    <t>ZRW_Z851 6ME 12-2017</t>
  </si>
  <si>
    <t>004/2018</t>
  </si>
  <si>
    <t>005/2018</t>
  </si>
  <si>
    <t>006/2018</t>
  </si>
  <si>
    <t>45600143  E FPC Decoup Amort Sch 142  - Sch 7 in R</t>
  </si>
  <si>
    <t>45600144  E FPC Decoup Amort Sch 142 - Sch 8 &amp; 24</t>
  </si>
  <si>
    <t>45600146  E FPC Decoup Amort Sch 142 - Sch 40 in R</t>
  </si>
  <si>
    <t>45600148  E FPC Decoup Amort Sch 142 - Sch 10 &amp; 31</t>
  </si>
  <si>
    <t>45600151  E FPC Decoup Amort Sch 142 - Sch 46&amp;49</t>
  </si>
  <si>
    <t>Green Tags Monthly (for ERF Starting Point Fixed 557)</t>
  </si>
  <si>
    <t>Orders</t>
  </si>
  <si>
    <t>12 Months</t>
  </si>
  <si>
    <t>Over/underabsorption</t>
  </si>
  <si>
    <t>Jan-Jun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</si>
</sst>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_);_(* \(#,##0.000\);_(* &quot;-&quot;_);_(@_)"/>
    <numFmt numFmtId="167" formatCode="#,##0;\(#,##0\)"/>
    <numFmt numFmtId="168" formatCode="0.00000%"/>
    <numFmt numFmtId="169" formatCode="_(&quot;$&quot;* #,##0.0000_);_(&quot;$&quot;* \(#,##0.0000\);_(&quot;$&quot;* &quot;-&quot;????_);_(@_)"/>
    <numFmt numFmtId="170" formatCode="0.0000%"/>
    <numFmt numFmtId="171" formatCode="_(* #,##0.00000_);_(* \(#,##0.00000\);_(* &quot;-&quot;_);_(@_)"/>
    <numFmt numFmtId="172" formatCode="_-* #,##0.00\ &quot;DM&quot;_-;\-* #,##0.00\ &quot;DM&quot;_-;_-* &quot;-&quot;??\ &quot;DM&quot;_-;_-@_-"/>
    <numFmt numFmtId="173" formatCode="_-* #,##0.00\ _D_M_-;\-* #,##0.00\ _D_M_-;_-* &quot;-&quot;??\ _D_M_-;_-@_-"/>
    <numFmt numFmtId="174" formatCode="00000"/>
    <numFmt numFmtId="175" formatCode="0.00_)"/>
    <numFmt numFmtId="176" formatCode="###,000"/>
    <numFmt numFmtId="177" formatCode="_(#,##0.0%_);\(#,##0.0%\);_(#,##0.0%_);_(@_)"/>
    <numFmt numFmtId="178" formatCode="_(&quot;$&quot;* #,##0.000_);_(&quot;$&quot;* \(#,##0.000\);_(&quot;$&quot;* &quot;-&quot;???_);_(@_)"/>
    <numFmt numFmtId="179" formatCode="_(* #,##0.000_);_(* \(#,##0.000\);_(* &quot;-&quot;???_);_(@_)"/>
    <numFmt numFmtId="180" formatCode="#,##0.0000"/>
    <numFmt numFmtId="181" formatCode="0.0%_);\(0.0%\)"/>
    <numFmt numFmtId="182" formatCode="_(* #,##0_);_(* \(#,##0\);_(* &quot;-&quot;??_);_(@_)"/>
    <numFmt numFmtId="183" formatCode="_-* #,##0.00\ _€_-;\-* #,##0.00\ _€_-;_-* &quot;-&quot;??\ _€_-;_-@_-"/>
    <numFmt numFmtId="184" formatCode="General_)"/>
    <numFmt numFmtId="185" formatCode="&quot;$ &quot;#,##0.00;&quot;$ -&quot;#,##0.00"/>
    <numFmt numFmtId="186" formatCode="#,##0.00_-;#,##0.00\-;&quot; &quot;"/>
    <numFmt numFmtId="187" formatCode="0.0%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i/>
      <sz val="16"/>
      <name val="Helv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1"/>
      <name val="Calibri"/>
      <family val="2"/>
    </font>
    <font>
      <b/>
      <sz val="10"/>
      <color rgb="FFFF000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color indexed="56"/>
      <name val="Cambria"/>
      <family val="2"/>
    </font>
    <font>
      <b/>
      <i/>
      <sz val="11"/>
      <color theme="1"/>
      <name val="Calibri"/>
      <family val="2"/>
      <scheme val="minor"/>
    </font>
  </fonts>
  <fills count="1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ECECEC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ECECEC"/>
      </left>
      <right style="medium">
        <color rgb="FFECECEC"/>
      </right>
      <top/>
      <bottom/>
      <diagonal/>
    </border>
    <border>
      <left/>
      <right style="medium">
        <color rgb="FFECECEC"/>
      </right>
      <top style="medium">
        <color rgb="FFECECEC"/>
      </top>
      <bottom/>
      <diagonal/>
    </border>
    <border>
      <left/>
      <right/>
      <top style="medium">
        <color rgb="FFECECEC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ECECEC"/>
      </left>
      <right style="medium">
        <color rgb="FFECECEC"/>
      </right>
      <top style="medium">
        <color rgb="FFECECEC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ECECEC"/>
      </left>
      <right/>
      <top/>
      <bottom/>
      <diagonal/>
    </border>
    <border>
      <left style="medium">
        <color rgb="FFECECEC"/>
      </left>
      <right/>
      <top style="medium">
        <color rgb="FFECECEC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164" fontId="20" fillId="0" borderId="0">
      <alignment horizontal="left" wrapText="1"/>
    </xf>
    <xf numFmtId="0" fontId="24" fillId="0" borderId="0"/>
    <xf numFmtId="0" fontId="20" fillId="0" borderId="0"/>
    <xf numFmtId="0" fontId="34" fillId="38" borderId="0" applyNumberFormat="0" applyBorder="0" applyAlignment="0" applyProtection="0"/>
    <xf numFmtId="0" fontId="35" fillId="52" borderId="0" applyNumberFormat="0" applyBorder="0" applyAlignment="0" applyProtection="0"/>
    <xf numFmtId="0" fontId="34" fillId="37" borderId="0" applyNumberFormat="0" applyBorder="0" applyAlignment="0" applyProtection="0"/>
    <xf numFmtId="0" fontId="35" fillId="44" borderId="0" applyNumberFormat="0" applyBorder="0" applyAlignment="0" applyProtection="0"/>
    <xf numFmtId="0" fontId="34" fillId="37" borderId="0" applyNumberFormat="0" applyBorder="0" applyAlignment="0" applyProtection="0"/>
    <xf numFmtId="0" fontId="35" fillId="51" borderId="0" applyNumberFormat="0" applyBorder="0" applyAlignment="0" applyProtection="0"/>
    <xf numFmtId="0" fontId="34" fillId="40" borderId="0" applyNumberFormat="0" applyBorder="0" applyAlignment="0" applyProtection="0"/>
    <xf numFmtId="0" fontId="35" fillId="43" borderId="0" applyNumberFormat="0" applyBorder="0" applyAlignment="0" applyProtection="0"/>
    <xf numFmtId="0" fontId="35" fillId="36" borderId="0" applyNumberFormat="0" applyBorder="0" applyAlignment="0" applyProtection="0"/>
    <xf numFmtId="0" fontId="34" fillId="50" borderId="0" applyNumberFormat="0" applyBorder="0" applyAlignment="0" applyProtection="0"/>
    <xf numFmtId="0" fontId="35" fillId="47" borderId="0" applyNumberFormat="0" applyBorder="0" applyAlignment="0" applyProtection="0"/>
    <xf numFmtId="0" fontId="34" fillId="42" borderId="0" applyNumberFormat="0" applyBorder="0" applyAlignment="0" applyProtection="0"/>
    <xf numFmtId="0" fontId="35" fillId="35" borderId="0" applyNumberFormat="0" applyBorder="0" applyAlignment="0" applyProtection="0"/>
    <xf numFmtId="0" fontId="34" fillId="37" borderId="0" applyNumberFormat="0" applyBorder="0" applyAlignment="0" applyProtection="0"/>
    <xf numFmtId="0" fontId="35" fillId="39" borderId="0" applyNumberFormat="0" applyBorder="0" applyAlignment="0" applyProtection="0"/>
    <xf numFmtId="0" fontId="34" fillId="41" borderId="0" applyNumberFormat="0" applyBorder="0" applyAlignment="0" applyProtection="0"/>
    <xf numFmtId="0" fontId="34" fillId="34" borderId="0" applyNumberFormat="0" applyBorder="0" applyAlignment="0" applyProtection="0"/>
    <xf numFmtId="0" fontId="35" fillId="49" borderId="0" applyNumberFormat="0" applyBorder="0" applyAlignment="0" applyProtection="0"/>
    <xf numFmtId="0" fontId="34" fillId="46" borderId="0" applyNumberFormat="0" applyBorder="0" applyAlignment="0" applyProtection="0"/>
    <xf numFmtId="0" fontId="35" fillId="40" borderId="0" applyNumberFormat="0" applyBorder="0" applyAlignment="0" applyProtection="0"/>
    <xf numFmtId="0" fontId="25" fillId="33" borderId="0"/>
    <xf numFmtId="0" fontId="35" fillId="48" borderId="0" applyNumberFormat="0" applyBorder="0" applyAlignment="0" applyProtection="0"/>
    <xf numFmtId="0" fontId="34" fillId="45" borderId="0" applyNumberFormat="0" applyBorder="0" applyAlignment="0" applyProtection="0"/>
    <xf numFmtId="0" fontId="35" fillId="39" borderId="0" applyNumberFormat="0" applyBorder="0" applyAlignment="0" applyProtection="0"/>
    <xf numFmtId="0" fontId="34" fillId="53" borderId="0" applyNumberFormat="0" applyBorder="0" applyAlignment="0" applyProtection="0"/>
    <xf numFmtId="0" fontId="36" fillId="51" borderId="0" applyNumberFormat="0" applyBorder="0" applyAlignment="0" applyProtection="0"/>
    <xf numFmtId="0" fontId="37" fillId="54" borderId="14" applyNumberFormat="0" applyAlignment="0" applyProtection="0"/>
    <xf numFmtId="0" fontId="38" fillId="46" borderId="15" applyNumberFormat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5" fillId="44" borderId="0" applyNumberFormat="0" applyBorder="0" applyAlignment="0" applyProtection="0"/>
    <xf numFmtId="0" fontId="40" fillId="0" borderId="16" applyNumberFormat="0" applyFill="0" applyAlignment="0" applyProtection="0"/>
    <xf numFmtId="0" fontId="41" fillId="0" borderId="17" applyNumberFormat="0" applyFill="0" applyAlignment="0" applyProtection="0"/>
    <xf numFmtId="0" fontId="42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43" fillId="52" borderId="14" applyNumberFormat="0" applyAlignment="0" applyProtection="0"/>
    <xf numFmtId="0" fontId="44" fillId="0" borderId="19" applyNumberFormat="0" applyFill="0" applyAlignment="0" applyProtection="0"/>
    <xf numFmtId="0" fontId="44" fillId="52" borderId="0" applyNumberFormat="0" applyBorder="0" applyAlignment="0" applyProtection="0"/>
    <xf numFmtId="0" fontId="25" fillId="51" borderId="14" applyNumberFormat="0" applyFont="0" applyAlignment="0" applyProtection="0"/>
    <xf numFmtId="0" fontId="45" fillId="54" borderId="20" applyNumberFormat="0" applyAlignment="0" applyProtection="0"/>
    <xf numFmtId="4" fontId="25" fillId="58" borderId="14" applyNumberFormat="0" applyProtection="0">
      <alignment vertical="center"/>
    </xf>
    <xf numFmtId="4" fontId="48" fillId="59" borderId="14" applyNumberFormat="0" applyProtection="0">
      <alignment vertical="center"/>
    </xf>
    <xf numFmtId="4" fontId="25" fillId="59" borderId="14" applyNumberFormat="0" applyProtection="0">
      <alignment horizontal="left" vertical="center" indent="1"/>
    </xf>
    <xf numFmtId="0" fontId="31" fillId="58" borderId="21" applyNumberFormat="0" applyProtection="0">
      <alignment horizontal="left" vertical="top" indent="1"/>
    </xf>
    <xf numFmtId="4" fontId="25" fillId="60" borderId="14" applyNumberFormat="0" applyProtection="0">
      <alignment horizontal="left" vertical="center" indent="1"/>
    </xf>
    <xf numFmtId="4" fontId="25" fillId="61" borderId="14" applyNumberFormat="0" applyProtection="0">
      <alignment horizontal="right" vertical="center"/>
    </xf>
    <xf numFmtId="4" fontId="25" fillId="62" borderId="14" applyNumberFormat="0" applyProtection="0">
      <alignment horizontal="right" vertical="center"/>
    </xf>
    <xf numFmtId="4" fontId="25" fillId="63" borderId="22" applyNumberFormat="0" applyProtection="0">
      <alignment horizontal="right" vertical="center"/>
    </xf>
    <xf numFmtId="4" fontId="25" fillId="64" borderId="14" applyNumberFormat="0" applyProtection="0">
      <alignment horizontal="right" vertical="center"/>
    </xf>
    <xf numFmtId="4" fontId="25" fillId="65" borderId="14" applyNumberFormat="0" applyProtection="0">
      <alignment horizontal="right" vertical="center"/>
    </xf>
    <xf numFmtId="4" fontId="25" fillId="66" borderId="14" applyNumberFormat="0" applyProtection="0">
      <alignment horizontal="right" vertical="center"/>
    </xf>
    <xf numFmtId="4" fontId="25" fillId="67" borderId="14" applyNumberFormat="0" applyProtection="0">
      <alignment horizontal="right" vertical="center"/>
    </xf>
    <xf numFmtId="4" fontId="25" fillId="68" borderId="14" applyNumberFormat="0" applyProtection="0">
      <alignment horizontal="right" vertical="center"/>
    </xf>
    <xf numFmtId="4" fontId="25" fillId="69" borderId="14" applyNumberFormat="0" applyProtection="0">
      <alignment horizontal="right" vertical="center"/>
    </xf>
    <xf numFmtId="4" fontId="25" fillId="70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5" fillId="72" borderId="14" applyNumberFormat="0" applyProtection="0">
      <alignment horizontal="right" vertical="center"/>
    </xf>
    <xf numFmtId="4" fontId="25" fillId="73" borderId="22" applyNumberFormat="0" applyProtection="0">
      <alignment horizontal="left" vertical="center" indent="1"/>
    </xf>
    <xf numFmtId="4" fontId="25" fillId="72" borderId="22" applyNumberFormat="0" applyProtection="0">
      <alignment horizontal="left" vertical="center" indent="1"/>
    </xf>
    <xf numFmtId="0" fontId="25" fillId="74" borderId="14" applyNumberFormat="0" applyProtection="0">
      <alignment horizontal="left" vertical="center" indent="1"/>
    </xf>
    <xf numFmtId="0" fontId="25" fillId="71" borderId="21" applyNumberFormat="0" applyProtection="0">
      <alignment horizontal="left" vertical="top" indent="1"/>
    </xf>
    <xf numFmtId="0" fontId="25" fillId="75" borderId="14" applyNumberFormat="0" applyProtection="0">
      <alignment horizontal="left" vertical="center" indent="1"/>
    </xf>
    <xf numFmtId="0" fontId="25" fillId="72" borderId="21" applyNumberFormat="0" applyProtection="0">
      <alignment horizontal="left" vertical="top" indent="1"/>
    </xf>
    <xf numFmtId="0" fontId="25" fillId="76" borderId="14" applyNumberFormat="0" applyProtection="0">
      <alignment horizontal="left" vertical="center" indent="1"/>
    </xf>
    <xf numFmtId="0" fontId="25" fillId="76" borderId="21" applyNumberFormat="0" applyProtection="0">
      <alignment horizontal="left" vertical="top" indent="1"/>
    </xf>
    <xf numFmtId="0" fontId="25" fillId="73" borderId="14" applyNumberFormat="0" applyProtection="0">
      <alignment horizontal="left" vertical="center" indent="1"/>
    </xf>
    <xf numFmtId="0" fontId="25" fillId="73" borderId="21" applyNumberFormat="0" applyProtection="0">
      <alignment horizontal="left" vertical="top" indent="1"/>
    </xf>
    <xf numFmtId="0" fontId="25" fillId="77" borderId="23" applyNumberFormat="0">
      <protection locked="0"/>
    </xf>
    <xf numFmtId="0" fontId="29" fillId="71" borderId="24" applyBorder="0"/>
    <xf numFmtId="4" fontId="30" fillId="78" borderId="21" applyNumberFormat="0" applyProtection="0">
      <alignment vertical="center"/>
    </xf>
    <xf numFmtId="4" fontId="48" fillId="79" borderId="13" applyNumberFormat="0" applyProtection="0">
      <alignment vertical="center"/>
    </xf>
    <xf numFmtId="4" fontId="30" fillId="74" borderId="21" applyNumberFormat="0" applyProtection="0">
      <alignment horizontal="left" vertical="center" indent="1"/>
    </xf>
    <xf numFmtId="0" fontId="30" fillId="78" borderId="21" applyNumberFormat="0" applyProtection="0">
      <alignment horizontal="left" vertical="top" indent="1"/>
    </xf>
    <xf numFmtId="4" fontId="25" fillId="0" borderId="14" applyNumberFormat="0" applyProtection="0">
      <alignment horizontal="right" vertical="center"/>
    </xf>
    <xf numFmtId="4" fontId="48" fillId="80" borderId="14" applyNumberFormat="0" applyProtection="0">
      <alignment horizontal="right" vertical="center"/>
    </xf>
    <xf numFmtId="4" fontId="25" fillId="60" borderId="14" applyNumberFormat="0" applyProtection="0">
      <alignment horizontal="left" vertical="center" indent="1"/>
    </xf>
    <xf numFmtId="0" fontId="30" fillId="72" borderId="21" applyNumberFormat="0" applyProtection="0">
      <alignment horizontal="left" vertical="top" indent="1"/>
    </xf>
    <xf numFmtId="4" fontId="32" fillId="81" borderId="22" applyNumberFormat="0" applyProtection="0">
      <alignment horizontal="left" vertical="center" indent="1"/>
    </xf>
    <xf numFmtId="0" fontId="25" fillId="82" borderId="13"/>
    <xf numFmtId="4" fontId="33" fillId="77" borderId="14" applyNumberFormat="0" applyProtection="0">
      <alignment horizontal="right" vertical="center"/>
    </xf>
    <xf numFmtId="0" fontId="46" fillId="0" borderId="0" applyNumberFormat="0" applyFill="0" applyBorder="0" applyAlignment="0" applyProtection="0"/>
    <xf numFmtId="0" fontId="39" fillId="0" borderId="25" applyNumberFormat="0" applyFill="0" applyAlignment="0" applyProtection="0"/>
    <xf numFmtId="0" fontId="47" fillId="0" borderId="0" applyNumberFormat="0" applyFill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4" fillId="42" borderId="0" applyNumberFormat="0" applyBorder="0" applyAlignment="0" applyProtection="0"/>
    <xf numFmtId="0" fontId="34" fillId="46" borderId="0" applyNumberFormat="0" applyBorder="0" applyAlignment="0" applyProtection="0"/>
    <xf numFmtId="0" fontId="34" fillId="37" borderId="0" applyNumberFormat="0" applyBorder="0" applyAlignment="0" applyProtection="0"/>
    <xf numFmtId="0" fontId="34" fillId="50" borderId="0" applyNumberFormat="0" applyBorder="0" applyAlignment="0" applyProtection="0"/>
    <xf numFmtId="39" fontId="27" fillId="0" borderId="0"/>
    <xf numFmtId="0" fontId="20" fillId="0" borderId="0"/>
    <xf numFmtId="169" fontId="20" fillId="0" borderId="0">
      <alignment horizontal="left" wrapText="1"/>
    </xf>
    <xf numFmtId="0" fontId="51" fillId="0" borderId="0"/>
    <xf numFmtId="172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/>
    <xf numFmtId="38" fontId="25" fillId="83" borderId="0" applyNumberFormat="0" applyBorder="0" applyAlignment="0" applyProtection="0"/>
    <xf numFmtId="10" fontId="25" fillId="80" borderId="13" applyNumberFormat="0" applyBorder="0" applyAlignment="0" applyProtection="0"/>
    <xf numFmtId="175" fontId="52" fillId="0" borderId="0"/>
    <xf numFmtId="10" fontId="20" fillId="0" borderId="0" applyFont="0" applyFill="0" applyBorder="0" applyAlignment="0" applyProtection="0"/>
    <xf numFmtId="0" fontId="53" fillId="0" borderId="27" applyNumberFormat="0" applyFont="0" applyFill="0" applyAlignment="0" applyProtection="0"/>
    <xf numFmtId="176" fontId="54" fillId="0" borderId="28" applyNumberFormat="0" applyProtection="0">
      <alignment horizontal="right" vertical="center"/>
    </xf>
    <xf numFmtId="176" fontId="55" fillId="0" borderId="29" applyNumberFormat="0" applyProtection="0">
      <alignment horizontal="right" vertical="center"/>
    </xf>
    <xf numFmtId="0" fontId="55" fillId="84" borderId="27" applyNumberFormat="0" applyAlignment="0" applyProtection="0">
      <alignment horizontal="left" vertical="center" indent="1"/>
    </xf>
    <xf numFmtId="0" fontId="56" fillId="85" borderId="29" applyNumberFormat="0" applyAlignment="0" applyProtection="0">
      <alignment horizontal="left" vertical="center" indent="1"/>
    </xf>
    <xf numFmtId="0" fontId="56" fillId="85" borderId="29" applyNumberFormat="0" applyAlignment="0" applyProtection="0">
      <alignment horizontal="left" vertical="center" indent="1"/>
    </xf>
    <xf numFmtId="0" fontId="57" fillId="0" borderId="30" applyNumberFormat="0" applyFill="0" applyBorder="0" applyAlignment="0" applyProtection="0"/>
    <xf numFmtId="0" fontId="58" fillId="0" borderId="30" applyBorder="0" applyAlignment="0" applyProtection="0"/>
    <xf numFmtId="176" fontId="59" fillId="86" borderId="31" applyNumberFormat="0" applyBorder="0" applyAlignment="0" applyProtection="0">
      <alignment horizontal="right" vertical="center" indent="1"/>
    </xf>
    <xf numFmtId="176" fontId="60" fillId="87" borderId="31" applyNumberFormat="0" applyBorder="0" applyAlignment="0" applyProtection="0">
      <alignment horizontal="right" vertical="center" indent="1"/>
    </xf>
    <xf numFmtId="176" fontId="60" fillId="88" borderId="31" applyNumberFormat="0" applyBorder="0" applyAlignment="0" applyProtection="0">
      <alignment horizontal="right" vertical="center" indent="1"/>
    </xf>
    <xf numFmtId="176" fontId="61" fillId="89" borderId="31" applyNumberFormat="0" applyBorder="0" applyAlignment="0" applyProtection="0">
      <alignment horizontal="right" vertical="center" indent="1"/>
    </xf>
    <xf numFmtId="176" fontId="61" fillId="90" borderId="31" applyNumberFormat="0" applyBorder="0" applyAlignment="0" applyProtection="0">
      <alignment horizontal="right" vertical="center" indent="1"/>
    </xf>
    <xf numFmtId="176" fontId="61" fillId="91" borderId="31" applyNumberFormat="0" applyBorder="0" applyAlignment="0" applyProtection="0">
      <alignment horizontal="right" vertical="center" indent="1"/>
    </xf>
    <xf numFmtId="176" fontId="62" fillId="92" borderId="31" applyNumberFormat="0" applyBorder="0" applyAlignment="0" applyProtection="0">
      <alignment horizontal="right" vertical="center" indent="1"/>
    </xf>
    <xf numFmtId="176" fontId="62" fillId="93" borderId="31" applyNumberFormat="0" applyBorder="0" applyAlignment="0" applyProtection="0">
      <alignment horizontal="right" vertical="center" indent="1"/>
    </xf>
    <xf numFmtId="176" fontId="62" fillId="94" borderId="31" applyNumberFormat="0" applyBorder="0" applyAlignment="0" applyProtection="0">
      <alignment horizontal="right" vertical="center" indent="1"/>
    </xf>
    <xf numFmtId="0" fontId="56" fillId="95" borderId="27" applyNumberFormat="0" applyAlignment="0" applyProtection="0">
      <alignment horizontal="left" vertical="center" indent="1"/>
    </xf>
    <xf numFmtId="0" fontId="56" fillId="96" borderId="27" applyNumberFormat="0" applyAlignment="0" applyProtection="0">
      <alignment horizontal="left" vertical="center" indent="1"/>
    </xf>
    <xf numFmtId="0" fontId="56" fillId="97" borderId="27" applyNumberFormat="0" applyAlignment="0" applyProtection="0">
      <alignment horizontal="left" vertical="center" indent="1"/>
    </xf>
    <xf numFmtId="0" fontId="56" fillId="98" borderId="27" applyNumberFormat="0" applyAlignment="0" applyProtection="0">
      <alignment horizontal="left" vertical="center" indent="1"/>
    </xf>
    <xf numFmtId="0" fontId="56" fillId="99" borderId="29" applyNumberFormat="0" applyAlignment="0" applyProtection="0">
      <alignment horizontal="left" vertical="center" indent="1"/>
    </xf>
    <xf numFmtId="176" fontId="54" fillId="98" borderId="28" applyNumberFormat="0" applyBorder="0" applyProtection="0">
      <alignment horizontal="right" vertical="center"/>
    </xf>
    <xf numFmtId="176" fontId="55" fillId="98" borderId="29" applyNumberFormat="0" applyBorder="0" applyProtection="0">
      <alignment horizontal="right" vertical="center"/>
    </xf>
    <xf numFmtId="176" fontId="54" fillId="100" borderId="27" applyNumberFormat="0" applyAlignment="0" applyProtection="0">
      <alignment horizontal="left" vertical="center" indent="1"/>
    </xf>
    <xf numFmtId="0" fontId="55" fillId="84" borderId="29" applyNumberFormat="0" applyAlignment="0" applyProtection="0">
      <alignment horizontal="left" vertical="center" indent="1"/>
    </xf>
    <xf numFmtId="0" fontId="56" fillId="99" borderId="29" applyNumberFormat="0" applyAlignment="0" applyProtection="0">
      <alignment horizontal="left" vertical="center" indent="1"/>
    </xf>
    <xf numFmtId="176" fontId="55" fillId="99" borderId="29" applyNumberFormat="0" applyProtection="0">
      <alignment horizontal="right" vertical="center"/>
    </xf>
    <xf numFmtId="0" fontId="25" fillId="33" borderId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43" fillId="52" borderId="14" applyNumberFormat="0" applyAlignment="0" applyProtection="0"/>
    <xf numFmtId="0" fontId="34" fillId="42" borderId="0" applyNumberFormat="0" applyBorder="0" applyAlignment="0" applyProtection="0"/>
    <xf numFmtId="0" fontId="34" fillId="46" borderId="0" applyNumberFormat="0" applyBorder="0" applyAlignment="0" applyProtection="0"/>
    <xf numFmtId="0" fontId="34" fillId="37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37" borderId="0" applyNumberFormat="0" applyBorder="0" applyAlignment="0" applyProtection="0"/>
    <xf numFmtId="0" fontId="34" fillId="46" borderId="0" applyNumberFormat="0" applyBorder="0" applyAlignment="0" applyProtection="0"/>
    <xf numFmtId="0" fontId="43" fillId="52" borderId="14" applyNumberFormat="0" applyAlignment="0" applyProtection="0"/>
    <xf numFmtId="0" fontId="34" fillId="42" borderId="0" applyNumberFormat="0" applyBorder="0" applyAlignment="0" applyProtection="0"/>
    <xf numFmtId="0" fontId="34" fillId="38" borderId="0" applyNumberFormat="0" applyBorder="0" applyAlignment="0" applyProtection="0"/>
    <xf numFmtId="0" fontId="34" fillId="34" borderId="0" applyNumberFormat="0" applyBorder="0" applyAlignment="0" applyProtection="0"/>
    <xf numFmtId="0" fontId="25" fillId="33" borderId="0"/>
    <xf numFmtId="0" fontId="1" fillId="0" borderId="0"/>
    <xf numFmtId="0" fontId="1" fillId="0" borderId="0"/>
    <xf numFmtId="0" fontId="65" fillId="0" borderId="1" applyNumberFormat="0" applyFill="0" applyAlignment="0" applyProtection="0"/>
    <xf numFmtId="0" fontId="66" fillId="0" borderId="2" applyNumberFormat="0" applyFill="0" applyAlignment="0" applyProtection="0"/>
    <xf numFmtId="0" fontId="67" fillId="0" borderId="3" applyNumberFormat="0" applyFill="0" applyAlignment="0" applyProtection="0"/>
    <xf numFmtId="0" fontId="67" fillId="0" borderId="0" applyNumberFormat="0" applyFill="0" applyBorder="0" applyAlignment="0" applyProtection="0"/>
    <xf numFmtId="0" fontId="68" fillId="2" borderId="0" applyNumberFormat="0" applyBorder="0" applyAlignment="0" applyProtection="0"/>
    <xf numFmtId="0" fontId="69" fillId="3" borderId="0" applyNumberFormat="0" applyBorder="0" applyAlignment="0" applyProtection="0"/>
    <xf numFmtId="0" fontId="70" fillId="4" borderId="0" applyNumberFormat="0" applyBorder="0" applyAlignment="0" applyProtection="0"/>
    <xf numFmtId="0" fontId="71" fillId="5" borderId="4" applyNumberFormat="0" applyAlignment="0" applyProtection="0"/>
    <xf numFmtId="0" fontId="72" fillId="6" borderId="5" applyNumberFormat="0" applyAlignment="0" applyProtection="0"/>
    <xf numFmtId="0" fontId="73" fillId="6" borderId="4" applyNumberFormat="0" applyAlignment="0" applyProtection="0"/>
    <xf numFmtId="0" fontId="74" fillId="0" borderId="6" applyNumberFormat="0" applyFill="0" applyAlignment="0" applyProtection="0"/>
    <xf numFmtId="0" fontId="75" fillId="7" borderId="7" applyNumberFormat="0" applyAlignment="0" applyProtection="0"/>
    <xf numFmtId="0" fontId="76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77" fillId="0" borderId="0" applyNumberFormat="0" applyFill="0" applyBorder="0" applyAlignment="0" applyProtection="0"/>
    <xf numFmtId="0" fontId="78" fillId="0" borderId="9" applyNumberFormat="0" applyFill="0" applyAlignment="0" applyProtection="0"/>
    <xf numFmtId="0" fontId="7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79" fillId="12" borderId="0" applyNumberFormat="0" applyBorder="0" applyAlignment="0" applyProtection="0"/>
    <xf numFmtId="0" fontId="7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9" fillId="32" borderId="0" applyNumberFormat="0" applyBorder="0" applyAlignment="0" applyProtection="0"/>
    <xf numFmtId="0" fontId="71" fillId="5" borderId="4" applyNumberFormat="0" applyAlignment="0" applyProtection="0"/>
    <xf numFmtId="0" fontId="79" fillId="9" borderId="0" applyNumberFormat="0" applyBorder="0" applyAlignment="0" applyProtection="0"/>
    <xf numFmtId="0" fontId="79" fillId="13" borderId="0" applyNumberFormat="0" applyBorder="0" applyAlignment="0" applyProtection="0"/>
    <xf numFmtId="0" fontId="79" fillId="17" borderId="0" applyNumberFormat="0" applyBorder="0" applyAlignment="0" applyProtection="0"/>
    <xf numFmtId="0" fontId="79" fillId="21" borderId="0" applyNumberFormat="0" applyBorder="0" applyAlignment="0" applyProtection="0"/>
    <xf numFmtId="0" fontId="79" fillId="25" borderId="0" applyNumberFormat="0" applyBorder="0" applyAlignment="0" applyProtection="0"/>
    <xf numFmtId="0" fontId="79" fillId="29" borderId="0" applyNumberFormat="0" applyBorder="0" applyAlignment="0" applyProtection="0"/>
    <xf numFmtId="39" fontId="27" fillId="0" borderId="0"/>
    <xf numFmtId="9" fontId="20" fillId="0" borderId="0" applyFont="0" applyFill="0" applyBorder="0" applyAlignment="0" applyProtection="0"/>
    <xf numFmtId="0" fontId="81" fillId="0" borderId="0"/>
    <xf numFmtId="0" fontId="35" fillId="102" borderId="0" applyNumberFormat="0" applyBorder="0" applyAlignment="0" applyProtection="0"/>
    <xf numFmtId="0" fontId="35" fillId="61" borderId="0" applyNumberFormat="0" applyBorder="0" applyAlignment="0" applyProtection="0"/>
    <xf numFmtId="0" fontId="35" fillId="103" borderId="0" applyNumberFormat="0" applyBorder="0" applyAlignment="0" applyProtection="0"/>
    <xf numFmtId="0" fontId="35" fillId="104" borderId="0" applyNumberFormat="0" applyBorder="0" applyAlignment="0" applyProtection="0"/>
    <xf numFmtId="0" fontId="35" fillId="105" borderId="0" applyNumberFormat="0" applyBorder="0" applyAlignment="0" applyProtection="0"/>
    <xf numFmtId="0" fontId="35" fillId="106" borderId="0" applyNumberFormat="0" applyBorder="0" applyAlignment="0" applyProtection="0"/>
    <xf numFmtId="0" fontId="35" fillId="76" borderId="0" applyNumberFormat="0" applyBorder="0" applyAlignment="0" applyProtection="0"/>
    <xf numFmtId="0" fontId="35" fillId="107" borderId="0" applyNumberFormat="0" applyBorder="0" applyAlignment="0" applyProtection="0"/>
    <xf numFmtId="0" fontId="35" fillId="69" borderId="0" applyNumberFormat="0" applyBorder="0" applyAlignment="0" applyProtection="0"/>
    <xf numFmtId="0" fontId="35" fillId="104" borderId="0" applyNumberFormat="0" applyBorder="0" applyAlignment="0" applyProtection="0"/>
    <xf numFmtId="0" fontId="35" fillId="76" borderId="0" applyNumberFormat="0" applyBorder="0" applyAlignment="0" applyProtection="0"/>
    <xf numFmtId="0" fontId="35" fillId="64" borderId="0" applyNumberFormat="0" applyBorder="0" applyAlignment="0" applyProtection="0"/>
    <xf numFmtId="18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83" fillId="0" borderId="0" applyFont="0" applyFill="0" applyBorder="0" applyAlignment="0" applyProtection="0"/>
    <xf numFmtId="0" fontId="20" fillId="0" borderId="0"/>
    <xf numFmtId="0" fontId="20" fillId="0" borderId="0"/>
    <xf numFmtId="184" fontId="20" fillId="0" borderId="0"/>
    <xf numFmtId="0" fontId="2" fillId="0" borderId="0"/>
    <xf numFmtId="0" fontId="35" fillId="78" borderId="37" applyNumberFormat="0" applyFont="0" applyAlignment="0" applyProtection="0"/>
    <xf numFmtId="9" fontId="20" fillId="0" borderId="0" applyFont="0" applyFill="0" applyBorder="0" applyAlignment="0" applyProtection="0"/>
    <xf numFmtId="0" fontId="8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6">
    <xf numFmtId="0" fontId="0" fillId="0" borderId="0" xfId="0"/>
    <xf numFmtId="0" fontId="19" fillId="0" borderId="0" xfId="0" quotePrefix="1" applyFont="1" applyFill="1" applyBorder="1" applyAlignment="1">
      <alignment horizontal="right"/>
    </xf>
    <xf numFmtId="164" fontId="19" fillId="0" borderId="0" xfId="45" applyFont="1" applyFill="1" applyAlignment="1" applyProtection="1">
      <alignment horizontal="centerContinuous"/>
      <protection locked="0"/>
    </xf>
    <xf numFmtId="164" fontId="21" fillId="0" borderId="0" xfId="45" applyFont="1" applyFill="1" applyAlignment="1">
      <alignment horizontal="centerContinuous"/>
    </xf>
    <xf numFmtId="164" fontId="19" fillId="0" borderId="0" xfId="45" applyFont="1" applyFill="1" applyAlignment="1">
      <alignment horizontal="centerContinuous"/>
    </xf>
    <xf numFmtId="164" fontId="19" fillId="0" borderId="0" xfId="45" applyFont="1" applyFill="1" applyAlignment="1">
      <alignment horizontal="centerContinuous" wrapText="1"/>
    </xf>
    <xf numFmtId="164" fontId="19" fillId="0" borderId="0" xfId="45" applyFont="1" applyFill="1" applyAlignment="1"/>
    <xf numFmtId="164" fontId="19" fillId="0" borderId="10" xfId="45" applyFont="1" applyFill="1" applyBorder="1" applyAlignment="1" applyProtection="1">
      <alignment horizontal="center"/>
      <protection locked="0"/>
    </xf>
    <xf numFmtId="164" fontId="19" fillId="0" borderId="10" xfId="45" applyFont="1" applyFill="1" applyBorder="1" applyAlignment="1">
      <alignment horizontal="center"/>
    </xf>
    <xf numFmtId="164" fontId="22" fillId="0" borderId="0" xfId="45" applyFont="1" applyFill="1" applyAlignment="1">
      <alignment horizontal="fill"/>
    </xf>
    <xf numFmtId="0" fontId="0" fillId="0" borderId="0" xfId="0" applyFill="1"/>
    <xf numFmtId="43" fontId="0" fillId="0" borderId="0" xfId="0" applyNumberFormat="1"/>
    <xf numFmtId="39" fontId="28" fillId="0" borderId="0" xfId="139" applyFont="1" applyFill="1" applyAlignment="1" applyProtection="1">
      <alignment horizontal="centerContinuous"/>
    </xf>
    <xf numFmtId="39" fontId="26" fillId="0" borderId="0" xfId="139" applyFont="1" applyFill="1" applyAlignment="1" applyProtection="1">
      <alignment horizontal="centerContinuous"/>
    </xf>
    <xf numFmtId="49" fontId="0" fillId="0" borderId="0" xfId="0" applyNumberFormat="1" applyFill="1" applyBorder="1" applyAlignment="1">
      <alignment horizontal="left"/>
    </xf>
    <xf numFmtId="39" fontId="26" fillId="0" borderId="0" xfId="139" applyFont="1" applyFill="1" applyBorder="1" applyAlignment="1" applyProtection="1">
      <alignment horizontal="centerContinuous"/>
    </xf>
    <xf numFmtId="14" fontId="26" fillId="0" borderId="0" xfId="139" applyNumberFormat="1" applyFont="1" applyFill="1" applyAlignment="1" applyProtection="1">
      <alignment horizontal="centerContinuous"/>
    </xf>
    <xf numFmtId="39" fontId="49" fillId="0" borderId="0" xfId="139" applyFont="1" applyFill="1" applyAlignment="1" applyProtection="1">
      <alignment horizontal="centerContinuous"/>
    </xf>
    <xf numFmtId="164" fontId="64" fillId="0" borderId="0" xfId="45" applyFont="1" applyFill="1" applyAlignment="1" applyProtection="1">
      <alignment horizontal="centerContinuous"/>
      <protection locked="0"/>
    </xf>
    <xf numFmtId="164" fontId="22" fillId="0" borderId="0" xfId="45" quotePrefix="1" applyFont="1" applyFill="1" applyBorder="1" applyAlignment="1">
      <alignment horizontal="left"/>
    </xf>
    <xf numFmtId="41" fontId="22" fillId="0" borderId="0" xfId="45" applyNumberFormat="1" applyFont="1" applyFill="1" applyBorder="1">
      <alignment horizontal="left" wrapText="1"/>
    </xf>
    <xf numFmtId="42" fontId="22" fillId="0" borderId="0" xfId="45" applyNumberFormat="1" applyFont="1" applyFill="1" applyAlignment="1"/>
    <xf numFmtId="165" fontId="22" fillId="0" borderId="0" xfId="2" applyNumberFormat="1" applyFont="1" applyFill="1" applyAlignment="1"/>
    <xf numFmtId="164" fontId="23" fillId="0" borderId="0" xfId="45" applyFont="1" applyFill="1" applyAlignment="1">
      <alignment horizontal="left"/>
    </xf>
    <xf numFmtId="41" fontId="22" fillId="0" borderId="0" xfId="1" applyNumberFormat="1" applyFont="1" applyFill="1" applyAlignment="1">
      <alignment horizontal="left" wrapText="1"/>
    </xf>
    <xf numFmtId="164" fontId="22" fillId="0" borderId="0" xfId="45" applyFont="1" applyFill="1" applyBorder="1">
      <alignment horizontal="left" wrapText="1"/>
    </xf>
    <xf numFmtId="164" fontId="22" fillId="0" borderId="0" xfId="45" applyFont="1" applyFill="1" applyBorder="1" applyAlignment="1"/>
    <xf numFmtId="164" fontId="22" fillId="0" borderId="0" xfId="45" applyNumberFormat="1" applyFont="1" applyFill="1" applyBorder="1" applyAlignment="1"/>
    <xf numFmtId="164" fontId="22" fillId="0" borderId="10" xfId="45" applyFont="1" applyFill="1" applyBorder="1" applyAlignment="1">
      <alignment horizontal="left"/>
    </xf>
    <xf numFmtId="0" fontId="22" fillId="0" borderId="10" xfId="0" applyFont="1" applyFill="1" applyBorder="1"/>
    <xf numFmtId="166" fontId="22" fillId="0" borderId="10" xfId="1" applyNumberFormat="1" applyFont="1" applyFill="1" applyBorder="1" applyAlignment="1">
      <alignment horizontal="left" wrapText="1"/>
    </xf>
    <xf numFmtId="171" fontId="22" fillId="0" borderId="0" xfId="1" applyNumberFormat="1" applyFont="1" applyFill="1" applyAlignment="1">
      <alignment horizontal="left" wrapText="1"/>
    </xf>
    <xf numFmtId="0" fontId="22" fillId="0" borderId="0" xfId="0" applyFont="1" applyFill="1"/>
    <xf numFmtId="10" fontId="22" fillId="0" borderId="0" xfId="3" applyNumberFormat="1" applyFont="1" applyFill="1"/>
    <xf numFmtId="164" fontId="22" fillId="0" borderId="0" xfId="45" applyFont="1" applyFill="1" applyBorder="1" applyAlignment="1">
      <alignment horizontal="left"/>
    </xf>
    <xf numFmtId="165" fontId="22" fillId="0" borderId="0" xfId="2" applyNumberFormat="1" applyFont="1" applyFill="1"/>
    <xf numFmtId="41" fontId="22" fillId="0" borderId="0" xfId="1" applyNumberFormat="1" applyFont="1" applyFill="1" applyBorder="1" applyAlignment="1">
      <alignment horizontal="left" wrapText="1"/>
    </xf>
    <xf numFmtId="37" fontId="22" fillId="0" borderId="0" xfId="45" applyNumberFormat="1" applyFont="1" applyFill="1">
      <alignment horizontal="left" wrapText="1"/>
    </xf>
    <xf numFmtId="165" fontId="22" fillId="0" borderId="0" xfId="2" applyNumberFormat="1" applyFont="1" applyFill="1" applyAlignment="1">
      <alignment horizontal="left" wrapText="1"/>
    </xf>
    <xf numFmtId="164" fontId="23" fillId="0" borderId="0" xfId="45" applyFont="1" applyFill="1" applyAlignment="1"/>
    <xf numFmtId="164" fontId="22" fillId="0" borderId="0" xfId="45" applyFont="1" applyFill="1" applyAlignment="1"/>
    <xf numFmtId="165" fontId="22" fillId="0" borderId="10" xfId="2" applyNumberFormat="1" applyFont="1" applyFill="1" applyBorder="1"/>
    <xf numFmtId="164" fontId="22" fillId="0" borderId="0" xfId="45" applyFont="1" applyFill="1" applyAlignment="1">
      <alignment horizontal="left"/>
    </xf>
    <xf numFmtId="164" fontId="23" fillId="0" borderId="0" xfId="45" applyFont="1" applyFill="1" applyBorder="1" applyAlignment="1">
      <alignment horizontal="left"/>
    </xf>
    <xf numFmtId="165" fontId="22" fillId="0" borderId="11" xfId="2" applyNumberFormat="1" applyFont="1" applyFill="1" applyBorder="1" applyAlignment="1">
      <alignment horizontal="left" wrapText="1"/>
    </xf>
    <xf numFmtId="166" fontId="22" fillId="0" borderId="0" xfId="1" applyNumberFormat="1" applyFont="1" applyFill="1" applyAlignment="1">
      <alignment horizontal="left" wrapText="1"/>
    </xf>
    <xf numFmtId="0" fontId="17" fillId="0" borderId="0" xfId="0" applyFont="1"/>
    <xf numFmtId="0" fontId="17" fillId="0" borderId="0" xfId="0" applyFont="1" applyAlignment="1">
      <alignment horizontal="center"/>
    </xf>
    <xf numFmtId="41" fontId="22" fillId="0" borderId="0" xfId="1" applyNumberFormat="1" applyFont="1" applyFill="1"/>
    <xf numFmtId="165" fontId="19" fillId="0" borderId="0" xfId="2" applyNumberFormat="1" applyFont="1" applyFill="1"/>
    <xf numFmtId="165" fontId="19" fillId="0" borderId="12" xfId="2" applyNumberFormat="1" applyFont="1" applyFill="1" applyBorder="1"/>
    <xf numFmtId="167" fontId="22" fillId="0" borderId="0" xfId="45" applyNumberFormat="1" applyFont="1" applyFill="1" applyBorder="1" applyAlignment="1" applyProtection="1">
      <protection locked="0"/>
    </xf>
    <xf numFmtId="165" fontId="22" fillId="0" borderId="0" xfId="2" applyNumberFormat="1" applyFont="1" applyFill="1" applyBorder="1"/>
    <xf numFmtId="170" fontId="22" fillId="0" borderId="0" xfId="3" applyNumberFormat="1" applyFont="1" applyFill="1"/>
    <xf numFmtId="39" fontId="28" fillId="0" borderId="0" xfId="139" applyFont="1" applyFill="1" applyAlignment="1" applyProtection="1"/>
    <xf numFmtId="39" fontId="20" fillId="0" borderId="0" xfId="139" applyFont="1" applyFill="1" applyAlignment="1" applyProtection="1"/>
    <xf numFmtId="39" fontId="20" fillId="0" borderId="0" xfId="139" applyFont="1" applyFill="1" applyProtection="1"/>
    <xf numFmtId="39" fontId="28" fillId="0" borderId="0" xfId="139" applyNumberFormat="1" applyFont="1" applyFill="1" applyProtection="1"/>
    <xf numFmtId="39" fontId="20" fillId="0" borderId="0" xfId="139" applyNumberFormat="1" applyFont="1" applyFill="1" applyProtection="1"/>
    <xf numFmtId="43" fontId="20" fillId="0" borderId="10" xfId="139" applyNumberFormat="1" applyFont="1" applyFill="1" applyBorder="1" applyAlignment="1" applyProtection="1">
      <alignment horizontal="centerContinuous"/>
    </xf>
    <xf numFmtId="39" fontId="20" fillId="0" borderId="0" xfId="139" applyNumberFormat="1" applyFont="1" applyFill="1" applyBorder="1" applyProtection="1"/>
    <xf numFmtId="39" fontId="20" fillId="0" borderId="0" xfId="139" applyNumberFormat="1" applyFont="1" applyFill="1" applyAlignment="1" applyProtection="1">
      <alignment horizontal="left"/>
    </xf>
    <xf numFmtId="39" fontId="20" fillId="0" borderId="0" xfId="139" applyNumberFormat="1" applyFont="1" applyFill="1" applyAlignment="1" applyProtection="1">
      <alignment horizontal="center"/>
    </xf>
    <xf numFmtId="39" fontId="20" fillId="0" borderId="0" xfId="139" quotePrefix="1" applyFont="1" applyFill="1" applyAlignment="1" applyProtection="1">
      <alignment horizontal="center"/>
    </xf>
    <xf numFmtId="39" fontId="20" fillId="0" borderId="0" xfId="139" applyNumberFormat="1" applyFont="1" applyFill="1" applyBorder="1" applyAlignment="1" applyProtection="1">
      <alignment horizontal="center"/>
    </xf>
    <xf numFmtId="39" fontId="20" fillId="0" borderId="0" xfId="139" applyNumberFormat="1" applyFont="1" applyFill="1" applyBorder="1" applyAlignment="1" applyProtection="1">
      <alignment horizontal="left"/>
    </xf>
    <xf numFmtId="39" fontId="20" fillId="0" borderId="0" xfId="139" applyFont="1" applyFill="1" applyBorder="1" applyProtection="1"/>
    <xf numFmtId="39" fontId="20" fillId="0" borderId="0" xfId="139" applyFont="1" applyFill="1" applyBorder="1" applyAlignment="1" applyProtection="1">
      <alignment horizontal="center"/>
    </xf>
    <xf numFmtId="39" fontId="28" fillId="0" borderId="0" xfId="139" applyNumberFormat="1" applyFont="1" applyFill="1" applyAlignment="1" applyProtection="1">
      <alignment horizontal="left"/>
    </xf>
    <xf numFmtId="0" fontId="20" fillId="0" borderId="10" xfId="139" quotePrefix="1" applyNumberFormat="1" applyFont="1" applyFill="1" applyBorder="1" applyAlignment="1" applyProtection="1">
      <alignment horizontal="center"/>
    </xf>
    <xf numFmtId="39" fontId="20" fillId="0" borderId="10" xfId="139" applyNumberFormat="1" applyFont="1" applyFill="1" applyBorder="1" applyAlignment="1" applyProtection="1">
      <alignment horizontal="center"/>
    </xf>
    <xf numFmtId="39" fontId="20" fillId="0" borderId="10" xfId="139" applyFont="1" applyFill="1" applyBorder="1" applyAlignment="1" applyProtection="1">
      <alignment horizontal="center"/>
    </xf>
    <xf numFmtId="39" fontId="80" fillId="0" borderId="0" xfId="139" applyNumberFormat="1" applyFont="1" applyFill="1" applyProtection="1"/>
    <xf numFmtId="39" fontId="80" fillId="0" borderId="0" xfId="139" applyNumberFormat="1" applyFont="1" applyFill="1" applyAlignment="1" applyProtection="1">
      <alignment horizontal="fill"/>
    </xf>
    <xf numFmtId="39" fontId="80" fillId="0" borderId="0" xfId="139" applyFont="1" applyFill="1" applyAlignment="1" applyProtection="1">
      <alignment horizontal="fill"/>
    </xf>
    <xf numFmtId="39" fontId="80" fillId="0" borderId="0" xfId="139" applyFont="1" applyFill="1" applyProtection="1"/>
    <xf numFmtId="39" fontId="80" fillId="0" borderId="0" xfId="139" applyNumberFormat="1" applyFont="1" applyFill="1" applyAlignment="1" applyProtection="1">
      <alignment horizontal="left"/>
    </xf>
    <xf numFmtId="44" fontId="80" fillId="0" borderId="0" xfId="139" applyNumberFormat="1" applyFont="1" applyFill="1" applyAlignment="1" applyProtection="1">
      <alignment horizontal="right"/>
    </xf>
    <xf numFmtId="178" fontId="80" fillId="0" borderId="0" xfId="144" applyNumberFormat="1" applyFont="1" applyFill="1" applyBorder="1" applyAlignment="1" applyProtection="1">
      <alignment horizontal="right"/>
    </xf>
    <xf numFmtId="43" fontId="80" fillId="0" borderId="0" xfId="139" applyNumberFormat="1" applyFont="1" applyFill="1" applyAlignment="1" applyProtection="1">
      <alignment horizontal="right"/>
    </xf>
    <xf numFmtId="179" fontId="80" fillId="0" borderId="0" xfId="144" applyNumberFormat="1" applyFont="1" applyFill="1" applyBorder="1" applyAlignment="1" applyProtection="1">
      <alignment horizontal="right"/>
    </xf>
    <xf numFmtId="43" fontId="80" fillId="0" borderId="0" xfId="139" applyNumberFormat="1" applyFont="1" applyFill="1" applyBorder="1" applyAlignment="1" applyProtection="1">
      <alignment horizontal="right"/>
    </xf>
    <xf numFmtId="10" fontId="80" fillId="0" borderId="0" xfId="139" applyNumberFormat="1" applyFont="1" applyFill="1" applyBorder="1" applyAlignment="1" applyProtection="1">
      <alignment horizontal="right"/>
    </xf>
    <xf numFmtId="39" fontId="80" fillId="0" borderId="0" xfId="139" applyNumberFormat="1" applyFont="1" applyFill="1" applyAlignment="1" applyProtection="1">
      <alignment horizontal="left" indent="1"/>
    </xf>
    <xf numFmtId="43" fontId="80" fillId="0" borderId="10" xfId="139" applyNumberFormat="1" applyFont="1" applyFill="1" applyBorder="1" applyAlignment="1" applyProtection="1">
      <alignment horizontal="right"/>
    </xf>
    <xf numFmtId="177" fontId="80" fillId="0" borderId="0" xfId="139" applyNumberFormat="1" applyFont="1" applyFill="1" applyBorder="1" applyAlignment="1" applyProtection="1">
      <alignment horizontal="right"/>
    </xf>
    <xf numFmtId="43" fontId="20" fillId="0" borderId="0" xfId="139" applyNumberFormat="1" applyFont="1" applyFill="1" applyAlignment="1" applyProtection="1">
      <alignment horizontal="right"/>
    </xf>
    <xf numFmtId="39" fontId="80" fillId="0" borderId="0" xfId="139" applyFont="1" applyFill="1" applyBorder="1" applyAlignment="1" applyProtection="1">
      <alignment horizontal="left" indent="1"/>
    </xf>
    <xf numFmtId="39" fontId="80" fillId="0" borderId="0" xfId="139" applyFont="1" applyFill="1" applyBorder="1" applyAlignment="1" applyProtection="1">
      <alignment horizontal="left"/>
    </xf>
    <xf numFmtId="39" fontId="80" fillId="0" borderId="0" xfId="139" applyFont="1" applyFill="1" applyBorder="1" applyAlignment="1" applyProtection="1">
      <alignment horizontal="right"/>
    </xf>
    <xf numFmtId="44" fontId="80" fillId="0" borderId="0" xfId="139" applyNumberFormat="1" applyFont="1" applyFill="1" applyBorder="1" applyAlignment="1" applyProtection="1">
      <alignment horizontal="right"/>
    </xf>
    <xf numFmtId="39" fontId="80" fillId="0" borderId="0" xfId="139" applyFont="1" applyFill="1" applyAlignment="1" applyProtection="1">
      <alignment horizontal="left" indent="1"/>
    </xf>
    <xf numFmtId="44" fontId="80" fillId="0" borderId="26" xfId="139" applyNumberFormat="1" applyFont="1" applyFill="1" applyBorder="1" applyAlignment="1" applyProtection="1">
      <alignment horizontal="right"/>
    </xf>
    <xf numFmtId="39" fontId="80" fillId="0" borderId="0" xfId="139" applyFont="1" applyFill="1" applyAlignment="1" applyProtection="1">
      <alignment horizontal="left"/>
    </xf>
    <xf numFmtId="181" fontId="80" fillId="0" borderId="0" xfId="139" applyNumberFormat="1" applyFont="1" applyFill="1" applyBorder="1" applyAlignment="1" applyProtection="1">
      <alignment horizontal="right"/>
    </xf>
    <xf numFmtId="44" fontId="20" fillId="0" borderId="0" xfId="139" applyNumberFormat="1" applyFont="1" applyFill="1" applyBorder="1" applyAlignment="1" applyProtection="1">
      <alignment horizontal="right"/>
    </xf>
    <xf numFmtId="43" fontId="20" fillId="0" borderId="0" xfId="139" applyNumberFormat="1" applyFont="1" applyFill="1" applyBorder="1" applyAlignment="1" applyProtection="1">
      <alignment horizontal="right"/>
    </xf>
    <xf numFmtId="39" fontId="20" fillId="0" borderId="0" xfId="139" applyFont="1" applyFill="1" applyBorder="1" applyAlignment="1" applyProtection="1">
      <alignment horizontal="right"/>
    </xf>
    <xf numFmtId="43" fontId="80" fillId="0" borderId="0" xfId="139" applyNumberFormat="1" applyFont="1" applyFill="1" applyProtection="1"/>
    <xf numFmtId="44" fontId="80" fillId="0" borderId="0" xfId="139" applyNumberFormat="1" applyFont="1" applyFill="1" applyProtection="1"/>
    <xf numFmtId="39" fontId="80" fillId="0" borderId="0" xfId="243" applyFont="1" applyFill="1" applyAlignment="1" applyProtection="1">
      <alignment horizontal="left"/>
    </xf>
    <xf numFmtId="44" fontId="50" fillId="0" borderId="0" xfId="139" applyNumberFormat="1" applyFont="1" applyFill="1" applyProtection="1"/>
    <xf numFmtId="44" fontId="20" fillId="0" borderId="0" xfId="139" applyNumberFormat="1" applyFont="1" applyFill="1" applyProtection="1"/>
    <xf numFmtId="43" fontId="20" fillId="0" borderId="0" xfId="139" applyNumberFormat="1" applyFont="1" applyFill="1" applyProtection="1"/>
    <xf numFmtId="44" fontId="20" fillId="0" borderId="10" xfId="139" applyNumberFormat="1" applyFont="1" applyFill="1" applyBorder="1" applyAlignment="1" applyProtection="1">
      <alignment horizontal="centerContinuous"/>
    </xf>
    <xf numFmtId="44" fontId="20" fillId="0" borderId="0" xfId="139" applyNumberFormat="1" applyFont="1" applyFill="1" applyAlignment="1" applyProtection="1">
      <alignment horizontal="center"/>
    </xf>
    <xf numFmtId="44" fontId="20" fillId="0" borderId="0" xfId="139" applyNumberFormat="1" applyFont="1" applyFill="1" applyAlignment="1" applyProtection="1">
      <alignment horizontal="left"/>
    </xf>
    <xf numFmtId="39" fontId="20" fillId="0" borderId="0" xfId="139" applyNumberFormat="1" applyFont="1" applyFill="1" applyAlignment="1" applyProtection="1">
      <alignment horizontal="fill"/>
    </xf>
    <xf numFmtId="44" fontId="20" fillId="0" borderId="10" xfId="139" quotePrefix="1" applyNumberFormat="1" applyFont="1" applyFill="1" applyBorder="1" applyAlignment="1" applyProtection="1">
      <alignment horizontal="center"/>
    </xf>
    <xf numFmtId="44" fontId="20" fillId="0" borderId="10" xfId="139" applyNumberFormat="1" applyFont="1" applyFill="1" applyBorder="1" applyAlignment="1" applyProtection="1">
      <alignment horizontal="center"/>
    </xf>
    <xf numFmtId="44" fontId="80" fillId="0" borderId="0" xfId="139" applyNumberFormat="1" applyFont="1" applyFill="1" applyAlignment="1" applyProtection="1">
      <alignment horizontal="fill"/>
    </xf>
    <xf numFmtId="182" fontId="80" fillId="0" borderId="0" xfId="139" applyNumberFormat="1" applyFont="1" applyFill="1" applyAlignment="1" applyProtection="1">
      <alignment horizontal="right"/>
    </xf>
    <xf numFmtId="182" fontId="80" fillId="0" borderId="0" xfId="139" applyNumberFormat="1" applyFont="1" applyFill="1" applyBorder="1" applyAlignment="1" applyProtection="1">
      <alignment horizontal="right"/>
    </xf>
    <xf numFmtId="41" fontId="80" fillId="0" borderId="0" xfId="139" applyNumberFormat="1" applyFont="1" applyFill="1" applyBorder="1" applyAlignment="1" applyProtection="1">
      <alignment horizontal="right"/>
    </xf>
    <xf numFmtId="182" fontId="20" fillId="0" borderId="0" xfId="139" applyNumberFormat="1" applyFont="1" applyFill="1" applyAlignment="1" applyProtection="1">
      <alignment horizontal="right"/>
    </xf>
    <xf numFmtId="182" fontId="80" fillId="0" borderId="10" xfId="139" applyNumberFormat="1" applyFont="1" applyFill="1" applyBorder="1" applyAlignment="1" applyProtection="1">
      <alignment horizontal="right"/>
    </xf>
    <xf numFmtId="182" fontId="80" fillId="0" borderId="26" xfId="139" applyNumberFormat="1" applyFont="1" applyFill="1" applyBorder="1" applyAlignment="1" applyProtection="1">
      <alignment horizontal="right"/>
    </xf>
    <xf numFmtId="43" fontId="20" fillId="0" borderId="0" xfId="139" applyNumberFormat="1" applyFont="1" applyFill="1" applyBorder="1" applyAlignment="1" applyProtection="1">
      <alignment horizontal="fill"/>
    </xf>
    <xf numFmtId="43" fontId="20" fillId="0" borderId="0" xfId="139" applyNumberFormat="1" applyFont="1" applyFill="1" applyAlignment="1" applyProtection="1">
      <alignment horizontal="left"/>
    </xf>
    <xf numFmtId="41" fontId="20" fillId="0" borderId="0" xfId="139" applyNumberFormat="1" applyFont="1" applyFill="1" applyProtection="1"/>
    <xf numFmtId="41" fontId="20" fillId="0" borderId="0" xfId="139" applyNumberFormat="1" applyFont="1" applyFill="1" applyBorder="1" applyAlignment="1" applyProtection="1">
      <alignment horizontal="fill"/>
    </xf>
    <xf numFmtId="41" fontId="22" fillId="0" borderId="10" xfId="2" applyNumberFormat="1" applyFont="1" applyFill="1" applyBorder="1" applyAlignment="1">
      <alignment horizontal="left" wrapText="1"/>
    </xf>
    <xf numFmtId="0" fontId="63" fillId="0" borderId="0" xfId="245" applyFont="1" applyAlignment="1">
      <alignment horizontal="left" vertical="top"/>
    </xf>
    <xf numFmtId="0" fontId="81" fillId="0" borderId="0" xfId="245"/>
    <xf numFmtId="0" fontId="82" fillId="0" borderId="0" xfId="245" applyFont="1" applyAlignment="1">
      <alignment horizontal="center"/>
    </xf>
    <xf numFmtId="0" fontId="22" fillId="0" borderId="0" xfId="0" applyFont="1" applyFill="1" applyAlignment="1">
      <alignment horizontal="right"/>
    </xf>
    <xf numFmtId="1" fontId="22" fillId="0" borderId="0" xfId="45" applyNumberFormat="1" applyFont="1" applyFill="1" applyAlignment="1">
      <alignment horizontal="left"/>
    </xf>
    <xf numFmtId="0" fontId="22" fillId="0" borderId="35" xfId="0" applyFont="1" applyFill="1" applyBorder="1"/>
    <xf numFmtId="182" fontId="80" fillId="0" borderId="38" xfId="139" applyNumberFormat="1" applyFont="1" applyFill="1" applyBorder="1" applyAlignment="1" applyProtection="1">
      <alignment horizontal="right"/>
    </xf>
    <xf numFmtId="182" fontId="20" fillId="0" borderId="38" xfId="139" applyNumberFormat="1" applyFont="1" applyFill="1" applyBorder="1" applyAlignment="1" applyProtection="1">
      <alignment horizontal="right"/>
    </xf>
    <xf numFmtId="43" fontId="20" fillId="0" borderId="38" xfId="139" applyNumberFormat="1" applyFont="1" applyFill="1" applyBorder="1" applyAlignment="1" applyProtection="1">
      <alignment horizontal="right"/>
    </xf>
    <xf numFmtId="43" fontId="80" fillId="0" borderId="38" xfId="139" applyNumberFormat="1" applyFont="1" applyFill="1" applyBorder="1" applyAlignment="1" applyProtection="1">
      <alignment horizontal="right"/>
    </xf>
    <xf numFmtId="0" fontId="82" fillId="0" borderId="32" xfId="245" applyFont="1" applyFill="1" applyBorder="1" applyAlignment="1">
      <alignment horizontal="center" vertical="top"/>
    </xf>
    <xf numFmtId="43" fontId="17" fillId="0" borderId="0" xfId="0" applyNumberFormat="1" applyFont="1"/>
    <xf numFmtId="0" fontId="81" fillId="0" borderId="32" xfId="245" applyBorder="1" applyAlignment="1">
      <alignment horizontal="left" vertical="top"/>
    </xf>
    <xf numFmtId="0" fontId="81" fillId="0" borderId="33" xfId="245" applyBorder="1" applyAlignment="1">
      <alignment horizontal="left" vertical="top"/>
    </xf>
    <xf numFmtId="0" fontId="63" fillId="0" borderId="34" xfId="245" applyFont="1" applyFill="1" applyBorder="1" applyAlignment="1">
      <alignment horizontal="left" vertical="top"/>
    </xf>
    <xf numFmtId="185" fontId="63" fillId="0" borderId="36" xfId="245" applyNumberFormat="1" applyFont="1" applyFill="1" applyBorder="1" applyAlignment="1">
      <alignment horizontal="right" vertical="top"/>
    </xf>
    <xf numFmtId="185" fontId="82" fillId="0" borderId="0" xfId="245" applyNumberFormat="1" applyFont="1" applyFill="1"/>
    <xf numFmtId="185" fontId="81" fillId="101" borderId="32" xfId="245" applyNumberFormat="1" applyFill="1" applyBorder="1" applyAlignment="1">
      <alignment horizontal="right" vertical="top"/>
    </xf>
    <xf numFmtId="185" fontId="81" fillId="0" borderId="32" xfId="245" applyNumberFormat="1" applyBorder="1" applyAlignment="1">
      <alignment horizontal="right" vertical="top"/>
    </xf>
    <xf numFmtId="43" fontId="0" fillId="108" borderId="0" xfId="0" applyNumberFormat="1" applyFill="1"/>
    <xf numFmtId="43" fontId="0" fillId="108" borderId="10" xfId="0" applyNumberFormat="1" applyFill="1" applyBorder="1"/>
    <xf numFmtId="0" fontId="20" fillId="0" borderId="0" xfId="265" applyFill="1" applyProtection="1"/>
    <xf numFmtId="43" fontId="20" fillId="0" borderId="0" xfId="265" applyNumberFormat="1" applyFill="1" applyProtection="1"/>
    <xf numFmtId="49" fontId="0" fillId="0" borderId="39" xfId="0" applyNumberFormat="1" applyFill="1" applyBorder="1" applyAlignment="1">
      <alignment horizontal="left"/>
    </xf>
    <xf numFmtId="186" fontId="0" fillId="0" borderId="39" xfId="0" applyNumberFormat="1" applyFill="1" applyBorder="1"/>
    <xf numFmtId="186" fontId="0" fillId="0" borderId="0" xfId="0" applyNumberFormat="1"/>
    <xf numFmtId="10" fontId="22" fillId="0" borderId="0" xfId="45" applyNumberFormat="1" applyFont="1" applyFill="1" applyBorder="1" applyAlignment="1">
      <alignment horizontal="center" wrapText="1"/>
    </xf>
    <xf numFmtId="39" fontId="20" fillId="0" borderId="0" xfId="139" applyFont="1" applyFill="1" applyBorder="1" applyAlignment="1" applyProtection="1"/>
    <xf numFmtId="0" fontId="20" fillId="0" borderId="0" xfId="265" applyFill="1" applyBorder="1" applyProtection="1"/>
    <xf numFmtId="43" fontId="20" fillId="0" borderId="0" xfId="139" applyNumberFormat="1" applyFont="1" applyFill="1" applyBorder="1" applyAlignment="1" applyProtection="1">
      <alignment horizontal="centerContinuous"/>
    </xf>
    <xf numFmtId="39" fontId="20" fillId="0" borderId="0" xfId="139" applyNumberFormat="1" applyFont="1" applyFill="1" applyBorder="1" applyAlignment="1" applyProtection="1">
      <alignment horizontal="centerContinuous"/>
    </xf>
    <xf numFmtId="39" fontId="20" fillId="0" borderId="0" xfId="139" applyFont="1" applyFill="1" applyBorder="1" applyAlignment="1" applyProtection="1">
      <alignment horizontal="centerContinuous"/>
    </xf>
    <xf numFmtId="0" fontId="20" fillId="0" borderId="0" xfId="139" quotePrefix="1" applyNumberFormat="1" applyFont="1" applyFill="1" applyBorder="1" applyAlignment="1" applyProtection="1">
      <alignment horizontal="center"/>
    </xf>
    <xf numFmtId="39" fontId="80" fillId="0" borderId="0" xfId="139" applyNumberFormat="1" applyFont="1" applyFill="1" applyBorder="1" applyAlignment="1" applyProtection="1">
      <alignment horizontal="fill"/>
    </xf>
    <xf numFmtId="39" fontId="80" fillId="0" borderId="0" xfId="139" applyFont="1" applyFill="1" applyBorder="1" applyProtection="1"/>
    <xf numFmtId="39" fontId="80" fillId="0" borderId="0" xfId="139" applyNumberFormat="1" applyFont="1" applyFill="1" applyBorder="1" applyProtection="1"/>
    <xf numFmtId="39" fontId="80" fillId="0" borderId="0" xfId="139" applyFont="1" applyFill="1" applyBorder="1" applyAlignment="1" applyProtection="1">
      <alignment horizontal="fill"/>
    </xf>
    <xf numFmtId="39" fontId="80" fillId="0" borderId="0" xfId="139" applyNumberFormat="1" applyFont="1" applyFill="1" applyBorder="1" applyAlignment="1" applyProtection="1">
      <alignment horizontal="right"/>
    </xf>
    <xf numFmtId="178" fontId="80" fillId="0" borderId="0" xfId="143" applyNumberFormat="1" applyFont="1" applyFill="1" applyBorder="1" applyAlignment="1" applyProtection="1">
      <alignment horizontal="right"/>
    </xf>
    <xf numFmtId="180" fontId="80" fillId="0" borderId="0" xfId="139" applyNumberFormat="1" applyFont="1" applyFill="1" applyBorder="1" applyAlignment="1" applyProtection="1">
      <alignment horizontal="right"/>
    </xf>
    <xf numFmtId="44" fontId="80" fillId="0" borderId="0" xfId="139" applyNumberFormat="1" applyFont="1" applyFill="1" applyBorder="1" applyProtection="1"/>
    <xf numFmtId="43" fontId="80" fillId="0" borderId="0" xfId="139" applyNumberFormat="1" applyFont="1" applyFill="1" applyBorder="1" applyProtection="1"/>
    <xf numFmtId="44" fontId="20" fillId="0" borderId="0" xfId="139" applyNumberFormat="1" applyFont="1" applyFill="1" applyBorder="1" applyProtection="1"/>
    <xf numFmtId="43" fontId="20" fillId="0" borderId="0" xfId="139" applyNumberFormat="1" applyFont="1" applyFill="1" applyBorder="1" applyProtection="1"/>
    <xf numFmtId="44" fontId="20" fillId="0" borderId="0" xfId="139" applyNumberFormat="1" applyFont="1" applyFill="1" applyBorder="1" applyAlignment="1" applyProtection="1">
      <alignment horizontal="centerContinuous"/>
    </xf>
    <xf numFmtId="44" fontId="20" fillId="0" borderId="0" xfId="139" applyNumberFormat="1" applyFont="1" applyFill="1" applyBorder="1" applyAlignment="1" applyProtection="1">
      <alignment horizontal="center"/>
    </xf>
    <xf numFmtId="39" fontId="20" fillId="0" borderId="0" xfId="139" applyNumberFormat="1" applyFont="1" applyFill="1" applyBorder="1" applyAlignment="1" applyProtection="1">
      <alignment horizontal="fill"/>
    </xf>
    <xf numFmtId="44" fontId="80" fillId="0" borderId="0" xfId="139" applyNumberFormat="1" applyFont="1" applyFill="1" applyBorder="1" applyAlignment="1" applyProtection="1">
      <alignment horizontal="fill"/>
    </xf>
    <xf numFmtId="43" fontId="80" fillId="0" borderId="0" xfId="139" applyNumberFormat="1" applyFont="1" applyFill="1" applyBorder="1" applyAlignment="1" applyProtection="1">
      <alignment horizontal="fill"/>
    </xf>
    <xf numFmtId="10" fontId="80" fillId="0" borderId="0" xfId="139" applyNumberFormat="1" applyFont="1" applyFill="1" applyBorder="1" applyProtection="1"/>
    <xf numFmtId="172" fontId="80" fillId="0" borderId="0" xfId="143" applyFont="1" applyFill="1" applyBorder="1" applyProtection="1"/>
    <xf numFmtId="182" fontId="20" fillId="0" borderId="0" xfId="139" applyNumberFormat="1" applyFont="1" applyFill="1" applyBorder="1" applyAlignment="1" applyProtection="1">
      <alignment horizontal="right"/>
    </xf>
    <xf numFmtId="41" fontId="20" fillId="0" borderId="0" xfId="139" applyNumberFormat="1" applyFont="1" applyFill="1" applyBorder="1" applyAlignment="1" applyProtection="1">
      <alignment horizontal="right"/>
    </xf>
    <xf numFmtId="4" fontId="0" fillId="0" borderId="0" xfId="0" applyNumberFormat="1"/>
    <xf numFmtId="0" fontId="0" fillId="110" borderId="0" xfId="0" applyFill="1"/>
    <xf numFmtId="4" fontId="0" fillId="110" borderId="0" xfId="0" applyNumberFormat="1" applyFill="1"/>
    <xf numFmtId="4" fontId="0" fillId="109" borderId="0" xfId="0" applyNumberFormat="1" applyFill="1"/>
    <xf numFmtId="0" fontId="0" fillId="101" borderId="0" xfId="0" applyFill="1" applyAlignment="1">
      <alignment horizontal="left" vertical="top"/>
    </xf>
    <xf numFmtId="185" fontId="0" fillId="101" borderId="32" xfId="0" applyNumberFormat="1" applyFill="1" applyBorder="1" applyAlignment="1">
      <alignment horizontal="right" vertical="top"/>
    </xf>
    <xf numFmtId="185" fontId="0" fillId="101" borderId="40" xfId="0" applyNumberFormat="1" applyFill="1" applyBorder="1" applyAlignment="1">
      <alignment horizontal="right" vertical="top"/>
    </xf>
    <xf numFmtId="0" fontId="0" fillId="0" borderId="0" xfId="0" applyAlignment="1">
      <alignment horizontal="left" vertical="top"/>
    </xf>
    <xf numFmtId="185" fontId="0" fillId="0" borderId="32" xfId="0" applyNumberFormat="1" applyBorder="1" applyAlignment="1">
      <alignment horizontal="right" vertical="top"/>
    </xf>
    <xf numFmtId="185" fontId="0" fillId="0" borderId="40" xfId="0" applyNumberFormat="1" applyBorder="1" applyAlignment="1">
      <alignment horizontal="right" vertical="top"/>
    </xf>
    <xf numFmtId="185" fontId="0" fillId="0" borderId="41" xfId="0" applyNumberFormat="1" applyBorder="1" applyAlignment="1">
      <alignment horizontal="right" vertical="top"/>
    </xf>
    <xf numFmtId="4" fontId="81" fillId="0" borderId="0" xfId="245" applyNumberFormat="1"/>
    <xf numFmtId="0" fontId="0" fillId="111" borderId="0" xfId="0" applyFill="1" applyAlignment="1">
      <alignment horizontal="left" wrapText="1"/>
    </xf>
    <xf numFmtId="43" fontId="0" fillId="111" borderId="0" xfId="1" applyFont="1" applyFill="1" applyAlignment="1">
      <alignment horizontal="left" wrapText="1"/>
    </xf>
    <xf numFmtId="164" fontId="19" fillId="0" borderId="0" xfId="45" applyFont="1" applyFill="1" applyAlignment="1" applyProtection="1">
      <alignment horizontal="center"/>
      <protection locked="0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0" xfId="0" applyBorder="1"/>
    <xf numFmtId="17" fontId="0" fillId="0" borderId="0" xfId="0" applyNumberFormat="1" applyBorder="1"/>
    <xf numFmtId="17" fontId="0" fillId="0" borderId="46" xfId="0" applyNumberFormat="1" applyBorder="1"/>
    <xf numFmtId="182" fontId="0" fillId="0" borderId="0" xfId="1" applyNumberFormat="1" applyFont="1" applyBorder="1"/>
    <xf numFmtId="182" fontId="0" fillId="0" borderId="46" xfId="1" applyNumberFormat="1" applyFont="1" applyBorder="1"/>
    <xf numFmtId="0" fontId="0" fillId="0" borderId="46" xfId="0" applyBorder="1"/>
    <xf numFmtId="0" fontId="0" fillId="0" borderId="45" xfId="0" applyBorder="1" applyAlignment="1">
      <alignment horizontal="right"/>
    </xf>
    <xf numFmtId="182" fontId="0" fillId="0" borderId="45" xfId="0" applyNumberFormat="1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85" fillId="0" borderId="42" xfId="0" applyFont="1" applyBorder="1"/>
    <xf numFmtId="17" fontId="0" fillId="109" borderId="0" xfId="0" applyNumberFormat="1" applyFill="1" applyBorder="1"/>
    <xf numFmtId="182" fontId="0" fillId="109" borderId="0" xfId="0" applyNumberFormat="1" applyFill="1" applyBorder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164" fontId="19" fillId="0" borderId="0" xfId="45" applyFont="1" applyFill="1" applyAlignment="1">
      <alignment horizontal="center"/>
    </xf>
    <xf numFmtId="164" fontId="19" fillId="0" borderId="0" xfId="45" applyFont="1" applyFill="1" applyProtection="1">
      <alignment horizontal="left" wrapText="1"/>
      <protection locked="0"/>
    </xf>
    <xf numFmtId="164" fontId="19" fillId="0" borderId="10" xfId="45" applyFont="1" applyFill="1" applyBorder="1" applyProtection="1">
      <alignment horizontal="left" wrapText="1"/>
      <protection locked="0"/>
    </xf>
    <xf numFmtId="42" fontId="22" fillId="0" borderId="0" xfId="2" applyNumberFormat="1" applyFont="1" applyFill="1" applyAlignment="1"/>
    <xf numFmtId="41" fontId="22" fillId="0" borderId="0" xfId="2" applyNumberFormat="1" applyFont="1" applyFill="1" applyBorder="1" applyAlignment="1">
      <alignment horizontal="left" wrapText="1"/>
    </xf>
    <xf numFmtId="41" fontId="22" fillId="0" borderId="0" xfId="2" applyNumberFormat="1" applyFont="1" applyFill="1" applyAlignment="1"/>
    <xf numFmtId="41" fontId="22" fillId="0" borderId="0" xfId="2" applyNumberFormat="1" applyFont="1" applyFill="1" applyAlignment="1">
      <alignment horizontal="left" wrapText="1"/>
    </xf>
    <xf numFmtId="168" fontId="22" fillId="0" borderId="0" xfId="3" applyNumberFormat="1" applyFont="1" applyFill="1" applyBorder="1" applyAlignment="1">
      <alignment horizontal="center"/>
    </xf>
    <xf numFmtId="187" fontId="22" fillId="0" borderId="0" xfId="0" applyNumberFormat="1" applyFont="1" applyFill="1" applyAlignment="1"/>
    <xf numFmtId="8" fontId="0" fillId="0" borderId="0" xfId="0" applyNumberFormat="1" applyFill="1"/>
    <xf numFmtId="0" fontId="81" fillId="0" borderId="0" xfId="245" applyFill="1" applyAlignment="1">
      <alignment horizontal="center"/>
    </xf>
    <xf numFmtId="164" fontId="19" fillId="0" borderId="0" xfId="45" applyFont="1" applyFill="1" applyBorder="1" applyAlignment="1" applyProtection="1">
      <alignment horizontal="center"/>
      <protection locked="0"/>
    </xf>
    <xf numFmtId="164" fontId="19" fillId="0" borderId="0" xfId="45" applyFont="1" applyFill="1" applyAlignment="1" applyProtection="1">
      <alignment horizontal="center"/>
      <protection locked="0"/>
    </xf>
    <xf numFmtId="39" fontId="20" fillId="0" borderId="0" xfId="139" applyNumberFormat="1" applyFont="1" applyFill="1" applyAlignment="1" applyProtection="1">
      <alignment wrapText="1"/>
    </xf>
    <xf numFmtId="0" fontId="20" fillId="0" borderId="0" xfId="265" applyAlignment="1">
      <alignment wrapText="1"/>
    </xf>
    <xf numFmtId="0" fontId="81" fillId="0" borderId="32" xfId="245" applyBorder="1" applyAlignment="1">
      <alignment horizontal="left" vertical="top"/>
    </xf>
    <xf numFmtId="0" fontId="81" fillId="0" borderId="33" xfId="245" applyBorder="1" applyAlignment="1">
      <alignment horizontal="left" vertical="top"/>
    </xf>
  </cellXfs>
  <cellStyles count="295">
    <cellStyle name="20% - Accent1" xfId="22" builtinId="30" customBuiltin="1"/>
    <cellStyle name="20% - Accent1 2" xfId="213"/>
    <cellStyle name="20% - Accent1 2 2" xfId="246"/>
    <cellStyle name="20% - Accent2" xfId="26" builtinId="34" customBuiltin="1"/>
    <cellStyle name="20% - Accent2 2" xfId="217"/>
    <cellStyle name="20% - Accent2 2 2" xfId="247"/>
    <cellStyle name="20% - Accent3" xfId="30" builtinId="38" customBuiltin="1"/>
    <cellStyle name="20% - Accent3 2" xfId="221"/>
    <cellStyle name="20% - Accent3 2 2" xfId="248"/>
    <cellStyle name="20% - Accent4" xfId="34" builtinId="42" customBuiltin="1"/>
    <cellStyle name="20% - Accent4 2" xfId="225"/>
    <cellStyle name="20% - Accent4 2 2" xfId="249"/>
    <cellStyle name="20% - Accent5" xfId="38" builtinId="46" customBuiltin="1"/>
    <cellStyle name="20% - Accent5 2" xfId="229"/>
    <cellStyle name="20% - Accent5 2 2" xfId="250"/>
    <cellStyle name="20% - Accent6" xfId="42" builtinId="50" customBuiltin="1"/>
    <cellStyle name="20% - Accent6 2" xfId="233"/>
    <cellStyle name="20% - Accent6 2 2" xfId="251"/>
    <cellStyle name="40% - Accent1" xfId="23" builtinId="31" customBuiltin="1"/>
    <cellStyle name="40% - Accent1 2" xfId="214"/>
    <cellStyle name="40% - Accent1 2 2" xfId="252"/>
    <cellStyle name="40% - Accent2" xfId="27" builtinId="35" customBuiltin="1"/>
    <cellStyle name="40% - Accent2 2" xfId="218"/>
    <cellStyle name="40% - Accent2 2 2" xfId="253"/>
    <cellStyle name="40% - Accent3" xfId="31" builtinId="39" customBuiltin="1"/>
    <cellStyle name="40% - Accent3 2" xfId="222"/>
    <cellStyle name="40% - Accent3 2 2" xfId="254"/>
    <cellStyle name="40% - Accent4" xfId="35" builtinId="43" customBuiltin="1"/>
    <cellStyle name="40% - Accent4 2" xfId="226"/>
    <cellStyle name="40% - Accent4 2 2" xfId="255"/>
    <cellStyle name="40% - Accent5" xfId="39" builtinId="47" customBuiltin="1"/>
    <cellStyle name="40% - Accent5 2" xfId="230"/>
    <cellStyle name="40% - Accent5 2 2" xfId="256"/>
    <cellStyle name="40% - Accent6" xfId="43" builtinId="51" customBuiltin="1"/>
    <cellStyle name="40% - Accent6 2" xfId="234"/>
    <cellStyle name="40% - Accent6 2 2" xfId="257"/>
    <cellStyle name="60% - Accent1" xfId="24" builtinId="32" customBuiltin="1"/>
    <cellStyle name="60% - Accent1 2" xfId="215"/>
    <cellStyle name="60% - Accent2" xfId="28" builtinId="36" customBuiltin="1"/>
    <cellStyle name="60% - Accent2 2" xfId="219"/>
    <cellStyle name="60% - Accent3" xfId="32" builtinId="40" customBuiltin="1"/>
    <cellStyle name="60% - Accent3 2" xfId="223"/>
    <cellStyle name="60% - Accent4" xfId="36" builtinId="44" customBuiltin="1"/>
    <cellStyle name="60% - Accent4 2" xfId="227"/>
    <cellStyle name="60% - Accent5" xfId="40" builtinId="48" customBuiltin="1"/>
    <cellStyle name="60% - Accent5 2" xfId="231"/>
    <cellStyle name="60% - Accent6" xfId="44" builtinId="52" customBuiltin="1"/>
    <cellStyle name="60% - Accent6 2" xfId="235"/>
    <cellStyle name="Accent1" xfId="21" builtinId="29" customBuiltin="1"/>
    <cellStyle name="Accent1 - 20%" xfId="60"/>
    <cellStyle name="Accent1 - 40%" xfId="56"/>
    <cellStyle name="Accent1 - 60%" xfId="52"/>
    <cellStyle name="Accent1 2" xfId="64"/>
    <cellStyle name="Accent1 3" xfId="133"/>
    <cellStyle name="Accent1 4" xfId="179"/>
    <cellStyle name="Accent1 5" xfId="192"/>
    <cellStyle name="Accent1 6" xfId="212"/>
    <cellStyle name="Accent1 7" xfId="237"/>
    <cellStyle name="Accent2" xfId="25" builtinId="33" customBuiltin="1"/>
    <cellStyle name="Accent2 - 20%" xfId="71"/>
    <cellStyle name="Accent2 - 40%" xfId="67"/>
    <cellStyle name="Accent2 - 60%" xfId="63"/>
    <cellStyle name="Accent2 2" xfId="48"/>
    <cellStyle name="Accent2 3" xfId="134"/>
    <cellStyle name="Accent2 4" xfId="180"/>
    <cellStyle name="Accent2 5" xfId="191"/>
    <cellStyle name="Accent2 6" xfId="216"/>
    <cellStyle name="Accent2 7" xfId="238"/>
    <cellStyle name="Accent3" xfId="29" builtinId="37" customBuiltin="1"/>
    <cellStyle name="Accent3 - 20%" xfId="55"/>
    <cellStyle name="Accent3 - 40%" xfId="51"/>
    <cellStyle name="Accent3 - 60%" xfId="70"/>
    <cellStyle name="Accent3 2" xfId="59"/>
    <cellStyle name="Accent3 3" xfId="135"/>
    <cellStyle name="Accent3 4" xfId="182"/>
    <cellStyle name="Accent3 5" xfId="190"/>
    <cellStyle name="Accent3 6" xfId="220"/>
    <cellStyle name="Accent3 7" xfId="239"/>
    <cellStyle name="Accent4" xfId="33" builtinId="41" customBuiltin="1"/>
    <cellStyle name="Accent4 - 20%" xfId="62"/>
    <cellStyle name="Accent4 - 40%" xfId="58"/>
    <cellStyle name="Accent4 - 60%" xfId="54"/>
    <cellStyle name="Accent4 2" xfId="66"/>
    <cellStyle name="Accent4 3" xfId="136"/>
    <cellStyle name="Accent4 4" xfId="183"/>
    <cellStyle name="Accent4 5" xfId="188"/>
    <cellStyle name="Accent4 6" xfId="224"/>
    <cellStyle name="Accent4 7" xfId="240"/>
    <cellStyle name="Accent5" xfId="37" builtinId="45" customBuiltin="1"/>
    <cellStyle name="Accent5 - 20%" xfId="69"/>
    <cellStyle name="Accent5 - 40%" xfId="65"/>
    <cellStyle name="Accent5 - 60%" xfId="61"/>
    <cellStyle name="Accent5 2" xfId="50"/>
    <cellStyle name="Accent5 3" xfId="137"/>
    <cellStyle name="Accent5 4" xfId="184"/>
    <cellStyle name="Accent5 5" xfId="187"/>
    <cellStyle name="Accent5 6" xfId="228"/>
    <cellStyle name="Accent5 7" xfId="241"/>
    <cellStyle name="Accent6" xfId="41" builtinId="49" customBuiltin="1"/>
    <cellStyle name="Accent6 - 20%" xfId="53"/>
    <cellStyle name="Accent6 - 40%" xfId="49"/>
    <cellStyle name="Accent6 - 60%" xfId="72"/>
    <cellStyle name="Accent6 2" xfId="57"/>
    <cellStyle name="Accent6 3" xfId="138"/>
    <cellStyle name="Accent6 4" xfId="185"/>
    <cellStyle name="Accent6 5" xfId="186"/>
    <cellStyle name="Accent6 6" xfId="232"/>
    <cellStyle name="Accent6 7" xfId="242"/>
    <cellStyle name="Bad" xfId="10" builtinId="27" customBuiltin="1"/>
    <cellStyle name="Bad 2" xfId="73"/>
    <cellStyle name="Bad 3" xfId="201"/>
    <cellStyle name="Calculation" xfId="14" builtinId="22" customBuiltin="1"/>
    <cellStyle name="Calculation 2" xfId="74"/>
    <cellStyle name="Calculation 3" xfId="205"/>
    <cellStyle name="Check Cell" xfId="16" builtinId="23" customBuiltin="1"/>
    <cellStyle name="Check Cell 2" xfId="75"/>
    <cellStyle name="Check Cell 3" xfId="207"/>
    <cellStyle name="Comma" xfId="1" builtinId="3"/>
    <cellStyle name="Comma 2" xfId="144"/>
    <cellStyle name="Comma 2 2" xfId="258"/>
    <cellStyle name="Comma 3" xfId="259"/>
    <cellStyle name="Comma 4" xfId="260"/>
    <cellStyle name="Comma 4 2" xfId="272"/>
    <cellStyle name="Comma 4 3" xfId="273"/>
    <cellStyle name="Comma 4 4" xfId="274"/>
    <cellStyle name="Comma 4 5" xfId="275"/>
    <cellStyle name="Comma 5" xfId="261"/>
    <cellStyle name="Comma 6" xfId="262"/>
    <cellStyle name="Comma 6 2" xfId="276"/>
    <cellStyle name="Comma 6 3" xfId="277"/>
    <cellStyle name="Comma 6 4" xfId="278"/>
    <cellStyle name="Comma 6 5" xfId="279"/>
    <cellStyle name="Comma 7" xfId="263"/>
    <cellStyle name="Currency" xfId="2" builtinId="4"/>
    <cellStyle name="Currency 2" xfId="143"/>
    <cellStyle name="Currency 3" xfId="264"/>
    <cellStyle name="Emphasis 1" xfId="76"/>
    <cellStyle name="Emphasis 2" xfId="77"/>
    <cellStyle name="Emphasis 3" xfId="78"/>
    <cellStyle name="Entered" xfId="145"/>
    <cellStyle name="Explanatory Text" xfId="19" builtinId="53" customBuiltin="1"/>
    <cellStyle name="Explanatory Text 2" xfId="210"/>
    <cellStyle name="Good" xfId="9" builtinId="26" customBuiltin="1"/>
    <cellStyle name="Good 2" xfId="79"/>
    <cellStyle name="Good 3" xfId="200"/>
    <cellStyle name="Grey" xfId="146"/>
    <cellStyle name="Heading 1" xfId="5" builtinId="16" customBuiltin="1"/>
    <cellStyle name="Heading 1 2" xfId="80"/>
    <cellStyle name="Heading 1 3" xfId="196"/>
    <cellStyle name="Heading 2" xfId="6" builtinId="17" customBuiltin="1"/>
    <cellStyle name="Heading 2 2" xfId="81"/>
    <cellStyle name="Heading 2 3" xfId="197"/>
    <cellStyle name="Heading 3" xfId="7" builtinId="18" customBuiltin="1"/>
    <cellStyle name="Heading 3 2" xfId="82"/>
    <cellStyle name="Heading 3 3" xfId="198"/>
    <cellStyle name="Heading 4" xfId="8" builtinId="19" customBuiltin="1"/>
    <cellStyle name="Heading 4 2" xfId="83"/>
    <cellStyle name="Heading 4 3" xfId="199"/>
    <cellStyle name="Input" xfId="12" builtinId="20" customBuiltin="1"/>
    <cellStyle name="Input [yellow]" xfId="147"/>
    <cellStyle name="Input 2" xfId="84"/>
    <cellStyle name="Input 3" xfId="189"/>
    <cellStyle name="Input 4" xfId="181"/>
    <cellStyle name="Input 5" xfId="203"/>
    <cellStyle name="Input 6" xfId="236"/>
    <cellStyle name="Linked Cell" xfId="15" builtinId="24" customBuiltin="1"/>
    <cellStyle name="Linked Cell 2" xfId="85"/>
    <cellStyle name="Linked Cell 3" xfId="206"/>
    <cellStyle name="Neutral" xfId="11" builtinId="28" customBuiltin="1"/>
    <cellStyle name="Neutral 2" xfId="86"/>
    <cellStyle name="Neutral 3" xfId="202"/>
    <cellStyle name="Normal" xfId="0" builtinId="0"/>
    <cellStyle name="Normal - Style1" xfId="148"/>
    <cellStyle name="Normal 10" xfId="195"/>
    <cellStyle name="Normal 11" xfId="245"/>
    <cellStyle name="Normal 155" xfId="140"/>
    <cellStyle name="Normal 2" xfId="46"/>
    <cellStyle name="Normal 2 2" xfId="265"/>
    <cellStyle name="Normal 2 3" xfId="266"/>
    <cellStyle name="Normal 2 4" xfId="267"/>
    <cellStyle name="Normal 2 5" xfId="280"/>
    <cellStyle name="Normal 2 5 2" xfId="281"/>
    <cellStyle name="Normal 2 5 3" xfId="282"/>
    <cellStyle name="Normal 3" xfId="47"/>
    <cellStyle name="Normal 3 2" xfId="268"/>
    <cellStyle name="Normal 3 2 2" xfId="283"/>
    <cellStyle name="Normal 3 2 3" xfId="284"/>
    <cellStyle name="Normal 3 2 4" xfId="285"/>
    <cellStyle name="Normal 3 2 5" xfId="286"/>
    <cellStyle name="Normal 4" xfId="68"/>
    <cellStyle name="Normal 5" xfId="142"/>
    <cellStyle name="Normal 5 2" xfId="287"/>
    <cellStyle name="Normal 5 3" xfId="288"/>
    <cellStyle name="Normal 5 4" xfId="289"/>
    <cellStyle name="Normal 5 5" xfId="290"/>
    <cellStyle name="Normal 6" xfId="178"/>
    <cellStyle name="Normal 7" xfId="193"/>
    <cellStyle name="Normal 7 2" xfId="291"/>
    <cellStyle name="Normal 7 3" xfId="292"/>
    <cellStyle name="Normal 7 4" xfId="293"/>
    <cellStyle name="Normal 7 5" xfId="294"/>
    <cellStyle name="Normal 8" xfId="141"/>
    <cellStyle name="Normal 9" xfId="194"/>
    <cellStyle name="Normal_Monthly" xfId="139"/>
    <cellStyle name="Normal_Year To Date" xfId="243"/>
    <cellStyle name="Note" xfId="18" builtinId="10" customBuiltin="1"/>
    <cellStyle name="Note 2" xfId="87"/>
    <cellStyle name="Note 2 2" xfId="269"/>
    <cellStyle name="Note 3" xfId="209"/>
    <cellStyle name="Output" xfId="13" builtinId="21" customBuiltin="1"/>
    <cellStyle name="Output 2" xfId="88"/>
    <cellStyle name="Output 3" xfId="204"/>
    <cellStyle name="Percent" xfId="3" builtinId="5"/>
    <cellStyle name="Percent [2]" xfId="149"/>
    <cellStyle name="Percent 2" xfId="244"/>
    <cellStyle name="Percent 3" xfId="270"/>
    <cellStyle name="SAPBEXaggData" xfId="89"/>
    <cellStyle name="SAPBEXaggDataEmph" xfId="90"/>
    <cellStyle name="SAPBEXaggItem" xfId="91"/>
    <cellStyle name="SAPBEXaggItemX" xfId="92"/>
    <cellStyle name="SAPBEXchaText" xfId="93"/>
    <cellStyle name="SAPBEXexcBad7" xfId="94"/>
    <cellStyle name="SAPBEXexcBad8" xfId="95"/>
    <cellStyle name="SAPBEXexcBad9" xfId="96"/>
    <cellStyle name="SAPBEXexcCritical4" xfId="97"/>
    <cellStyle name="SAPBEXexcCritical5" xfId="98"/>
    <cellStyle name="SAPBEXexcCritical6" xfId="99"/>
    <cellStyle name="SAPBEXexcGood1" xfId="100"/>
    <cellStyle name="SAPBEXexcGood2" xfId="101"/>
    <cellStyle name="SAPBEXexcGood3" xfId="102"/>
    <cellStyle name="SAPBEXfilterDrill" xfId="103"/>
    <cellStyle name="SAPBEXfilterItem" xfId="104"/>
    <cellStyle name="SAPBEXfilterText" xfId="105"/>
    <cellStyle name="SAPBEXformats" xfId="106"/>
    <cellStyle name="SAPBEXheaderItem" xfId="107"/>
    <cellStyle name="SAPBEXheaderText" xfId="108"/>
    <cellStyle name="SAPBEXHLevel0" xfId="109"/>
    <cellStyle name="SAPBEXHLevel0X" xfId="110"/>
    <cellStyle name="SAPBEXHLevel1" xfId="111"/>
    <cellStyle name="SAPBEXHLevel1X" xfId="112"/>
    <cellStyle name="SAPBEXHLevel2" xfId="113"/>
    <cellStyle name="SAPBEXHLevel2X" xfId="114"/>
    <cellStyle name="SAPBEXHLevel3" xfId="115"/>
    <cellStyle name="SAPBEXHLevel3X" xfId="116"/>
    <cellStyle name="SAPBEXinputData" xfId="117"/>
    <cellStyle name="SAPBEXItemHeader" xfId="118"/>
    <cellStyle name="SAPBEXresData" xfId="119"/>
    <cellStyle name="SAPBEXresDataEmph" xfId="120"/>
    <cellStyle name="SAPBEXresItem" xfId="121"/>
    <cellStyle name="SAPBEXresItemX" xfId="122"/>
    <cellStyle name="SAPBEXstdData" xfId="123"/>
    <cellStyle name="SAPBEXstdDataEmph" xfId="124"/>
    <cellStyle name="SAPBEXstdItem" xfId="125"/>
    <cellStyle name="SAPBEXstdItemX" xfId="126"/>
    <cellStyle name="SAPBEXtitle" xfId="127"/>
    <cellStyle name="SAPBEXunassignedItem" xfId="128"/>
    <cellStyle name="SAPBEXundefined" xfId="129"/>
    <cellStyle name="SAPBorder" xfId="150"/>
    <cellStyle name="SAPDataCell" xfId="151"/>
    <cellStyle name="SAPDataTotalCell" xfId="152"/>
    <cellStyle name="SAPDimensionCell" xfId="153"/>
    <cellStyle name="SAPEditableDataCell" xfId="154"/>
    <cellStyle name="SAPEditableDataTotalCell" xfId="155"/>
    <cellStyle name="SAPEmphasized" xfId="156"/>
    <cellStyle name="SAPEmphasizedTotal" xfId="157"/>
    <cellStyle name="SAPExceptionLevel1" xfId="158"/>
    <cellStyle name="SAPExceptionLevel2" xfId="159"/>
    <cellStyle name="SAPExceptionLevel3" xfId="160"/>
    <cellStyle name="SAPExceptionLevel4" xfId="161"/>
    <cellStyle name="SAPExceptionLevel5" xfId="162"/>
    <cellStyle name="SAPExceptionLevel6" xfId="163"/>
    <cellStyle name="SAPExceptionLevel7" xfId="164"/>
    <cellStyle name="SAPExceptionLevel8" xfId="165"/>
    <cellStyle name="SAPExceptionLevel9" xfId="166"/>
    <cellStyle name="SAPHierarchyCell0" xfId="167"/>
    <cellStyle name="SAPHierarchyCell1" xfId="168"/>
    <cellStyle name="SAPHierarchyCell2" xfId="169"/>
    <cellStyle name="SAPHierarchyCell3" xfId="170"/>
    <cellStyle name="SAPHierarchyCell4" xfId="171"/>
    <cellStyle name="SAPLockedDataCell" xfId="172"/>
    <cellStyle name="SAPLockedDataTotalCell" xfId="173"/>
    <cellStyle name="SAPMemberCell" xfId="174"/>
    <cellStyle name="SAPMemberTotalCell" xfId="175"/>
    <cellStyle name="SAPReadonlyDataCell" xfId="176"/>
    <cellStyle name="SAPReadonlyDataTotalCell" xfId="177"/>
    <cellStyle name="Sheet Title" xfId="130"/>
    <cellStyle name="Style 1" xfId="45"/>
    <cellStyle name="Title" xfId="4" builtinId="15" customBuiltin="1"/>
    <cellStyle name="Title 2" xfId="271"/>
    <cellStyle name="Total" xfId="20" builtinId="25" customBuiltin="1"/>
    <cellStyle name="Total 2" xfId="131"/>
    <cellStyle name="Total 3" xfId="211"/>
    <cellStyle name="Warning Text" xfId="17" builtinId="11" customBuiltin="1"/>
    <cellStyle name="Warning Text 2" xfId="132"/>
    <cellStyle name="Warning Text 3" xfId="208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6</xdr:row>
      <xdr:rowOff>47625</xdr:rowOff>
    </xdr:from>
    <xdr:to>
      <xdr:col>18</xdr:col>
      <xdr:colOff>75270</xdr:colOff>
      <xdr:row>14</xdr:row>
      <xdr:rowOff>142673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925" y="1190625"/>
          <a:ext cx="7447620" cy="1619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0-ELECTRIC-ERF-MODEL-TY-JUNE-18ERF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ERF ROR"/>
      <sheetName val="E ERF Conv Factr"/>
      <sheetName val="ERF Main Summary"/>
      <sheetName val="ERF Adj Summary"/>
      <sheetName val="ERF Adj Pages"/>
      <sheetName val="Restating Print Macros"/>
      <sheetName val="Module13"/>
      <sheetName val="Module14"/>
      <sheetName val="Module15"/>
      <sheetName val="Module1"/>
      <sheetName val="EOP Adj Summary"/>
      <sheetName val="EOP Adj Pages"/>
      <sheetName val="Remove Non-ERF"/>
      <sheetName val="CBR Model"/>
      <sheetName val="Summary"/>
      <sheetName val="9.04E Annualize FIT"/>
    </sheetNames>
    <definedNames>
      <definedName name="BD" refersTo="='CBR Model'!$CX$12"/>
      <definedName name="FF" refersTo="='CBR Model'!$CX$13"/>
      <definedName name="UTN" refersTo="='CBR Model'!$CX$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X12">
            <v>8.0199999999999994E-3</v>
          </cell>
        </row>
        <row r="13">
          <cell r="CX13">
            <v>2E-3</v>
          </cell>
        </row>
        <row r="14">
          <cell r="CX14">
            <v>3.8422999999999999E-2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53"/>
  <sheetViews>
    <sheetView tabSelected="1" zoomScaleNormal="100" workbookViewId="0">
      <pane ySplit="9" topLeftCell="A10" activePane="bottomLeft" state="frozen"/>
      <selection pane="bottomLeft" activeCell="E16" sqref="E16"/>
    </sheetView>
  </sheetViews>
  <sheetFormatPr defaultColWidth="9.140625" defaultRowHeight="15" x14ac:dyDescent="0.25"/>
  <cols>
    <col min="1" max="1" width="5" style="10" bestFit="1" customWidth="1"/>
    <col min="2" max="2" width="60.28515625" style="10" bestFit="1" customWidth="1"/>
    <col min="3" max="3" width="10.7109375" style="10" bestFit="1" customWidth="1"/>
    <col min="4" max="4" width="13.7109375" style="10" customWidth="1"/>
    <col min="5" max="5" width="14.5703125" style="10" bestFit="1" customWidth="1"/>
    <col min="6" max="16384" width="9.140625" style="10"/>
  </cols>
  <sheetData>
    <row r="1" spans="1:5" x14ac:dyDescent="0.25">
      <c r="A1" s="207"/>
      <c r="B1" s="208"/>
      <c r="C1" s="207"/>
      <c r="D1" s="207"/>
      <c r="E1" s="1"/>
    </row>
    <row r="2" spans="1:5" x14ac:dyDescent="0.25">
      <c r="A2" s="207"/>
      <c r="B2" s="207"/>
      <c r="C2" s="207"/>
      <c r="D2" s="207"/>
      <c r="E2"/>
    </row>
    <row r="3" spans="1:5" x14ac:dyDescent="0.25">
      <c r="A3" s="2"/>
      <c r="B3" s="220" t="s">
        <v>0</v>
      </c>
      <c r="C3" s="220"/>
      <c r="D3" s="220"/>
      <c r="E3" s="3"/>
    </row>
    <row r="4" spans="1:5" x14ac:dyDescent="0.25">
      <c r="A4" s="2"/>
      <c r="B4" s="221" t="s">
        <v>1</v>
      </c>
      <c r="C4" s="221"/>
      <c r="D4" s="221"/>
      <c r="E4" s="3"/>
    </row>
    <row r="5" spans="1:5" x14ac:dyDescent="0.25">
      <c r="A5" s="4"/>
      <c r="B5" s="221" t="s">
        <v>2</v>
      </c>
      <c r="C5" s="221"/>
      <c r="D5" s="221"/>
      <c r="E5" s="5"/>
    </row>
    <row r="6" spans="1:5" x14ac:dyDescent="0.25">
      <c r="A6" s="2"/>
      <c r="B6" s="221" t="s">
        <v>140</v>
      </c>
      <c r="C6" s="221"/>
      <c r="D6" s="221"/>
      <c r="E6" s="4"/>
    </row>
    <row r="7" spans="1:5" x14ac:dyDescent="0.25">
      <c r="A7" s="6"/>
      <c r="B7" s="18"/>
      <c r="C7" s="2"/>
      <c r="D7" s="2"/>
      <c r="E7" s="4"/>
    </row>
    <row r="8" spans="1:5" x14ac:dyDescent="0.25">
      <c r="A8" s="209" t="s">
        <v>3</v>
      </c>
      <c r="B8" s="210"/>
      <c r="C8" s="210"/>
      <c r="D8" s="189"/>
      <c r="E8" s="189"/>
    </row>
    <row r="9" spans="1:5" x14ac:dyDescent="0.25">
      <c r="A9" s="8" t="s">
        <v>4</v>
      </c>
      <c r="B9" s="211" t="s">
        <v>5</v>
      </c>
      <c r="C9" s="8"/>
      <c r="D9" s="7"/>
      <c r="E9" s="8" t="s">
        <v>6</v>
      </c>
    </row>
    <row r="10" spans="1:5" x14ac:dyDescent="0.25">
      <c r="A10" s="9"/>
      <c r="B10" s="4"/>
      <c r="C10" s="4"/>
      <c r="D10" s="4"/>
      <c r="E10" s="4"/>
    </row>
    <row r="11" spans="1:5" x14ac:dyDescent="0.25">
      <c r="A11" s="126">
        <v>1</v>
      </c>
      <c r="B11" s="23" t="s">
        <v>7</v>
      </c>
      <c r="C11" s="4"/>
      <c r="D11" s="4"/>
      <c r="E11" s="4"/>
    </row>
    <row r="12" spans="1:5" x14ac:dyDescent="0.25">
      <c r="A12" s="126">
        <f>A11+1</f>
        <v>2</v>
      </c>
      <c r="B12" s="19" t="s">
        <v>8</v>
      </c>
      <c r="C12" s="20"/>
      <c r="D12" s="21"/>
      <c r="E12" s="212">
        <f>'SOE 12ME 6-2018'!B34</f>
        <v>111832553.308</v>
      </c>
    </row>
    <row r="13" spans="1:5" x14ac:dyDescent="0.25">
      <c r="A13" s="126">
        <f>A12+1</f>
        <v>3</v>
      </c>
      <c r="B13" s="42" t="s">
        <v>9</v>
      </c>
      <c r="C13" s="20"/>
      <c r="D13" s="21"/>
      <c r="E13" s="213">
        <f>'SOE 12ME 6-2018'!B40</f>
        <v>63438655.561999999</v>
      </c>
    </row>
    <row r="14" spans="1:5" x14ac:dyDescent="0.25">
      <c r="A14" s="126">
        <f t="shared" ref="A14:A48" si="0">A13+1</f>
        <v>4</v>
      </c>
      <c r="B14" s="19" t="s">
        <v>10</v>
      </c>
      <c r="C14" s="20"/>
      <c r="D14" s="24"/>
      <c r="E14" s="213">
        <f>'SOE 12ME 6-2018'!B32</f>
        <v>87174177.019999996</v>
      </c>
    </row>
    <row r="15" spans="1:5" x14ac:dyDescent="0.25">
      <c r="A15" s="126">
        <f t="shared" si="0"/>
        <v>5</v>
      </c>
      <c r="B15" s="19" t="s">
        <v>11</v>
      </c>
      <c r="C15" s="25"/>
      <c r="D15" s="24"/>
      <c r="E15" s="213">
        <f>'SOE 12ME 6-2018'!B36</f>
        <v>18155037.385000002</v>
      </c>
    </row>
    <row r="16" spans="1:5" x14ac:dyDescent="0.25">
      <c r="A16" s="126">
        <f t="shared" si="0"/>
        <v>6</v>
      </c>
      <c r="B16" s="26" t="s">
        <v>28</v>
      </c>
      <c r="C16" s="20"/>
      <c r="D16" s="24"/>
      <c r="E16" s="213">
        <f>'SOE 12ME 6-2018'!B33</f>
        <v>-81100443.699000001</v>
      </c>
    </row>
    <row r="17" spans="1:5" x14ac:dyDescent="0.25">
      <c r="A17" s="126">
        <f t="shared" si="0"/>
        <v>7</v>
      </c>
      <c r="B17" s="27" t="s">
        <v>12</v>
      </c>
      <c r="C17" s="20"/>
      <c r="D17" s="24"/>
      <c r="E17" s="213">
        <f>'SOE 12ME 6-2018'!B39</f>
        <v>-334257.24800000002</v>
      </c>
    </row>
    <row r="18" spans="1:5" x14ac:dyDescent="0.25">
      <c r="A18" s="126">
        <f t="shared" si="0"/>
        <v>8</v>
      </c>
      <c r="B18" s="27" t="s">
        <v>13</v>
      </c>
      <c r="C18" s="20"/>
      <c r="D18" s="31"/>
      <c r="E18" s="213">
        <f>-'ZO12 Exp orders 12ME 6-2018'!B12-'ZO12 Exp orders 12ME 6-2018'!B14</f>
        <v>278269.58</v>
      </c>
    </row>
    <row r="19" spans="1:5" x14ac:dyDescent="0.25">
      <c r="A19" s="126">
        <f t="shared" si="0"/>
        <v>9</v>
      </c>
      <c r="B19" s="27" t="s">
        <v>14</v>
      </c>
      <c r="C19" s="20"/>
      <c r="D19" s="31"/>
      <c r="E19" s="214">
        <f>-'ZO12 Sch142 12ME 6-2018 '!B28</f>
        <v>29396312.68541979</v>
      </c>
    </row>
    <row r="20" spans="1:5" x14ac:dyDescent="0.25">
      <c r="A20" s="126">
        <f t="shared" si="0"/>
        <v>10</v>
      </c>
      <c r="B20" s="27" t="s">
        <v>15</v>
      </c>
      <c r="C20" s="20"/>
      <c r="D20" s="53"/>
      <c r="E20" s="214">
        <f>-'ZO12 Sch142 12ME 6-2018 '!B22</f>
        <v>-27972267.109999999</v>
      </c>
    </row>
    <row r="21" spans="1:5" x14ac:dyDescent="0.25">
      <c r="A21" s="126">
        <f t="shared" si="0"/>
        <v>11</v>
      </c>
      <c r="B21" s="34" t="s">
        <v>16</v>
      </c>
      <c r="C21" s="25"/>
      <c r="D21" s="24"/>
      <c r="E21" s="215">
        <f>'SOGE Green Pwr 12ME 6-2018'!K6</f>
        <v>4314632.99</v>
      </c>
    </row>
    <row r="22" spans="1:5" x14ac:dyDescent="0.25">
      <c r="A22" s="126">
        <f t="shared" si="0"/>
        <v>12</v>
      </c>
      <c r="B22" s="34" t="s">
        <v>17</v>
      </c>
      <c r="C22" s="32"/>
      <c r="D22" s="45"/>
      <c r="E22" s="213">
        <f>-'ZO12 Exp orders 12ME 6-2018'!B11</f>
        <v>-418667.41</v>
      </c>
    </row>
    <row r="23" spans="1:5" x14ac:dyDescent="0.25">
      <c r="A23" s="126">
        <f t="shared" si="0"/>
        <v>13</v>
      </c>
      <c r="B23" s="28" t="s">
        <v>63</v>
      </c>
      <c r="C23" s="29"/>
      <c r="D23" s="30"/>
      <c r="E23" s="121">
        <f>'SOE 12ME 6-2018'!B38</f>
        <v>807.76</v>
      </c>
    </row>
    <row r="24" spans="1:5" x14ac:dyDescent="0.25">
      <c r="A24" s="126">
        <f t="shared" si="0"/>
        <v>14</v>
      </c>
      <c r="B24" s="51" t="s">
        <v>18</v>
      </c>
      <c r="C24" s="25"/>
      <c r="D24" s="32"/>
      <c r="E24" s="52">
        <f>SUM(E12:E23)</f>
        <v>204764810.82341978</v>
      </c>
    </row>
    <row r="25" spans="1:5" x14ac:dyDescent="0.25">
      <c r="A25" s="126">
        <f t="shared" si="0"/>
        <v>15</v>
      </c>
      <c r="B25" s="40"/>
      <c r="C25" s="40"/>
      <c r="D25" s="40"/>
      <c r="E25" s="22"/>
    </row>
    <row r="26" spans="1:5" x14ac:dyDescent="0.25">
      <c r="A26" s="126">
        <f t="shared" si="0"/>
        <v>16</v>
      </c>
      <c r="B26" s="43" t="s">
        <v>19</v>
      </c>
      <c r="C26" s="25"/>
      <c r="D26" s="37"/>
      <c r="E26" s="38"/>
    </row>
    <row r="27" spans="1:5" x14ac:dyDescent="0.25">
      <c r="A27" s="126">
        <f t="shared" si="0"/>
        <v>17</v>
      </c>
      <c r="B27" s="34" t="s">
        <v>20</v>
      </c>
      <c r="C27" s="216">
        <f>[1]!BD</f>
        <v>8.0199999999999994E-3</v>
      </c>
      <c r="D27" s="24"/>
      <c r="E27" s="35">
        <f>-SUM(E12+E14+E15+E16+E17+E21+E22+E13+E23)*C27</f>
        <v>-1628561.2152573599</v>
      </c>
    </row>
    <row r="28" spans="1:5" x14ac:dyDescent="0.25">
      <c r="A28" s="126">
        <f t="shared" si="0"/>
        <v>18</v>
      </c>
      <c r="B28" s="34" t="s">
        <v>21</v>
      </c>
      <c r="C28" s="216">
        <f>[1]!FF</f>
        <v>2E-3</v>
      </c>
      <c r="D28" s="24"/>
      <c r="E28" s="35">
        <f>-SUM(E12+E14+E15+E16+E17+E21+E22+E13+E23)*C28</f>
        <v>-406124.99133600004</v>
      </c>
    </row>
    <row r="29" spans="1:5" x14ac:dyDescent="0.25">
      <c r="A29" s="126">
        <f t="shared" si="0"/>
        <v>19</v>
      </c>
      <c r="B29" s="34" t="s">
        <v>22</v>
      </c>
      <c r="C29" s="216">
        <f>[1]!UTN</f>
        <v>3.8422999999999999E-2</v>
      </c>
      <c r="D29" s="24"/>
      <c r="E29" s="35">
        <f>-SUM(E12+E14+E15+E16+E17+E21+E22+E13+E23)*C29</f>
        <v>-7802270.2710515643</v>
      </c>
    </row>
    <row r="30" spans="1:5" x14ac:dyDescent="0.25">
      <c r="A30" s="126">
        <f t="shared" si="0"/>
        <v>20</v>
      </c>
      <c r="B30" s="25" t="s">
        <v>23</v>
      </c>
      <c r="C30" s="148">
        <f>1-SUM(C27:C29)</f>
        <v>0.95155699999999999</v>
      </c>
      <c r="D30" s="20"/>
      <c r="E30" s="44">
        <f>SUM(E27:E29)</f>
        <v>-9836956.4776449241</v>
      </c>
    </row>
    <row r="31" spans="1:5" x14ac:dyDescent="0.25">
      <c r="A31" s="126">
        <f t="shared" si="0"/>
        <v>21</v>
      </c>
      <c r="B31" s="25"/>
      <c r="C31" s="36"/>
      <c r="D31" s="37"/>
      <c r="E31" s="38"/>
    </row>
    <row r="32" spans="1:5" x14ac:dyDescent="0.25">
      <c r="A32" s="126">
        <f t="shared" si="0"/>
        <v>22</v>
      </c>
      <c r="B32" s="39" t="s">
        <v>24</v>
      </c>
      <c r="C32" s="32"/>
      <c r="D32" s="32"/>
      <c r="E32" s="35"/>
    </row>
    <row r="33" spans="1:5" x14ac:dyDescent="0.25">
      <c r="A33" s="126">
        <f t="shared" si="0"/>
        <v>23</v>
      </c>
      <c r="B33" s="19" t="s">
        <v>25</v>
      </c>
      <c r="C33" s="32"/>
      <c r="D33" s="53">
        <f>E33/E12</f>
        <v>-0.9541188493312085</v>
      </c>
      <c r="E33" s="212">
        <f>-'ZO12 Exp orders 12ME 6-2018'!B7</f>
        <v>-106701547.08</v>
      </c>
    </row>
    <row r="34" spans="1:5" x14ac:dyDescent="0.25">
      <c r="A34" s="126">
        <f t="shared" si="0"/>
        <v>24</v>
      </c>
      <c r="B34" s="42" t="s">
        <v>26</v>
      </c>
      <c r="C34" s="32"/>
      <c r="D34" s="53">
        <f>E34/E13</f>
        <v>-0.95410708949916756</v>
      </c>
      <c r="E34" s="214">
        <f>-'ZO12 Exp orders 12ME 6-2018'!B23</f>
        <v>-60527271.019999996</v>
      </c>
    </row>
    <row r="35" spans="1:5" x14ac:dyDescent="0.25">
      <c r="A35" s="126">
        <f t="shared" si="0"/>
        <v>25</v>
      </c>
      <c r="B35" s="19" t="s">
        <v>10</v>
      </c>
      <c r="C35" s="32"/>
      <c r="D35" s="53">
        <f>E35/E14</f>
        <v>-0.96069717825711221</v>
      </c>
      <c r="E35" s="214">
        <f>-'ZO12 Exp orders 12ME 6-2018'!B8</f>
        <v>-83747985.879999995</v>
      </c>
    </row>
    <row r="36" spans="1:5" x14ac:dyDescent="0.25">
      <c r="A36" s="126">
        <f t="shared" si="0"/>
        <v>26</v>
      </c>
      <c r="B36" s="19" t="s">
        <v>27</v>
      </c>
      <c r="C36" s="32"/>
      <c r="D36" s="53">
        <f>E36/E15</f>
        <v>-0.95437899920358649</v>
      </c>
      <c r="E36" s="214">
        <f>-'ZO12 Exp orders 12ME 6-2018'!B9</f>
        <v>-17326786.41</v>
      </c>
    </row>
    <row r="37" spans="1:5" x14ac:dyDescent="0.25">
      <c r="A37" s="126">
        <f t="shared" si="0"/>
        <v>27</v>
      </c>
      <c r="B37" s="26" t="s">
        <v>28</v>
      </c>
      <c r="C37" s="125"/>
      <c r="D37" s="53">
        <f>E37/E16</f>
        <v>-0.95437900250297125</v>
      </c>
      <c r="E37" s="214">
        <f>-'ZO12 Exp orders 12ME 6-2018'!B10</f>
        <v>77400560.560000002</v>
      </c>
    </row>
    <row r="38" spans="1:5" x14ac:dyDescent="0.25">
      <c r="A38" s="126">
        <f t="shared" si="0"/>
        <v>28</v>
      </c>
      <c r="B38" s="27" t="s">
        <v>29</v>
      </c>
      <c r="C38" s="125"/>
      <c r="D38" s="53">
        <f>(E38+E18)/E17</f>
        <v>-0.95954607392686952</v>
      </c>
      <c r="E38" s="214">
        <f>-'ZO12 Exp orders 12ME 6-2018'!B13-'ZO12 Exp orders 12ME 6-2018'!B15</f>
        <v>42465.649999999994</v>
      </c>
    </row>
    <row r="39" spans="1:5" x14ac:dyDescent="0.25">
      <c r="A39" s="126">
        <f t="shared" si="0"/>
        <v>29</v>
      </c>
      <c r="B39" s="26" t="s">
        <v>30</v>
      </c>
      <c r="C39" s="32"/>
      <c r="D39" s="53">
        <f>SUM(E39:E42)/SUM(E21:E22)</f>
        <v>-0.92067717651653358</v>
      </c>
      <c r="E39" s="214">
        <f>-'ZRW_Z851 Green Pwr 12ME 6-2018'!E22</f>
        <v>-2413218.2599999998</v>
      </c>
    </row>
    <row r="40" spans="1:5" x14ac:dyDescent="0.25">
      <c r="A40" s="126">
        <f t="shared" si="0"/>
        <v>30</v>
      </c>
      <c r="B40" s="34" t="s">
        <v>31</v>
      </c>
      <c r="C40" s="32"/>
      <c r="D40" s="33"/>
      <c r="E40" s="214">
        <f>-'ZRW_Z851 Green Pwr 12ME 6-2018'!E26</f>
        <v>-1136873.3799999999</v>
      </c>
    </row>
    <row r="41" spans="1:5" x14ac:dyDescent="0.25">
      <c r="A41" s="126">
        <f t="shared" si="0"/>
        <v>31</v>
      </c>
      <c r="B41" s="34" t="s">
        <v>32</v>
      </c>
      <c r="C41" s="32"/>
      <c r="D41" s="33"/>
      <c r="E41" s="214">
        <f>-'ZRW_Z851 Green Pwr 12ME 6-2018'!D21</f>
        <v>-28773.07</v>
      </c>
    </row>
    <row r="42" spans="1:5" x14ac:dyDescent="0.25">
      <c r="A42" s="126">
        <f t="shared" si="0"/>
        <v>32</v>
      </c>
      <c r="B42" s="34" t="s">
        <v>33</v>
      </c>
      <c r="C42" s="32"/>
      <c r="D42" s="33"/>
      <c r="E42" s="214">
        <f>-'ZRW_Z851 Green Pwr 12ME 6-2018'!C21</f>
        <v>-8061.88</v>
      </c>
    </row>
    <row r="43" spans="1:5" x14ac:dyDescent="0.25">
      <c r="A43" s="126">
        <f t="shared" si="0"/>
        <v>33</v>
      </c>
      <c r="B43" s="28"/>
      <c r="C43" s="29"/>
      <c r="D43" s="53"/>
      <c r="E43" s="121"/>
    </row>
    <row r="44" spans="1:5" x14ac:dyDescent="0.25">
      <c r="A44" s="126">
        <f t="shared" si="0"/>
        <v>34</v>
      </c>
      <c r="B44" s="26" t="s">
        <v>34</v>
      </c>
      <c r="C44" s="32"/>
      <c r="D44" s="127"/>
      <c r="E44" s="41">
        <f>SUM(E33:E43)</f>
        <v>-194447490.76999995</v>
      </c>
    </row>
    <row r="45" spans="1:5" x14ac:dyDescent="0.25">
      <c r="A45" s="126">
        <f t="shared" si="0"/>
        <v>35</v>
      </c>
      <c r="B45" s="32"/>
      <c r="C45" s="32"/>
      <c r="D45" s="32"/>
      <c r="E45" s="35"/>
    </row>
    <row r="46" spans="1:5" x14ac:dyDescent="0.25">
      <c r="A46" s="126">
        <f t="shared" si="0"/>
        <v>36</v>
      </c>
      <c r="B46" s="26" t="s">
        <v>35</v>
      </c>
      <c r="C46" s="26"/>
      <c r="D46" s="48"/>
      <c r="E46" s="49">
        <f>-E24-E30-E44</f>
        <v>-480363.57577490807</v>
      </c>
    </row>
    <row r="47" spans="1:5" x14ac:dyDescent="0.25">
      <c r="A47" s="126">
        <f t="shared" si="0"/>
        <v>37</v>
      </c>
      <c r="B47" s="26" t="s">
        <v>139</v>
      </c>
      <c r="C47" s="217">
        <v>0.28000000000000003</v>
      </c>
      <c r="D47" s="48"/>
      <c r="E47" s="49">
        <f>E46*C47</f>
        <v>-134501.80121697427</v>
      </c>
    </row>
    <row r="48" spans="1:5" ht="15.75" thickBot="1" x14ac:dyDescent="0.3">
      <c r="A48" s="126">
        <f t="shared" si="0"/>
        <v>38</v>
      </c>
      <c r="B48" s="26" t="s">
        <v>36</v>
      </c>
      <c r="C48" s="26"/>
      <c r="D48" s="48"/>
      <c r="E48" s="50">
        <f>E46-E47</f>
        <v>-345861.77455793379</v>
      </c>
    </row>
    <row r="49" spans="1:2" ht="15.75" thickTop="1" x14ac:dyDescent="0.25"/>
    <row r="50" spans="1:2" x14ac:dyDescent="0.25">
      <c r="B50" s="26"/>
    </row>
    <row r="53" spans="1:2" x14ac:dyDescent="0.25">
      <c r="A53" s="218"/>
    </row>
  </sheetData>
  <mergeCells count="4">
    <mergeCell ref="B3:D3"/>
    <mergeCell ref="B4:D4"/>
    <mergeCell ref="B5:D5"/>
    <mergeCell ref="B6:D6"/>
  </mergeCells>
  <pageMargins left="0.45" right="0.45" top="0.5" bottom="0.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61"/>
  <sheetViews>
    <sheetView zoomScaleNormal="100" workbookViewId="0">
      <pane ySplit="9" topLeftCell="A32" activePane="bottomLeft" state="frozen"/>
      <selection activeCell="C40" sqref="C40"/>
      <selection pane="bottomLeft" activeCell="B34" sqref="B34"/>
    </sheetView>
  </sheetViews>
  <sheetFormatPr defaultColWidth="9.140625" defaultRowHeight="12.75" x14ac:dyDescent="0.2"/>
  <cols>
    <col min="1" max="1" width="41.85546875" style="143" customWidth="1"/>
    <col min="2" max="2" width="18.140625" style="143" bestFit="1" customWidth="1"/>
    <col min="3" max="3" width="0.7109375" style="143" customWidth="1"/>
    <col min="4" max="4" width="17.140625" style="143" hidden="1" customWidth="1"/>
    <col min="5" max="5" width="0.7109375" style="143" hidden="1" customWidth="1"/>
    <col min="6" max="6" width="16.140625" style="143" hidden="1" customWidth="1"/>
    <col min="7" max="7" width="0.7109375" style="143" hidden="1" customWidth="1"/>
    <col min="8" max="8" width="7.7109375" style="143" hidden="1" customWidth="1"/>
    <col min="9" max="9" width="0.7109375" style="143" hidden="1" customWidth="1"/>
    <col min="10" max="10" width="18.140625" style="143" bestFit="1" customWidth="1"/>
    <col min="11" max="11" width="0.7109375" style="143" customWidth="1"/>
    <col min="12" max="12" width="16.28515625" style="143" bestFit="1" customWidth="1"/>
    <col min="13" max="13" width="0.7109375" style="143" customWidth="1"/>
    <col min="14" max="14" width="7.7109375" style="143" bestFit="1" customWidth="1"/>
    <col min="15" max="15" width="0.7109375" style="143" customWidth="1"/>
    <col min="16" max="16" width="7.7109375" style="143" customWidth="1"/>
    <col min="17" max="17" width="9.140625" style="143" hidden="1" customWidth="1"/>
    <col min="18" max="18" width="7.85546875" style="143" customWidth="1"/>
    <col min="19" max="16384" width="9.140625" style="143"/>
  </cols>
  <sheetData>
    <row r="1" spans="1:19" ht="13.9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9" ht="13.9" x14ac:dyDescent="0.25">
      <c r="A2" s="13" t="s">
        <v>45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9" ht="15" x14ac:dyDescent="0.25">
      <c r="A3" s="13" t="s">
        <v>141</v>
      </c>
      <c r="B3" s="13"/>
      <c r="C3" s="13"/>
      <c r="D3" s="13"/>
      <c r="E3" s="13"/>
      <c r="F3" s="13"/>
      <c r="G3" s="15"/>
      <c r="H3" s="13"/>
      <c r="I3" s="13"/>
      <c r="J3" s="13"/>
      <c r="K3" s="13"/>
      <c r="L3" s="13"/>
      <c r="M3" s="13"/>
      <c r="N3" s="13"/>
      <c r="O3" s="13"/>
      <c r="P3" s="16"/>
      <c r="Q3" s="13"/>
      <c r="R3" s="13"/>
    </row>
    <row r="4" spans="1:19" x14ac:dyDescent="0.2">
      <c r="A4" s="17" t="s">
        <v>46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9" x14ac:dyDescent="0.2">
      <c r="A5" s="54" t="s">
        <v>37</v>
      </c>
      <c r="B5" s="55"/>
      <c r="C5" s="55"/>
      <c r="D5" s="55"/>
      <c r="E5" s="55"/>
      <c r="F5" s="56"/>
      <c r="G5" s="56"/>
      <c r="H5" s="56"/>
      <c r="I5" s="56"/>
      <c r="J5" s="66"/>
      <c r="K5" s="149"/>
      <c r="L5" s="149"/>
      <c r="M5" s="149"/>
      <c r="N5" s="149"/>
      <c r="O5" s="149"/>
      <c r="P5" s="149"/>
      <c r="Q5" s="149"/>
      <c r="R5" s="149"/>
      <c r="S5" s="150"/>
    </row>
    <row r="6" spans="1:19" x14ac:dyDescent="0.2">
      <c r="A6" s="57" t="s">
        <v>37</v>
      </c>
      <c r="B6" s="58"/>
      <c r="C6" s="58"/>
      <c r="D6" s="58"/>
      <c r="E6" s="58"/>
      <c r="F6" s="59" t="s">
        <v>91</v>
      </c>
      <c r="G6" s="59"/>
      <c r="H6" s="59"/>
      <c r="I6" s="58"/>
      <c r="J6" s="60"/>
      <c r="K6" s="66"/>
      <c r="L6" s="151"/>
      <c r="M6" s="151"/>
      <c r="N6" s="151"/>
      <c r="O6" s="60"/>
      <c r="P6" s="152"/>
      <c r="Q6" s="153"/>
      <c r="R6" s="153"/>
      <c r="S6" s="150"/>
    </row>
    <row r="7" spans="1:19" x14ac:dyDescent="0.2">
      <c r="A7" s="61"/>
      <c r="B7" s="62" t="s">
        <v>92</v>
      </c>
      <c r="C7" s="58"/>
      <c r="D7" s="63"/>
      <c r="E7" s="61"/>
      <c r="F7" s="56"/>
      <c r="G7" s="56"/>
      <c r="H7" s="56"/>
      <c r="I7" s="58"/>
      <c r="J7" s="64"/>
      <c r="K7" s="66"/>
      <c r="L7" s="66"/>
      <c r="M7" s="66"/>
      <c r="N7" s="66"/>
      <c r="O7" s="66"/>
      <c r="P7" s="66"/>
      <c r="Q7" s="67"/>
      <c r="R7" s="66"/>
      <c r="S7" s="150"/>
    </row>
    <row r="8" spans="1:19" ht="13.15" hidden="1" customHeight="1" x14ac:dyDescent="0.2">
      <c r="A8" s="61"/>
      <c r="B8" s="61"/>
      <c r="C8" s="58"/>
      <c r="D8" s="61"/>
      <c r="E8" s="61"/>
      <c r="F8" s="64"/>
      <c r="G8" s="65"/>
      <c r="H8" s="56"/>
      <c r="I8" s="58"/>
      <c r="J8" s="65"/>
      <c r="K8" s="66"/>
      <c r="L8" s="65"/>
      <c r="M8" s="60"/>
      <c r="N8" s="66"/>
      <c r="O8" s="60"/>
      <c r="P8" s="65"/>
      <c r="Q8" s="67"/>
      <c r="R8" s="66"/>
      <c r="S8" s="150"/>
    </row>
    <row r="9" spans="1:19" ht="12.75" customHeight="1" x14ac:dyDescent="0.2">
      <c r="A9" s="68" t="s">
        <v>93</v>
      </c>
      <c r="B9" s="69">
        <v>2018</v>
      </c>
      <c r="C9" s="58"/>
      <c r="D9" s="70" t="s">
        <v>94</v>
      </c>
      <c r="E9" s="58"/>
      <c r="F9" s="70" t="s">
        <v>95</v>
      </c>
      <c r="G9" s="58"/>
      <c r="H9" s="71" t="s">
        <v>96</v>
      </c>
      <c r="I9" s="58"/>
      <c r="J9" s="154"/>
      <c r="K9" s="66"/>
      <c r="L9" s="64"/>
      <c r="M9" s="60"/>
      <c r="N9" s="67"/>
      <c r="O9" s="64"/>
      <c r="P9" s="154"/>
      <c r="Q9" s="64"/>
      <c r="R9" s="154"/>
      <c r="S9" s="150"/>
    </row>
    <row r="10" spans="1:19" ht="6.6" customHeight="1" x14ac:dyDescent="0.2">
      <c r="A10" s="72"/>
      <c r="B10" s="73"/>
      <c r="C10" s="72"/>
      <c r="D10" s="73"/>
      <c r="E10" s="72"/>
      <c r="F10" s="73"/>
      <c r="G10" s="72"/>
      <c r="H10" s="74"/>
      <c r="I10" s="72"/>
      <c r="J10" s="155"/>
      <c r="K10" s="156"/>
      <c r="L10" s="155"/>
      <c r="M10" s="157"/>
      <c r="N10" s="158"/>
      <c r="O10" s="155"/>
      <c r="P10" s="155"/>
      <c r="Q10" s="155"/>
      <c r="R10" s="155"/>
      <c r="S10" s="150"/>
    </row>
    <row r="11" spans="1:19" x14ac:dyDescent="0.2">
      <c r="A11" s="76" t="s">
        <v>47</v>
      </c>
      <c r="B11" s="77">
        <v>1205883382.54</v>
      </c>
      <c r="C11" s="77"/>
      <c r="D11" s="77">
        <v>949037655</v>
      </c>
      <c r="E11" s="77"/>
      <c r="F11" s="77">
        <f>B11-D11</f>
        <v>256845727.53999996</v>
      </c>
      <c r="G11" s="77"/>
      <c r="H11" s="77">
        <f>IF(D11=0,"n/a",IF(AND(F11/D11&lt;1,F11/D11&gt;-1),F11/D11,"n/a"))</f>
        <v>0.27063807867560319</v>
      </c>
      <c r="I11" s="77"/>
      <c r="J11" s="90"/>
      <c r="K11" s="90"/>
      <c r="L11" s="90"/>
      <c r="M11" s="159"/>
      <c r="N11" s="85"/>
      <c r="O11" s="82"/>
      <c r="P11" s="160"/>
      <c r="Q11" s="78"/>
      <c r="R11" s="78"/>
      <c r="S11" s="150"/>
    </row>
    <row r="12" spans="1:19" x14ac:dyDescent="0.2">
      <c r="A12" s="76" t="s">
        <v>48</v>
      </c>
      <c r="B12" s="79">
        <v>897422986.63</v>
      </c>
      <c r="C12" s="79"/>
      <c r="D12" s="79">
        <v>123928506</v>
      </c>
      <c r="E12" s="79"/>
      <c r="F12" s="79">
        <f>B12-D12</f>
        <v>773494480.63</v>
      </c>
      <c r="G12" s="79"/>
      <c r="H12" s="79" t="str">
        <f>IF(D12=0,"n/a",IF(AND(F12/D12&lt;1,F12/D12&gt;-1),F12/D12,"n/a"))</f>
        <v>n/a</v>
      </c>
      <c r="I12" s="79"/>
      <c r="J12" s="81"/>
      <c r="K12" s="81"/>
      <c r="L12" s="81"/>
      <c r="M12" s="81"/>
      <c r="N12" s="85"/>
      <c r="O12" s="82"/>
      <c r="P12" s="80"/>
      <c r="Q12" s="80"/>
      <c r="R12" s="80"/>
      <c r="S12" s="150"/>
    </row>
    <row r="13" spans="1:19" x14ac:dyDescent="0.2">
      <c r="A13" s="76" t="s">
        <v>49</v>
      </c>
      <c r="B13" s="79">
        <v>113034571.41</v>
      </c>
      <c r="C13" s="79"/>
      <c r="D13" s="79">
        <v>18677523</v>
      </c>
      <c r="E13" s="79"/>
      <c r="F13" s="79">
        <f>B13-D13</f>
        <v>94357048.409999996</v>
      </c>
      <c r="G13" s="79"/>
      <c r="H13" s="79" t="str">
        <f>IF(D13=0,"n/a",IF(AND(F13/D13&lt;1,F13/D13&gt;-1),F13/D13,"n/a"))</f>
        <v>n/a</v>
      </c>
      <c r="I13" s="79"/>
      <c r="J13" s="81"/>
      <c r="K13" s="81"/>
      <c r="L13" s="81"/>
      <c r="M13" s="81"/>
      <c r="N13" s="85"/>
      <c r="O13" s="82"/>
      <c r="P13" s="80"/>
      <c r="Q13" s="80"/>
      <c r="R13" s="80"/>
      <c r="S13" s="150"/>
    </row>
    <row r="14" spans="1:19" x14ac:dyDescent="0.2">
      <c r="A14" s="76" t="s">
        <v>50</v>
      </c>
      <c r="B14" s="79">
        <v>19354916.989999998</v>
      </c>
      <c r="C14" s="79"/>
      <c r="D14" s="79">
        <v>331391</v>
      </c>
      <c r="E14" s="79"/>
      <c r="F14" s="79">
        <f>B14-D14</f>
        <v>19023525.989999998</v>
      </c>
      <c r="G14" s="79"/>
      <c r="H14" s="79" t="str">
        <f>IF(D14=0,"n/a",IF(AND(F14/D14&lt;1,F14/D14&gt;-1),F14/D14,"n/a"))</f>
        <v>n/a</v>
      </c>
      <c r="I14" s="79"/>
      <c r="J14" s="81"/>
      <c r="K14" s="81"/>
      <c r="L14" s="81"/>
      <c r="M14" s="81"/>
      <c r="N14" s="85"/>
      <c r="O14" s="82"/>
      <c r="P14" s="80"/>
      <c r="Q14" s="80"/>
      <c r="R14" s="80"/>
      <c r="S14" s="150"/>
    </row>
    <row r="15" spans="1:19" x14ac:dyDescent="0.2">
      <c r="A15" s="76" t="s">
        <v>51</v>
      </c>
      <c r="B15" s="79">
        <v>342919.04</v>
      </c>
      <c r="C15" s="81"/>
      <c r="D15" s="79">
        <v>2283223811</v>
      </c>
      <c r="E15" s="81"/>
      <c r="F15" s="79">
        <f>B15-D15</f>
        <v>-2282880891.96</v>
      </c>
      <c r="G15" s="81"/>
      <c r="H15" s="79">
        <f>IF(D15=0,"n/a",IF(AND(F15/D15&lt;1,F15/D15&gt;-1),F15/D15,"n/a"))</f>
        <v>-0.99984980927478595</v>
      </c>
      <c r="I15" s="81"/>
      <c r="J15" s="81"/>
      <c r="K15" s="81"/>
      <c r="L15" s="81"/>
      <c r="M15" s="81"/>
      <c r="N15" s="85"/>
      <c r="O15" s="82"/>
      <c r="P15" s="80"/>
      <c r="Q15" s="80"/>
      <c r="R15" s="80"/>
      <c r="S15" s="150"/>
    </row>
    <row r="16" spans="1:19" ht="8.4499999999999993" customHeight="1" x14ac:dyDescent="0.2">
      <c r="A16" s="72"/>
      <c r="B16" s="131"/>
      <c r="C16" s="79"/>
      <c r="D16" s="131"/>
      <c r="E16" s="79"/>
      <c r="F16" s="131"/>
      <c r="G16" s="79"/>
      <c r="H16" s="131" t="s">
        <v>37</v>
      </c>
      <c r="I16" s="79"/>
      <c r="J16" s="81"/>
      <c r="K16" s="81"/>
      <c r="L16" s="81"/>
      <c r="M16" s="81"/>
      <c r="N16" s="89"/>
      <c r="O16" s="82"/>
      <c r="P16" s="161"/>
      <c r="Q16" s="161"/>
      <c r="R16" s="161"/>
      <c r="S16" s="150"/>
    </row>
    <row r="17" spans="1:19" x14ac:dyDescent="0.2">
      <c r="A17" s="83" t="s">
        <v>97</v>
      </c>
      <c r="B17" s="84">
        <f>SUM(B11:B16)</f>
        <v>2236038776.6099997</v>
      </c>
      <c r="C17" s="79"/>
      <c r="D17" s="79" t="e">
        <f>SUM(#REF!)</f>
        <v>#REF!</v>
      </c>
      <c r="E17" s="79"/>
      <c r="F17" s="79" t="e">
        <f>SUM(#REF!)</f>
        <v>#REF!</v>
      </c>
      <c r="G17" s="79"/>
      <c r="H17" s="81" t="e">
        <f>IF(D17=0,"n/a",IF(AND(F17/D17&lt;1,F17/D17&gt;-1),F17/D17,"n/a"))</f>
        <v>#REF!</v>
      </c>
      <c r="I17" s="79"/>
      <c r="J17" s="81"/>
      <c r="K17" s="81"/>
      <c r="L17" s="81"/>
      <c r="M17" s="81"/>
      <c r="N17" s="85"/>
      <c r="O17" s="82"/>
      <c r="P17" s="80"/>
      <c r="Q17" s="80"/>
      <c r="R17" s="80"/>
      <c r="S17" s="150"/>
    </row>
    <row r="18" spans="1:19" x14ac:dyDescent="0.2">
      <c r="A18" s="76" t="s">
        <v>98</v>
      </c>
      <c r="B18" s="79">
        <v>13644553.73</v>
      </c>
      <c r="C18" s="79"/>
      <c r="D18" s="79">
        <v>26109040</v>
      </c>
      <c r="E18" s="79"/>
      <c r="F18" s="79">
        <f>B18-D18</f>
        <v>-12464486.27</v>
      </c>
      <c r="G18" s="79"/>
      <c r="H18" s="81">
        <f>IF(D18=0,"n/a",IF(AND(F18/D18&lt;1,F18/D18&gt;-1),F18/D18,"n/a"))</f>
        <v>-0.47740117101203261</v>
      </c>
      <c r="I18" s="79"/>
      <c r="J18" s="81"/>
      <c r="K18" s="81"/>
      <c r="L18" s="81"/>
      <c r="M18" s="81"/>
      <c r="N18" s="85"/>
      <c r="O18" s="82"/>
      <c r="P18" s="80"/>
      <c r="Q18" s="80"/>
      <c r="R18" s="80"/>
      <c r="S18" s="150"/>
    </row>
    <row r="19" spans="1:19" x14ac:dyDescent="0.2">
      <c r="A19" s="76" t="s">
        <v>52</v>
      </c>
      <c r="B19" s="79">
        <v>57527681.18</v>
      </c>
      <c r="C19" s="79"/>
      <c r="D19" s="79">
        <v>2315997770</v>
      </c>
      <c r="E19" s="79"/>
      <c r="F19" s="79">
        <f>B19-D19</f>
        <v>-2258470088.8200002</v>
      </c>
      <c r="G19" s="79"/>
      <c r="H19" s="81">
        <f>IF(D19=0,"n/a",IF(AND(F19/D19&lt;1,F19/D19&gt;-1),F19/D19,"n/a"))</f>
        <v>-0.97516073550450788</v>
      </c>
      <c r="I19" s="79"/>
      <c r="J19" s="81"/>
      <c r="K19" s="81"/>
      <c r="L19" s="81"/>
      <c r="M19" s="81"/>
      <c r="N19" s="85"/>
      <c r="O19" s="82"/>
      <c r="P19" s="80"/>
      <c r="Q19" s="80"/>
      <c r="R19" s="80"/>
      <c r="S19" s="150"/>
    </row>
    <row r="20" spans="1:19" ht="6" customHeight="1" x14ac:dyDescent="0.2">
      <c r="A20" s="75"/>
      <c r="B20" s="130"/>
      <c r="C20" s="86"/>
      <c r="D20" s="130"/>
      <c r="E20" s="86"/>
      <c r="F20" s="130"/>
      <c r="G20" s="86"/>
      <c r="H20" s="130" t="s">
        <v>37</v>
      </c>
      <c r="I20" s="86"/>
      <c r="J20" s="96"/>
      <c r="K20" s="96"/>
      <c r="L20" s="96"/>
      <c r="M20" s="96"/>
      <c r="N20" s="96"/>
      <c r="O20" s="97"/>
      <c r="P20" s="97"/>
      <c r="Q20" s="97"/>
      <c r="R20" s="97"/>
      <c r="S20" s="150"/>
    </row>
    <row r="21" spans="1:19" x14ac:dyDescent="0.2">
      <c r="A21" s="87" t="s">
        <v>99</v>
      </c>
      <c r="B21" s="79">
        <f>SUM(B17:B19)</f>
        <v>2307211011.5199995</v>
      </c>
      <c r="C21" s="79"/>
      <c r="D21" s="79" t="e">
        <f>SUM(D17:D19)</f>
        <v>#REF!</v>
      </c>
      <c r="E21" s="79"/>
      <c r="F21" s="79" t="e">
        <f>SUM(F17:F19)</f>
        <v>#REF!</v>
      </c>
      <c r="G21" s="79"/>
      <c r="H21" s="81" t="e">
        <f>IF(D21=0,"n/a",IF(AND(F21/D21&lt;1,F21/D21&gt;-1),F21/D21,"n/a"))</f>
        <v>#REF!</v>
      </c>
      <c r="I21" s="79"/>
      <c r="J21" s="81"/>
      <c r="K21" s="81"/>
      <c r="L21" s="81"/>
      <c r="M21" s="81"/>
      <c r="N21" s="85"/>
      <c r="O21" s="82"/>
      <c r="P21" s="159"/>
      <c r="Q21" s="89"/>
      <c r="R21" s="89"/>
      <c r="S21" s="150"/>
    </row>
    <row r="22" spans="1:19" ht="6.6" customHeight="1" x14ac:dyDescent="0.2">
      <c r="A22" s="88"/>
      <c r="B22" s="81"/>
      <c r="C22" s="81"/>
      <c r="D22" s="81"/>
      <c r="E22" s="81"/>
      <c r="F22" s="81"/>
      <c r="G22" s="81"/>
      <c r="H22" s="81" t="s">
        <v>37</v>
      </c>
      <c r="I22" s="81"/>
      <c r="J22" s="81"/>
      <c r="K22" s="81"/>
      <c r="L22" s="81"/>
      <c r="M22" s="81"/>
      <c r="N22" s="89"/>
      <c r="O22" s="82"/>
      <c r="P22" s="89"/>
      <c r="Q22" s="89"/>
      <c r="R22" s="89"/>
      <c r="S22" s="150"/>
    </row>
    <row r="23" spans="1:19" x14ac:dyDescent="0.2">
      <c r="A23" s="76" t="s">
        <v>53</v>
      </c>
      <c r="B23" s="79">
        <v>9134513.8000000007</v>
      </c>
      <c r="C23" s="81"/>
      <c r="D23" s="81">
        <v>11853000</v>
      </c>
      <c r="E23" s="81"/>
      <c r="F23" s="81">
        <f>B23-D23</f>
        <v>-2718486.1999999993</v>
      </c>
      <c r="G23" s="81"/>
      <c r="H23" s="81">
        <f>IF(D23=0,"n/a",IF(AND(F23/D23&lt;1,F23/D23&gt;-1),F23/D23,"n/a"))</f>
        <v>-0.22935005483843746</v>
      </c>
      <c r="I23" s="81"/>
      <c r="J23" s="81"/>
      <c r="K23" s="81"/>
      <c r="L23" s="81"/>
      <c r="M23" s="81"/>
      <c r="N23" s="85"/>
      <c r="O23" s="82"/>
      <c r="P23" s="89"/>
      <c r="Q23" s="89"/>
      <c r="R23" s="89"/>
      <c r="S23" s="150"/>
    </row>
    <row r="24" spans="1:19" x14ac:dyDescent="0.2">
      <c r="A24" s="76" t="s">
        <v>54</v>
      </c>
      <c r="B24" s="79">
        <v>18899237.469999999</v>
      </c>
      <c r="C24" s="81"/>
      <c r="D24" s="81">
        <v>-9480894</v>
      </c>
      <c r="E24" s="81"/>
      <c r="F24" s="81">
        <f>B24-D24</f>
        <v>28380131.469999999</v>
      </c>
      <c r="G24" s="81"/>
      <c r="H24" s="81" t="str">
        <f>IF(D24=0,"n/a",IF(AND(F24/D24&lt;1,F24/D24&gt;-1),F24/D24,"n/a"))</f>
        <v>n/a</v>
      </c>
      <c r="I24" s="81"/>
      <c r="J24" s="81"/>
      <c r="K24" s="81"/>
      <c r="L24" s="81"/>
      <c r="M24" s="81"/>
      <c r="N24" s="85"/>
      <c r="O24" s="82"/>
      <c r="P24" s="89"/>
      <c r="Q24" s="89"/>
      <c r="R24" s="89"/>
      <c r="S24" s="150"/>
    </row>
    <row r="25" spans="1:19" x14ac:dyDescent="0.2">
      <c r="A25" s="76" t="s">
        <v>55</v>
      </c>
      <c r="B25" s="79">
        <v>-27180926.280000001</v>
      </c>
      <c r="C25" s="81"/>
      <c r="D25" s="81">
        <v>49310802</v>
      </c>
      <c r="E25" s="81"/>
      <c r="F25" s="81">
        <f>B25-D25</f>
        <v>-76491728.280000001</v>
      </c>
      <c r="G25" s="81"/>
      <c r="H25" s="81" t="str">
        <f>IF(D25=0,"n/a",IF(AND(F25/D25&lt;1,F25/D25&gt;-1),F25/D25,"n/a"))</f>
        <v>n/a</v>
      </c>
      <c r="I25" s="81"/>
      <c r="J25" s="81"/>
      <c r="K25" s="81"/>
      <c r="L25" s="81"/>
      <c r="M25" s="81"/>
      <c r="N25" s="85"/>
      <c r="O25" s="82"/>
      <c r="P25" s="89"/>
      <c r="Q25" s="89"/>
      <c r="R25" s="89"/>
      <c r="S25" s="150"/>
    </row>
    <row r="26" spans="1:19" x14ac:dyDescent="0.2">
      <c r="A26" s="76" t="s">
        <v>56</v>
      </c>
      <c r="B26" s="84">
        <v>115003505.86</v>
      </c>
      <c r="C26" s="81"/>
      <c r="D26" s="84">
        <v>51682908</v>
      </c>
      <c r="E26" s="81"/>
      <c r="F26" s="84">
        <f>B26-D26</f>
        <v>63320597.859999999</v>
      </c>
      <c r="G26" s="81"/>
      <c r="H26" s="84" t="str">
        <f>IF(D26=0,"n/a",IF(AND(F26/D26&lt;1,F26/D26&gt;-1),F26/D26,"n/a"))</f>
        <v>n/a</v>
      </c>
      <c r="I26" s="81"/>
      <c r="J26" s="81"/>
      <c r="K26" s="81"/>
      <c r="L26" s="81"/>
      <c r="M26" s="81"/>
      <c r="N26" s="85"/>
      <c r="O26" s="82"/>
      <c r="P26" s="89"/>
      <c r="Q26" s="89"/>
      <c r="R26" s="89"/>
      <c r="S26" s="150"/>
    </row>
    <row r="27" spans="1:19" x14ac:dyDescent="0.2">
      <c r="A27" s="76" t="s">
        <v>100</v>
      </c>
      <c r="B27" s="84">
        <f>SUM(B23:B26)</f>
        <v>115856330.84999999</v>
      </c>
      <c r="C27" s="79"/>
      <c r="D27" s="84">
        <f>SUM(D23:D26)</f>
        <v>103365816</v>
      </c>
      <c r="E27" s="79"/>
      <c r="F27" s="84">
        <f>SUM(F23:F26)</f>
        <v>12490514.849999994</v>
      </c>
      <c r="G27" s="79"/>
      <c r="H27" s="84">
        <f>IF(D27=0,"n/a",IF(AND(F27/D27&lt;1,F27/D27&gt;-1),F27/D27,"n/a"))</f>
        <v>0.12083796494191072</v>
      </c>
      <c r="I27" s="79"/>
      <c r="J27" s="81"/>
      <c r="K27" s="81"/>
      <c r="L27" s="81"/>
      <c r="M27" s="81"/>
      <c r="N27" s="85"/>
      <c r="O27" s="82"/>
      <c r="P27" s="89"/>
      <c r="Q27" s="89"/>
      <c r="R27" s="89"/>
      <c r="S27" s="150"/>
    </row>
    <row r="28" spans="1:19" ht="6.6" customHeight="1" x14ac:dyDescent="0.2">
      <c r="A28" s="88"/>
      <c r="B28" s="90"/>
      <c r="C28" s="90"/>
      <c r="D28" s="90"/>
      <c r="E28" s="90"/>
      <c r="F28" s="90"/>
      <c r="G28" s="90"/>
      <c r="H28" s="90" t="s">
        <v>37</v>
      </c>
      <c r="I28" s="90"/>
      <c r="J28" s="90"/>
      <c r="K28" s="90"/>
      <c r="L28" s="90"/>
      <c r="M28" s="81"/>
      <c r="N28" s="89"/>
      <c r="O28" s="82"/>
      <c r="P28" s="89"/>
      <c r="Q28" s="89"/>
      <c r="R28" s="89"/>
      <c r="S28" s="150"/>
    </row>
    <row r="29" spans="1:19" ht="13.5" thickBot="1" x14ac:dyDescent="0.25">
      <c r="A29" s="91" t="s">
        <v>101</v>
      </c>
      <c r="B29" s="92">
        <f>+B27+B21</f>
        <v>2423067342.3699994</v>
      </c>
      <c r="C29" s="77"/>
      <c r="D29" s="92" t="e">
        <f>+D27+D21</f>
        <v>#REF!</v>
      </c>
      <c r="E29" s="77"/>
      <c r="F29" s="92" t="e">
        <f>+F27+F21</f>
        <v>#REF!</v>
      </c>
      <c r="G29" s="77"/>
      <c r="H29" s="92" t="e">
        <f>IF(D29=0,"n/a",IF(AND(F29/D29&lt;1,F29/D29&gt;-1),F29/D29,"n/a"))</f>
        <v>#REF!</v>
      </c>
      <c r="I29" s="77"/>
      <c r="J29" s="90"/>
      <c r="K29" s="90"/>
      <c r="L29" s="90"/>
      <c r="M29" s="81"/>
      <c r="N29" s="85"/>
      <c r="O29" s="82"/>
      <c r="P29" s="89"/>
      <c r="Q29" s="89"/>
      <c r="R29" s="89"/>
      <c r="S29" s="150"/>
    </row>
    <row r="30" spans="1:19" ht="4.1500000000000004" customHeight="1" thickTop="1" x14ac:dyDescent="0.2">
      <c r="A30" s="93"/>
      <c r="B30" s="90"/>
      <c r="C30" s="77"/>
      <c r="D30" s="90"/>
      <c r="E30" s="77"/>
      <c r="F30" s="90"/>
      <c r="G30" s="77"/>
      <c r="H30" s="90"/>
      <c r="I30" s="77"/>
      <c r="J30" s="90"/>
      <c r="K30" s="90"/>
      <c r="L30" s="90"/>
      <c r="M30" s="81"/>
      <c r="N30" s="94"/>
      <c r="O30" s="82"/>
      <c r="P30" s="89"/>
      <c r="Q30" s="89"/>
      <c r="R30" s="89"/>
      <c r="S30" s="150"/>
    </row>
    <row r="31" spans="1:19" ht="13.15" customHeight="1" x14ac:dyDescent="0.2">
      <c r="A31" s="7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  <c r="N31" s="81"/>
      <c r="O31" s="97"/>
      <c r="P31" s="97"/>
      <c r="Q31" s="97"/>
      <c r="R31" s="97"/>
      <c r="S31" s="150"/>
    </row>
    <row r="32" spans="1:19" x14ac:dyDescent="0.2">
      <c r="A32" s="76" t="s">
        <v>102</v>
      </c>
      <c r="B32" s="77">
        <v>87174177.019999996</v>
      </c>
      <c r="C32" s="77"/>
      <c r="D32" s="77">
        <v>-28535072</v>
      </c>
      <c r="E32" s="77"/>
      <c r="F32" s="77"/>
      <c r="G32" s="77"/>
      <c r="H32" s="77"/>
      <c r="I32" s="77"/>
      <c r="J32" s="90"/>
      <c r="K32" s="90"/>
      <c r="L32" s="90"/>
      <c r="M32" s="81"/>
      <c r="N32" s="81"/>
      <c r="O32" s="89"/>
      <c r="P32" s="159"/>
      <c r="Q32" s="89"/>
      <c r="R32" s="89"/>
      <c r="S32" s="150"/>
    </row>
    <row r="33" spans="1:19" x14ac:dyDescent="0.2">
      <c r="A33" s="76" t="s">
        <v>57</v>
      </c>
      <c r="B33" s="79">
        <v>-81100443.699000001</v>
      </c>
      <c r="C33" s="79"/>
      <c r="D33" s="79">
        <v>107612055</v>
      </c>
      <c r="E33" s="79"/>
      <c r="F33" s="79"/>
      <c r="G33" s="79"/>
      <c r="H33" s="79"/>
      <c r="I33" s="79"/>
      <c r="J33" s="81"/>
      <c r="K33" s="90"/>
      <c r="L33" s="90"/>
      <c r="M33" s="81"/>
      <c r="N33" s="81"/>
      <c r="O33" s="82"/>
      <c r="P33" s="159"/>
      <c r="Q33" s="89"/>
      <c r="R33" s="89"/>
      <c r="S33" s="150"/>
    </row>
    <row r="34" spans="1:19" ht="12" customHeight="1" x14ac:dyDescent="0.2">
      <c r="A34" s="76" t="s">
        <v>58</v>
      </c>
      <c r="B34" s="79">
        <v>111832553.308</v>
      </c>
      <c r="C34" s="98"/>
      <c r="D34" s="79">
        <v>-50907785</v>
      </c>
      <c r="E34" s="98"/>
      <c r="F34" s="79"/>
      <c r="G34" s="98"/>
      <c r="H34" s="98"/>
      <c r="I34" s="98"/>
      <c r="J34" s="81"/>
      <c r="K34" s="162"/>
      <c r="L34" s="162"/>
      <c r="M34" s="163"/>
      <c r="N34" s="163"/>
      <c r="O34" s="156"/>
      <c r="P34" s="157"/>
      <c r="Q34" s="156"/>
      <c r="R34" s="156"/>
      <c r="S34" s="150"/>
    </row>
    <row r="35" spans="1:19" x14ac:dyDescent="0.2">
      <c r="A35" s="76" t="s">
        <v>103</v>
      </c>
      <c r="B35" s="79">
        <v>-48152729.398000002</v>
      </c>
      <c r="C35" s="79"/>
      <c r="D35" s="79">
        <v>17684728</v>
      </c>
      <c r="E35" s="79"/>
      <c r="F35" s="79"/>
      <c r="G35" s="79"/>
      <c r="H35" s="79"/>
      <c r="I35" s="79"/>
      <c r="J35" s="81"/>
      <c r="K35" s="90"/>
      <c r="L35" s="90"/>
      <c r="M35" s="81"/>
      <c r="N35" s="81"/>
      <c r="O35" s="89"/>
      <c r="P35" s="159"/>
      <c r="Q35" s="89"/>
      <c r="R35" s="89"/>
      <c r="S35" s="150"/>
    </row>
    <row r="36" spans="1:19" x14ac:dyDescent="0.2">
      <c r="A36" s="76" t="s">
        <v>59</v>
      </c>
      <c r="B36" s="79">
        <v>18155037.385000002</v>
      </c>
      <c r="C36" s="79"/>
      <c r="D36" s="79">
        <v>-4815646</v>
      </c>
      <c r="E36" s="79"/>
      <c r="F36" s="79"/>
      <c r="G36" s="79"/>
      <c r="H36" s="79"/>
      <c r="I36" s="79"/>
      <c r="J36" s="81"/>
      <c r="K36" s="90"/>
      <c r="L36" s="90"/>
      <c r="M36" s="81"/>
      <c r="N36" s="81"/>
      <c r="O36" s="89"/>
      <c r="P36" s="159"/>
      <c r="Q36" s="89"/>
      <c r="R36" s="89"/>
      <c r="S36" s="150"/>
    </row>
    <row r="37" spans="1:19" x14ac:dyDescent="0.2">
      <c r="A37" s="76" t="s">
        <v>60</v>
      </c>
      <c r="B37" s="79">
        <v>-6166656.5310000004</v>
      </c>
      <c r="C37" s="79"/>
      <c r="D37" s="79">
        <v>0</v>
      </c>
      <c r="E37" s="79"/>
      <c r="F37" s="79"/>
      <c r="G37" s="79"/>
      <c r="H37" s="79"/>
      <c r="I37" s="79"/>
      <c r="J37" s="81"/>
      <c r="K37" s="90"/>
      <c r="L37" s="90"/>
      <c r="M37" s="81"/>
      <c r="N37" s="81"/>
      <c r="O37" s="89"/>
      <c r="P37" s="159"/>
      <c r="Q37" s="89"/>
      <c r="R37" s="89"/>
      <c r="S37" s="150"/>
    </row>
    <row r="38" spans="1:19" x14ac:dyDescent="0.2">
      <c r="A38" s="76" t="s">
        <v>64</v>
      </c>
      <c r="B38" s="79">
        <v>807.76</v>
      </c>
      <c r="C38" s="79"/>
      <c r="D38" s="79"/>
      <c r="E38" s="79"/>
      <c r="F38" s="79"/>
      <c r="G38" s="79"/>
      <c r="H38" s="79"/>
      <c r="I38" s="79"/>
      <c r="J38" s="81"/>
      <c r="K38" s="90"/>
      <c r="L38" s="90"/>
      <c r="M38" s="81"/>
      <c r="N38" s="81"/>
      <c r="O38" s="89"/>
      <c r="P38" s="159"/>
      <c r="Q38" s="89"/>
      <c r="R38" s="89"/>
      <c r="S38" s="150"/>
    </row>
    <row r="39" spans="1:19" x14ac:dyDescent="0.2">
      <c r="A39" s="76" t="s">
        <v>104</v>
      </c>
      <c r="B39" s="79">
        <v>-334257.24800000002</v>
      </c>
      <c r="C39" s="79"/>
      <c r="D39" s="79" t="e">
        <v>#REF!</v>
      </c>
      <c r="E39" s="79"/>
      <c r="F39" s="79"/>
      <c r="G39" s="79"/>
      <c r="H39" s="79"/>
      <c r="I39" s="79"/>
      <c r="J39" s="81"/>
      <c r="K39" s="90"/>
      <c r="L39" s="90"/>
      <c r="M39" s="81"/>
      <c r="N39" s="81"/>
      <c r="O39" s="89"/>
      <c r="P39" s="159"/>
      <c r="Q39" s="89"/>
      <c r="R39" s="89"/>
      <c r="S39" s="150"/>
    </row>
    <row r="40" spans="1:19" x14ac:dyDescent="0.2">
      <c r="A40" s="76" t="s">
        <v>61</v>
      </c>
      <c r="B40" s="79">
        <v>63438655.561999999</v>
      </c>
      <c r="C40" s="79"/>
      <c r="D40" s="79" t="e">
        <v>#REF!</v>
      </c>
      <c r="E40" s="79"/>
      <c r="F40" s="79"/>
      <c r="G40" s="79"/>
      <c r="H40" s="79"/>
      <c r="I40" s="79"/>
      <c r="J40" s="81"/>
      <c r="K40" s="90"/>
      <c r="L40" s="90"/>
      <c r="M40" s="81"/>
      <c r="N40" s="81"/>
      <c r="O40" s="89"/>
      <c r="P40" s="159"/>
      <c r="Q40" s="89"/>
      <c r="R40" s="89"/>
      <c r="S40" s="150"/>
    </row>
    <row r="41" spans="1:19" x14ac:dyDescent="0.2">
      <c r="A41" s="76" t="s">
        <v>65</v>
      </c>
      <c r="B41" s="79">
        <v>10783116.619999999</v>
      </c>
      <c r="C41" s="79"/>
      <c r="D41" s="79" t="e">
        <v>#REF!</v>
      </c>
      <c r="E41" s="79"/>
      <c r="F41" s="79"/>
      <c r="G41" s="79"/>
      <c r="H41" s="79"/>
      <c r="I41" s="79"/>
      <c r="J41" s="81"/>
      <c r="K41" s="90"/>
      <c r="L41" s="90"/>
      <c r="M41" s="81"/>
      <c r="N41" s="81"/>
      <c r="O41" s="89"/>
      <c r="P41" s="159"/>
      <c r="Q41" s="89"/>
      <c r="R41" s="89"/>
      <c r="S41" s="150"/>
    </row>
    <row r="42" spans="1:19" x14ac:dyDescent="0.2">
      <c r="A42" s="76" t="s">
        <v>66</v>
      </c>
      <c r="B42" s="79">
        <v>55735584.850000001</v>
      </c>
      <c r="C42" s="79"/>
      <c r="D42" s="79" t="e">
        <v>#REF!</v>
      </c>
      <c r="E42" s="79"/>
      <c r="F42" s="79"/>
      <c r="G42" s="79"/>
      <c r="H42" s="79"/>
      <c r="I42" s="79"/>
      <c r="J42" s="81"/>
      <c r="K42" s="90"/>
      <c r="L42" s="90"/>
      <c r="M42" s="81"/>
      <c r="N42" s="81"/>
      <c r="O42" s="89"/>
      <c r="P42" s="159"/>
      <c r="Q42" s="89"/>
      <c r="R42" s="89"/>
      <c r="S42" s="150"/>
    </row>
    <row r="43" spans="1:19" ht="12.75" customHeight="1" x14ac:dyDescent="0.2">
      <c r="A43" s="100"/>
      <c r="B43" s="77"/>
      <c r="C43" s="101"/>
      <c r="D43" s="77"/>
      <c r="E43" s="102"/>
      <c r="F43" s="77"/>
      <c r="G43" s="102"/>
      <c r="H43" s="102"/>
      <c r="I43" s="102"/>
      <c r="J43" s="90"/>
      <c r="K43" s="164"/>
      <c r="L43" s="164"/>
      <c r="M43" s="165"/>
      <c r="N43" s="165"/>
      <c r="O43" s="66"/>
      <c r="P43" s="66"/>
      <c r="Q43" s="66"/>
      <c r="R43" s="66"/>
      <c r="S43" s="150"/>
    </row>
    <row r="44" spans="1:19" ht="13.15" customHeight="1" x14ac:dyDescent="0.2">
      <c r="A44" s="61"/>
      <c r="B44" s="102"/>
      <c r="C44" s="102"/>
      <c r="D44" s="102"/>
      <c r="E44" s="102"/>
      <c r="F44" s="104" t="s">
        <v>91</v>
      </c>
      <c r="G44" s="104"/>
      <c r="H44" s="104"/>
      <c r="I44" s="102"/>
      <c r="J44" s="164"/>
      <c r="K44" s="164"/>
      <c r="L44" s="166"/>
      <c r="M44" s="151"/>
      <c r="N44" s="151"/>
      <c r="O44" s="60"/>
      <c r="P44" s="60"/>
      <c r="Q44" s="66"/>
      <c r="R44" s="66"/>
      <c r="S44" s="150"/>
    </row>
    <row r="45" spans="1:19" x14ac:dyDescent="0.2">
      <c r="A45" s="58"/>
      <c r="B45" s="105" t="s">
        <v>92</v>
      </c>
      <c r="C45" s="102"/>
      <c r="D45" s="105"/>
      <c r="E45" s="106"/>
      <c r="F45" s="105"/>
      <c r="G45" s="102"/>
      <c r="H45" s="102"/>
      <c r="I45" s="102"/>
      <c r="J45" s="167"/>
      <c r="K45" s="164"/>
      <c r="L45" s="164"/>
      <c r="M45" s="66"/>
      <c r="N45" s="66"/>
      <c r="O45" s="168"/>
      <c r="P45" s="60"/>
      <c r="Q45" s="66"/>
      <c r="R45" s="66"/>
      <c r="S45" s="150"/>
    </row>
    <row r="46" spans="1:19" ht="13.15" customHeight="1" x14ac:dyDescent="0.2">
      <c r="A46" s="68" t="s">
        <v>105</v>
      </c>
      <c r="B46" s="69">
        <v>2018</v>
      </c>
      <c r="C46" s="102"/>
      <c r="D46" s="108" t="s">
        <v>94</v>
      </c>
      <c r="E46" s="102"/>
      <c r="F46" s="108" t="s">
        <v>95</v>
      </c>
      <c r="G46" s="102"/>
      <c r="H46" s="109" t="s">
        <v>96</v>
      </c>
      <c r="I46" s="102"/>
      <c r="J46" s="154"/>
      <c r="K46" s="164"/>
      <c r="L46" s="167"/>
      <c r="M46" s="60"/>
      <c r="N46" s="67"/>
      <c r="O46" s="64"/>
      <c r="P46" s="60"/>
      <c r="Q46" s="66"/>
      <c r="R46" s="66"/>
      <c r="S46" s="150"/>
    </row>
    <row r="47" spans="1:19" ht="6" customHeight="1" x14ac:dyDescent="0.2">
      <c r="A47" s="72"/>
      <c r="B47" s="110"/>
      <c r="C47" s="99"/>
      <c r="D47" s="110"/>
      <c r="E47" s="99"/>
      <c r="F47" s="110"/>
      <c r="G47" s="99"/>
      <c r="H47" s="110"/>
      <c r="I47" s="99"/>
      <c r="J47" s="169"/>
      <c r="K47" s="162"/>
      <c r="L47" s="169"/>
      <c r="M47" s="163"/>
      <c r="N47" s="170"/>
      <c r="O47" s="155"/>
      <c r="P47" s="157"/>
      <c r="Q47" s="156"/>
      <c r="R47" s="156"/>
      <c r="S47" s="150"/>
    </row>
    <row r="48" spans="1:19" x14ac:dyDescent="0.2">
      <c r="A48" s="76" t="s">
        <v>47</v>
      </c>
      <c r="B48" s="111">
        <v>10659802115.886</v>
      </c>
      <c r="C48" s="111"/>
      <c r="D48" s="111">
        <v>0</v>
      </c>
      <c r="E48" s="111"/>
      <c r="F48" s="111">
        <f>B48-D48</f>
        <v>10659802115.886</v>
      </c>
      <c r="G48" s="111"/>
      <c r="H48" s="112" t="str">
        <f>IF(D48=0,"n/a",IF(AND(F48/D48&lt;1,F48/D48&gt;-1),F48/D48,"n/a"))</f>
        <v>n/a</v>
      </c>
      <c r="I48" s="111"/>
      <c r="J48" s="112"/>
      <c r="K48" s="112"/>
      <c r="L48" s="112"/>
      <c r="M48" s="113"/>
      <c r="N48" s="85"/>
      <c r="O48" s="171"/>
      <c r="P48" s="157"/>
      <c r="Q48" s="156"/>
      <c r="R48" s="156"/>
      <c r="S48" s="150"/>
    </row>
    <row r="49" spans="1:19" ht="12.75" customHeight="1" x14ac:dyDescent="0.2">
      <c r="A49" s="76" t="s">
        <v>48</v>
      </c>
      <c r="B49" s="111">
        <v>9038970297.9279995</v>
      </c>
      <c r="C49" s="111"/>
      <c r="D49" s="111">
        <v>10189856016</v>
      </c>
      <c r="E49" s="111"/>
      <c r="F49" s="111">
        <f>B49-D49</f>
        <v>-1150885718.0720005</v>
      </c>
      <c r="G49" s="111"/>
      <c r="H49" s="112">
        <f>IF(D49=0,"n/a",IF(AND(F49/D49&lt;1,F49/D49&gt;-1),F49/D49,"n/a"))</f>
        <v>-0.11294425713816686</v>
      </c>
      <c r="I49" s="111"/>
      <c r="J49" s="112"/>
      <c r="K49" s="112"/>
      <c r="L49" s="112"/>
      <c r="M49" s="113"/>
      <c r="N49" s="85"/>
      <c r="O49" s="171"/>
      <c r="P49" s="157"/>
      <c r="Q49" s="156"/>
      <c r="R49" s="156"/>
      <c r="S49" s="150"/>
    </row>
    <row r="50" spans="1:19" x14ac:dyDescent="0.2">
      <c r="A50" s="76" t="s">
        <v>49</v>
      </c>
      <c r="B50" s="111">
        <v>1213660053.947</v>
      </c>
      <c r="C50" s="111"/>
      <c r="D50" s="111">
        <v>9395744782</v>
      </c>
      <c r="E50" s="111"/>
      <c r="F50" s="111">
        <f>B50-D50</f>
        <v>-8182084728.0529995</v>
      </c>
      <c r="G50" s="111"/>
      <c r="H50" s="112">
        <f>IF(D50=0,"n/a",IF(AND(F50/D50&lt;1,F50/D50&gt;-1),F50/D50,"n/a"))</f>
        <v>-0.87082875470690913</v>
      </c>
      <c r="I50" s="111"/>
      <c r="J50" s="112"/>
      <c r="K50" s="112"/>
      <c r="L50" s="112"/>
      <c r="M50" s="113"/>
      <c r="N50" s="85"/>
      <c r="O50" s="171"/>
      <c r="P50" s="157"/>
      <c r="Q50" s="156"/>
      <c r="R50" s="156"/>
      <c r="S50" s="150"/>
    </row>
    <row r="51" spans="1:19" x14ac:dyDescent="0.2">
      <c r="A51" s="76" t="s">
        <v>50</v>
      </c>
      <c r="B51" s="111">
        <v>78578803.996000007</v>
      </c>
      <c r="C51" s="111"/>
      <c r="D51" s="111">
        <v>1294813244</v>
      </c>
      <c r="E51" s="111"/>
      <c r="F51" s="111">
        <f>B51-D51</f>
        <v>-1216234440.0039999</v>
      </c>
      <c r="G51" s="111"/>
      <c r="H51" s="112">
        <f>IF(D51=0,"n/a",IF(AND(F51/D51&lt;1,F51/D51&gt;-1),F51/D51,"n/a"))</f>
        <v>-0.93931263496096884</v>
      </c>
      <c r="I51" s="111"/>
      <c r="J51" s="112"/>
      <c r="K51" s="112"/>
      <c r="L51" s="112"/>
      <c r="M51" s="113"/>
      <c r="N51" s="85"/>
      <c r="O51" s="171"/>
      <c r="P51" s="172"/>
      <c r="Q51" s="156"/>
      <c r="R51" s="156"/>
      <c r="S51" s="150"/>
    </row>
    <row r="52" spans="1:19" ht="12.75" customHeight="1" x14ac:dyDescent="0.2">
      <c r="A52" s="76" t="s">
        <v>51</v>
      </c>
      <c r="B52" s="111">
        <v>7215882</v>
      </c>
      <c r="C52" s="112"/>
      <c r="D52" s="111">
        <v>80273888</v>
      </c>
      <c r="E52" s="112"/>
      <c r="F52" s="111">
        <f>B52-D52</f>
        <v>-73058006</v>
      </c>
      <c r="G52" s="112"/>
      <c r="H52" s="112">
        <f>IF(D52=0,"n/a",IF(AND(F52/D52&lt;1,F52/D52&gt;-1),F52/D52,"n/a"))</f>
        <v>-0.91010922505709457</v>
      </c>
      <c r="I52" s="112"/>
      <c r="J52" s="112"/>
      <c r="K52" s="112"/>
      <c r="L52" s="112"/>
      <c r="M52" s="113"/>
      <c r="N52" s="85"/>
      <c r="O52" s="171"/>
      <c r="P52" s="157"/>
      <c r="Q52" s="156"/>
      <c r="R52" s="156"/>
      <c r="S52" s="150"/>
    </row>
    <row r="53" spans="1:19" ht="6" customHeight="1" x14ac:dyDescent="0.2">
      <c r="A53" s="72"/>
      <c r="B53" s="129"/>
      <c r="C53" s="114"/>
      <c r="D53" s="129"/>
      <c r="E53" s="114"/>
      <c r="F53" s="129"/>
      <c r="G53" s="114"/>
      <c r="H53" s="129"/>
      <c r="I53" s="114"/>
      <c r="J53" s="173"/>
      <c r="K53" s="173"/>
      <c r="L53" s="173"/>
      <c r="M53" s="174"/>
      <c r="N53" s="174"/>
      <c r="O53" s="66"/>
      <c r="P53" s="66"/>
      <c r="Q53" s="66"/>
      <c r="R53" s="66"/>
      <c r="S53" s="150"/>
    </row>
    <row r="54" spans="1:19" ht="12.75" customHeight="1" x14ac:dyDescent="0.2">
      <c r="A54" s="83" t="s">
        <v>97</v>
      </c>
      <c r="B54" s="115">
        <f>SUM(B48:B53)</f>
        <v>20998227153.756996</v>
      </c>
      <c r="C54" s="111"/>
      <c r="D54" s="111" t="e">
        <f>SUM(#REF!)</f>
        <v>#REF!</v>
      </c>
      <c r="E54" s="111"/>
      <c r="F54" s="111" t="e">
        <f>SUM(#REF!)</f>
        <v>#REF!</v>
      </c>
      <c r="G54" s="111"/>
      <c r="H54" s="112" t="e">
        <f>IF(D54=0,"n/a",IF(AND(F54/D54&lt;1,F54/D54&gt;-1),F54/D54,"n/a"))</f>
        <v>#REF!</v>
      </c>
      <c r="I54" s="111"/>
      <c r="J54" s="112"/>
      <c r="K54" s="112"/>
      <c r="L54" s="112"/>
      <c r="M54" s="113"/>
      <c r="N54" s="85"/>
      <c r="O54" s="171"/>
      <c r="P54" s="156"/>
      <c r="Q54" s="156"/>
      <c r="R54" s="156"/>
      <c r="S54" s="150"/>
    </row>
    <row r="55" spans="1:19" x14ac:dyDescent="0.2">
      <c r="A55" s="76" t="s">
        <v>98</v>
      </c>
      <c r="B55" s="111">
        <v>1993600694.7260001</v>
      </c>
      <c r="C55" s="111">
        <v>2111041645</v>
      </c>
      <c r="D55" s="111">
        <v>21282741000</v>
      </c>
      <c r="E55" s="112"/>
      <c r="F55" s="111">
        <f>B55-D55</f>
        <v>-19289140305.273998</v>
      </c>
      <c r="G55" s="112"/>
      <c r="H55" s="112">
        <f>IF(D55=0,"n/a",IF(AND(F55/D55&lt;1,F55/D55&gt;-1),F55/D55,"n/a"))</f>
        <v>-0.906327822401917</v>
      </c>
      <c r="I55" s="112"/>
      <c r="J55" s="112"/>
      <c r="K55" s="112"/>
      <c r="L55" s="112"/>
      <c r="M55" s="113"/>
      <c r="N55" s="85"/>
      <c r="O55" s="171"/>
      <c r="P55" s="157"/>
      <c r="Q55" s="156"/>
      <c r="R55" s="156"/>
      <c r="S55" s="150"/>
    </row>
    <row r="56" spans="1:19" x14ac:dyDescent="0.2">
      <c r="A56" s="76" t="s">
        <v>52</v>
      </c>
      <c r="B56" s="111">
        <v>2518697824</v>
      </c>
      <c r="C56" s="112"/>
      <c r="D56" s="111" t="e">
        <v>#REF!</v>
      </c>
      <c r="E56" s="112"/>
      <c r="F56" s="111" t="e">
        <f>B56-D56</f>
        <v>#REF!</v>
      </c>
      <c r="G56" s="112"/>
      <c r="H56" s="112" t="e">
        <f>IF(D56=0,"n/a",IF(AND(F56/D56&lt;1,F56/D56&gt;-1),F56/D56,"n/a"))</f>
        <v>#REF!</v>
      </c>
      <c r="I56" s="112"/>
      <c r="J56" s="112"/>
      <c r="K56" s="112"/>
      <c r="L56" s="112"/>
      <c r="M56" s="113"/>
      <c r="N56" s="85"/>
      <c r="O56" s="171"/>
      <c r="P56" s="157"/>
      <c r="Q56" s="156"/>
      <c r="R56" s="156"/>
      <c r="S56" s="150"/>
    </row>
    <row r="57" spans="1:19" ht="6" customHeight="1" x14ac:dyDescent="0.2">
      <c r="A57" s="56"/>
      <c r="B57" s="128"/>
      <c r="C57" s="111"/>
      <c r="D57" s="128"/>
      <c r="E57" s="111"/>
      <c r="F57" s="128"/>
      <c r="G57" s="111"/>
      <c r="H57" s="128"/>
      <c r="I57" s="111"/>
      <c r="J57" s="112"/>
      <c r="K57" s="112"/>
      <c r="L57" s="112"/>
      <c r="M57" s="113"/>
      <c r="N57" s="113"/>
      <c r="O57" s="66"/>
      <c r="P57" s="66"/>
      <c r="Q57" s="66"/>
      <c r="R57" s="66"/>
      <c r="S57" s="150"/>
    </row>
    <row r="58" spans="1:19" ht="13.5" thickBot="1" x14ac:dyDescent="0.25">
      <c r="A58" s="83" t="s">
        <v>106</v>
      </c>
      <c r="B58" s="116">
        <f>SUM(B54:B56)</f>
        <v>25510525672.482998</v>
      </c>
      <c r="C58" s="111"/>
      <c r="D58" s="116" t="e">
        <f>SUM(D54:D56)</f>
        <v>#REF!</v>
      </c>
      <c r="E58" s="111"/>
      <c r="F58" s="116" t="e">
        <f>SUM(F54:F56)</f>
        <v>#REF!</v>
      </c>
      <c r="G58" s="111"/>
      <c r="H58" s="116" t="e">
        <f>IF(D58=0,"n/a",IF(AND(F58/D58&lt;1,F58/D58&gt;-1),F58/D58,"n/a"))</f>
        <v>#REF!</v>
      </c>
      <c r="I58" s="111"/>
      <c r="J58" s="112"/>
      <c r="K58" s="112"/>
      <c r="L58" s="112"/>
      <c r="M58" s="113"/>
      <c r="N58" s="85"/>
      <c r="O58" s="171"/>
      <c r="P58" s="156"/>
      <c r="Q58" s="156"/>
      <c r="R58" s="156"/>
      <c r="S58" s="150"/>
    </row>
    <row r="59" spans="1:19" ht="13.5" thickTop="1" x14ac:dyDescent="0.2">
      <c r="A59" s="58"/>
      <c r="B59" s="117"/>
      <c r="C59" s="103"/>
      <c r="D59" s="117"/>
      <c r="E59" s="103"/>
      <c r="F59" s="117"/>
      <c r="G59" s="118"/>
      <c r="H59" s="117"/>
      <c r="I59" s="103"/>
      <c r="J59" s="117"/>
      <c r="K59" s="103"/>
      <c r="L59" s="117"/>
      <c r="M59" s="119"/>
      <c r="N59" s="120"/>
      <c r="O59" s="107"/>
      <c r="P59" s="56"/>
      <c r="Q59" s="56"/>
      <c r="R59" s="56"/>
    </row>
    <row r="60" spans="1:19" x14ac:dyDescent="0.2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</row>
    <row r="61" spans="1:19" x14ac:dyDescent="0.2">
      <c r="A61" s="222"/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</row>
  </sheetData>
  <mergeCells count="1">
    <mergeCell ref="A61:R61"/>
  </mergeCells>
  <printOptions horizontalCentered="1"/>
  <pageMargins left="0.25" right="0.25" top="0.25" bottom="0.39" header="0" footer="0"/>
  <pageSetup scale="81" orientation="landscape" r:id="rId1"/>
  <headerFooter alignWithMargins="0">
    <oddFooter>&amp;C4c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2"/>
  <sheetViews>
    <sheetView workbookViewId="0">
      <selection activeCell="B20" sqref="B20"/>
    </sheetView>
  </sheetViews>
  <sheetFormatPr defaultRowHeight="15" x14ac:dyDescent="0.25"/>
  <cols>
    <col min="1" max="1" width="81.7109375" customWidth="1"/>
    <col min="2" max="2" width="15" bestFit="1" customWidth="1"/>
    <col min="3" max="3" width="12.7109375" bestFit="1" customWidth="1"/>
    <col min="5" max="5" width="9" bestFit="1" customWidth="1"/>
  </cols>
  <sheetData>
    <row r="1" spans="1:3" x14ac:dyDescent="0.3">
      <c r="A1" s="46" t="s">
        <v>142</v>
      </c>
    </row>
    <row r="7" spans="1:3" x14ac:dyDescent="0.3">
      <c r="A7" s="46" t="s">
        <v>107</v>
      </c>
      <c r="B7" s="47" t="s">
        <v>108</v>
      </c>
    </row>
    <row r="8" spans="1:3" x14ac:dyDescent="0.3">
      <c r="A8" t="s">
        <v>67</v>
      </c>
      <c r="B8" s="175">
        <v>-691221.91</v>
      </c>
      <c r="C8" s="175"/>
    </row>
    <row r="9" spans="1:3" x14ac:dyDescent="0.3">
      <c r="A9" t="s">
        <v>68</v>
      </c>
      <c r="B9" s="175">
        <v>-138761.31</v>
      </c>
      <c r="C9" s="175"/>
    </row>
    <row r="10" spans="1:3" x14ac:dyDescent="0.3">
      <c r="A10" t="s">
        <v>70</v>
      </c>
      <c r="B10" s="175">
        <v>14517925.1</v>
      </c>
      <c r="C10" s="175"/>
    </row>
    <row r="11" spans="1:3" x14ac:dyDescent="0.3">
      <c r="A11" t="s">
        <v>69</v>
      </c>
      <c r="B11" s="175">
        <v>9610423.7100000009</v>
      </c>
      <c r="C11" s="175"/>
    </row>
    <row r="12" spans="1:3" x14ac:dyDescent="0.3">
      <c r="A12" t="s">
        <v>123</v>
      </c>
      <c r="B12" s="175">
        <v>1870478.41</v>
      </c>
      <c r="C12" s="175"/>
    </row>
    <row r="13" spans="1:3" x14ac:dyDescent="0.3">
      <c r="A13" t="s">
        <v>124</v>
      </c>
      <c r="B13" s="175">
        <v>2182923.79</v>
      </c>
      <c r="C13" s="175"/>
    </row>
    <row r="14" spans="1:3" x14ac:dyDescent="0.25">
      <c r="A14" s="187" t="s">
        <v>148</v>
      </c>
      <c r="B14" s="188">
        <v>-158407.93</v>
      </c>
      <c r="C14" s="175"/>
    </row>
    <row r="15" spans="1:3" x14ac:dyDescent="0.25">
      <c r="A15" s="187" t="s">
        <v>149</v>
      </c>
      <c r="B15" s="188">
        <v>-24337.21</v>
      </c>
      <c r="C15" s="175"/>
    </row>
    <row r="16" spans="1:3" x14ac:dyDescent="0.25">
      <c r="A16" s="187" t="s">
        <v>150</v>
      </c>
      <c r="B16" s="188">
        <v>14688.5</v>
      </c>
      <c r="C16" s="175"/>
    </row>
    <row r="17" spans="1:3" x14ac:dyDescent="0.3">
      <c r="A17" t="s">
        <v>125</v>
      </c>
      <c r="B17" s="175">
        <v>354319.45</v>
      </c>
      <c r="C17" s="175"/>
    </row>
    <row r="18" spans="1:3" x14ac:dyDescent="0.3">
      <c r="A18" t="s">
        <v>126</v>
      </c>
      <c r="B18" s="175">
        <v>25617.26</v>
      </c>
      <c r="C18" s="175"/>
    </row>
    <row r="19" spans="1:3" x14ac:dyDescent="0.25">
      <c r="A19" s="187" t="s">
        <v>151</v>
      </c>
      <c r="B19" s="188">
        <v>-12155.07</v>
      </c>
      <c r="C19" s="175"/>
    </row>
    <row r="20" spans="1:3" x14ac:dyDescent="0.3">
      <c r="A20" t="s">
        <v>127</v>
      </c>
      <c r="B20" s="175">
        <v>419660.25</v>
      </c>
      <c r="C20" s="175"/>
    </row>
    <row r="21" spans="1:3" x14ac:dyDescent="0.25">
      <c r="A21" s="187" t="s">
        <v>152</v>
      </c>
      <c r="B21" s="188">
        <v>1114.07</v>
      </c>
      <c r="C21" s="175"/>
    </row>
    <row r="22" spans="1:3" x14ac:dyDescent="0.3">
      <c r="A22" t="s">
        <v>71</v>
      </c>
      <c r="B22" s="133">
        <f>SUM(B8:B21)</f>
        <v>27972267.109999999</v>
      </c>
    </row>
    <row r="25" spans="1:3" x14ac:dyDescent="0.3">
      <c r="B25" s="10">
        <f>'Lead E'!C30</f>
        <v>0.95155699999999999</v>
      </c>
    </row>
    <row r="26" spans="1:3" x14ac:dyDescent="0.3">
      <c r="B26" s="10"/>
    </row>
    <row r="28" spans="1:3" x14ac:dyDescent="0.3">
      <c r="A28" s="14" t="s">
        <v>55</v>
      </c>
      <c r="B28" s="11">
        <f>-B22/B25</f>
        <v>-29396312.68541979</v>
      </c>
    </row>
    <row r="30" spans="1:3" x14ac:dyDescent="0.25">
      <c r="B30" s="11"/>
    </row>
    <row r="31" spans="1:3" x14ac:dyDescent="0.25">
      <c r="B31" s="11"/>
    </row>
    <row r="32" spans="1:3" x14ac:dyDescent="0.25">
      <c r="B32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20"/>
  <sheetViews>
    <sheetView workbookViewId="0">
      <selection activeCell="C40" sqref="C40"/>
    </sheetView>
  </sheetViews>
  <sheetFormatPr defaultColWidth="13.28515625" defaultRowHeight="15" x14ac:dyDescent="0.25"/>
  <cols>
    <col min="1" max="1" width="16" style="123" customWidth="1"/>
    <col min="2" max="2" width="13.28515625" style="123"/>
    <col min="3" max="3" width="18.85546875" style="123" customWidth="1"/>
    <col min="4" max="4" width="20" style="123" customWidth="1"/>
    <col min="5" max="5" width="22.85546875" style="123" customWidth="1"/>
    <col min="6" max="6" width="20.7109375" style="123" customWidth="1"/>
    <col min="7" max="7" width="23" style="123" customWidth="1"/>
    <col min="8" max="8" width="14.5703125" style="123" customWidth="1"/>
    <col min="9" max="16384" width="13.28515625" style="123"/>
  </cols>
  <sheetData>
    <row r="1" spans="1:11" x14ac:dyDescent="0.25">
      <c r="A1" s="122" t="s">
        <v>38</v>
      </c>
      <c r="B1" s="122" t="s">
        <v>37</v>
      </c>
    </row>
    <row r="2" spans="1:11" x14ac:dyDescent="0.25">
      <c r="K2" s="219"/>
    </row>
    <row r="3" spans="1:11" x14ac:dyDescent="0.25">
      <c r="C3" s="122" t="s">
        <v>122</v>
      </c>
      <c r="D3" s="122" t="s">
        <v>121</v>
      </c>
      <c r="K3" s="219"/>
    </row>
    <row r="4" spans="1:11" x14ac:dyDescent="0.25">
      <c r="C4" s="224" t="s">
        <v>109</v>
      </c>
      <c r="D4" s="224" t="s">
        <v>109</v>
      </c>
      <c r="E4" s="224" t="s">
        <v>109</v>
      </c>
      <c r="F4" s="224" t="s">
        <v>109</v>
      </c>
      <c r="G4" s="224" t="s">
        <v>109</v>
      </c>
      <c r="H4" s="224" t="s">
        <v>109</v>
      </c>
      <c r="J4" s="124" t="s">
        <v>120</v>
      </c>
      <c r="K4" s="219"/>
    </row>
    <row r="5" spans="1:11" ht="15.75" thickBot="1" x14ac:dyDescent="0.3">
      <c r="A5" s="122" t="s">
        <v>39</v>
      </c>
      <c r="B5" s="122" t="s">
        <v>40</v>
      </c>
      <c r="C5" s="134" t="s">
        <v>41</v>
      </c>
      <c r="D5" s="134" t="s">
        <v>128</v>
      </c>
      <c r="E5" s="134" t="s">
        <v>42</v>
      </c>
      <c r="F5" s="134" t="s">
        <v>43</v>
      </c>
      <c r="G5" s="134" t="s">
        <v>129</v>
      </c>
      <c r="H5" s="134" t="s">
        <v>44</v>
      </c>
      <c r="I5" s="134" t="s">
        <v>130</v>
      </c>
      <c r="J5" s="132" t="s">
        <v>119</v>
      </c>
      <c r="K5" s="132" t="s">
        <v>62</v>
      </c>
    </row>
    <row r="6" spans="1:11" ht="15.75" thickBot="1" x14ac:dyDescent="0.3">
      <c r="A6" s="135" t="s">
        <v>110</v>
      </c>
      <c r="B6" s="136" t="s">
        <v>111</v>
      </c>
      <c r="C6" s="137">
        <f>SUM(C7:C18)</f>
        <v>167005.15000000002</v>
      </c>
      <c r="D6" s="137">
        <f t="shared" ref="D6:H6" si="0">SUM(D7:D18)</f>
        <v>1200</v>
      </c>
      <c r="E6" s="137">
        <f t="shared" si="0"/>
        <v>257896.55</v>
      </c>
      <c r="F6" s="137">
        <f t="shared" si="0"/>
        <v>3621865.37</v>
      </c>
      <c r="G6" s="137">
        <f t="shared" si="0"/>
        <v>213226.35000000003</v>
      </c>
      <c r="H6" s="137">
        <f t="shared" si="0"/>
        <v>67.63</v>
      </c>
      <c r="I6" s="138">
        <f>SUM(C6:H6)</f>
        <v>4261261.05</v>
      </c>
      <c r="J6" s="138">
        <f>SUM(J7:J18)</f>
        <v>-53371.939999999988</v>
      </c>
      <c r="K6" s="138">
        <f t="shared" ref="K6:K17" si="1">I6-J6</f>
        <v>4314632.99</v>
      </c>
    </row>
    <row r="7" spans="1:11" ht="15.75" thickBot="1" x14ac:dyDescent="0.3">
      <c r="A7" s="225" t="s">
        <v>112</v>
      </c>
      <c r="B7" s="179" t="s">
        <v>118</v>
      </c>
      <c r="C7" s="180">
        <v>13492.66</v>
      </c>
      <c r="D7" s="180">
        <v>60</v>
      </c>
      <c r="E7" s="180">
        <v>17622.419999999998</v>
      </c>
      <c r="F7" s="180">
        <v>246541.42</v>
      </c>
      <c r="G7" s="180">
        <v>11030.51</v>
      </c>
      <c r="H7" s="181">
        <v>4.4000000000000004</v>
      </c>
      <c r="I7" s="139">
        <f t="shared" ref="I7:I18" si="2">SUM(C7:H7)</f>
        <v>288751.41000000003</v>
      </c>
      <c r="J7" s="185">
        <v>-8852.86</v>
      </c>
      <c r="K7" s="140">
        <f t="shared" si="1"/>
        <v>297604.27</v>
      </c>
    </row>
    <row r="8" spans="1:11" ht="15.75" thickBot="1" x14ac:dyDescent="0.3">
      <c r="A8" s="225" t="s">
        <v>112</v>
      </c>
      <c r="B8" s="182" t="s">
        <v>117</v>
      </c>
      <c r="C8" s="183">
        <v>13900.8</v>
      </c>
      <c r="D8" s="183">
        <v>85</v>
      </c>
      <c r="E8" s="183">
        <v>19750.38</v>
      </c>
      <c r="F8" s="183">
        <v>254341.41</v>
      </c>
      <c r="G8" s="183">
        <v>12957</v>
      </c>
      <c r="H8" s="184">
        <v>4.9400000000000004</v>
      </c>
      <c r="I8" s="140">
        <f t="shared" si="2"/>
        <v>301039.53000000003</v>
      </c>
      <c r="J8" s="181">
        <v>-4040.99</v>
      </c>
      <c r="K8" s="140">
        <f t="shared" si="1"/>
        <v>305080.52</v>
      </c>
    </row>
    <row r="9" spans="1:11" ht="15.75" thickBot="1" x14ac:dyDescent="0.3">
      <c r="A9" s="225" t="s">
        <v>112</v>
      </c>
      <c r="B9" s="179" t="s">
        <v>116</v>
      </c>
      <c r="C9" s="180">
        <v>13732.63</v>
      </c>
      <c r="D9" s="180">
        <v>80</v>
      </c>
      <c r="E9" s="180">
        <v>18501.91</v>
      </c>
      <c r="F9" s="180">
        <v>257440.58</v>
      </c>
      <c r="G9" s="180">
        <v>13942.85</v>
      </c>
      <c r="H9" s="181">
        <v>5.03</v>
      </c>
      <c r="I9" s="139">
        <f t="shared" si="2"/>
        <v>303703</v>
      </c>
      <c r="J9" s="184">
        <v>-4024.99</v>
      </c>
      <c r="K9" s="140">
        <f t="shared" si="1"/>
        <v>307727.99</v>
      </c>
    </row>
    <row r="10" spans="1:11" ht="15.75" thickBot="1" x14ac:dyDescent="0.3">
      <c r="A10" s="225" t="s">
        <v>112</v>
      </c>
      <c r="B10" s="182" t="s">
        <v>115</v>
      </c>
      <c r="C10" s="183">
        <v>13391.29</v>
      </c>
      <c r="D10" s="183">
        <v>90</v>
      </c>
      <c r="E10" s="183">
        <v>18396.080000000002</v>
      </c>
      <c r="F10" s="183">
        <v>266195.03000000003</v>
      </c>
      <c r="G10" s="183">
        <v>15091.16</v>
      </c>
      <c r="H10" s="184">
        <v>5.81</v>
      </c>
      <c r="I10" s="140">
        <f t="shared" si="2"/>
        <v>313169.37</v>
      </c>
      <c r="J10" s="181">
        <v>-4024.99</v>
      </c>
      <c r="K10" s="140">
        <f t="shared" si="1"/>
        <v>317194.36</v>
      </c>
    </row>
    <row r="11" spans="1:11" ht="15.75" thickBot="1" x14ac:dyDescent="0.3">
      <c r="A11" s="225" t="s">
        <v>112</v>
      </c>
      <c r="B11" s="179" t="s">
        <v>114</v>
      </c>
      <c r="C11" s="180">
        <v>14046.42</v>
      </c>
      <c r="D11" s="180">
        <v>80</v>
      </c>
      <c r="E11" s="180">
        <v>18017.36</v>
      </c>
      <c r="F11" s="180">
        <v>309127.46999999997</v>
      </c>
      <c r="G11" s="180">
        <v>16032.33</v>
      </c>
      <c r="H11" s="181">
        <v>6.42</v>
      </c>
      <c r="I11" s="139">
        <f t="shared" si="2"/>
        <v>357310</v>
      </c>
      <c r="J11" s="184">
        <v>-4024.99</v>
      </c>
      <c r="K11" s="140">
        <f t="shared" si="1"/>
        <v>361334.99</v>
      </c>
    </row>
    <row r="12" spans="1:11" ht="15.75" thickBot="1" x14ac:dyDescent="0.3">
      <c r="A12" s="225" t="s">
        <v>112</v>
      </c>
      <c r="B12" s="182" t="s">
        <v>113</v>
      </c>
      <c r="C12" s="183">
        <v>14529.98</v>
      </c>
      <c r="D12" s="183">
        <v>90</v>
      </c>
      <c r="E12" s="183">
        <v>17732.79</v>
      </c>
      <c r="F12" s="183">
        <v>353919.39</v>
      </c>
      <c r="G12" s="183">
        <v>17772.330000000002</v>
      </c>
      <c r="H12" s="184">
        <v>7.08</v>
      </c>
      <c r="I12" s="140">
        <f t="shared" si="2"/>
        <v>404051.57000000007</v>
      </c>
      <c r="J12" s="181">
        <v>-4024.99</v>
      </c>
      <c r="K12" s="140">
        <f t="shared" si="1"/>
        <v>408076.56000000006</v>
      </c>
    </row>
    <row r="13" spans="1:11" ht="15.75" thickBot="1" x14ac:dyDescent="0.3">
      <c r="A13" s="225" t="s">
        <v>112</v>
      </c>
      <c r="B13" s="179" t="s">
        <v>131</v>
      </c>
      <c r="C13" s="180">
        <v>15328.02</v>
      </c>
      <c r="D13" s="180">
        <v>100</v>
      </c>
      <c r="E13" s="180">
        <v>18573.490000000002</v>
      </c>
      <c r="F13" s="180">
        <v>381995</v>
      </c>
      <c r="G13" s="180">
        <v>18528.84</v>
      </c>
      <c r="H13" s="181">
        <v>7.46</v>
      </c>
      <c r="I13" s="139">
        <f t="shared" si="2"/>
        <v>434532.81000000006</v>
      </c>
      <c r="J13" s="185">
        <v>0</v>
      </c>
      <c r="K13" s="140">
        <f t="shared" si="1"/>
        <v>434532.81000000006</v>
      </c>
    </row>
    <row r="14" spans="1:11" ht="15.75" thickBot="1" x14ac:dyDescent="0.3">
      <c r="A14" s="225" t="s">
        <v>112</v>
      </c>
      <c r="B14" s="182" t="s">
        <v>132</v>
      </c>
      <c r="C14" s="183">
        <v>14787.48</v>
      </c>
      <c r="D14" s="183">
        <v>105</v>
      </c>
      <c r="E14" s="183">
        <v>17826.13</v>
      </c>
      <c r="F14" s="183">
        <v>356677.44</v>
      </c>
      <c r="G14" s="183">
        <v>20352.02</v>
      </c>
      <c r="H14" s="184">
        <v>6.58</v>
      </c>
      <c r="I14" s="140">
        <f t="shared" si="2"/>
        <v>409754.65</v>
      </c>
      <c r="J14" s="181">
        <v>-8049.98</v>
      </c>
      <c r="K14" s="140">
        <f t="shared" si="1"/>
        <v>417804.63</v>
      </c>
    </row>
    <row r="15" spans="1:11" ht="15.75" thickBot="1" x14ac:dyDescent="0.3">
      <c r="A15" s="225" t="s">
        <v>112</v>
      </c>
      <c r="B15" s="179" t="s">
        <v>133</v>
      </c>
      <c r="C15" s="180">
        <v>14507.98</v>
      </c>
      <c r="D15" s="180">
        <v>90</v>
      </c>
      <c r="E15" s="180">
        <v>17404.63</v>
      </c>
      <c r="F15" s="180">
        <v>353765.51</v>
      </c>
      <c r="G15" s="180">
        <v>20616.32</v>
      </c>
      <c r="H15" s="181">
        <v>6</v>
      </c>
      <c r="I15" s="139">
        <f t="shared" si="2"/>
        <v>406390.44</v>
      </c>
      <c r="J15" s="184">
        <v>-4024.99</v>
      </c>
      <c r="K15" s="140">
        <f t="shared" si="1"/>
        <v>410415.43</v>
      </c>
    </row>
    <row r="16" spans="1:11" ht="15.75" thickBot="1" x14ac:dyDescent="0.3">
      <c r="A16" s="225" t="s">
        <v>112</v>
      </c>
      <c r="B16" s="182" t="s">
        <v>145</v>
      </c>
      <c r="C16" s="183">
        <v>13423.52</v>
      </c>
      <c r="D16" s="183">
        <v>135</v>
      </c>
      <c r="E16" s="183">
        <v>16504.419999999998</v>
      </c>
      <c r="F16" s="183">
        <v>308224.59999999998</v>
      </c>
      <c r="G16" s="183">
        <v>21204.67</v>
      </c>
      <c r="H16" s="184">
        <v>5.43</v>
      </c>
      <c r="I16" s="140">
        <f t="shared" si="2"/>
        <v>359497.63999999996</v>
      </c>
      <c r="J16" s="181">
        <v>-4024.99</v>
      </c>
      <c r="K16" s="140">
        <f t="shared" si="1"/>
        <v>363522.62999999995</v>
      </c>
    </row>
    <row r="17" spans="1:11" ht="15.75" thickBot="1" x14ac:dyDescent="0.3">
      <c r="A17" s="225" t="s">
        <v>112</v>
      </c>
      <c r="B17" s="179" t="s">
        <v>146</v>
      </c>
      <c r="C17" s="180">
        <v>13190.98</v>
      </c>
      <c r="D17" s="180">
        <v>135</v>
      </c>
      <c r="E17" s="180">
        <v>12687.27</v>
      </c>
      <c r="F17" s="180">
        <v>273538.15999999997</v>
      </c>
      <c r="G17" s="180">
        <v>22286.49</v>
      </c>
      <c r="H17" s="181">
        <v>4.5199999999999996</v>
      </c>
      <c r="I17" s="139">
        <f t="shared" si="2"/>
        <v>321842.42</v>
      </c>
      <c r="J17" s="184">
        <v>-4024.99</v>
      </c>
      <c r="K17" s="140">
        <f t="shared" si="1"/>
        <v>325867.40999999997</v>
      </c>
    </row>
    <row r="18" spans="1:11" x14ac:dyDescent="0.25">
      <c r="A18" s="225" t="s">
        <v>112</v>
      </c>
      <c r="B18" s="182" t="s">
        <v>147</v>
      </c>
      <c r="C18" s="183">
        <v>12673.39</v>
      </c>
      <c r="D18" s="183">
        <v>150</v>
      </c>
      <c r="E18" s="183">
        <v>64879.67</v>
      </c>
      <c r="F18" s="183">
        <v>260099.36</v>
      </c>
      <c r="G18" s="183">
        <v>23411.83</v>
      </c>
      <c r="H18" s="184">
        <v>3.96</v>
      </c>
      <c r="I18" s="140">
        <f t="shared" si="2"/>
        <v>361218.21</v>
      </c>
      <c r="J18" s="181">
        <v>-4253.18</v>
      </c>
      <c r="K18" s="140">
        <f>I18-J18</f>
        <v>365471.39</v>
      </c>
    </row>
    <row r="20" spans="1:11" x14ac:dyDescent="0.25">
      <c r="J20" s="186"/>
    </row>
  </sheetData>
  <mergeCells count="2">
    <mergeCell ref="C4:H4"/>
    <mergeCell ref="A7:A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23"/>
  <sheetViews>
    <sheetView workbookViewId="0">
      <selection activeCell="C40" sqref="C40"/>
    </sheetView>
  </sheetViews>
  <sheetFormatPr defaultRowHeight="15" x14ac:dyDescent="0.25"/>
  <cols>
    <col min="1" max="1" width="56.140625" customWidth="1"/>
    <col min="2" max="2" width="15.28515625" bestFit="1" customWidth="1"/>
  </cols>
  <sheetData>
    <row r="1" spans="1:2" x14ac:dyDescent="0.3">
      <c r="A1" t="s">
        <v>142</v>
      </c>
    </row>
    <row r="6" spans="1:2" x14ac:dyDescent="0.3">
      <c r="A6" s="46" t="s">
        <v>107</v>
      </c>
      <c r="B6" s="46" t="s">
        <v>108</v>
      </c>
    </row>
    <row r="7" spans="1:2" x14ac:dyDescent="0.3">
      <c r="A7" t="s">
        <v>83</v>
      </c>
      <c r="B7" s="175">
        <v>106701547.08</v>
      </c>
    </row>
    <row r="8" spans="1:2" x14ac:dyDescent="0.3">
      <c r="A8" t="s">
        <v>80</v>
      </c>
      <c r="B8" s="175">
        <v>83747985.879999995</v>
      </c>
    </row>
    <row r="9" spans="1:2" x14ac:dyDescent="0.3">
      <c r="A9" t="s">
        <v>84</v>
      </c>
      <c r="B9" s="175">
        <v>17326786.41</v>
      </c>
    </row>
    <row r="10" spans="1:2" x14ac:dyDescent="0.3">
      <c r="A10" t="s">
        <v>85</v>
      </c>
      <c r="B10" s="175">
        <v>-77400560.560000002</v>
      </c>
    </row>
    <row r="11" spans="1:2" x14ac:dyDescent="0.3">
      <c r="A11" t="s">
        <v>77</v>
      </c>
      <c r="B11" s="178">
        <v>418667.41</v>
      </c>
    </row>
    <row r="12" spans="1:2" x14ac:dyDescent="0.3">
      <c r="A12" s="176" t="s">
        <v>79</v>
      </c>
      <c r="B12" s="177">
        <v>-277918.26</v>
      </c>
    </row>
    <row r="13" spans="1:2" x14ac:dyDescent="0.3">
      <c r="A13" t="s">
        <v>82</v>
      </c>
      <c r="B13" s="175">
        <v>-42498.38</v>
      </c>
    </row>
    <row r="14" spans="1:2" x14ac:dyDescent="0.3">
      <c r="A14" s="176" t="s">
        <v>78</v>
      </c>
      <c r="B14" s="176">
        <v>-351.32</v>
      </c>
    </row>
    <row r="15" spans="1:2" x14ac:dyDescent="0.3">
      <c r="A15" t="s">
        <v>81</v>
      </c>
      <c r="B15">
        <v>32.729999999999997</v>
      </c>
    </row>
    <row r="16" spans="1:2" x14ac:dyDescent="0.3">
      <c r="A16" t="s">
        <v>71</v>
      </c>
      <c r="B16" s="11">
        <f>SUM(B7:B15)</f>
        <v>130473690.98999998</v>
      </c>
    </row>
    <row r="17" spans="1:2" x14ac:dyDescent="0.3">
      <c r="B17" s="11"/>
    </row>
    <row r="19" spans="1:2" x14ac:dyDescent="0.25">
      <c r="A19" s="145" t="s">
        <v>135</v>
      </c>
      <c r="B19" s="146">
        <v>25818736.050000001</v>
      </c>
    </row>
    <row r="20" spans="1:2" x14ac:dyDescent="0.25">
      <c r="A20" s="145" t="s">
        <v>136</v>
      </c>
      <c r="B20" s="146">
        <v>11190611</v>
      </c>
    </row>
    <row r="21" spans="1:2" x14ac:dyDescent="0.25">
      <c r="A21" s="145" t="s">
        <v>137</v>
      </c>
      <c r="B21" s="146">
        <v>605419.97</v>
      </c>
    </row>
    <row r="22" spans="1:2" x14ac:dyDescent="0.25">
      <c r="A22" s="145" t="s">
        <v>138</v>
      </c>
      <c r="B22" s="146">
        <v>22912504</v>
      </c>
    </row>
    <row r="23" spans="1:2" x14ac:dyDescent="0.25">
      <c r="B23" s="147">
        <f>SUM(B19:B22)</f>
        <v>60527271.019999996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N37"/>
  <sheetViews>
    <sheetView workbookViewId="0">
      <selection activeCell="C40" sqref="C40"/>
    </sheetView>
  </sheetViews>
  <sheetFormatPr defaultRowHeight="15" x14ac:dyDescent="0.25"/>
  <cols>
    <col min="1" max="1" width="50.140625" customWidth="1"/>
    <col min="2" max="2" width="13.28515625" bestFit="1" customWidth="1"/>
    <col min="3" max="3" width="12.5703125" bestFit="1" customWidth="1"/>
    <col min="4" max="4" width="12.7109375" bestFit="1" customWidth="1"/>
    <col min="5" max="5" width="13.28515625" bestFit="1" customWidth="1"/>
    <col min="7" max="7" width="9.7109375" bestFit="1" customWidth="1"/>
    <col min="8" max="8" width="9" bestFit="1" customWidth="1"/>
    <col min="9" max="9" width="10.5703125" bestFit="1" customWidth="1"/>
    <col min="10" max="10" width="8" bestFit="1" customWidth="1"/>
  </cols>
  <sheetData>
    <row r="2" spans="1:8" x14ac:dyDescent="0.3">
      <c r="A2" s="46" t="s">
        <v>143</v>
      </c>
    </row>
    <row r="3" spans="1:8" x14ac:dyDescent="0.3">
      <c r="A3" s="46" t="s">
        <v>72</v>
      </c>
      <c r="B3" s="46" t="s">
        <v>73</v>
      </c>
      <c r="C3" s="46" t="s">
        <v>74</v>
      </c>
      <c r="D3" s="46" t="s">
        <v>75</v>
      </c>
      <c r="E3" s="47" t="s">
        <v>76</v>
      </c>
      <c r="H3">
        <v>55700200</v>
      </c>
    </row>
    <row r="4" spans="1:8" x14ac:dyDescent="0.3">
      <c r="A4" t="s">
        <v>86</v>
      </c>
      <c r="B4" s="11">
        <f>SUM(B5:B8)</f>
        <v>658051.80999999994</v>
      </c>
      <c r="C4" s="11">
        <f t="shared" ref="C4:D4" si="0">SUM(C5:C8)</f>
        <v>-27.48</v>
      </c>
      <c r="D4" s="11">
        <f t="shared" si="0"/>
        <v>-93.16</v>
      </c>
      <c r="E4" s="11">
        <f>+B4-C4-D4</f>
        <v>658172.44999999995</v>
      </c>
      <c r="H4">
        <v>90800153</v>
      </c>
    </row>
    <row r="5" spans="1:8" x14ac:dyDescent="0.3">
      <c r="A5" t="s">
        <v>87</v>
      </c>
      <c r="B5" s="11">
        <v>658258.94999999995</v>
      </c>
      <c r="C5" s="11">
        <v>0</v>
      </c>
      <c r="D5" s="11">
        <v>0</v>
      </c>
      <c r="E5" s="11">
        <f t="shared" ref="E5:E6" si="1">+B5-C5-D5</f>
        <v>658258.94999999995</v>
      </c>
      <c r="H5">
        <v>90900006</v>
      </c>
    </row>
    <row r="6" spans="1:8" x14ac:dyDescent="0.3">
      <c r="A6" t="s">
        <v>88</v>
      </c>
      <c r="B6" s="11">
        <v>-207.14</v>
      </c>
      <c r="C6" s="11">
        <v>-27.48</v>
      </c>
      <c r="D6" s="11">
        <v>-93.16</v>
      </c>
      <c r="E6" s="11">
        <f t="shared" si="1"/>
        <v>-86.5</v>
      </c>
      <c r="H6">
        <v>90800160</v>
      </c>
    </row>
    <row r="7" spans="1:8" x14ac:dyDescent="0.3">
      <c r="A7" t="s">
        <v>89</v>
      </c>
      <c r="B7" s="11"/>
      <c r="C7" s="11"/>
      <c r="D7" s="11"/>
      <c r="E7" s="11">
        <f t="shared" ref="E7:E8" si="2">SUM(B7:D7)</f>
        <v>0</v>
      </c>
    </row>
    <row r="8" spans="1:8" x14ac:dyDescent="0.3">
      <c r="A8" t="s">
        <v>90</v>
      </c>
      <c r="B8" s="11"/>
      <c r="C8" s="11"/>
      <c r="D8" s="11"/>
      <c r="E8" s="11">
        <f t="shared" si="2"/>
        <v>0</v>
      </c>
    </row>
    <row r="10" spans="1:8" x14ac:dyDescent="0.3">
      <c r="A10" s="46" t="s">
        <v>144</v>
      </c>
    </row>
    <row r="11" spans="1:8" x14ac:dyDescent="0.3">
      <c r="A11" s="46" t="s">
        <v>72</v>
      </c>
      <c r="B11" s="46" t="s">
        <v>73</v>
      </c>
      <c r="C11" s="46" t="s">
        <v>74</v>
      </c>
      <c r="D11" s="46" t="s">
        <v>75</v>
      </c>
      <c r="E11" s="47" t="s">
        <v>76</v>
      </c>
    </row>
    <row r="12" spans="1:8" x14ac:dyDescent="0.3">
      <c r="A12" t="s">
        <v>86</v>
      </c>
      <c r="B12" s="11">
        <f>SUM(B13:B16)</f>
        <v>2928874.7800000003</v>
      </c>
      <c r="C12" s="11">
        <f t="shared" ref="C12" si="3">SUM(C13:C16)</f>
        <v>8089.36</v>
      </c>
      <c r="D12" s="11">
        <f t="shared" ref="D12" si="4">SUM(D13:D16)</f>
        <v>28866.23</v>
      </c>
      <c r="E12" s="11">
        <f>+B12-C12-D12</f>
        <v>2891919.1900000004</v>
      </c>
    </row>
    <row r="13" spans="1:8" x14ac:dyDescent="0.3">
      <c r="A13" t="s">
        <v>87</v>
      </c>
      <c r="B13" s="11">
        <v>1754959.31</v>
      </c>
      <c r="C13" s="11"/>
      <c r="D13" s="11"/>
      <c r="E13" s="11">
        <f t="shared" ref="E13:E16" si="5">+B13-C13-D13</f>
        <v>1754959.31</v>
      </c>
    </row>
    <row r="14" spans="1:8" x14ac:dyDescent="0.3">
      <c r="A14" t="s">
        <v>88</v>
      </c>
      <c r="B14" s="11">
        <v>153945.87</v>
      </c>
      <c r="C14" s="11">
        <v>8043.53</v>
      </c>
      <c r="D14" s="11">
        <v>28702.7</v>
      </c>
      <c r="E14" s="11">
        <f t="shared" si="5"/>
        <v>117199.64</v>
      </c>
    </row>
    <row r="15" spans="1:8" x14ac:dyDescent="0.3">
      <c r="A15" t="s">
        <v>89</v>
      </c>
      <c r="B15" s="11">
        <v>619848.6</v>
      </c>
      <c r="C15" s="11">
        <v>45.83</v>
      </c>
      <c r="D15" s="11">
        <v>163.53</v>
      </c>
      <c r="E15" s="11">
        <f t="shared" si="5"/>
        <v>619639.24</v>
      </c>
    </row>
    <row r="16" spans="1:8" x14ac:dyDescent="0.3">
      <c r="A16" t="s">
        <v>90</v>
      </c>
      <c r="B16" s="11">
        <v>400121</v>
      </c>
      <c r="C16" s="11"/>
      <c r="D16" s="11"/>
      <c r="E16" s="11">
        <f t="shared" si="5"/>
        <v>400121</v>
      </c>
    </row>
    <row r="19" spans="1:14" x14ac:dyDescent="0.3">
      <c r="A19" s="46" t="s">
        <v>134</v>
      </c>
    </row>
    <row r="20" spans="1:14" x14ac:dyDescent="0.3">
      <c r="A20" s="46" t="s">
        <v>72</v>
      </c>
      <c r="B20" s="46" t="s">
        <v>73</v>
      </c>
      <c r="C20" s="46" t="s">
        <v>74</v>
      </c>
      <c r="D20" s="46" t="s">
        <v>75</v>
      </c>
      <c r="E20" s="47" t="s">
        <v>76</v>
      </c>
    </row>
    <row r="21" spans="1:14" x14ac:dyDescent="0.3">
      <c r="A21" t="s">
        <v>86</v>
      </c>
      <c r="B21" s="11">
        <f>B4+B12</f>
        <v>3586926.5900000003</v>
      </c>
      <c r="C21" s="11">
        <f t="shared" ref="C21:E22" si="6">C4+C12</f>
        <v>8061.88</v>
      </c>
      <c r="D21" s="11">
        <f t="shared" si="6"/>
        <v>28773.07</v>
      </c>
      <c r="E21" s="11">
        <f>E4+E12</f>
        <v>3550091.6400000006</v>
      </c>
    </row>
    <row r="22" spans="1:14" x14ac:dyDescent="0.3">
      <c r="A22" t="s">
        <v>87</v>
      </c>
      <c r="B22" s="11">
        <f>B5+B13</f>
        <v>2413218.2599999998</v>
      </c>
      <c r="C22" s="11">
        <f t="shared" si="6"/>
        <v>0</v>
      </c>
      <c r="D22" s="11">
        <f t="shared" si="6"/>
        <v>0</v>
      </c>
      <c r="E22" s="11">
        <f t="shared" si="6"/>
        <v>2413218.2599999998</v>
      </c>
    </row>
    <row r="23" spans="1:14" x14ac:dyDescent="0.3">
      <c r="A23" t="s">
        <v>88</v>
      </c>
      <c r="B23" s="11">
        <f t="shared" ref="B23:E25" si="7">B6+B14</f>
        <v>153738.72999999998</v>
      </c>
      <c r="C23" s="11">
        <f t="shared" si="7"/>
        <v>8016.05</v>
      </c>
      <c r="D23" s="11">
        <f t="shared" si="7"/>
        <v>28609.54</v>
      </c>
      <c r="E23" s="141">
        <f t="shared" si="7"/>
        <v>117113.14</v>
      </c>
    </row>
    <row r="24" spans="1:14" x14ac:dyDescent="0.3">
      <c r="A24" t="s">
        <v>89</v>
      </c>
      <c r="B24" s="11">
        <f t="shared" si="7"/>
        <v>619848.6</v>
      </c>
      <c r="C24" s="11">
        <f t="shared" si="7"/>
        <v>45.83</v>
      </c>
      <c r="D24" s="11">
        <f t="shared" si="7"/>
        <v>163.53</v>
      </c>
      <c r="E24" s="141">
        <f t="shared" si="7"/>
        <v>619639.24</v>
      </c>
    </row>
    <row r="25" spans="1:14" x14ac:dyDescent="0.3">
      <c r="A25" t="s">
        <v>90</v>
      </c>
      <c r="B25" s="11">
        <f t="shared" si="7"/>
        <v>400121</v>
      </c>
      <c r="C25" s="11">
        <f t="shared" si="7"/>
        <v>0</v>
      </c>
      <c r="D25" s="11">
        <f>D8+D16</f>
        <v>0</v>
      </c>
      <c r="E25" s="142">
        <f t="shared" si="7"/>
        <v>400121</v>
      </c>
    </row>
    <row r="26" spans="1:14" x14ac:dyDescent="0.3">
      <c r="E26" s="141">
        <f>SUM(E23:E25)</f>
        <v>1136873.3799999999</v>
      </c>
    </row>
    <row r="27" spans="1:14" ht="15.75" thickBot="1" x14ac:dyDescent="0.3"/>
    <row r="28" spans="1:14" x14ac:dyDescent="0.25">
      <c r="A28" s="204" t="s">
        <v>153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1"/>
    </row>
    <row r="29" spans="1:14" x14ac:dyDescent="0.25">
      <c r="A29" s="192" t="s">
        <v>154</v>
      </c>
      <c r="B29" s="193" t="s">
        <v>155</v>
      </c>
      <c r="C29" s="194">
        <v>43252</v>
      </c>
      <c r="D29" s="194">
        <v>43221</v>
      </c>
      <c r="E29" s="194">
        <v>43191</v>
      </c>
      <c r="F29" s="194">
        <v>43160</v>
      </c>
      <c r="G29" s="194">
        <v>43132</v>
      </c>
      <c r="H29" s="194">
        <v>43101</v>
      </c>
      <c r="I29" s="194">
        <v>43070</v>
      </c>
      <c r="J29" s="194">
        <v>43040</v>
      </c>
      <c r="K29" s="194">
        <v>43009</v>
      </c>
      <c r="L29" s="194">
        <v>42979</v>
      </c>
      <c r="M29" s="194">
        <v>42948</v>
      </c>
      <c r="N29" s="195">
        <v>42917</v>
      </c>
    </row>
    <row r="30" spans="1:14" x14ac:dyDescent="0.25">
      <c r="A30" s="192" t="s">
        <v>87</v>
      </c>
      <c r="B30" s="196">
        <v>2413218.2599999998</v>
      </c>
      <c r="C30" s="196">
        <v>217969.75</v>
      </c>
      <c r="D30" s="196">
        <v>228632.76</v>
      </c>
      <c r="E30" s="196">
        <v>61743.85</v>
      </c>
      <c r="F30" s="196">
        <v>465075.88</v>
      </c>
      <c r="G30" s="196">
        <v>-409317.75</v>
      </c>
      <c r="H30" s="196">
        <v>94154.46</v>
      </c>
      <c r="I30" s="196">
        <v>1434750</v>
      </c>
      <c r="J30" s="196">
        <v>37121.29</v>
      </c>
      <c r="K30" s="196">
        <v>110104.73</v>
      </c>
      <c r="L30" s="196">
        <v>0</v>
      </c>
      <c r="M30" s="196">
        <v>56422.02</v>
      </c>
      <c r="N30" s="197">
        <v>116561.27</v>
      </c>
    </row>
    <row r="31" spans="1:14" x14ac:dyDescent="0.25">
      <c r="A31" s="192" t="s">
        <v>71</v>
      </c>
      <c r="B31" s="196">
        <v>2413218.2599999998</v>
      </c>
      <c r="C31" s="196">
        <v>217969.75</v>
      </c>
      <c r="D31" s="196">
        <v>228632.76</v>
      </c>
      <c r="E31" s="196">
        <v>61743.85</v>
      </c>
      <c r="F31" s="196">
        <v>465075.88</v>
      </c>
      <c r="G31" s="196">
        <v>-409317.75</v>
      </c>
      <c r="H31" s="196">
        <v>94154.46</v>
      </c>
      <c r="I31" s="196">
        <v>1434750</v>
      </c>
      <c r="J31" s="196">
        <v>37121.29</v>
      </c>
      <c r="K31" s="196">
        <v>110104.73</v>
      </c>
      <c r="L31" s="196">
        <v>0</v>
      </c>
      <c r="M31" s="196">
        <v>56422.02</v>
      </c>
      <c r="N31" s="197">
        <v>116561.27</v>
      </c>
    </row>
    <row r="32" spans="1:14" x14ac:dyDescent="0.25">
      <c r="A32" s="192" t="s">
        <v>156</v>
      </c>
      <c r="B32" s="196">
        <v>2413218.2599999998</v>
      </c>
      <c r="C32" s="196">
        <v>217969.75</v>
      </c>
      <c r="D32" s="196">
        <v>228632.76</v>
      </c>
      <c r="E32" s="196">
        <v>61743.85</v>
      </c>
      <c r="F32" s="196">
        <v>465075.88</v>
      </c>
      <c r="G32" s="196">
        <v>-409317.75</v>
      </c>
      <c r="H32" s="196">
        <v>94154.46</v>
      </c>
      <c r="I32" s="196">
        <v>1434750</v>
      </c>
      <c r="J32" s="196">
        <v>37121.29</v>
      </c>
      <c r="K32" s="196">
        <v>110104.73</v>
      </c>
      <c r="L32" s="196">
        <v>0</v>
      </c>
      <c r="M32" s="196">
        <v>56422.02</v>
      </c>
      <c r="N32" s="197">
        <v>116561.27</v>
      </c>
    </row>
    <row r="33" spans="1:14" x14ac:dyDescent="0.25">
      <c r="A33" s="192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8"/>
    </row>
    <row r="34" spans="1:14" x14ac:dyDescent="0.25">
      <c r="A34" s="199" t="s">
        <v>157</v>
      </c>
      <c r="B34" s="205">
        <v>43101</v>
      </c>
      <c r="C34" s="205">
        <v>43132</v>
      </c>
      <c r="D34" s="205">
        <v>43160</v>
      </c>
      <c r="E34" s="205">
        <v>43191</v>
      </c>
      <c r="F34" s="205">
        <v>43221</v>
      </c>
      <c r="G34" s="205">
        <v>43252</v>
      </c>
      <c r="H34" s="194"/>
      <c r="I34" s="193"/>
      <c r="J34" s="193"/>
      <c r="K34" s="193"/>
      <c r="L34" s="193"/>
      <c r="M34" s="193"/>
      <c r="N34" s="198"/>
    </row>
    <row r="35" spans="1:14" x14ac:dyDescent="0.25">
      <c r="A35" s="200">
        <f>SUM(B35:G35)</f>
        <v>658258.95000000007</v>
      </c>
      <c r="B35" s="206">
        <f>+H32</f>
        <v>94154.46</v>
      </c>
      <c r="C35" s="206">
        <f>+G32</f>
        <v>-409317.75</v>
      </c>
      <c r="D35" s="206">
        <f>+F32</f>
        <v>465075.88</v>
      </c>
      <c r="E35" s="206">
        <f>+E32</f>
        <v>61743.85</v>
      </c>
      <c r="F35" s="206">
        <f>+D32</f>
        <v>228632.76</v>
      </c>
      <c r="G35" s="206">
        <f>+C32</f>
        <v>217969.75</v>
      </c>
      <c r="H35" s="193"/>
      <c r="I35" s="193"/>
      <c r="J35" s="193"/>
      <c r="K35" s="193"/>
      <c r="L35" s="193"/>
      <c r="M35" s="193"/>
      <c r="N35" s="198"/>
    </row>
    <row r="36" spans="1:14" x14ac:dyDescent="0.25">
      <c r="A36" s="192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8"/>
    </row>
    <row r="37" spans="1:14" ht="15.75" thickBot="1" x14ac:dyDescent="0.3">
      <c r="A37" s="201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3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B10EA71-5039-44A3-B386-0E31E0A06BCF}"/>
</file>

<file path=customXml/itemProps2.xml><?xml version="1.0" encoding="utf-8"?>
<ds:datastoreItem xmlns:ds="http://schemas.openxmlformats.org/officeDocument/2006/customXml" ds:itemID="{7B453CFB-51EA-4728-8A14-5EFB4193691D}"/>
</file>

<file path=customXml/itemProps3.xml><?xml version="1.0" encoding="utf-8"?>
<ds:datastoreItem xmlns:ds="http://schemas.openxmlformats.org/officeDocument/2006/customXml" ds:itemID="{72D9AA1F-DA56-40BF-9C89-BAFC49B0CDB3}"/>
</file>

<file path=customXml/itemProps4.xml><?xml version="1.0" encoding="utf-8"?>
<ds:datastoreItem xmlns:ds="http://schemas.openxmlformats.org/officeDocument/2006/customXml" ds:itemID="{4632E231-1C7F-4FA6-B15C-0745AE073A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Lead E</vt:lpstr>
      <vt:lpstr>SOE 12ME 6-2018</vt:lpstr>
      <vt:lpstr>ZO12 Sch142 12ME 6-2018 </vt:lpstr>
      <vt:lpstr>SOGE Green Pwr 12ME 6-2018</vt:lpstr>
      <vt:lpstr>ZO12 Exp orders 12ME 6-2018</vt:lpstr>
      <vt:lpstr>ZRW_Z851 Green Pwr 12ME 6-2018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NC</cp:lastModifiedBy>
  <cp:lastPrinted>2018-03-08T21:25:45Z</cp:lastPrinted>
  <dcterms:created xsi:type="dcterms:W3CDTF">2015-01-07T17:59:05Z</dcterms:created>
  <dcterms:modified xsi:type="dcterms:W3CDTF">2018-11-05T22:38:01Z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