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00" yWindow="120" windowWidth="19440" windowHeight="12060" tabRatio="918"/>
  </bookViews>
  <sheets>
    <sheet name="Lead E" sheetId="1" r:id="rId1"/>
    <sheet name="Elec PTC Lia 12ME 6-2018" sheetId="64" r:id="rId2"/>
    <sheet name="Treas Grnt  Amort 12ME 6-2018" sheetId="63" r:id="rId3"/>
    <sheet name="SOE 12ME 6-2018" sheetId="61" r:id="rId4"/>
    <sheet name="Rev Sharing 12ME 6-2018 Elec" sheetId="62" r:id="rId5"/>
  </sheets>
  <externalReferences>
    <externalReference r:id="rId6"/>
  </externalReferences>
  <definedNames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C24" i="1" l="1"/>
  <c r="C40" i="1" l="1"/>
  <c r="D35" i="1" l="1"/>
  <c r="D33" i="1" l="1"/>
  <c r="D16" i="1"/>
  <c r="D15" i="1"/>
  <c r="D14" i="1" l="1"/>
  <c r="B54" i="61"/>
  <c r="B58" i="61" s="1"/>
  <c r="B27" i="61"/>
  <c r="B17" i="61"/>
  <c r="B21" i="61" s="1"/>
  <c r="B29" i="61" s="1"/>
  <c r="D19" i="1" l="1"/>
  <c r="A12" i="1" l="1"/>
  <c r="A13" i="1" s="1"/>
  <c r="E21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14" i="1"/>
  <c r="A15" i="1" s="1"/>
  <c r="A16" i="1" s="1"/>
  <c r="A17" i="1" s="1"/>
  <c r="A18" i="1" s="1"/>
  <c r="E36" i="1"/>
  <c r="D24" i="1" l="1"/>
  <c r="C23" i="1" l="1"/>
  <c r="D23" i="1" s="1"/>
  <c r="E25" i="1" s="1"/>
  <c r="C27" i="1" l="1"/>
  <c r="D27" i="1" s="1"/>
  <c r="E28" i="1" s="1"/>
  <c r="E38" i="1" s="1"/>
  <c r="E40" i="1" s="1"/>
  <c r="E42" i="1" s="1"/>
</calcChain>
</file>

<file path=xl/sharedStrings.xml><?xml version="1.0" encoding="utf-8"?>
<sst xmlns="http://schemas.openxmlformats.org/spreadsheetml/2006/main" count="101" uniqueCount="81">
  <si>
    <t>PUGET SOUND ENERGY-ELECTRIC</t>
  </si>
  <si>
    <t>LINE</t>
  </si>
  <si>
    <t>NO.</t>
  </si>
  <si>
    <t>DESCRIPTION</t>
  </si>
  <si>
    <t>ADJUSTMENT</t>
  </si>
  <si>
    <t xml:space="preserve"> 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</si>
  <si>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</si>
  <si>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</si>
  <si>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</si>
  <si>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</si>
  <si>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</si>
  <si>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</si>
  <si>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</si>
  <si>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 xml:space="preserve">  RESTATING ADJUSTMENTS:</t>
  </si>
  <si>
    <t>COMMISSION BASIS REPORT</t>
  </si>
  <si>
    <t>PUGET SOUND ENERGY</t>
  </si>
  <si>
    <t>SUMMARY OF ELECTRIC OPERATING REVENUE &amp; KWH SALES</t>
  </si>
  <si>
    <t>INCREASE (DECREASE)</t>
  </si>
  <si>
    <t>ACTUAL</t>
  </si>
  <si>
    <t>SALE OF ELECTRICITY - REVENUE</t>
  </si>
  <si>
    <t>Residential</t>
  </si>
  <si>
    <t>Commercial</t>
  </si>
  <si>
    <t>Industrial</t>
  </si>
  <si>
    <t>Public street &amp; hwy lighting</t>
  </si>
  <si>
    <t>Sales for resale firm</t>
  </si>
  <si>
    <t>Total retail sales</t>
  </si>
  <si>
    <t>Transportation (Billed plus Change in Unbilled)</t>
  </si>
  <si>
    <t>Total electric revenues</t>
  </si>
  <si>
    <t>Total electric sales</t>
  </si>
  <si>
    <t>SCH. 81 (B &amp; O tax) in above-billed</t>
  </si>
  <si>
    <t>SCH. 94 (Res/farm credit) in above</t>
  </si>
  <si>
    <t>SCH. 120 (Cons. Rider rev) in above</t>
  </si>
  <si>
    <t>Low Income Surcharge included in above</t>
  </si>
  <si>
    <t>SALE OF ELECTRICITY - KWH</t>
  </si>
  <si>
    <t>INCREASE (DECREASE) SALES TO CUSTOMERS</t>
  </si>
  <si>
    <t>Sales to other utilities and marketers</t>
  </si>
  <si>
    <t>REVENUES AND EXPENSES</t>
  </si>
  <si>
    <t>INCREASE (DECREASE) OPERATING INCOME</t>
  </si>
  <si>
    <t>INCREASE (DECREASE) EXPENSE</t>
  </si>
  <si>
    <t>INCREASE (DECREASE) REVENUES</t>
  </si>
  <si>
    <t/>
  </si>
  <si>
    <t>Transmission Revenue</t>
  </si>
  <si>
    <t xml:space="preserve">    Other operating revenues</t>
  </si>
  <si>
    <t>SCH. 95A (Federal Incentives) in above</t>
  </si>
  <si>
    <t>SCH. 132 (Merger Rate Credit) in above</t>
  </si>
  <si>
    <t xml:space="preserve">SCH. 137 (REC Proceeds Credit) in above 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</si>
  <si>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</si>
  <si>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</si>
  <si>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</si>
  <si>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</si>
  <si>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</si>
  <si>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Non-Core Gas Sales</t>
  </si>
  <si>
    <t>Other Misc Operating Revenue</t>
  </si>
  <si>
    <t>40740082  LSR US Treasury Grant Amort UE-122001</t>
  </si>
  <si>
    <t>40740121  WH US Treasury Interest Amort UE-120277</t>
  </si>
  <si>
    <t>40740122  LSR US Treasury Interest Amort UE-122001</t>
  </si>
  <si>
    <t>REMOVE SCHEDULE 95A TREASURY GRANTS AMORTIZATION OF INTEREST AND GRANTS</t>
  </si>
  <si>
    <t>40740081  WH US Treasury Grants Amort UE-120277</t>
  </si>
  <si>
    <t>Decoupling Revenue</t>
  </si>
  <si>
    <t>SCH. 140 (Prop Tax in BillEngy) in above</t>
  </si>
  <si>
    <t>REMOVE TEST YEAR EARNINGS SHARING ACCRUAL</t>
  </si>
  <si>
    <t>SCH. 133 (JPUD Gain on Sale Cr) in above</t>
  </si>
  <si>
    <t>SCH. 141 (Expedt in BillEngy) in above</t>
  </si>
  <si>
    <t>SCH. 142 (Decup in BillEngy) in above</t>
  </si>
  <si>
    <t>REMOVE MERGER RATE CREDIT SCH 132</t>
  </si>
  <si>
    <t>Total kWh</t>
  </si>
  <si>
    <t>Act. Costs</t>
  </si>
  <si>
    <t>45600322  9900 - Electric ROR Accrual-Residential</t>
  </si>
  <si>
    <t>45600332  9900 - Electric ROR Refund-Commercial</t>
  </si>
  <si>
    <t>45600337  9900 - Electric ROR Refund-Industrial</t>
  </si>
  <si>
    <t>45600381  9900 - Electric ROR Refund-Residential</t>
  </si>
  <si>
    <t>45600330  9900 - Electric ROR Accrual-Industrial</t>
  </si>
  <si>
    <t>45600338  9900 - Electric ROR Accrual-Commercial</t>
  </si>
  <si>
    <t>40730021  Amort to Repurposed PTC Reg Liability</t>
  </si>
  <si>
    <t>40730071  CLSD - 1143-PTC Deferral Post June 2010</t>
  </si>
  <si>
    <t>40730171  1143 - PTC Deferral Post June 2010</t>
  </si>
  <si>
    <t>FOR THE TWELVE MONTHS ENDED JUNE 30, 2018</t>
  </si>
  <si>
    <t>TWELVE MONTHS ENDED JUNE 30, 2018</t>
  </si>
  <si>
    <t xml:space="preserve">  ZO12                      Orders: Actual 12 Month Ended 6-2018</t>
  </si>
  <si>
    <t>Orders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</si>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</sst>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_(* #,##0_);_(* \(#,##0\);_(* &quot;-&quot;??_);_(@_)"/>
    <numFmt numFmtId="166" formatCode="0.000000%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00000"/>
    <numFmt numFmtId="170" formatCode="0.00_)"/>
    <numFmt numFmtId="171" formatCode="###,000"/>
    <numFmt numFmtId="172" formatCode="0.0%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12">
    <xf numFmtId="0" fontId="0" fillId="0" borderId="0"/>
    <xf numFmtId="0" fontId="9" fillId="0" borderId="0"/>
    <xf numFmtId="39" fontId="16" fillId="0" borderId="0"/>
    <xf numFmtId="167" fontId="9" fillId="0" borderId="0" applyFont="0" applyFill="0" applyBorder="0" applyAlignment="0" applyProtection="0"/>
    <xf numFmtId="39" fontId="16" fillId="0" borderId="0"/>
    <xf numFmtId="168" fontId="9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69" fontId="9" fillId="0" borderId="0"/>
    <xf numFmtId="38" fontId="15" fillId="16" borderId="0" applyNumberFormat="0" applyBorder="0" applyAlignment="0" applyProtection="0"/>
    <xf numFmtId="10" fontId="15" fillId="17" borderId="1" applyNumberFormat="0" applyBorder="0" applyAlignment="0" applyProtection="0"/>
    <xf numFmtId="170" fontId="26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27" fillId="18" borderId="5" applyNumberFormat="0" applyProtection="0">
      <alignment vertical="center"/>
    </xf>
    <xf numFmtId="4" fontId="28" fillId="18" borderId="5" applyNumberFormat="0" applyProtection="0">
      <alignment vertical="center"/>
    </xf>
    <xf numFmtId="4" fontId="27" fillId="18" borderId="5" applyNumberFormat="0" applyProtection="0">
      <alignment horizontal="left" vertical="center" indent="1"/>
    </xf>
    <xf numFmtId="0" fontId="27" fillId="18" borderId="5" applyNumberFormat="0" applyProtection="0">
      <alignment horizontal="left" vertical="top" indent="1"/>
    </xf>
    <xf numFmtId="4" fontId="27" fillId="19" borderId="0" applyNumberFormat="0" applyProtection="0">
      <alignment horizontal="left" vertical="center" indent="1"/>
    </xf>
    <xf numFmtId="4" fontId="29" fillId="20" borderId="5" applyNumberFormat="0" applyProtection="0">
      <alignment horizontal="right" vertical="center"/>
    </xf>
    <xf numFmtId="4" fontId="29" fillId="21" borderId="5" applyNumberFormat="0" applyProtection="0">
      <alignment horizontal="right" vertical="center"/>
    </xf>
    <xf numFmtId="4" fontId="29" fillId="22" borderId="5" applyNumberFormat="0" applyProtection="0">
      <alignment horizontal="right" vertical="center"/>
    </xf>
    <xf numFmtId="4" fontId="29" fillId="23" borderId="5" applyNumberFormat="0" applyProtection="0">
      <alignment horizontal="right" vertical="center"/>
    </xf>
    <xf numFmtId="4" fontId="29" fillId="24" borderId="5" applyNumberFormat="0" applyProtection="0">
      <alignment horizontal="right" vertical="center"/>
    </xf>
    <xf numFmtId="4" fontId="29" fillId="25" borderId="5" applyNumberFormat="0" applyProtection="0">
      <alignment horizontal="right" vertical="center"/>
    </xf>
    <xf numFmtId="4" fontId="29" fillId="26" borderId="5" applyNumberFormat="0" applyProtection="0">
      <alignment horizontal="right" vertical="center"/>
    </xf>
    <xf numFmtId="4" fontId="29" fillId="27" borderId="5" applyNumberFormat="0" applyProtection="0">
      <alignment horizontal="right" vertical="center"/>
    </xf>
    <xf numFmtId="4" fontId="29" fillId="28" borderId="5" applyNumberFormat="0" applyProtection="0">
      <alignment horizontal="right" vertical="center"/>
    </xf>
    <xf numFmtId="4" fontId="27" fillId="29" borderId="6" applyNumberFormat="0" applyProtection="0">
      <alignment horizontal="left" vertical="center" indent="1"/>
    </xf>
    <xf numFmtId="4" fontId="29" fillId="30" borderId="0" applyNumberFormat="0" applyProtection="0">
      <alignment horizontal="left" vertical="center" indent="1"/>
    </xf>
    <xf numFmtId="4" fontId="30" fillId="31" borderId="0" applyNumberFormat="0" applyProtection="0">
      <alignment horizontal="left" vertical="center" indent="1"/>
    </xf>
    <xf numFmtId="4" fontId="29" fillId="19" borderId="5" applyNumberFormat="0" applyProtection="0">
      <alignment horizontal="right" vertical="center"/>
    </xf>
    <xf numFmtId="4" fontId="29" fillId="30" borderId="0" applyNumberFormat="0" applyProtection="0">
      <alignment horizontal="left" vertical="center" indent="1"/>
    </xf>
    <xf numFmtId="4" fontId="29" fillId="19" borderId="0" applyNumberFormat="0" applyProtection="0">
      <alignment horizontal="left" vertical="center" indent="1"/>
    </xf>
    <xf numFmtId="0" fontId="9" fillId="31" borderId="5" applyNumberFormat="0" applyProtection="0">
      <alignment horizontal="left" vertical="center" indent="1"/>
    </xf>
    <xf numFmtId="0" fontId="9" fillId="31" borderId="5" applyNumberFormat="0" applyProtection="0">
      <alignment horizontal="left" vertical="top" indent="1"/>
    </xf>
    <xf numFmtId="0" fontId="9" fillId="19" borderId="5" applyNumberFormat="0" applyProtection="0">
      <alignment horizontal="left" vertical="center" indent="1"/>
    </xf>
    <xf numFmtId="0" fontId="9" fillId="19" borderId="5" applyNumberFormat="0" applyProtection="0">
      <alignment horizontal="left" vertical="top" indent="1"/>
    </xf>
    <xf numFmtId="0" fontId="9" fillId="32" borderId="5" applyNumberFormat="0" applyProtection="0">
      <alignment horizontal="left" vertical="center" indent="1"/>
    </xf>
    <xf numFmtId="0" fontId="9" fillId="32" borderId="5" applyNumberFormat="0" applyProtection="0">
      <alignment horizontal="left" vertical="top" indent="1"/>
    </xf>
    <xf numFmtId="0" fontId="9" fillId="30" borderId="5" applyNumberFormat="0" applyProtection="0">
      <alignment horizontal="left" vertical="center" indent="1"/>
    </xf>
    <xf numFmtId="0" fontId="9" fillId="30" borderId="5" applyNumberFormat="0" applyProtection="0">
      <alignment horizontal="left" vertical="top" indent="1"/>
    </xf>
    <xf numFmtId="0" fontId="9" fillId="33" borderId="1" applyNumberFormat="0">
      <protection locked="0"/>
    </xf>
    <xf numFmtId="0" fontId="31" fillId="31" borderId="7" applyBorder="0"/>
    <xf numFmtId="4" fontId="29" fillId="34" borderId="5" applyNumberFormat="0" applyProtection="0">
      <alignment vertical="center"/>
    </xf>
    <xf numFmtId="4" fontId="32" fillId="34" borderId="5" applyNumberFormat="0" applyProtection="0">
      <alignment vertical="center"/>
    </xf>
    <xf numFmtId="4" fontId="29" fillId="34" borderId="5" applyNumberFormat="0" applyProtection="0">
      <alignment horizontal="left" vertical="center" indent="1"/>
    </xf>
    <xf numFmtId="0" fontId="29" fillId="34" borderId="5" applyNumberFormat="0" applyProtection="0">
      <alignment horizontal="left" vertical="top" indent="1"/>
    </xf>
    <xf numFmtId="4" fontId="29" fillId="30" borderId="5" applyNumberFormat="0" applyProtection="0">
      <alignment horizontal="right" vertical="center"/>
    </xf>
    <xf numFmtId="4" fontId="32" fillId="30" borderId="5" applyNumberFormat="0" applyProtection="0">
      <alignment horizontal="right" vertical="center"/>
    </xf>
    <xf numFmtId="4" fontId="29" fillId="19" borderId="5" applyNumberFormat="0" applyProtection="0">
      <alignment horizontal="left" vertical="center" indent="1"/>
    </xf>
    <xf numFmtId="0" fontId="29" fillId="19" borderId="5" applyNumberFormat="0" applyProtection="0">
      <alignment horizontal="left" vertical="top" indent="1"/>
    </xf>
    <xf numFmtId="4" fontId="33" fillId="35" borderId="0" applyNumberFormat="0" applyProtection="0">
      <alignment horizontal="left" vertical="center" indent="1"/>
    </xf>
    <xf numFmtId="0" fontId="15" fillId="36" borderId="1"/>
    <xf numFmtId="4" fontId="34" fillId="30" borderId="5" applyNumberFormat="0" applyProtection="0">
      <alignment horizontal="right" vertical="center"/>
    </xf>
    <xf numFmtId="0" fontId="35" fillId="0" borderId="8" applyNumberFormat="0" applyFont="0" applyFill="0" applyAlignment="0" applyProtection="0"/>
    <xf numFmtId="171" fontId="36" fillId="0" borderId="9" applyNumberFormat="0" applyProtection="0">
      <alignment horizontal="right" vertical="center"/>
    </xf>
    <xf numFmtId="171" fontId="37" fillId="0" borderId="10" applyNumberFormat="0" applyProtection="0">
      <alignment horizontal="right" vertical="center"/>
    </xf>
    <xf numFmtId="0" fontId="37" fillId="37" borderId="8" applyNumberFormat="0" applyAlignment="0" applyProtection="0">
      <alignment horizontal="left" vertical="center" indent="1"/>
    </xf>
    <xf numFmtId="0" fontId="38" fillId="38" borderId="10" applyNumberFormat="0" applyAlignment="0" applyProtection="0">
      <alignment horizontal="left" vertical="center" indent="1"/>
    </xf>
    <xf numFmtId="0" fontId="38" fillId="38" borderId="10" applyNumberFormat="0" applyAlignment="0" applyProtection="0">
      <alignment horizontal="left" vertical="center" indent="1"/>
    </xf>
    <xf numFmtId="0" fontId="39" fillId="0" borderId="11" applyNumberFormat="0" applyFill="0" applyBorder="0" applyAlignment="0" applyProtection="0"/>
    <xf numFmtId="0" fontId="40" fillId="0" borderId="11" applyBorder="0" applyAlignment="0" applyProtection="0"/>
    <xf numFmtId="171" fontId="41" fillId="39" borderId="12" applyNumberFormat="0" applyBorder="0" applyAlignment="0" applyProtection="0">
      <alignment horizontal="right" vertical="center" indent="1"/>
    </xf>
    <xf numFmtId="171" fontId="42" fillId="40" borderId="12" applyNumberFormat="0" applyBorder="0" applyAlignment="0" applyProtection="0">
      <alignment horizontal="right" vertical="center" indent="1"/>
    </xf>
    <xf numFmtId="171" fontId="42" fillId="41" borderId="12" applyNumberFormat="0" applyBorder="0" applyAlignment="0" applyProtection="0">
      <alignment horizontal="right" vertical="center" indent="1"/>
    </xf>
    <xf numFmtId="171" fontId="43" fillId="42" borderId="12" applyNumberFormat="0" applyBorder="0" applyAlignment="0" applyProtection="0">
      <alignment horizontal="right" vertical="center" indent="1"/>
    </xf>
    <xf numFmtId="171" fontId="43" fillId="43" borderId="12" applyNumberFormat="0" applyBorder="0" applyAlignment="0" applyProtection="0">
      <alignment horizontal="right" vertical="center" indent="1"/>
    </xf>
    <xf numFmtId="171" fontId="43" fillId="44" borderId="12" applyNumberFormat="0" applyBorder="0" applyAlignment="0" applyProtection="0">
      <alignment horizontal="right" vertical="center" indent="1"/>
    </xf>
    <xf numFmtId="171" fontId="44" fillId="45" borderId="12" applyNumberFormat="0" applyBorder="0" applyAlignment="0" applyProtection="0">
      <alignment horizontal="right" vertical="center" indent="1"/>
    </xf>
    <xf numFmtId="171" fontId="44" fillId="46" borderId="12" applyNumberFormat="0" applyBorder="0" applyAlignment="0" applyProtection="0">
      <alignment horizontal="right" vertical="center" indent="1"/>
    </xf>
    <xf numFmtId="171" fontId="44" fillId="47" borderId="12" applyNumberFormat="0" applyBorder="0" applyAlignment="0" applyProtection="0">
      <alignment horizontal="right" vertical="center" indent="1"/>
    </xf>
    <xf numFmtId="0" fontId="38" fillId="48" borderId="8" applyNumberFormat="0" applyAlignment="0" applyProtection="0">
      <alignment horizontal="left" vertical="center" indent="1"/>
    </xf>
    <xf numFmtId="0" fontId="38" fillId="49" borderId="8" applyNumberFormat="0" applyAlignment="0" applyProtection="0">
      <alignment horizontal="left" vertical="center" indent="1"/>
    </xf>
    <xf numFmtId="0" fontId="38" fillId="50" borderId="8" applyNumberFormat="0" applyAlignment="0" applyProtection="0">
      <alignment horizontal="left" vertical="center" indent="1"/>
    </xf>
    <xf numFmtId="0" fontId="38" fillId="51" borderId="8" applyNumberFormat="0" applyAlignment="0" applyProtection="0">
      <alignment horizontal="left" vertical="center" indent="1"/>
    </xf>
    <xf numFmtId="0" fontId="38" fillId="52" borderId="10" applyNumberFormat="0" applyAlignment="0" applyProtection="0">
      <alignment horizontal="left" vertical="center" indent="1"/>
    </xf>
    <xf numFmtId="171" fontId="36" fillId="51" borderId="9" applyNumberFormat="0" applyBorder="0" applyProtection="0">
      <alignment horizontal="right" vertical="center"/>
    </xf>
    <xf numFmtId="171" fontId="37" fillId="51" borderId="10" applyNumberFormat="0" applyBorder="0" applyProtection="0">
      <alignment horizontal="right" vertical="center"/>
    </xf>
    <xf numFmtId="171" fontId="36" fillId="53" borderId="8" applyNumberFormat="0" applyAlignment="0" applyProtection="0">
      <alignment horizontal="left" vertical="center" indent="1"/>
    </xf>
    <xf numFmtId="0" fontId="37" fillId="37" borderId="10" applyNumberFormat="0" applyAlignment="0" applyProtection="0">
      <alignment horizontal="left" vertical="center" indent="1"/>
    </xf>
    <xf numFmtId="0" fontId="38" fillId="52" borderId="10" applyNumberFormat="0" applyAlignment="0" applyProtection="0">
      <alignment horizontal="left" vertical="center" indent="1"/>
    </xf>
    <xf numFmtId="171" fontId="37" fillId="52" borderId="10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" fillId="0" borderId="0"/>
  </cellStyleXfs>
  <cellXfs count="109">
    <xf numFmtId="0" fontId="0" fillId="0" borderId="0" xfId="0"/>
    <xf numFmtId="0" fontId="10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center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/>
    <xf numFmtId="0" fontId="13" fillId="0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/>
    </xf>
    <xf numFmtId="42" fontId="11" fillId="0" borderId="0" xfId="0" applyNumberFormat="1" applyFont="1" applyFill="1" applyAlignment="1"/>
    <xf numFmtId="42" fontId="11" fillId="0" borderId="0" xfId="0" applyNumberFormat="1" applyFont="1" applyFill="1" applyBorder="1" applyAlignment="1"/>
    <xf numFmtId="42" fontId="11" fillId="0" borderId="0" xfId="0" applyNumberFormat="1" applyFont="1" applyFill="1" applyAlignment="1">
      <alignment horizontal="right"/>
    </xf>
    <xf numFmtId="41" fontId="11" fillId="0" borderId="0" xfId="0" applyNumberFormat="1" applyFont="1" applyFill="1" applyAlignment="1"/>
    <xf numFmtId="41" fontId="11" fillId="0" borderId="3" xfId="0" applyNumberFormat="1" applyFont="1" applyFill="1" applyBorder="1" applyAlignment="1">
      <alignment horizontal="right"/>
    </xf>
    <xf numFmtId="37" fontId="11" fillId="0" borderId="0" xfId="0" applyNumberFormat="1" applyFont="1" applyFill="1" applyAlignment="1"/>
    <xf numFmtId="41" fontId="11" fillId="0" borderId="0" xfId="0" applyNumberFormat="1" applyFont="1" applyFill="1" applyAlignment="1"/>
    <xf numFmtId="37" fontId="11" fillId="0" borderId="0" xfId="0" applyNumberFormat="1" applyFont="1" applyFill="1" applyBorder="1" applyAlignment="1"/>
    <xf numFmtId="41" fontId="11" fillId="0" borderId="3" xfId="0" applyNumberFormat="1" applyFont="1" applyFill="1" applyBorder="1" applyAlignment="1"/>
    <xf numFmtId="41" fontId="11" fillId="0" borderId="0" xfId="0" applyNumberFormat="1" applyFont="1" applyFill="1" applyBorder="1" applyAlignment="1"/>
    <xf numFmtId="9" fontId="11" fillId="0" borderId="0" xfId="0" applyNumberFormat="1" applyFont="1" applyFill="1" applyAlignment="1">
      <alignment horizontal="right"/>
    </xf>
    <xf numFmtId="0" fontId="11" fillId="0" borderId="0" xfId="0" applyFont="1"/>
    <xf numFmtId="0" fontId="12" fillId="0" borderId="0" xfId="0" applyFont="1" applyFill="1"/>
    <xf numFmtId="0" fontId="11" fillId="0" borderId="0" xfId="0" applyFont="1" applyFill="1"/>
    <xf numFmtId="0" fontId="0" fillId="0" borderId="0" xfId="0" applyFill="1"/>
    <xf numFmtId="41" fontId="11" fillId="0" borderId="3" xfId="0" applyNumberFormat="1" applyFont="1" applyFill="1" applyBorder="1" applyAlignment="1"/>
    <xf numFmtId="0" fontId="10" fillId="0" borderId="0" xfId="0" applyFont="1" applyFill="1"/>
    <xf numFmtId="14" fontId="10" fillId="0" borderId="0" xfId="0" applyNumberFormat="1" applyFont="1" applyFill="1"/>
    <xf numFmtId="15" fontId="12" fillId="0" borderId="0" xfId="0" applyNumberFormat="1" applyFont="1" applyFill="1"/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2" fontId="11" fillId="0" borderId="4" xfId="0" applyNumberFormat="1" applyFont="1" applyFill="1" applyBorder="1" applyAlignment="1"/>
    <xf numFmtId="0" fontId="11" fillId="0" borderId="0" xfId="0" applyNumberFormat="1" applyFont="1" applyFill="1" applyAlignment="1">
      <alignment horizontal="left" indent="2"/>
    </xf>
    <xf numFmtId="41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2" fillId="0" borderId="0" xfId="0" applyNumberFormat="1" applyFont="1" applyFill="1" applyAlignment="1">
      <alignment horizontal="left"/>
    </xf>
    <xf numFmtId="0" fontId="11" fillId="0" borderId="0" xfId="0" quotePrefix="1" applyNumberFormat="1" applyFont="1" applyFill="1" applyAlignment="1">
      <alignment horizontal="left"/>
    </xf>
    <xf numFmtId="41" fontId="11" fillId="0" borderId="0" xfId="0" applyNumberFormat="1" applyFont="1" applyFill="1"/>
    <xf numFmtId="42" fontId="11" fillId="0" borderId="3" xfId="0" applyNumberFormat="1" applyFont="1" applyFill="1" applyBorder="1" applyAlignment="1"/>
    <xf numFmtId="0" fontId="9" fillId="0" borderId="0" xfId="1" applyFill="1" applyProtection="1"/>
    <xf numFmtId="43" fontId="9" fillId="0" borderId="0" xfId="1" applyNumberFormat="1" applyFill="1" applyProtection="1"/>
    <xf numFmtId="39" fontId="9" fillId="0" borderId="0" xfId="2" applyFont="1" applyFill="1" applyProtection="1"/>
    <xf numFmtId="43" fontId="9" fillId="0" borderId="0" xfId="2" applyNumberFormat="1" applyFont="1" applyFill="1" applyBorder="1" applyAlignment="1" applyProtection="1">
      <alignment horizontal="fill"/>
    </xf>
    <xf numFmtId="43" fontId="9" fillId="0" borderId="0" xfId="2" applyNumberFormat="1" applyFont="1" applyFill="1" applyProtection="1"/>
    <xf numFmtId="39" fontId="9" fillId="0" borderId="0" xfId="2" applyNumberFormat="1" applyFont="1" applyFill="1" applyProtection="1"/>
    <xf numFmtId="39" fontId="20" fillId="0" borderId="0" xfId="2" applyFont="1" applyFill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0" xfId="2" applyNumberFormat="1" applyFont="1" applyFill="1" applyAlignment="1" applyProtection="1">
      <alignment horizontal="right"/>
    </xf>
    <xf numFmtId="39" fontId="20" fillId="0" borderId="0" xfId="2" applyNumberFormat="1" applyFont="1" applyFill="1" applyAlignment="1" applyProtection="1">
      <alignment horizontal="left" indent="1"/>
    </xf>
    <xf numFmtId="165" fontId="20" fillId="0" borderId="2" xfId="2" applyNumberFormat="1" applyFont="1" applyFill="1" applyBorder="1" applyAlignment="1" applyProtection="1">
      <alignment horizontal="right"/>
    </xf>
    <xf numFmtId="39" fontId="20" fillId="0" borderId="0" xfId="2" applyNumberFormat="1" applyFont="1" applyFill="1" applyProtection="1"/>
    <xf numFmtId="165" fontId="20" fillId="0" borderId="0" xfId="2" applyNumberFormat="1" applyFont="1" applyFill="1" applyBorder="1" applyAlignment="1" applyProtection="1">
      <alignment horizontal="right"/>
    </xf>
    <xf numFmtId="39" fontId="20" fillId="0" borderId="0" xfId="2" applyNumberFormat="1" applyFont="1" applyFill="1" applyAlignment="1" applyProtection="1">
      <alignment horizontal="left"/>
    </xf>
    <xf numFmtId="165" fontId="20" fillId="0" borderId="3" xfId="2" applyNumberFormat="1" applyFont="1" applyFill="1" applyBorder="1" applyAlignment="1" applyProtection="1">
      <alignment horizontal="right"/>
    </xf>
    <xf numFmtId="165" fontId="9" fillId="0" borderId="2" xfId="2" applyNumberFormat="1" applyFont="1" applyFill="1" applyBorder="1" applyAlignment="1" applyProtection="1">
      <alignment horizontal="right"/>
    </xf>
    <xf numFmtId="165" fontId="9" fillId="0" borderId="0" xfId="2" applyNumberFormat="1" applyFont="1" applyFill="1" applyAlignment="1" applyProtection="1">
      <alignment horizontal="right"/>
    </xf>
    <xf numFmtId="39" fontId="20" fillId="0" borderId="0" xfId="2" applyNumberFormat="1" applyFont="1" applyFill="1" applyAlignment="1" applyProtection="1">
      <alignment horizontal="fill"/>
    </xf>
    <xf numFmtId="43" fontId="20" fillId="0" borderId="0" xfId="2" applyNumberFormat="1" applyFont="1" applyFill="1" applyProtection="1"/>
    <xf numFmtId="44" fontId="20" fillId="0" borderId="0" xfId="2" applyNumberFormat="1" applyFont="1" applyFill="1" applyAlignment="1" applyProtection="1">
      <alignment horizontal="fill"/>
    </xf>
    <xf numFmtId="44" fontId="20" fillId="0" borderId="0" xfId="2" applyNumberFormat="1" applyFont="1" applyFill="1" applyProtection="1"/>
    <xf numFmtId="39" fontId="9" fillId="0" borderId="0" xfId="2" applyNumberFormat="1" applyFont="1" applyFill="1" applyAlignment="1" applyProtection="1">
      <alignment horizontal="center"/>
    </xf>
    <xf numFmtId="44" fontId="9" fillId="0" borderId="0" xfId="2" applyNumberFormat="1" applyFont="1" applyFill="1" applyProtection="1"/>
    <xf numFmtId="0" fontId="9" fillId="0" borderId="3" xfId="2" quotePrefix="1" applyNumberFormat="1" applyFont="1" applyFill="1" applyBorder="1" applyAlignment="1" applyProtection="1">
      <alignment horizontal="center"/>
    </xf>
    <xf numFmtId="39" fontId="17" fillId="0" borderId="0" xfId="2" applyNumberFormat="1" applyFont="1" applyFill="1" applyAlignment="1" applyProtection="1">
      <alignment horizontal="left"/>
    </xf>
    <xf numFmtId="44" fontId="9" fillId="0" borderId="0" xfId="2" applyNumberFormat="1" applyFont="1" applyFill="1" applyAlignment="1" applyProtection="1">
      <alignment horizontal="center"/>
    </xf>
    <xf numFmtId="39" fontId="9" fillId="0" borderId="0" xfId="2" applyNumberFormat="1" applyFont="1" applyFill="1" applyAlignment="1" applyProtection="1">
      <alignment horizontal="left"/>
    </xf>
    <xf numFmtId="44" fontId="20" fillId="0" borderId="0" xfId="2" applyNumberFormat="1" applyFont="1" applyFill="1" applyAlignment="1" applyProtection="1">
      <alignment horizontal="right"/>
    </xf>
    <xf numFmtId="44" fontId="21" fillId="0" borderId="0" xfId="2" applyNumberFormat="1" applyFont="1" applyFill="1" applyProtection="1"/>
    <xf numFmtId="39" fontId="20" fillId="0" borderId="0" xfId="4" applyFont="1" applyFill="1" applyAlignment="1" applyProtection="1">
      <alignment horizontal="left"/>
    </xf>
    <xf numFmtId="43" fontId="20" fillId="0" borderId="0" xfId="2" applyNumberFormat="1" applyFont="1" applyFill="1" applyAlignment="1" applyProtection="1">
      <alignment horizontal="right"/>
    </xf>
    <xf numFmtId="44" fontId="9" fillId="0" borderId="0" xfId="2" applyNumberFormat="1" applyFont="1" applyFill="1" applyBorder="1" applyAlignment="1" applyProtection="1">
      <alignment horizontal="right"/>
    </xf>
    <xf numFmtId="44" fontId="20" fillId="0" borderId="0" xfId="2" applyNumberFormat="1" applyFont="1" applyFill="1" applyBorder="1" applyAlignment="1" applyProtection="1">
      <alignment horizontal="right"/>
    </xf>
    <xf numFmtId="39" fontId="20" fillId="0" borderId="0" xfId="2" applyFont="1" applyFill="1" applyAlignment="1" applyProtection="1">
      <alignment horizontal="left"/>
    </xf>
    <xf numFmtId="44" fontId="20" fillId="0" borderId="4" xfId="2" applyNumberFormat="1" applyFont="1" applyFill="1" applyBorder="1" applyAlignment="1" applyProtection="1">
      <alignment horizontal="right"/>
    </xf>
    <xf numFmtId="39" fontId="20" fillId="0" borderId="0" xfId="2" applyFont="1" applyFill="1" applyAlignment="1" applyProtection="1">
      <alignment horizontal="left" indent="1"/>
    </xf>
    <xf numFmtId="43" fontId="20" fillId="0" borderId="0" xfId="2" applyNumberFormat="1" applyFont="1" applyFill="1" applyBorder="1" applyAlignment="1" applyProtection="1">
      <alignment horizontal="right"/>
    </xf>
    <xf numFmtId="39" fontId="20" fillId="0" borderId="0" xfId="2" applyFont="1" applyFill="1" applyBorder="1" applyAlignment="1" applyProtection="1">
      <alignment horizontal="left"/>
    </xf>
    <xf numFmtId="43" fontId="20" fillId="0" borderId="3" xfId="2" applyNumberFormat="1" applyFont="1" applyFill="1" applyBorder="1" applyAlignment="1" applyProtection="1">
      <alignment horizontal="right"/>
    </xf>
    <xf numFmtId="39" fontId="20" fillId="0" borderId="0" xfId="2" applyFont="1" applyFill="1" applyBorder="1" applyAlignment="1" applyProtection="1">
      <alignment horizontal="left" indent="1"/>
    </xf>
    <xf numFmtId="43" fontId="9" fillId="0" borderId="2" xfId="2" applyNumberFormat="1" applyFont="1" applyFill="1" applyBorder="1" applyAlignment="1" applyProtection="1">
      <alignment horizontal="right"/>
    </xf>
    <xf numFmtId="43" fontId="9" fillId="0" borderId="0" xfId="2" applyNumberFormat="1" applyFont="1" applyFill="1" applyAlignment="1" applyProtection="1">
      <alignment horizontal="right"/>
    </xf>
    <xf numFmtId="43" fontId="20" fillId="0" borderId="2" xfId="2" applyNumberFormat="1" applyFont="1" applyFill="1" applyBorder="1" applyAlignment="1" applyProtection="1">
      <alignment horizontal="right"/>
    </xf>
    <xf numFmtId="39" fontId="17" fillId="0" borderId="0" xfId="2" applyNumberFormat="1" applyFont="1" applyFill="1" applyProtection="1"/>
    <xf numFmtId="39" fontId="9" fillId="0" borderId="0" xfId="2" applyFont="1" applyFill="1" applyAlignment="1" applyProtection="1"/>
    <xf numFmtId="39" fontId="17" fillId="0" borderId="0" xfId="2" applyFont="1" applyFill="1" applyAlignment="1" applyProtection="1"/>
    <xf numFmtId="39" fontId="17" fillId="0" borderId="0" xfId="2" applyFont="1" applyFill="1" applyAlignment="1" applyProtection="1">
      <alignment horizontal="centerContinuous"/>
    </xf>
    <xf numFmtId="39" fontId="19" fillId="0" borderId="0" xfId="2" applyFont="1" applyFill="1" applyAlignment="1" applyProtection="1">
      <alignment horizontal="centerContinuous"/>
    </xf>
    <xf numFmtId="39" fontId="18" fillId="0" borderId="0" xfId="2" applyFont="1" applyFill="1" applyAlignment="1" applyProtection="1">
      <alignment horizontal="centerContinuous"/>
    </xf>
    <xf numFmtId="37" fontId="11" fillId="0" borderId="3" xfId="0" applyNumberFormat="1" applyFont="1" applyFill="1" applyBorder="1" applyAlignment="1"/>
    <xf numFmtId="0" fontId="2" fillId="0" borderId="0" xfId="109"/>
    <xf numFmtId="0" fontId="22" fillId="0" borderId="0" xfId="109" applyFont="1"/>
    <xf numFmtId="43" fontId="2" fillId="0" borderId="0" xfId="109" applyNumberFormat="1"/>
    <xf numFmtId="43" fontId="22" fillId="0" borderId="0" xfId="109" applyNumberFormat="1" applyFont="1"/>
    <xf numFmtId="0" fontId="1" fillId="0" borderId="0" xfId="110"/>
    <xf numFmtId="0" fontId="22" fillId="0" borderId="0" xfId="110" applyFont="1"/>
    <xf numFmtId="43" fontId="1" fillId="0" borderId="0" xfId="110" applyNumberFormat="1"/>
    <xf numFmtId="43" fontId="22" fillId="0" borderId="0" xfId="110" applyNumberFormat="1" applyFont="1"/>
    <xf numFmtId="172" fontId="11" fillId="0" borderId="0" xfId="0" applyNumberFormat="1" applyFont="1" applyFill="1" applyAlignment="1"/>
    <xf numFmtId="166" fontId="11" fillId="0" borderId="0" xfId="0" applyNumberFormat="1" applyFont="1" applyFill="1"/>
    <xf numFmtId="164" fontId="11" fillId="0" borderId="0" xfId="0" applyNumberFormat="1" applyFont="1" applyFill="1" applyAlignment="1"/>
    <xf numFmtId="0" fontId="0" fillId="0" borderId="0" xfId="0" applyAlignment="1">
      <alignment horizontal="centerContinuous"/>
    </xf>
    <xf numFmtId="39" fontId="9" fillId="0" borderId="0" xfId="2" applyNumberFormat="1" applyFont="1" applyFill="1" applyAlignment="1" applyProtection="1">
      <alignment wrapText="1"/>
    </xf>
    <xf numFmtId="0" fontId="9" fillId="0" borderId="0" xfId="1" applyAlignment="1">
      <alignment wrapText="1"/>
    </xf>
  </cellXfs>
  <cellStyles count="112">
    <cellStyle name="Accent1 - 20%" xfId="6"/>
    <cellStyle name="Accent1 - 40%" xfId="7"/>
    <cellStyle name="Accent1 - 60%" xfId="8"/>
    <cellStyle name="Accent2 - 20%" xfId="9"/>
    <cellStyle name="Accent2 - 40%" xfId="10"/>
    <cellStyle name="Accent2 - 60%" xfId="11"/>
    <cellStyle name="Accent3 - 20%" xfId="12"/>
    <cellStyle name="Accent3 - 40%" xfId="13"/>
    <cellStyle name="Accent3 - 60%" xfId="14"/>
    <cellStyle name="Accent4 - 20%" xfId="15"/>
    <cellStyle name="Accent4 - 40%" xfId="16"/>
    <cellStyle name="Accent4 - 60%" xfId="17"/>
    <cellStyle name="Accent5 - 20%" xfId="18"/>
    <cellStyle name="Accent5 - 40%" xfId="19"/>
    <cellStyle name="Accent5 - 60%" xfId="20"/>
    <cellStyle name="Accent6 - 20%" xfId="21"/>
    <cellStyle name="Accent6 - 40%" xfId="22"/>
    <cellStyle name="Accent6 - 60%" xfId="23"/>
    <cellStyle name="Comma 2" xfId="5"/>
    <cellStyle name="Currency 2" xfId="3"/>
    <cellStyle name="Emphasis 1" xfId="24"/>
    <cellStyle name="Emphasis 2" xfId="25"/>
    <cellStyle name="Emphasis 3" xfId="26"/>
    <cellStyle name="Entered" xfId="27"/>
    <cellStyle name="Grey" xfId="28"/>
    <cellStyle name="Input [yellow]" xfId="29"/>
    <cellStyle name="Normal" xfId="0" builtinId="0"/>
    <cellStyle name="Normal - Style1" xfId="30"/>
    <cellStyle name="Normal 10" xfId="110"/>
    <cellStyle name="Normal 2" xfId="1"/>
    <cellStyle name="Normal 2 2" xfId="111"/>
    <cellStyle name="Normal 3" xfId="103"/>
    <cellStyle name="Normal 4" xfId="104"/>
    <cellStyle name="Normal 5" xfId="105"/>
    <cellStyle name="Normal 6" xfId="106"/>
    <cellStyle name="Normal 7" xfId="107"/>
    <cellStyle name="Normal 8" xfId="108"/>
    <cellStyle name="Normal 9" xfId="109"/>
    <cellStyle name="Normal_Monthly" xfId="2"/>
    <cellStyle name="Normal_Year To Date" xfId="4"/>
    <cellStyle name="Percent [2]" xfId="31"/>
    <cellStyle name="Percent 2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ItemHeader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assignedItem" xfId="72"/>
    <cellStyle name="SAPBEXundefined" xfId="73"/>
    <cellStyle name="SAPBorder" xfId="74"/>
    <cellStyle name="SAPDataCell" xfId="75"/>
    <cellStyle name="SAPDataTotalCell" xfId="76"/>
    <cellStyle name="SAPDimensionCell" xfId="77"/>
    <cellStyle name="SAPEditableDataCell" xfId="78"/>
    <cellStyle name="SAPEditableDataTotalCell" xfId="79"/>
    <cellStyle name="SAPEmphasized" xfId="80"/>
    <cellStyle name="SAPEmphasizedTotal" xfId="81"/>
    <cellStyle name="SAPExceptionLevel1" xfId="82"/>
    <cellStyle name="SAPExceptionLevel2" xfId="83"/>
    <cellStyle name="SAPExceptionLevel3" xfId="84"/>
    <cellStyle name="SAPExceptionLevel4" xfId="85"/>
    <cellStyle name="SAPExceptionLevel5" xfId="86"/>
    <cellStyle name="SAPExceptionLevel6" xfId="87"/>
    <cellStyle name="SAPExceptionLevel7" xfId="88"/>
    <cellStyle name="SAPExceptionLevel8" xfId="89"/>
    <cellStyle name="SAPExceptionLevel9" xfId="90"/>
    <cellStyle name="SAPHierarchyCell0" xfId="91"/>
    <cellStyle name="SAPHierarchyCell1" xfId="92"/>
    <cellStyle name="SAPHierarchyCell2" xfId="93"/>
    <cellStyle name="SAPHierarchyCell3" xfId="94"/>
    <cellStyle name="SAPHierarchyCell4" xfId="95"/>
    <cellStyle name="SAPLockedDataCell" xfId="96"/>
    <cellStyle name="SAPLockedDataTotalCell" xfId="97"/>
    <cellStyle name="SAPMemberCell" xfId="98"/>
    <cellStyle name="SAPMemberTotalCell" xfId="99"/>
    <cellStyle name="SAPReadonlyDataCell" xfId="100"/>
    <cellStyle name="SAPReadonlyDataTotalCell" xfId="101"/>
    <cellStyle name="Sheet Title" xfId="102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definedNames>
      <definedName name="BD" refersTo="='CBR Model'!$CX$12"/>
      <definedName name="FF" refersTo="='CBR Model'!$CX$13"/>
      <definedName name="UTN" refersTo="='CBR Model'!$CX$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X12">
            <v>8.0199999999999994E-3</v>
          </cell>
        </row>
        <row r="13">
          <cell r="CX13">
            <v>2E-3</v>
          </cell>
        </row>
        <row r="14">
          <cell r="CX14">
            <v>3.8422999999999999E-2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54"/>
  <sheetViews>
    <sheetView tabSelected="1" zoomScale="80" zoomScaleNormal="80" workbookViewId="0">
      <selection activeCell="D18" sqref="D18"/>
    </sheetView>
  </sheetViews>
  <sheetFormatPr defaultRowHeight="12.75" x14ac:dyDescent="0.2"/>
  <cols>
    <col min="1" max="1" width="5" bestFit="1" customWidth="1"/>
    <col min="2" max="2" width="64" customWidth="1"/>
    <col min="3" max="3" width="18.85546875" customWidth="1"/>
    <col min="4" max="4" width="14.140625" customWidth="1"/>
    <col min="5" max="5" width="18.140625" customWidth="1"/>
  </cols>
  <sheetData>
    <row r="1" spans="1:5" x14ac:dyDescent="0.2">
      <c r="A1" s="30"/>
      <c r="B1" s="27"/>
      <c r="C1" s="27"/>
      <c r="D1" s="31"/>
    </row>
    <row r="2" spans="1:5" x14ac:dyDescent="0.2">
      <c r="A2" s="27"/>
      <c r="B2" s="27"/>
      <c r="C2" s="27"/>
    </row>
    <row r="3" spans="1:5" x14ac:dyDescent="0.2">
      <c r="A3" s="26"/>
      <c r="B3" s="32"/>
      <c r="C3" s="33"/>
      <c r="D3" s="26"/>
    </row>
    <row r="4" spans="1:5" x14ac:dyDescent="0.2">
      <c r="A4" s="34" t="s">
        <v>0</v>
      </c>
      <c r="B4" s="35"/>
      <c r="C4" s="35"/>
      <c r="D4" s="35"/>
      <c r="E4" s="106"/>
    </row>
    <row r="5" spans="1:5" x14ac:dyDescent="0.2">
      <c r="A5" s="34" t="s">
        <v>36</v>
      </c>
      <c r="B5" s="35"/>
      <c r="C5" s="34"/>
      <c r="D5" s="35"/>
      <c r="E5" s="36"/>
    </row>
    <row r="6" spans="1:5" x14ac:dyDescent="0.2">
      <c r="A6" s="35" t="s">
        <v>76</v>
      </c>
      <c r="B6" s="35"/>
      <c r="C6" s="34"/>
      <c r="D6" s="35"/>
      <c r="E6" s="36"/>
    </row>
    <row r="7" spans="1:5" x14ac:dyDescent="0.2">
      <c r="A7" s="34" t="s">
        <v>14</v>
      </c>
      <c r="B7" s="35"/>
      <c r="C7" s="34"/>
      <c r="D7" s="34"/>
      <c r="E7" s="36"/>
    </row>
    <row r="8" spans="1:5" x14ac:dyDescent="0.2">
      <c r="A8" s="3"/>
      <c r="B8" s="3"/>
      <c r="C8" s="3"/>
      <c r="D8" s="3"/>
      <c r="E8" s="3"/>
    </row>
    <row r="9" spans="1:5" x14ac:dyDescent="0.2">
      <c r="A9" s="4" t="s">
        <v>1</v>
      </c>
      <c r="B9" s="5"/>
      <c r="C9" s="5"/>
      <c r="D9" s="5"/>
      <c r="E9" s="5"/>
    </row>
    <row r="10" spans="1:5" x14ac:dyDescent="0.2">
      <c r="A10" s="6" t="s">
        <v>2</v>
      </c>
      <c r="B10" s="7" t="s">
        <v>3</v>
      </c>
      <c r="C10" s="7"/>
      <c r="D10" s="8" t="s">
        <v>4</v>
      </c>
      <c r="E10" s="8"/>
    </row>
    <row r="11" spans="1:5" x14ac:dyDescent="0.2">
      <c r="A11" s="9">
        <v>1</v>
      </c>
      <c r="B11" s="2" t="s">
        <v>12</v>
      </c>
      <c r="C11" s="2"/>
      <c r="D11" s="2"/>
      <c r="E11" s="2"/>
    </row>
    <row r="12" spans="1:5" x14ac:dyDescent="0.2">
      <c r="A12" s="10">
        <f>A11+1</f>
        <v>2</v>
      </c>
      <c r="B12" s="11" t="s">
        <v>13</v>
      </c>
      <c r="E12" s="2"/>
    </row>
    <row r="13" spans="1:5" x14ac:dyDescent="0.2">
      <c r="A13" s="10">
        <f t="shared" ref="A13:A18" si="0">A12+1</f>
        <v>3</v>
      </c>
      <c r="B13" s="38"/>
      <c r="C13" s="28"/>
      <c r="D13" s="15"/>
      <c r="E13" s="2"/>
    </row>
    <row r="14" spans="1:5" x14ac:dyDescent="0.2">
      <c r="A14" s="10">
        <f t="shared" si="0"/>
        <v>4</v>
      </c>
      <c r="B14" s="38" t="s">
        <v>64</v>
      </c>
      <c r="C14" s="28"/>
      <c r="D14" s="15">
        <f>-'SOE 12ME 6-2018'!B37</f>
        <v>6166656.5310000004</v>
      </c>
      <c r="E14" s="2"/>
    </row>
    <row r="15" spans="1:5" x14ac:dyDescent="0.2">
      <c r="A15" s="10">
        <f t="shared" si="0"/>
        <v>5</v>
      </c>
      <c r="B15" s="38" t="s">
        <v>60</v>
      </c>
      <c r="C15" s="28"/>
      <c r="D15" s="39">
        <f>'Rev Sharing 12ME 6-2018 Elec'!B14</f>
        <v>-1638991.08</v>
      </c>
      <c r="E15" s="2"/>
    </row>
    <row r="16" spans="1:5" x14ac:dyDescent="0.2">
      <c r="A16" s="10">
        <f t="shared" si="0"/>
        <v>6</v>
      </c>
      <c r="B16" s="38" t="s">
        <v>46</v>
      </c>
      <c r="C16" s="28"/>
      <c r="D16" s="39">
        <f>-'SOE 12ME 6-2018'!B35</f>
        <v>48152729.398000002</v>
      </c>
      <c r="E16" s="2"/>
    </row>
    <row r="17" spans="1:5" x14ac:dyDescent="0.2">
      <c r="A17" s="10">
        <f t="shared" si="0"/>
        <v>7</v>
      </c>
      <c r="B17" s="38"/>
      <c r="C17" s="28"/>
      <c r="D17" s="44"/>
    </row>
    <row r="18" spans="1:5" x14ac:dyDescent="0.2">
      <c r="A18" s="10">
        <f t="shared" si="0"/>
        <v>8</v>
      </c>
      <c r="B18" s="38"/>
      <c r="C18" s="28"/>
      <c r="D18" s="15"/>
      <c r="E18" s="2"/>
    </row>
    <row r="19" spans="1:5" x14ac:dyDescent="0.2">
      <c r="A19" s="10">
        <f t="shared" ref="A19:A42" si="1">A18+1</f>
        <v>9</v>
      </c>
      <c r="B19" s="40" t="s">
        <v>34</v>
      </c>
      <c r="C19" s="2"/>
      <c r="D19" s="39">
        <f>SUM(D14:D18)</f>
        <v>52680394.848999999</v>
      </c>
      <c r="E19" s="2"/>
    </row>
    <row r="20" spans="1:5" x14ac:dyDescent="0.2">
      <c r="A20" s="10">
        <f t="shared" si="1"/>
        <v>10</v>
      </c>
      <c r="B20" s="2"/>
      <c r="C20" s="2"/>
      <c r="D20" s="14"/>
      <c r="E20" s="1" t="s">
        <v>5</v>
      </c>
    </row>
    <row r="21" spans="1:5" x14ac:dyDescent="0.2">
      <c r="A21" s="10">
        <f t="shared" si="1"/>
        <v>11</v>
      </c>
      <c r="B21" s="40" t="s">
        <v>39</v>
      </c>
      <c r="C21" s="2"/>
      <c r="D21" s="2"/>
      <c r="E21" s="15">
        <f>D19</f>
        <v>52680394.848999999</v>
      </c>
    </row>
    <row r="22" spans="1:5" x14ac:dyDescent="0.2">
      <c r="A22" s="10">
        <f t="shared" si="1"/>
        <v>12</v>
      </c>
      <c r="B22" s="25"/>
      <c r="C22" s="27"/>
      <c r="D22" s="27"/>
      <c r="E22" s="43" t="s">
        <v>5</v>
      </c>
    </row>
    <row r="23" spans="1:5" x14ac:dyDescent="0.2">
      <c r="A23" s="10">
        <f t="shared" si="1"/>
        <v>13</v>
      </c>
      <c r="B23" s="12" t="s">
        <v>6</v>
      </c>
      <c r="C23" s="104">
        <f>[1]!BD</f>
        <v>8.0199999999999994E-3</v>
      </c>
      <c r="D23" s="16">
        <f>+E21*C23</f>
        <v>422496.76668897999</v>
      </c>
      <c r="E23" s="17" t="s">
        <v>5</v>
      </c>
    </row>
    <row r="24" spans="1:5" x14ac:dyDescent="0.2">
      <c r="A24" s="10">
        <f t="shared" si="1"/>
        <v>14</v>
      </c>
      <c r="B24" s="12" t="s">
        <v>7</v>
      </c>
      <c r="C24" s="104">
        <f>[1]!FF</f>
        <v>2E-3</v>
      </c>
      <c r="D24" s="18">
        <f>+E21*C24</f>
        <v>105360.78969800001</v>
      </c>
      <c r="E24" s="17"/>
    </row>
    <row r="25" spans="1:5" x14ac:dyDescent="0.2">
      <c r="A25" s="10">
        <f t="shared" si="1"/>
        <v>15</v>
      </c>
      <c r="B25" s="13" t="s">
        <v>38</v>
      </c>
      <c r="C25" s="105"/>
      <c r="D25" s="19"/>
      <c r="E25" s="20">
        <f>SUM(D23:D24)</f>
        <v>527857.55638698</v>
      </c>
    </row>
    <row r="26" spans="1:5" x14ac:dyDescent="0.2">
      <c r="A26" s="10">
        <f t="shared" si="1"/>
        <v>16</v>
      </c>
      <c r="B26" s="12"/>
      <c r="C26" s="105"/>
      <c r="D26" s="21"/>
      <c r="E26" s="17"/>
    </row>
    <row r="27" spans="1:5" x14ac:dyDescent="0.2">
      <c r="A27" s="10">
        <f t="shared" si="1"/>
        <v>17</v>
      </c>
      <c r="B27" s="12" t="s">
        <v>8</v>
      </c>
      <c r="C27" s="104">
        <f>[1]!UTN</f>
        <v>3.8422999999999999E-2</v>
      </c>
      <c r="D27" s="14">
        <f>+E21*C27</f>
        <v>2024138.8112831269</v>
      </c>
      <c r="E27" s="17"/>
    </row>
    <row r="28" spans="1:5" x14ac:dyDescent="0.2">
      <c r="A28" s="10">
        <f t="shared" si="1"/>
        <v>18</v>
      </c>
      <c r="B28" s="13" t="s">
        <v>9</v>
      </c>
      <c r="C28" s="2"/>
      <c r="D28" s="21"/>
      <c r="E28" s="22">
        <f>SUM(D27:D27)</f>
        <v>2024138.8112831269</v>
      </c>
    </row>
    <row r="29" spans="1:5" x14ac:dyDescent="0.2">
      <c r="A29" s="10">
        <f t="shared" si="1"/>
        <v>19</v>
      </c>
      <c r="B29" s="13"/>
      <c r="C29" s="2"/>
      <c r="D29" s="21"/>
      <c r="E29" s="23"/>
    </row>
    <row r="30" spans="1:5" x14ac:dyDescent="0.2">
      <c r="A30" s="10">
        <f t="shared" si="1"/>
        <v>20</v>
      </c>
      <c r="B30" s="13"/>
      <c r="C30" s="2"/>
      <c r="D30" s="21"/>
      <c r="E30" s="23"/>
    </row>
    <row r="31" spans="1:5" x14ac:dyDescent="0.2">
      <c r="A31" s="10">
        <f t="shared" si="1"/>
        <v>21</v>
      </c>
      <c r="B31" s="13"/>
      <c r="C31" s="2"/>
      <c r="D31" s="21"/>
      <c r="E31" s="23"/>
    </row>
    <row r="32" spans="1:5" x14ac:dyDescent="0.2">
      <c r="A32" s="10">
        <f t="shared" si="1"/>
        <v>22</v>
      </c>
      <c r="B32" s="41" t="s">
        <v>47</v>
      </c>
      <c r="C32" s="2"/>
      <c r="D32" s="21"/>
      <c r="E32" s="23"/>
    </row>
    <row r="33" spans="1:5" x14ac:dyDescent="0.2">
      <c r="A33" s="10">
        <f t="shared" si="1"/>
        <v>23</v>
      </c>
      <c r="B33" s="38" t="s">
        <v>56</v>
      </c>
      <c r="C33" s="2"/>
      <c r="D33" s="39">
        <f>-'Treas Grnt  Amort 12ME 6-2018'!B12</f>
        <v>34578086.299999997</v>
      </c>
      <c r="E33" s="23"/>
    </row>
    <row r="34" spans="1:5" x14ac:dyDescent="0.2">
      <c r="A34" s="10">
        <f t="shared" si="1"/>
        <v>24</v>
      </c>
      <c r="B34" s="38" t="s">
        <v>48</v>
      </c>
      <c r="C34" s="2"/>
      <c r="D34" s="21"/>
      <c r="E34" s="23"/>
    </row>
    <row r="35" spans="1:5" x14ac:dyDescent="0.2">
      <c r="A35" s="10">
        <f t="shared" si="1"/>
        <v>25</v>
      </c>
      <c r="B35" s="38" t="s">
        <v>49</v>
      </c>
      <c r="C35" s="2"/>
      <c r="D35" s="94">
        <f>-'Elec PTC Lia 12ME 6-2018'!B11</f>
        <v>51208247.939999998</v>
      </c>
      <c r="E35" s="23"/>
    </row>
    <row r="36" spans="1:5" x14ac:dyDescent="0.2">
      <c r="A36" s="10">
        <f t="shared" si="1"/>
        <v>26</v>
      </c>
      <c r="B36" s="42" t="s">
        <v>50</v>
      </c>
      <c r="C36" s="2"/>
      <c r="D36" s="21"/>
      <c r="E36" s="22">
        <f>SUM(D33:D35)</f>
        <v>85786334.239999995</v>
      </c>
    </row>
    <row r="37" spans="1:5" x14ac:dyDescent="0.2">
      <c r="A37" s="10">
        <f t="shared" si="1"/>
        <v>27</v>
      </c>
      <c r="B37" s="12"/>
      <c r="C37" s="2"/>
      <c r="D37" s="2"/>
      <c r="E37" s="17"/>
    </row>
    <row r="38" spans="1:5" x14ac:dyDescent="0.2">
      <c r="A38" s="10">
        <f t="shared" si="1"/>
        <v>28</v>
      </c>
      <c r="B38" s="12" t="s">
        <v>37</v>
      </c>
      <c r="C38" s="2"/>
      <c r="D38" s="19"/>
      <c r="E38" s="23">
        <f>E21-E25-E28-E36</f>
        <v>-35657935.758670099</v>
      </c>
    </row>
    <row r="39" spans="1:5" x14ac:dyDescent="0.2">
      <c r="A39" s="10">
        <f t="shared" si="1"/>
        <v>29</v>
      </c>
      <c r="B39" s="12"/>
      <c r="C39" s="2"/>
      <c r="D39" s="19"/>
      <c r="E39" s="19"/>
    </row>
    <row r="40" spans="1:5" x14ac:dyDescent="0.2">
      <c r="A40" s="10">
        <f t="shared" si="1"/>
        <v>30</v>
      </c>
      <c r="B40" s="12" t="s">
        <v>10</v>
      </c>
      <c r="C40" s="103">
        <f>(0.35*6/12)+(0.21*6/12)</f>
        <v>0.27999999999999997</v>
      </c>
      <c r="D40" s="19"/>
      <c r="E40" s="29">
        <f>ROUND(E38*C40,0)</f>
        <v>-9984222</v>
      </c>
    </row>
    <row r="41" spans="1:5" x14ac:dyDescent="0.2">
      <c r="A41" s="10">
        <f t="shared" si="1"/>
        <v>31</v>
      </c>
      <c r="B41" s="12"/>
      <c r="C41" s="24"/>
      <c r="D41" s="19"/>
      <c r="E41" s="39"/>
    </row>
    <row r="42" spans="1:5" ht="13.5" thickBot="1" x14ac:dyDescent="0.25">
      <c r="A42" s="10">
        <f t="shared" si="1"/>
        <v>32</v>
      </c>
      <c r="B42" s="12" t="s">
        <v>11</v>
      </c>
      <c r="C42" s="2"/>
      <c r="D42" s="19"/>
      <c r="E42" s="37">
        <f>E38-E40</f>
        <v>-25673713.758670099</v>
      </c>
    </row>
    <row r="43" spans="1:5" ht="13.5" thickTop="1" x14ac:dyDescent="0.2">
      <c r="A43" s="10"/>
      <c r="B43" s="2"/>
      <c r="C43" s="17"/>
      <c r="D43" s="17"/>
      <c r="E43" s="17"/>
    </row>
    <row r="44" spans="1:5" x14ac:dyDescent="0.2">
      <c r="A44" s="10"/>
    </row>
    <row r="45" spans="1:5" x14ac:dyDescent="0.2">
      <c r="A45" s="10"/>
    </row>
    <row r="46" spans="1:5" x14ac:dyDescent="0.2">
      <c r="A46" s="10"/>
    </row>
    <row r="47" spans="1:5" x14ac:dyDescent="0.2">
      <c r="A47" s="10"/>
    </row>
    <row r="48" spans="1:5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</sheetData>
  <phoneticPr fontId="15" type="noConversion"/>
  <pageMargins left="0.75" right="0.75" top="1" bottom="1" header="0.5" footer="0.5"/>
  <pageSetup scale="75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2" sqref="A2"/>
    </sheetView>
  </sheetViews>
  <sheetFormatPr defaultColWidth="8.85546875" defaultRowHeight="15" x14ac:dyDescent="0.25"/>
  <cols>
    <col min="1" max="1" width="48.28515625" style="99" customWidth="1"/>
    <col min="2" max="2" width="15.28515625" style="99" bestFit="1" customWidth="1"/>
    <col min="3" max="16384" width="8.85546875" style="99"/>
  </cols>
  <sheetData>
    <row r="1" spans="1:2" x14ac:dyDescent="0.25">
      <c r="A1" s="99" t="s">
        <v>78</v>
      </c>
    </row>
    <row r="7" spans="1:2" x14ac:dyDescent="0.25">
      <c r="A7" s="100" t="s">
        <v>79</v>
      </c>
      <c r="B7" s="100" t="s">
        <v>66</v>
      </c>
    </row>
    <row r="8" spans="1:2" x14ac:dyDescent="0.25">
      <c r="A8" s="99" t="s">
        <v>73</v>
      </c>
      <c r="B8" s="101">
        <v>53303401.990000002</v>
      </c>
    </row>
    <row r="9" spans="1:2" x14ac:dyDescent="0.25">
      <c r="A9" s="99" t="s">
        <v>74</v>
      </c>
      <c r="B9" s="101">
        <v>-53331100.93</v>
      </c>
    </row>
    <row r="10" spans="1:2" x14ac:dyDescent="0.25">
      <c r="A10" s="99" t="s">
        <v>75</v>
      </c>
      <c r="B10" s="101">
        <v>-51180549</v>
      </c>
    </row>
    <row r="11" spans="1:2" x14ac:dyDescent="0.25">
      <c r="A11" s="100" t="s">
        <v>80</v>
      </c>
      <c r="B11" s="102">
        <v>-51208247.939999998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0" sqref="B10"/>
    </sheetView>
  </sheetViews>
  <sheetFormatPr defaultColWidth="8.85546875" defaultRowHeight="15" x14ac:dyDescent="0.25"/>
  <cols>
    <col min="1" max="1" width="52.28515625" style="95" customWidth="1"/>
    <col min="2" max="2" width="17.42578125" style="95" customWidth="1"/>
    <col min="3" max="16384" width="8.85546875" style="95"/>
  </cols>
  <sheetData>
    <row r="1" spans="1:2" x14ac:dyDescent="0.25">
      <c r="A1" s="95" t="s">
        <v>78</v>
      </c>
    </row>
    <row r="7" spans="1:2" x14ac:dyDescent="0.25">
      <c r="A7" s="96" t="s">
        <v>79</v>
      </c>
      <c r="B7" s="96" t="s">
        <v>66</v>
      </c>
    </row>
    <row r="8" spans="1:2" x14ac:dyDescent="0.25">
      <c r="A8" s="95" t="s">
        <v>57</v>
      </c>
      <c r="B8" s="97">
        <v>-2897039.91</v>
      </c>
    </row>
    <row r="9" spans="1:2" x14ac:dyDescent="0.25">
      <c r="A9" s="95" t="s">
        <v>53</v>
      </c>
      <c r="B9" s="97">
        <v>-20738287.82</v>
      </c>
    </row>
    <row r="10" spans="1:2" x14ac:dyDescent="0.25">
      <c r="A10" s="95" t="s">
        <v>54</v>
      </c>
      <c r="B10" s="97">
        <v>-613463.26</v>
      </c>
    </row>
    <row r="11" spans="1:2" x14ac:dyDescent="0.25">
      <c r="A11" s="95" t="s">
        <v>55</v>
      </c>
      <c r="B11" s="97">
        <v>-10329295.310000001</v>
      </c>
    </row>
    <row r="12" spans="1:2" x14ac:dyDescent="0.25">
      <c r="A12" s="96" t="s">
        <v>80</v>
      </c>
      <c r="B12" s="98">
        <v>-34578086.299999997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zoomScaleNormal="100" workbookViewId="0">
      <pane ySplit="9" topLeftCell="A13" activePane="bottomLeft" state="frozen"/>
      <selection activeCell="F24" sqref="F24"/>
      <selection pane="bottomLeft" activeCell="B26" sqref="B26"/>
    </sheetView>
  </sheetViews>
  <sheetFormatPr defaultColWidth="9.140625" defaultRowHeight="12.75" x14ac:dyDescent="0.2"/>
  <cols>
    <col min="1" max="1" width="50.85546875" style="45" customWidth="1"/>
    <col min="2" max="2" width="18.140625" style="45" bestFit="1" customWidth="1"/>
    <col min="3" max="3" width="0.7109375" style="45" customWidth="1"/>
    <col min="4" max="16384" width="9.140625" style="45"/>
  </cols>
  <sheetData>
    <row r="1" spans="1:3" ht="15" x14ac:dyDescent="0.25">
      <c r="A1" s="93" t="s">
        <v>15</v>
      </c>
      <c r="B1" s="93"/>
      <c r="C1" s="93"/>
    </row>
    <row r="2" spans="1:3" ht="15" x14ac:dyDescent="0.25">
      <c r="A2" s="93" t="s">
        <v>16</v>
      </c>
      <c r="B2" s="93"/>
      <c r="C2" s="93"/>
    </row>
    <row r="3" spans="1:3" ht="15" x14ac:dyDescent="0.25">
      <c r="A3" s="93" t="s">
        <v>77</v>
      </c>
      <c r="B3" s="93"/>
      <c r="C3" s="93"/>
    </row>
    <row r="4" spans="1:3" x14ac:dyDescent="0.2">
      <c r="A4" s="92" t="s">
        <v>17</v>
      </c>
      <c r="B4" s="91"/>
      <c r="C4" s="91"/>
    </row>
    <row r="5" spans="1:3" x14ac:dyDescent="0.2">
      <c r="A5" s="90" t="s">
        <v>40</v>
      </c>
      <c r="B5" s="89"/>
      <c r="C5" s="89"/>
    </row>
    <row r="6" spans="1:3" x14ac:dyDescent="0.2">
      <c r="A6" s="88" t="s">
        <v>40</v>
      </c>
      <c r="B6" s="50"/>
      <c r="C6" s="50"/>
    </row>
    <row r="7" spans="1:3" x14ac:dyDescent="0.2">
      <c r="A7" s="71"/>
      <c r="B7" s="66" t="s">
        <v>18</v>
      </c>
      <c r="C7" s="50"/>
    </row>
    <row r="8" spans="1:3" ht="13.15" hidden="1" customHeight="1" x14ac:dyDescent="0.2">
      <c r="A8" s="71"/>
      <c r="B8" s="71"/>
      <c r="C8" s="50"/>
    </row>
    <row r="9" spans="1:3" ht="12.75" customHeight="1" x14ac:dyDescent="0.2">
      <c r="A9" s="69" t="s">
        <v>19</v>
      </c>
      <c r="B9" s="68">
        <v>2018</v>
      </c>
      <c r="C9" s="50"/>
    </row>
    <row r="10" spans="1:3" ht="6.6" customHeight="1" x14ac:dyDescent="0.2">
      <c r="A10" s="56"/>
      <c r="B10" s="62"/>
      <c r="C10" s="56"/>
    </row>
    <row r="11" spans="1:3" x14ac:dyDescent="0.2">
      <c r="A11" s="58" t="s">
        <v>20</v>
      </c>
      <c r="B11" s="72">
        <v>1205883382.54</v>
      </c>
      <c r="C11" s="72"/>
    </row>
    <row r="12" spans="1:3" x14ac:dyDescent="0.2">
      <c r="A12" s="58" t="s">
        <v>21</v>
      </c>
      <c r="B12" s="75">
        <v>897422986.63</v>
      </c>
      <c r="C12" s="75"/>
    </row>
    <row r="13" spans="1:3" x14ac:dyDescent="0.2">
      <c r="A13" s="58" t="s">
        <v>22</v>
      </c>
      <c r="B13" s="75">
        <v>113034571.41</v>
      </c>
      <c r="C13" s="75"/>
    </row>
    <row r="14" spans="1:3" x14ac:dyDescent="0.2">
      <c r="A14" s="58" t="s">
        <v>23</v>
      </c>
      <c r="B14" s="75">
        <v>19354916.989999998</v>
      </c>
      <c r="C14" s="75"/>
    </row>
    <row r="15" spans="1:3" x14ac:dyDescent="0.2">
      <c r="A15" s="58" t="s">
        <v>24</v>
      </c>
      <c r="B15" s="75">
        <v>342919.04</v>
      </c>
      <c r="C15" s="81"/>
    </row>
    <row r="16" spans="1:3" ht="8.4499999999999993" customHeight="1" x14ac:dyDescent="0.2">
      <c r="A16" s="56"/>
      <c r="B16" s="87"/>
      <c r="C16" s="75"/>
    </row>
    <row r="17" spans="1:3" x14ac:dyDescent="0.2">
      <c r="A17" s="54" t="s">
        <v>25</v>
      </c>
      <c r="B17" s="83">
        <f>SUM(B11:B16)</f>
        <v>2236038776.6099997</v>
      </c>
      <c r="C17" s="75"/>
    </row>
    <row r="18" spans="1:3" x14ac:dyDescent="0.2">
      <c r="A18" s="58" t="s">
        <v>26</v>
      </c>
      <c r="B18" s="75">
        <v>13644553.73</v>
      </c>
      <c r="C18" s="75"/>
    </row>
    <row r="19" spans="1:3" x14ac:dyDescent="0.2">
      <c r="A19" s="58" t="s">
        <v>35</v>
      </c>
      <c r="B19" s="75">
        <v>57527681.18</v>
      </c>
      <c r="C19" s="75"/>
    </row>
    <row r="20" spans="1:3" ht="6" customHeight="1" x14ac:dyDescent="0.2">
      <c r="A20" s="51"/>
      <c r="B20" s="85"/>
      <c r="C20" s="86"/>
    </row>
    <row r="21" spans="1:3" x14ac:dyDescent="0.2">
      <c r="A21" s="84" t="s">
        <v>27</v>
      </c>
      <c r="B21" s="75">
        <f>SUM(B17:B19)</f>
        <v>2307211011.5199995</v>
      </c>
      <c r="C21" s="75"/>
    </row>
    <row r="22" spans="1:3" ht="6.6" customHeight="1" x14ac:dyDescent="0.2">
      <c r="A22" s="82"/>
      <c r="B22" s="81"/>
      <c r="C22" s="81"/>
    </row>
    <row r="23" spans="1:3" x14ac:dyDescent="0.2">
      <c r="A23" s="58" t="s">
        <v>51</v>
      </c>
      <c r="B23" s="75">
        <v>9134513.8000000007</v>
      </c>
      <c r="C23" s="81"/>
    </row>
    <row r="24" spans="1:3" x14ac:dyDescent="0.2">
      <c r="A24" s="58" t="s">
        <v>41</v>
      </c>
      <c r="B24" s="75">
        <v>18899237.469999999</v>
      </c>
      <c r="C24" s="81"/>
    </row>
    <row r="25" spans="1:3" x14ac:dyDescent="0.2">
      <c r="A25" s="58" t="s">
        <v>58</v>
      </c>
      <c r="B25" s="75">
        <v>-27180926.280000001</v>
      </c>
      <c r="C25" s="81"/>
    </row>
    <row r="26" spans="1:3" x14ac:dyDescent="0.2">
      <c r="A26" s="58" t="s">
        <v>52</v>
      </c>
      <c r="B26" s="83">
        <v>115003505.86</v>
      </c>
      <c r="C26" s="81"/>
    </row>
    <row r="27" spans="1:3" x14ac:dyDescent="0.2">
      <c r="A27" s="58" t="s">
        <v>42</v>
      </c>
      <c r="B27" s="83">
        <f>SUM(B23:B26)</f>
        <v>115856330.84999999</v>
      </c>
      <c r="C27" s="75"/>
    </row>
    <row r="28" spans="1:3" ht="6.6" customHeight="1" x14ac:dyDescent="0.2">
      <c r="A28" s="82"/>
      <c r="B28" s="77"/>
      <c r="C28" s="77"/>
    </row>
    <row r="29" spans="1:3" ht="13.5" thickBot="1" x14ac:dyDescent="0.25">
      <c r="A29" s="80" t="s">
        <v>28</v>
      </c>
      <c r="B29" s="79">
        <f>+B27+B21</f>
        <v>2423067342.3699994</v>
      </c>
      <c r="C29" s="72"/>
    </row>
    <row r="30" spans="1:3" ht="4.1500000000000004" customHeight="1" thickTop="1" x14ac:dyDescent="0.2">
      <c r="A30" s="78"/>
      <c r="B30" s="77"/>
      <c r="C30" s="72"/>
    </row>
    <row r="31" spans="1:3" ht="13.15" customHeight="1" x14ac:dyDescent="0.2">
      <c r="A31" s="51"/>
      <c r="B31" s="76"/>
      <c r="C31" s="76"/>
    </row>
    <row r="32" spans="1:3" x14ac:dyDescent="0.2">
      <c r="A32" s="58" t="s">
        <v>29</v>
      </c>
      <c r="B32" s="72">
        <v>87174177.019999996</v>
      </c>
      <c r="C32" s="72"/>
    </row>
    <row r="33" spans="1:3" x14ac:dyDescent="0.2">
      <c r="A33" s="58" t="s">
        <v>30</v>
      </c>
      <c r="B33" s="75">
        <v>-81100443.699000001</v>
      </c>
      <c r="C33" s="75"/>
    </row>
    <row r="34" spans="1:3" ht="12" customHeight="1" x14ac:dyDescent="0.2">
      <c r="A34" s="58" t="s">
        <v>31</v>
      </c>
      <c r="B34" s="75">
        <v>111832553.308</v>
      </c>
      <c r="C34" s="63"/>
    </row>
    <row r="35" spans="1:3" x14ac:dyDescent="0.2">
      <c r="A35" s="58" t="s">
        <v>43</v>
      </c>
      <c r="B35" s="75">
        <v>-48152729.398000002</v>
      </c>
      <c r="C35" s="75"/>
    </row>
    <row r="36" spans="1:3" x14ac:dyDescent="0.2">
      <c r="A36" s="58" t="s">
        <v>32</v>
      </c>
      <c r="B36" s="75">
        <v>18155037.385000002</v>
      </c>
      <c r="C36" s="75"/>
    </row>
    <row r="37" spans="1:3" x14ac:dyDescent="0.2">
      <c r="A37" s="58" t="s">
        <v>44</v>
      </c>
      <c r="B37" s="75">
        <v>-6166656.5310000004</v>
      </c>
      <c r="C37" s="75"/>
    </row>
    <row r="38" spans="1:3" x14ac:dyDescent="0.2">
      <c r="A38" s="58" t="s">
        <v>61</v>
      </c>
      <c r="B38" s="75">
        <v>807.76</v>
      </c>
      <c r="C38" s="75"/>
    </row>
    <row r="39" spans="1:3" x14ac:dyDescent="0.2">
      <c r="A39" s="58" t="s">
        <v>45</v>
      </c>
      <c r="B39" s="75">
        <v>-334257.24800000002</v>
      </c>
      <c r="C39" s="75"/>
    </row>
    <row r="40" spans="1:3" x14ac:dyDescent="0.2">
      <c r="A40" s="58" t="s">
        <v>59</v>
      </c>
      <c r="B40" s="75">
        <v>63438655.561999999</v>
      </c>
      <c r="C40" s="75"/>
    </row>
    <row r="41" spans="1:3" x14ac:dyDescent="0.2">
      <c r="A41" s="58" t="s">
        <v>62</v>
      </c>
      <c r="B41" s="75">
        <v>10783116.619999999</v>
      </c>
      <c r="C41" s="75"/>
    </row>
    <row r="42" spans="1:3" x14ac:dyDescent="0.2">
      <c r="A42" s="58" t="s">
        <v>63</v>
      </c>
      <c r="B42" s="75">
        <v>55735584.850000001</v>
      </c>
      <c r="C42" s="75"/>
    </row>
    <row r="43" spans="1:3" ht="12.75" customHeight="1" x14ac:dyDescent="0.2">
      <c r="A43" s="74"/>
      <c r="B43" s="72"/>
      <c r="C43" s="73"/>
    </row>
    <row r="44" spans="1:3" ht="13.15" customHeight="1" x14ac:dyDescent="0.2">
      <c r="A44" s="71"/>
      <c r="B44" s="67"/>
      <c r="C44" s="67"/>
    </row>
    <row r="45" spans="1:3" x14ac:dyDescent="0.2">
      <c r="A45" s="50"/>
      <c r="B45" s="70" t="s">
        <v>18</v>
      </c>
      <c r="C45" s="67"/>
    </row>
    <row r="46" spans="1:3" ht="13.15" customHeight="1" x14ac:dyDescent="0.2">
      <c r="A46" s="69" t="s">
        <v>33</v>
      </c>
      <c r="B46" s="68">
        <v>2018</v>
      </c>
      <c r="C46" s="67"/>
    </row>
    <row r="47" spans="1:3" ht="6" customHeight="1" x14ac:dyDescent="0.2">
      <c r="A47" s="56"/>
      <c r="B47" s="64"/>
      <c r="C47" s="65"/>
    </row>
    <row r="48" spans="1:3" x14ac:dyDescent="0.2">
      <c r="A48" s="58" t="s">
        <v>20</v>
      </c>
      <c r="B48" s="53">
        <v>10659802115.886</v>
      </c>
      <c r="C48" s="53"/>
    </row>
    <row r="49" spans="1:3" ht="12.75" customHeight="1" x14ac:dyDescent="0.2">
      <c r="A49" s="58" t="s">
        <v>21</v>
      </c>
      <c r="B49" s="53">
        <v>9038970297.9279995</v>
      </c>
      <c r="C49" s="53"/>
    </row>
    <row r="50" spans="1:3" x14ac:dyDescent="0.2">
      <c r="A50" s="58" t="s">
        <v>22</v>
      </c>
      <c r="B50" s="53">
        <v>1213660053.947</v>
      </c>
      <c r="C50" s="53"/>
    </row>
    <row r="51" spans="1:3" x14ac:dyDescent="0.2">
      <c r="A51" s="58" t="s">
        <v>23</v>
      </c>
      <c r="B51" s="53">
        <v>78578803.996000007</v>
      </c>
      <c r="C51" s="53"/>
    </row>
    <row r="52" spans="1:3" ht="12.75" customHeight="1" x14ac:dyDescent="0.2">
      <c r="A52" s="58" t="s">
        <v>24</v>
      </c>
      <c r="B52" s="53">
        <v>7215882</v>
      </c>
      <c r="C52" s="57"/>
    </row>
    <row r="53" spans="1:3" ht="6" customHeight="1" x14ac:dyDescent="0.2">
      <c r="A53" s="56"/>
      <c r="B53" s="60"/>
      <c r="C53" s="61"/>
    </row>
    <row r="54" spans="1:3" ht="12.75" customHeight="1" x14ac:dyDescent="0.2">
      <c r="A54" s="54" t="s">
        <v>25</v>
      </c>
      <c r="B54" s="59">
        <f>SUM(B48:B53)</f>
        <v>20998227153.756996</v>
      </c>
      <c r="C54" s="53"/>
    </row>
    <row r="55" spans="1:3" x14ac:dyDescent="0.2">
      <c r="A55" s="58" t="s">
        <v>26</v>
      </c>
      <c r="B55" s="53">
        <v>1993600694.7260001</v>
      </c>
      <c r="C55" s="53">
        <v>2203127929</v>
      </c>
    </row>
    <row r="56" spans="1:3" x14ac:dyDescent="0.2">
      <c r="A56" s="58" t="s">
        <v>35</v>
      </c>
      <c r="B56" s="53">
        <v>2518697824</v>
      </c>
      <c r="C56" s="57"/>
    </row>
    <row r="57" spans="1:3" ht="6" customHeight="1" x14ac:dyDescent="0.2">
      <c r="A57" s="47"/>
      <c r="B57" s="55"/>
      <c r="C57" s="53"/>
    </row>
    <row r="58" spans="1:3" ht="13.5" thickBot="1" x14ac:dyDescent="0.25">
      <c r="A58" s="54" t="s">
        <v>65</v>
      </c>
      <c r="B58" s="52">
        <f>SUM(B54:B56)</f>
        <v>25510525672.482998</v>
      </c>
      <c r="C58" s="53"/>
    </row>
    <row r="59" spans="1:3" ht="13.5" thickTop="1" x14ac:dyDescent="0.2">
      <c r="A59" s="50"/>
      <c r="B59" s="48"/>
      <c r="C59" s="49"/>
    </row>
    <row r="60" spans="1:3" x14ac:dyDescent="0.2">
      <c r="B60" s="46"/>
      <c r="C60" s="46"/>
    </row>
    <row r="61" spans="1:3" x14ac:dyDescent="0.2">
      <c r="A61" s="107"/>
      <c r="B61" s="108"/>
      <c r="C61" s="108"/>
    </row>
  </sheetData>
  <mergeCells count="1">
    <mergeCell ref="A61:C61"/>
  </mergeCells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8" sqref="B18"/>
    </sheetView>
  </sheetViews>
  <sheetFormatPr defaultColWidth="8.85546875" defaultRowHeight="15" x14ac:dyDescent="0.25"/>
  <cols>
    <col min="1" max="1" width="44.140625" style="95" customWidth="1"/>
    <col min="2" max="2" width="15.85546875" style="95" customWidth="1"/>
    <col min="3" max="16384" width="8.85546875" style="95"/>
  </cols>
  <sheetData>
    <row r="1" spans="1:2" x14ac:dyDescent="0.25">
      <c r="A1" s="95" t="s">
        <v>78</v>
      </c>
    </row>
    <row r="7" spans="1:2" x14ac:dyDescent="0.25">
      <c r="A7" s="96" t="s">
        <v>79</v>
      </c>
      <c r="B7" s="96" t="s">
        <v>66</v>
      </c>
    </row>
    <row r="8" spans="1:2" x14ac:dyDescent="0.25">
      <c r="A8" s="95" t="s">
        <v>68</v>
      </c>
      <c r="B8" s="97">
        <v>-5018354.0199999996</v>
      </c>
    </row>
    <row r="9" spans="1:2" x14ac:dyDescent="0.25">
      <c r="A9" s="95" t="s">
        <v>69</v>
      </c>
      <c r="B9" s="97">
        <v>-670256.02</v>
      </c>
    </row>
    <row r="10" spans="1:2" x14ac:dyDescent="0.25">
      <c r="A10" s="95" t="s">
        <v>70</v>
      </c>
      <c r="B10" s="97">
        <v>-5427347.4500000002</v>
      </c>
    </row>
    <row r="11" spans="1:2" x14ac:dyDescent="0.25">
      <c r="A11" s="95" t="s">
        <v>67</v>
      </c>
      <c r="B11" s="97">
        <v>5222337.08</v>
      </c>
    </row>
    <row r="12" spans="1:2" x14ac:dyDescent="0.25">
      <c r="A12" s="95" t="s">
        <v>71</v>
      </c>
      <c r="B12" s="97">
        <v>443170.13</v>
      </c>
    </row>
    <row r="13" spans="1:2" x14ac:dyDescent="0.25">
      <c r="A13" s="95" t="s">
        <v>72</v>
      </c>
      <c r="B13" s="97">
        <v>3811459.2</v>
      </c>
    </row>
    <row r="14" spans="1:2" x14ac:dyDescent="0.25">
      <c r="A14" s="96" t="s">
        <v>80</v>
      </c>
      <c r="B14" s="98">
        <v>-1638991.08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22304E-56BC-4199-93A8-C623820FA46F}"/>
</file>

<file path=customXml/itemProps2.xml><?xml version="1.0" encoding="utf-8"?>
<ds:datastoreItem xmlns:ds="http://schemas.openxmlformats.org/officeDocument/2006/customXml" ds:itemID="{BFE013D4-8D5D-4C45-AFC0-2BC554A26023}"/>
</file>

<file path=customXml/itemProps3.xml><?xml version="1.0" encoding="utf-8"?>
<ds:datastoreItem xmlns:ds="http://schemas.openxmlformats.org/officeDocument/2006/customXml" ds:itemID="{A7AAAE79-FCA1-4BEC-BEAA-A96B45714A96}"/>
</file>

<file path=customXml/itemProps4.xml><?xml version="1.0" encoding="utf-8"?>
<ds:datastoreItem xmlns:ds="http://schemas.openxmlformats.org/officeDocument/2006/customXml" ds:itemID="{91414FAC-EDE0-41C3-B55C-095F03B893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Lead E</vt:lpstr>
      <vt:lpstr>Elec PTC Lia 12ME 6-2018</vt:lpstr>
      <vt:lpstr>Treas Grnt  Amort 12ME 6-2018</vt:lpstr>
      <vt:lpstr>SOE 12ME 6-2018</vt:lpstr>
      <vt:lpstr>Rev Sharing 12ME 6-2018 Elec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NC</cp:lastModifiedBy>
  <cp:lastPrinted>2018-10-08T18:07:45Z</cp:lastPrinted>
  <dcterms:created xsi:type="dcterms:W3CDTF">2004-03-11T21:28:41Z</dcterms:created>
  <dcterms:modified xsi:type="dcterms:W3CDTF">2018-11-05T22:38:31Z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