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7680" windowHeight="9045" tabRatio="642"/>
  </bookViews>
  <sheets>
    <sheet name="Proforma Proposed  Rev" sheetId="38" r:id="rId1"/>
    <sheet name="Rate Spread &amp; Design" sheetId="4" r:id="rId2"/>
    <sheet name="Typical Res" sheetId="46" r:id="rId3"/>
    <sheet name="Typical Res w-o TGrants" sheetId="67" state="hidden" r:id="rId4"/>
    <sheet name="Rev Requirement (CTM-4)" sheetId="57" state="hidden" r:id="rId5"/>
    <sheet name="Street Light Rates (CTM-5)" sheetId="37" state="hidden" r:id="rId6"/>
    <sheet name="UE-111048 Load Research" sheetId="63" state="hidden" r:id="rId7"/>
    <sheet name="UE-111048 LR - CP DEM" sheetId="64" state="hidden" r:id="rId8"/>
    <sheet name="UE-111048 LR - ENERGY" sheetId="65" state="hidden" r:id="rId9"/>
    <sheet name="UE-111048 JAP-3" sheetId="66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C" localSheetId="3">'[1]Sched 46'!#REF!</definedName>
    <definedName name="\C">'[1]Sched 46'!#REF!</definedName>
    <definedName name="\M" localSheetId="3">'[1]Sched 46'!#REF!</definedName>
    <definedName name="\M">'[1]Sched 46'!#REF!</definedName>
    <definedName name="\P" localSheetId="3">'[1]Sched 46'!#REF!</definedName>
    <definedName name="\P">'[1]Sched 46'!#REF!</definedName>
    <definedName name="__123Graph_ECURRENT" localSheetId="3" hidden="1">[2]ConsolidatingPL!#REF!</definedName>
    <definedName name="__123Graph_ECURRENT" localSheetId="9" hidden="1">[2]ConsolidatingPL!#REF!</definedName>
    <definedName name="__123Graph_ECURRENT" hidden="1">[2]ConsolidatingPL!#REF!</definedName>
    <definedName name="_1_94_12_94" localSheetId="3">[3]DT_A_DOL93!#REF!</definedName>
    <definedName name="_1_94_12_94">[3]DT_A_DOL93!#REF!</definedName>
    <definedName name="_1_95_12_95" localSheetId="3">[3]DT_A_DOL93!#REF!</definedName>
    <definedName name="_1_95_12_95">[3]DT_A_DOL93!#REF!</definedName>
    <definedName name="_1_96_12_96" localSheetId="3">[3]DT_A_DOL93!#REF!</definedName>
    <definedName name="_1_96_12_96">[3]DT_A_DOL93!#REF!</definedName>
    <definedName name="_1_97_12_97" localSheetId="3">[3]DT_A_DOL93!#REF!</definedName>
    <definedName name="_1_97_12_97">[3]DT_A_DOL93!#REF!</definedName>
    <definedName name="_1_98_12_98" localSheetId="3">[3]DT_A_DOL93!#REF!</definedName>
    <definedName name="_1_98_12_98">[3]DT_A_DOL93!#REF!</definedName>
    <definedName name="_DAT1" localSheetId="3">'[4]SAP 18230021'!#REF!</definedName>
    <definedName name="_DAT1">'[4]SAP 18230021'!#REF!</definedName>
    <definedName name="_DAT11" localSheetId="3">#REF!</definedName>
    <definedName name="_DAT11">#REF!</definedName>
    <definedName name="_DAT2" localSheetId="3">#REF!</definedName>
    <definedName name="_DAT2">#REF!</definedName>
    <definedName name="_DAT3" localSheetId="3">#REF!</definedName>
    <definedName name="_DAT3">#REF!</definedName>
    <definedName name="_DAT4" localSheetId="3">#REF!</definedName>
    <definedName name="_DAT4">#REF!</definedName>
    <definedName name="_DAT5" localSheetId="3">#REF!</definedName>
    <definedName name="_DAT5">#REF!</definedName>
    <definedName name="_DAT9" localSheetId="3">'[4]SAP 18230021'!#REF!</definedName>
    <definedName name="_DAT9">'[4]SAP 18230021'!#REF!</definedName>
    <definedName name="_Fill" localSheetId="3">[5]model!#REF!</definedName>
    <definedName name="_Fill">[5]model!#REF!</definedName>
    <definedName name="_mwh2" localSheetId="3">#REF!</definedName>
    <definedName name="_mwh2">#REF!</definedName>
    <definedName name="_Order1" hidden="1">255</definedName>
    <definedName name="_Order2" hidden="1">255</definedName>
    <definedName name="_PC1">[6]CLASSIFIERS!$A$7:$IV$7</definedName>
    <definedName name="_PC2">[6]CLASSIFIERS!$A$10:$IV$10</definedName>
    <definedName name="_PC3">[6]CLASSIFIERS!$A$12:$IV$12</definedName>
    <definedName name="_PC4">[6]CLASSIFIERS!$A$13:$IV$13</definedName>
    <definedName name="_RES2005" localSheetId="3">#REF!</definedName>
    <definedName name="_RES2005">#REF!</definedName>
    <definedName name="_SEC24">[6]EXTERNAL!$A$112:$IV$114</definedName>
    <definedName name="_Sep03">[7]BS!$AB$7:$AB$3420</definedName>
    <definedName name="_www1" hidden="1">{#N/A,#N/A,FALSE,"schA"}</definedName>
    <definedName name="a">[8]model!$A$6</definedName>
    <definedName name="AccessDatabase" hidden="1">"I:\COMTREL\FINICLE\TradeSummary.mdb"</definedName>
    <definedName name="Acq1Plant">'[9]Acquisition Inputs'!$C$8</definedName>
    <definedName name="Acq2Plant">'[9]Acquisition Inputs'!$C$70</definedName>
    <definedName name="ADJPTDCE.T">[6]INTERNAL!$A$31:$IV$33</definedName>
    <definedName name="afudcrate" localSheetId="3">#REF!</definedName>
    <definedName name="afudcrate">#REF!</definedName>
    <definedName name="afudctaxbasis" localSheetId="3">#REF!</definedName>
    <definedName name="afudctaxbasis">#REF!</definedName>
    <definedName name="all_total" localSheetId="3">'[1]Sched 46'!#REF!</definedName>
    <definedName name="all_total">'[1]Sched 46'!#REF!</definedName>
    <definedName name="ANCIL">[6]EXTERNAL!$A$163:$IV$165</definedName>
    <definedName name="apeek" localSheetId="3">#REF!</definedName>
    <definedName name="apeek">#REF!</definedName>
    <definedName name="Assume_Percent_Change" localSheetId="3">#REF!</definedName>
    <definedName name="Assume_Percent_Change">#REF!</definedName>
    <definedName name="augcf" localSheetId="3">#REF!</definedName>
    <definedName name="augcf">#REF!</definedName>
    <definedName name="augcost" localSheetId="3">#REF!</definedName>
    <definedName name="augcost">#REF!</definedName>
    <definedName name="Aurora_Prices">"Monthly Price Summary'!$C$4:$H$63"</definedName>
    <definedName name="b" localSheetId="4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9" hidden="1">{#N/A,#N/A,FALSE,"Coversheet";#N/A,#N/A,FALSE,"QA"}</definedName>
    <definedName name="b" hidden="1">{#N/A,#N/A,FALSE,"Coversheet";#N/A,#N/A,FALSE,"QA"}</definedName>
    <definedName name="BADDEBT" localSheetId="3">[5]model!#REF!</definedName>
    <definedName name="BADDEBT">[5]model!#REF!</definedName>
    <definedName name="BD" localSheetId="3">#REF!</definedName>
    <definedName name="BD">#REF!</definedName>
    <definedName name="BEP" localSheetId="3">#REF!</definedName>
    <definedName name="BEP">#REF!</definedName>
    <definedName name="BEx3O85IKWARA6NCJOLRBRJFMEWW" localSheetId="3" hidden="1">[10]ZZCOOM_M03_Q004!#REF!</definedName>
    <definedName name="BEx3O85IKWARA6NCJOLRBRJFMEWW" hidden="1">[10]ZZCOOM_M03_Q004!#REF!</definedName>
    <definedName name="BEx5MLQZM68YQSKARVWTTPINFQ2C" localSheetId="3" hidden="1">[10]ZZCOOM_M03_Q004!#REF!</definedName>
    <definedName name="BEx5MLQZM68YQSKARVWTTPINFQ2C" hidden="1">[10]ZZCOOM_M03_Q004!#REF!</definedName>
    <definedName name="BExERWCEBKQRYWRQLYJ4UCMMKTHG" localSheetId="3" hidden="1">[10]ZZCOOM_M03_Q004!#REF!</definedName>
    <definedName name="BExERWCEBKQRYWRQLYJ4UCMMKTHG" hidden="1">[10]ZZCOOM_M03_Q004!#REF!</definedName>
    <definedName name="BExMBYPQDG9AYDQ5E8IECVFREPO6" localSheetId="3" hidden="1">[10]ZZCOOM_M03_Q004!#REF!</definedName>
    <definedName name="BExMBYPQDG9AYDQ5E8IECVFREPO6" hidden="1">[10]ZZCOOM_M03_Q004!#REF!</definedName>
    <definedName name="BExQ9ZLYHWABXAA9NJDW8ZS0UQ9P" localSheetId="3" hidden="1">[10]ZZCOOM_M03_Q004!#REF!</definedName>
    <definedName name="BExQ9ZLYHWABXAA9NJDW8ZS0UQ9P" hidden="1">[10]ZZCOOM_M03_Q004!#REF!</definedName>
    <definedName name="BExTUY9WNSJ91GV8CP0SKJTEIV82" localSheetId="3" hidden="1">[10]ZZCOOM_M03_Q004!#REF!</definedName>
    <definedName name="BExTUY9WNSJ91GV8CP0SKJTEIV82" hidden="1">[10]ZZCOOM_M03_Q004!#REF!</definedName>
    <definedName name="BOOK_LIFE">'[11]Lvl FCR'!$G$10</definedName>
    <definedName name="BottomRight" localSheetId="3">#REF!</definedName>
    <definedName name="BottomRight">#REF!</definedName>
    <definedName name="bpatoggle" localSheetId="3">#REF!</definedName>
    <definedName name="bpatoggle">#REF!</definedName>
    <definedName name="BPAX">[6]EXTERNAL!$A$121:$IV$123</definedName>
    <definedName name="BRI" localSheetId="3">#REF!</definedName>
    <definedName name="BRI">#REF!</definedName>
    <definedName name="Button_1">"TradeSummary_Ken_Finicle_List"</definedName>
    <definedName name="C_" localSheetId="3">'[1]Sched 46'!#REF!</definedName>
    <definedName name="C_">'[1]Sched 46'!#REF!</definedName>
    <definedName name="CAE.T">[6]INTERNAL!$A$34:$IV$36</definedName>
    <definedName name="CAES1.T">[6]INTERNAL!$A$37:$IV$39</definedName>
    <definedName name="Capacity" localSheetId="3">#REF!</definedName>
    <definedName name="Capacity">#REF!</definedName>
    <definedName name="capfact" localSheetId="3">#REF!</definedName>
    <definedName name="capfact">#REF!</definedName>
    <definedName name="CASE">[12]INPUTS!$C$8</definedName>
    <definedName name="CaseDescription">'[9]Dispatch Cases'!$C$11</definedName>
    <definedName name="CBWorkbookPriority" hidden="1">-2060790043</definedName>
    <definedName name="CCGT_HeatRate">[9]Assumptions!$H$23</definedName>
    <definedName name="CCGTPrice">[9]Assumptions!$H$22</definedName>
    <definedName name="cep_test" localSheetId="3">'[13]External Allocators'!#REF!</definedName>
    <definedName name="cep_test">'[13]External Allocators'!#REF!</definedName>
    <definedName name="cerarvm" localSheetId="3">#REF!</definedName>
    <definedName name="cerarvm">#REF!</definedName>
    <definedName name="CL_RT" localSheetId="3">#REF!</definedName>
    <definedName name="CL_RT">#REF!</definedName>
    <definedName name="CL_RT2">'[14]Transp Data'!$A$6:$C$81</definedName>
    <definedName name="Classification" localSheetId="3">'[15]Unbundled Costs'!#REF!</definedName>
    <definedName name="Classification">'[15]Unbundled Costs'!#REF!</definedName>
    <definedName name="clawback" localSheetId="3">#REF!</definedName>
    <definedName name="clawback">#REF!</definedName>
    <definedName name="close" localSheetId="3">#REF!</definedName>
    <definedName name="close">#REF!</definedName>
    <definedName name="cod" localSheetId="3">#REF!</definedName>
    <definedName name="cod">#REF!</definedName>
    <definedName name="COLHOUSE" localSheetId="3">[5]model!#REF!</definedName>
    <definedName name="COLHOUSE">[5]model!#REF!</definedName>
    <definedName name="COLXFER" localSheetId="3">[5]model!#REF!</definedName>
    <definedName name="COLXFER">[5]model!#REF!</definedName>
    <definedName name="COMMON_ADMIN_ALLOCATED" localSheetId="3">#REF!</definedName>
    <definedName name="COMMON_ADMIN_ALLOCATED">#REF!</definedName>
    <definedName name="COMPINSR" localSheetId="3">#REF!</definedName>
    <definedName name="COMPINSR">#REF!</definedName>
    <definedName name="CONSERV" localSheetId="3">#REF!</definedName>
    <definedName name="CONSERV">#REF!</definedName>
    <definedName name="constructcont" localSheetId="3">#REF!</definedName>
    <definedName name="constructcont">#REF!</definedName>
    <definedName name="Construction_OH">'[16]Virtual 49 Back-Up'!$E$54</definedName>
    <definedName name="Consv_Rdr_Rt" localSheetId="3">[17]Sch_120!#REF!</definedName>
    <definedName name="Consv_Rdr_Rt">[17]Sch_120!#REF!</definedName>
    <definedName name="ContractDate" localSheetId="3">'[18]Dispatch Cases'!#REF!</definedName>
    <definedName name="ContractDate">'[18]Dispatch Cases'!#REF!</definedName>
    <definedName name="Conv_Factor" localSheetId="3">[17]Sch_120!#REF!</definedName>
    <definedName name="Conv_Factor">[17]Sch_120!#REF!</definedName>
    <definedName name="ConversionFactor">[9]Assumptions!$I$65</definedName>
    <definedName name="CONVFACT" localSheetId="3">[5]model!#REF!</definedName>
    <definedName name="CONVFACT">[5]model!#REF!</definedName>
    <definedName name="costofequit" localSheetId="3">#REF!</definedName>
    <definedName name="costofequit">#REF!</definedName>
    <definedName name="CPI" localSheetId="3">#REF!</definedName>
    <definedName name="CPI">#REF!</definedName>
    <definedName name="cspe_wkly_vect_input" localSheetId="3">#REF!</definedName>
    <definedName name="cspe_wkly_vect_input">#REF!</definedName>
    <definedName name="CurrQtr">'[19]Inc Stmt'!$AJ$222</definedName>
    <definedName name="CUS">[6]CLASSIFIERS!$A$6:$IV$6</definedName>
    <definedName name="CUST_1">[6]EXTERNAL!$A$22:$IV$24</definedName>
    <definedName name="CUST_4">[6]EXTERNAL!$A$25:$IV$27</definedName>
    <definedName name="CUST_5">[6]EXTERNAL!$A$28:$IV$30</definedName>
    <definedName name="CUST_6">[6]EXTERNAL!$A$31:$IV$33</definedName>
    <definedName name="CUSTDEP" localSheetId="3">#REF!</definedName>
    <definedName name="CUSTDEP">#REF!</definedName>
    <definedName name="D108.05.T">[6]INTERNAL!$A$22:$IV$24</definedName>
    <definedName name="D108.10.T">[6]INTERNAL!$A$25:$IV$27</definedName>
    <definedName name="D361.T">[6]INTERNAL!$A$4:$IV$6</definedName>
    <definedName name="D362.T">[6]INTERNAL!$A$7:$IV$9</definedName>
    <definedName name="D364.T">[6]INTERNAL!$A$10:$IV$12</definedName>
    <definedName name="D366.T">[6]INTERNAL!$A$13:$IV$15</definedName>
    <definedName name="D368.T">[6]INTERNAL!$A$16:$IV$18</definedName>
    <definedName name="D370.T">[6]INTERNAL!$A$19:$IV$21</definedName>
    <definedName name="D372.T">[6]INTERNAL!$A$28:$IV$30</definedName>
    <definedName name="Data" localSheetId="3">#REF!</definedName>
    <definedName name="Data">#REF!</definedName>
    <definedName name="Data.Avg">'[19]Avg Amts'!$A$5:$BP$34</definedName>
    <definedName name="Data.Qtrs.Avg">'[19]Avg Amts'!$A$5:$IV$5</definedName>
    <definedName name="DATA1" localSheetId="3">#REF!</definedName>
    <definedName name="DATA1">#REF!</definedName>
    <definedName name="DATA2" localSheetId="3">#REF!</definedName>
    <definedName name="DATA2">#REF!</definedName>
    <definedName name="DATA3" localSheetId="3">#REF!</definedName>
    <definedName name="DATA3">#REF!</definedName>
    <definedName name="DATA4" localSheetId="3">#REF!</definedName>
    <definedName name="DATA4">#REF!</definedName>
    <definedName name="DATA5" localSheetId="3">#REF!</definedName>
    <definedName name="DATA5">#REF!</definedName>
    <definedName name="DATA6" localSheetId="3">#REF!</definedName>
    <definedName name="DATA6">#REF!</definedName>
    <definedName name="daveisroyescal" localSheetId="3">#REF!</definedName>
    <definedName name="daveisroyescal">#REF!</definedName>
    <definedName name="daviesroyprice" localSheetId="3">#REF!</definedName>
    <definedName name="daviesroyprice">#REF!</definedName>
    <definedName name="dc_461" localSheetId="3">'[1]Sched 46'!#REF!</definedName>
    <definedName name="dc_461">'[1]Sched 46'!#REF!</definedName>
    <definedName name="dc_462" localSheetId="3">'[1]Sched 46'!#REF!</definedName>
    <definedName name="dc_462">'[1]Sched 46'!#REF!</definedName>
    <definedName name="dc_49" localSheetId="3">'[1]Sched 46'!#REF!</definedName>
    <definedName name="dc_49">'[1]Sched 46'!#REF!</definedName>
    <definedName name="dc_491" localSheetId="3">'[1]Sched 46'!#REF!</definedName>
    <definedName name="dc_491">'[1]Sched 46'!#REF!</definedName>
    <definedName name="dc_492" localSheetId="3">'[1]Sched 46'!#REF!</definedName>
    <definedName name="dc_492">'[1]Sched 46'!#REF!</definedName>
    <definedName name="debtforce" localSheetId="3">#REF!</definedName>
    <definedName name="debtforce">#REF!</definedName>
    <definedName name="DebtPerc">[9]Assumptions!$I$58</definedName>
    <definedName name="Degree_Days" localSheetId="3">#REF!</definedName>
    <definedName name="Degree_Days">#REF!</definedName>
    <definedName name="DELETE01" localSheetId="4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9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9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9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9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9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9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9" hidden="1">{#N/A,#N/A,FALSE,"Coversheet";#N/A,#N/A,FALSE,"QA"}</definedName>
    <definedName name="Delete21" hidden="1">{#N/A,#N/A,FALSE,"Coversheet";#N/A,#N/A,FALSE,"QA"}</definedName>
    <definedName name="DEM">[6]CLASSIFIERS!$A$4:$IV$4</definedName>
    <definedName name="DEM_1">[6]EXTERNAL!$A$7:$IV$9</definedName>
    <definedName name="DEM_12CP">[6]EXTERNAL!$A$118:$IV$120</definedName>
    <definedName name="DEM_12NCP_P">[6]EXTERNAL!$A$187:$IV$189</definedName>
    <definedName name="DEM_12NCP_S">[6]EXTERNAL!$A$190:$IV$192</definedName>
    <definedName name="DEM_12NCP1">[6]EXTERNAL!$A$139:$IV$141</definedName>
    <definedName name="DEM_12NCP2">[6]EXTERNAL!$A$130:$IV$132</definedName>
    <definedName name="DEM_1A">[6]EXTERNAL!$A$115:$IV$117</definedName>
    <definedName name="DEM_2A">[6]EXTERNAL!$A$148:$IV$150</definedName>
    <definedName name="DEM_3A">[6]EXTERNAL!$A$199:$IV$201</definedName>
    <definedName name="DEM_3B">[6]EXTERNAL!$A$196:$IV$198</definedName>
    <definedName name="DEMAND" localSheetId="3">'[1]Sched 46'!#REF!</definedName>
    <definedName name="DEMAND">'[1]Sched 46'!#REF!</definedName>
    <definedName name="Demands" localSheetId="3">#REF!</definedName>
    <definedName name="Demands">#REF!</definedName>
    <definedName name="DEPRECIATION" localSheetId="3">#REF!</definedName>
    <definedName name="DEPRECIATION">#REF!</definedName>
    <definedName name="DES1.T">[6]INTERNAL!$A$40:$IV$42</definedName>
    <definedName name="DES2.T">[6]INTERNAL!$A$43:$IV$45</definedName>
    <definedName name="devfee" localSheetId="3">#REF!</definedName>
    <definedName name="devfee">#REF!</definedName>
    <definedName name="DF_HeatRate">[9]Assumptions!$L$23</definedName>
    <definedName name="DFIT" localSheetId="4" hidden="1">{#N/A,#N/A,FALSE,"Coversheet";#N/A,#N/A,FALSE,"QA"}</definedName>
    <definedName name="DFIT" localSheetId="9" hidden="1">{#N/A,#N/A,FALSE,"Coversheet";#N/A,#N/A,FALSE,"QA"}</definedName>
    <definedName name="DFIT" hidden="1">{#N/A,#N/A,FALSE,"Coversheet";#N/A,#N/A,FALSE,"QA"}</definedName>
    <definedName name="DIR_40">[6]EXTERNAL!$A$193:$IV$195</definedName>
    <definedName name="DIR_449">[6]EXTERNAL!$A$127:$IV$129</definedName>
    <definedName name="DIR_449_ENERGY">[6]EXTERNAL!$A$160:$IV$162</definedName>
    <definedName name="DIR_449_HV">[6]EXTERNAL!$A$157:$IV$159</definedName>
    <definedName name="DIR_449_OATT">[6]EXTERNAL!$A$166:$IV$168</definedName>
    <definedName name="DIR_RESALE">[6]EXTERNAL!$A$124:$IV$126</definedName>
    <definedName name="DIR_RESALE_LARGE">[6]EXTERNAL!$A$154:$IV$156</definedName>
    <definedName name="DIR_RESALE_SMALL">[6]EXTERNAL!$A$151:$IV$153</definedName>
    <definedName name="DIR108.09">[6]EXTERNAL!$A$106:$IV$108</definedName>
    <definedName name="DIR235.00">[6]EXTERNAL!$A$85:$IV$87</definedName>
    <definedName name="DIR360.01">[6]EXTERNAL!$A$37:$IV$39</definedName>
    <definedName name="DIR361.01">[6]EXTERNAL!$A$40:$IV$42</definedName>
    <definedName name="DIR362.01">[6]EXTERNAL!$A$43:$IV$45</definedName>
    <definedName name="DIR364.01">[6]EXTERNAL!$A$46:$IV$48</definedName>
    <definedName name="DIR366.01">[6]EXTERNAL!$A$49:$IV$51</definedName>
    <definedName name="DIR368.03">[6]EXTERNAL!$A$55:$IV$57</definedName>
    <definedName name="DIR368.03C">[6]EXTERNAL!$A$52:$IV$54</definedName>
    <definedName name="DIR372.00">[6]EXTERNAL!$A$58:$IV$60</definedName>
    <definedName name="DIR373.00">[6]EXTERNAL!$A$61:$IV$63</definedName>
    <definedName name="DIR450.01">[6]EXTERNAL!$A$10:$IV$12</definedName>
    <definedName name="DIR450.02">[6]EXTERNAL!$A$184:$IV$186</definedName>
    <definedName name="DIR451.02">[6]EXTERNAL!$A$70:$IV$72</definedName>
    <definedName name="DIR451.03">[6]EXTERNAL!$A$136:$IV$138</definedName>
    <definedName name="DIR451.05">[6]EXTERNAL!$A$76:$IV$78</definedName>
    <definedName name="DIR451.06">[6]EXTERNAL!$A$109:$IV$111</definedName>
    <definedName name="DIR451.07">[6]EXTERNAL!$A$133:$IV$135</definedName>
    <definedName name="DIR454.04">[6]EXTERNAL!$A$73:$IV$75</definedName>
    <definedName name="DIR556.01">[6]EXTERNAL!$A$175:$IV$177</definedName>
    <definedName name="DIR565.02">[6]EXTERNAL!$A$178:$IV$180</definedName>
    <definedName name="DIR908.01">[6]EXTERNAL!$A$172:$IV$174</definedName>
    <definedName name="DIR920.01">[6]EXTERNAL!$A$181:$IV$183</definedName>
    <definedName name="Disc" localSheetId="3">'[18]Debt Amortization'!#REF!</definedName>
    <definedName name="Disc">'[18]Debt Amortization'!#REF!</definedName>
    <definedName name="DOCKET" localSheetId="3">#REF!</definedName>
    <definedName name="DOCKET">#REF!</definedName>
    <definedName name="DocketNumber" localSheetId="9">'[20]JHS-4'!$AP$2</definedName>
    <definedName name="DocketNumber">'[21]JHS-19'!$AR$2</definedName>
    <definedName name="DP.T">[6]INTERNAL!$A$46:$IV$48</definedName>
    <definedName name="DurPTC" localSheetId="3">#REF!</definedName>
    <definedName name="DurPTC">#REF!</definedName>
    <definedName name="EBFIT.T">[6]INTERNAL!$A$88:$IV$90</definedName>
    <definedName name="ec_46s1" localSheetId="3">'[1]Sched 46'!#REF!</definedName>
    <definedName name="ec_46s1">'[1]Sched 46'!#REF!</definedName>
    <definedName name="ec_46s2" localSheetId="3">'[1]Sched 46'!#REF!</definedName>
    <definedName name="ec_46s2">'[1]Sched 46'!#REF!</definedName>
    <definedName name="ec_46w1" localSheetId="3">'[1]Sched 46'!#REF!</definedName>
    <definedName name="ec_46w1">'[1]Sched 46'!#REF!</definedName>
    <definedName name="ec_46w2" localSheetId="3">'[1]Sched 46'!#REF!</definedName>
    <definedName name="ec_46w2">'[1]Sched 46'!#REF!</definedName>
    <definedName name="ec_49s1" localSheetId="3">'[1]Sched 46'!#REF!</definedName>
    <definedName name="ec_49s1">'[1]Sched 46'!#REF!</definedName>
    <definedName name="ec_49s2" localSheetId="3">'[1]Sched 46'!#REF!</definedName>
    <definedName name="ec_49s2">'[1]Sched 46'!#REF!</definedName>
    <definedName name="ec_49w1" localSheetId="3">'[1]Sched 46'!#REF!</definedName>
    <definedName name="ec_49w1">'[1]Sched 46'!#REF!</definedName>
    <definedName name="ec_49w2" localSheetId="3">'[1]Sched 46'!#REF!</definedName>
    <definedName name="ec_49w2">'[1]Sched 46'!#REF!</definedName>
    <definedName name="EffTax">[6]INPUTS!$F$31</definedName>
    <definedName name="Electp1" localSheetId="3">#REF!</definedName>
    <definedName name="Electp1">#REF!</definedName>
    <definedName name="Electp2" localSheetId="3">#REF!</definedName>
    <definedName name="Electp2">#REF!</definedName>
    <definedName name="Electric_Prices">'[22]Monthly Price Summary'!$B$4:$E$27</definedName>
    <definedName name="ElecWC_LineItems">[7]BS!$AO$7:$AO$3420</definedName>
    <definedName name="ElRBLine">[7]BS!$AP$7:$AP$3141</definedName>
    <definedName name="EMPLBENE" localSheetId="3">#REF!</definedName>
    <definedName name="EMPLBENE">#REF!</definedName>
    <definedName name="EndDate">[9]Assumptions!$C$11</definedName>
    <definedName name="endptcyr" localSheetId="3">#REF!</definedName>
    <definedName name="endptcyr">#REF!</definedName>
    <definedName name="energy" localSheetId="3">'[1]Sched 46'!#REF!</definedName>
    <definedName name="energy">'[1]Sched 46'!#REF!</definedName>
    <definedName name="ENERGY_1">[6]EXTERNAL!$A$4:$IV$6</definedName>
    <definedName name="ENERGY_2">[6]EXTERNAL!$A$145:$IV$147</definedName>
    <definedName name="enxco2005" localSheetId="3">#REF!</definedName>
    <definedName name="enxco2005">#REF!</definedName>
    <definedName name="enxcoescal" localSheetId="3">#REF!</definedName>
    <definedName name="enxcoescal">#REF!</definedName>
    <definedName name="enxcoownperc" localSheetId="3">#REF!</definedName>
    <definedName name="enxcoownperc">#REF!</definedName>
    <definedName name="epcfee" localSheetId="3">#REF!</definedName>
    <definedName name="epcfee">#REF!</definedName>
    <definedName name="EPIS.T">[6]INTERNAL!$A$49:$IV$51</definedName>
    <definedName name="equitperc" localSheetId="3">#REF!</definedName>
    <definedName name="equitperc">#REF!</definedName>
    <definedName name="estrateRES" localSheetId="3">#REF!</definedName>
    <definedName name="estrateRES">#REF!</definedName>
    <definedName name="Expected_Life" localSheetId="3">#REF!</definedName>
    <definedName name="Expected_Life">#REF!</definedName>
    <definedName name="FACTORS" localSheetId="3">#REF!</definedName>
    <definedName name="FACTORS">#REF!</definedName>
    <definedName name="FCR">'[16]Virtual 49 Back-Up'!$B$20</definedName>
    <definedName name="Fed_Cap_Tax">[23]Inputs!$E$112</definedName>
    <definedName name="FedTaxRate">[9]Assumptions!$C$33</definedName>
    <definedName name="FERCRATE" localSheetId="3">#REF!</definedName>
    <definedName name="FERCRATE">#REF!</definedName>
    <definedName name="FF" localSheetId="3">#REF!</definedName>
    <definedName name="FF">#REF!</definedName>
    <definedName name="FIELDCHRG" localSheetId="3">[5]model!#REF!</definedName>
    <definedName name="FIELDCHRG">[5]model!#REF!</definedName>
    <definedName name="Final" localSheetId="3">#REF!</definedName>
    <definedName name="Final">#REF!</definedName>
    <definedName name="firstptcyr" localSheetId="3">#REF!</definedName>
    <definedName name="firstptcyr">#REF!</definedName>
    <definedName name="firstyearmonths" localSheetId="3">#REF!</definedName>
    <definedName name="firstyearmonths">#REF!</definedName>
    <definedName name="FIT" localSheetId="3">#REF!</definedName>
    <definedName name="FIT">#REF!</definedName>
    <definedName name="fixedtrans" localSheetId="3">#REF!</definedName>
    <definedName name="fixedtrans">#REF!</definedName>
    <definedName name="fpldebt" localSheetId="3">#REF!</definedName>
    <definedName name="fpldebt">#REF!</definedName>
    <definedName name="FPLequit" localSheetId="3">#REF!</definedName>
    <definedName name="FPLequit">#REF!</definedName>
    <definedName name="FTAX">[6]INPUTS!$F$30</definedName>
    <definedName name="Fuel" localSheetId="3">#REF!</definedName>
    <definedName name="Fuel">#REF!</definedName>
    <definedName name="GDPIP" localSheetId="3">#REF!</definedName>
    <definedName name="GDPIP">#REF!</definedName>
    <definedName name="GeoDate" localSheetId="3">'[18]Dispatch Cases'!#REF!</definedName>
    <definedName name="GeoDate">'[18]Dispatch Cases'!#REF!</definedName>
    <definedName name="GP.T">[6]INTERNAL!$A$52:$IV$54</definedName>
    <definedName name="gpdip" localSheetId="3">#REF!</definedName>
    <definedName name="gpdip">#REF!</definedName>
    <definedName name="graph" localSheetId="3">#REF!</definedName>
    <definedName name="graph">#REF!</definedName>
    <definedName name="HydroCap" localSheetId="3">#REF!</definedName>
    <definedName name="HydroCap">#REF!</definedName>
    <definedName name="HydroGen" localSheetId="3">[18]Dispatch!#REF!</definedName>
    <definedName name="HydroGen">[18]Dispatch!#REF!</definedName>
    <definedName name="IBFIT.T">[6]INTERNAL!$A$85:$IV$87</definedName>
    <definedName name="IDCRATE" localSheetId="3">#REF!</definedName>
    <definedName name="IDCRATE">#REF!</definedName>
    <definedName name="INCSTMNT" localSheetId="3">#REF!</definedName>
    <definedName name="INCSTMNT">#REF!</definedName>
    <definedName name="INCSTMT" localSheetId="3">#REF!</definedName>
    <definedName name="INCSTMT">#REF!</definedName>
    <definedName name="inflat" localSheetId="3">#REF!</definedName>
    <definedName name="inflat">#REF!</definedName>
    <definedName name="inflatCERA" localSheetId="3">#REF!</definedName>
    <definedName name="inflatCERA">#REF!</definedName>
    <definedName name="INTRESEXCH">[24]Sheet1!$AG$1</definedName>
    <definedName name="INVPLAN" localSheetId="3">#REF!</definedName>
    <definedName name="INVPLAN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cf" localSheetId="3">#REF!</definedName>
    <definedName name="julcf">#REF!</definedName>
    <definedName name="julcost" localSheetId="3">#REF!</definedName>
    <definedName name="julcost">#REF!</definedName>
    <definedName name="Kwh_grc06_tye0905" localSheetId="3">#REF!</definedName>
    <definedName name="Kwh_grc06_tye0905">#REF!</definedName>
    <definedName name="LATEPAY">[24]Sheet1!$E$3:$E$25</definedName>
    <definedName name="Lease_total" localSheetId="3">#REF!</definedName>
    <definedName name="Lease_total">#REF!</definedName>
    <definedName name="LINE.T">[6]INTERNAL!$A$55:$IV$57</definedName>
    <definedName name="Line_10" localSheetId="3">#REF!</definedName>
    <definedName name="Line_10">#REF!</definedName>
    <definedName name="Line_11" localSheetId="3">#REF!</definedName>
    <definedName name="Line_11">#REF!</definedName>
    <definedName name="Line_12" localSheetId="3">#REF!</definedName>
    <definedName name="Line_12">#REF!</definedName>
    <definedName name="line_14" localSheetId="3">#REF!</definedName>
    <definedName name="line_14">#REF!</definedName>
    <definedName name="Line_15" localSheetId="3">#REF!</definedName>
    <definedName name="Line_15">#REF!</definedName>
    <definedName name="Line_19" localSheetId="3">#REF!</definedName>
    <definedName name="Line_19">#REF!</definedName>
    <definedName name="Line_22" localSheetId="3">#REF!</definedName>
    <definedName name="Line_22">#REF!</definedName>
    <definedName name="Line_23" localSheetId="3">#REF!</definedName>
    <definedName name="Line_23">#REF!</definedName>
    <definedName name="Line_25" localSheetId="3">#REF!</definedName>
    <definedName name="Line_25">#REF!</definedName>
    <definedName name="Line_OH" localSheetId="3">#REF!</definedName>
    <definedName name="Line_OH">#REF!</definedName>
    <definedName name="LoadArray">'[25]Load Source Data'!$C$78:$X$89</definedName>
    <definedName name="LoadGrowthAdder" localSheetId="3">#REF!</definedName>
    <definedName name="LoadGrowthAdder">#REF!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M" localSheetId="3">'[1]Sched 46'!#REF!</definedName>
    <definedName name="M">'[1]Sched 46'!#REF!</definedName>
    <definedName name="M9100F4" localSheetId="3">#REF!</definedName>
    <definedName name="M9100F4">#REF!</definedName>
    <definedName name="M9100F4_v4">[26]M9100F4!$A$1:$V$99</definedName>
    <definedName name="manutaxfit" localSheetId="3">#REF!</definedName>
    <definedName name="manutaxfit">#REF!</definedName>
    <definedName name="mcnarycost" localSheetId="3">#REF!</definedName>
    <definedName name="mcnarycost">#REF!</definedName>
    <definedName name="mcnarytoggle" localSheetId="3">#REF!</definedName>
    <definedName name="mcnarytoggle">#REF!</definedName>
    <definedName name="MERGER_COST">[24]Sheet1!$AF$3:$AJ$28</definedName>
    <definedName name="METER" localSheetId="3">'[1]Sched 46'!#REF!</definedName>
    <definedName name="METER">'[1]Sched 46'!#REF!</definedName>
    <definedName name="Miller" hidden="1">{#N/A,#N/A,FALSE,"Expenditures";#N/A,#N/A,FALSE,"Property Placed In-Service";#N/A,#N/A,FALSE,"CWIP Balances"}</definedName>
    <definedName name="MISCELLANEOUS" localSheetId="3">#REF!</definedName>
    <definedName name="MISCELLANEOUS">#REF!</definedName>
    <definedName name="MonTotalDispatch" localSheetId="3">[18]Dispatch!#REF!</definedName>
    <definedName name="MonTotalDispatch">[18]Dispatch!#REF!</definedName>
    <definedName name="MT" localSheetId="3">#REF!</definedName>
    <definedName name="MT">#REF!</definedName>
    <definedName name="MTD_Format">[27]Mthly!$B$11:$D$11,[27]Mthly!$B$31:$D$31</definedName>
    <definedName name="MustRunGen" localSheetId="3">[18]Dispatch!#REF!</definedName>
    <definedName name="MustRunGen">[18]Dispatch!#REF!</definedName>
    <definedName name="Mwh" localSheetId="3">#REF!</definedName>
    <definedName name="Mwh">#REF!</definedName>
    <definedName name="nameplate" localSheetId="3">#REF!</definedName>
    <definedName name="nameplate">#REF!</definedName>
    <definedName name="NCP_360">[6]EXTERNAL!$A$13:$IV$15</definedName>
    <definedName name="NCP_361">[6]EXTERNAL!$A$16:$IV$18</definedName>
    <definedName name="NCP_362">[6]EXTERNAL!$A$19:$IV$21</definedName>
    <definedName name="non_AURORA_lookup" localSheetId="3">#REF!</definedName>
    <definedName name="non_AURORA_lookup">#REF!</definedName>
    <definedName name="non_core_lookup" localSheetId="3">#REF!</definedName>
    <definedName name="non_core_lookup">#REF!</definedName>
    <definedName name="nonrefundtrans" localSheetId="3">#REF!</definedName>
    <definedName name="nonrefundtrans">#REF!</definedName>
    <definedName name="novcf" localSheetId="3">#REF!</definedName>
    <definedName name="novcf">#REF!</definedName>
    <definedName name="novcost" localSheetId="3">#REF!</definedName>
    <definedName name="novcost">#REF!</definedName>
    <definedName name="NRG">[6]CLASSIFIERS!$A$5:$IV$5</definedName>
    <definedName name="numturbines" localSheetId="3">#REF!</definedName>
    <definedName name="numturbines">#REF!</definedName>
    <definedName name="numturbptc" localSheetId="3">#REF!</definedName>
    <definedName name="numturbptc">#REF!</definedName>
    <definedName name="NWSales_MWH" localSheetId="3">[3]DT_A_AMW93!#REF!</definedName>
    <definedName name="NWSales_MWH">[3]DT_A_AMW93!#REF!</definedName>
    <definedName name="O_M_Rate">'[16]Virtual 49 Back-Up'!$B$21</definedName>
    <definedName name="OBCLEASE">[24]Sheet1!$AF$4:$AI$23</definedName>
    <definedName name="octcf" localSheetId="3">#REF!</definedName>
    <definedName name="octcf">#REF!</definedName>
    <definedName name="octcost" localSheetId="3">#REF!</definedName>
    <definedName name="octcost">#REF!</definedName>
    <definedName name="OH">[6]CLASSIFIERS!$A$8:$IV$8</definedName>
    <definedName name="OH_NCP">[6]EXTERNAL!$A$79:$IV$81</definedName>
    <definedName name="OH_SVC">[6]EXTERNAL!$A$142:$IV$144</definedName>
    <definedName name="OH_TFMR">[6]EXTERNAL!$A$97:$IV$99</definedName>
    <definedName name="OH_TFMRC">[6]EXTERNAL!$A$94:$IV$96</definedName>
    <definedName name="OMtoggle" localSheetId="3">#REF!</definedName>
    <definedName name="OMtoggle">#REF!</definedName>
    <definedName name="OP_Mo_Year1" localSheetId="3">#REF!</definedName>
    <definedName name="OP_Mo_Year1">#REF!</definedName>
    <definedName name="OPCONT" localSheetId="3">#REF!</definedName>
    <definedName name="OPCONT">#REF!</definedName>
    <definedName name="OPEXPPF" localSheetId="3">[28]model!#REF!</definedName>
    <definedName name="OPEXPPF">[28]model!#REF!</definedName>
    <definedName name="OPEXPRS" localSheetId="3">[5]model!#REF!</definedName>
    <definedName name="OPEXPRS">[5]model!#REF!</definedName>
    <definedName name="OthRCF">[12]INPUTS!$F$41</definedName>
    <definedName name="OthUnc">[6]INPUTS!$F$36</definedName>
    <definedName name="outlookdata">'[29]pivoted data'!$D$3:$Q$90</definedName>
    <definedName name="Page1" localSheetId="3">#REF!</definedName>
    <definedName name="Page1">#REF!</definedName>
    <definedName name="Page2" localSheetId="3">#REF!</definedName>
    <definedName name="Page2">#REF!</definedName>
    <definedName name="parasitic" localSheetId="3">#REF!</definedName>
    <definedName name="parasitic">#REF!</definedName>
    <definedName name="parasiticprice" localSheetId="3">#REF!</definedName>
    <definedName name="parasiticprice">#REF!</definedName>
    <definedName name="PEBBLE" localSheetId="3">[5]model!#REF!</definedName>
    <definedName name="PEBBLE">[5]model!#REF!</definedName>
    <definedName name="percdebtcov" localSheetId="3">#REF!</definedName>
    <definedName name="percdebtcov">#REF!</definedName>
    <definedName name="Percent_debt">[23]Inputs!$E$129</definedName>
    <definedName name="PERCENTAGES_CALCULATED" localSheetId="3">#REF!</definedName>
    <definedName name="PERCENTAGES_CALCULATED">#REF!</definedName>
    <definedName name="percpersonal" localSheetId="3">#REF!</definedName>
    <definedName name="percpersonal">#REF!</definedName>
    <definedName name="percreal" localSheetId="3">#REF!</definedName>
    <definedName name="percreal">#REF!</definedName>
    <definedName name="personalproptaxadjust" localSheetId="3">#REF!</definedName>
    <definedName name="personalproptaxadjust">#REF!</definedName>
    <definedName name="postclawdev" localSheetId="3">#REF!</definedName>
    <definedName name="postclawdev">#REF!</definedName>
    <definedName name="postclawdevshar" localSheetId="3">#REF!</definedName>
    <definedName name="postclawdevshar">#REF!</definedName>
    <definedName name="postclawtaxshar" localSheetId="3">#REF!</definedName>
    <definedName name="postclawtaxshar">#REF!</definedName>
    <definedName name="postclawtaxshare" localSheetId="3">#REF!</definedName>
    <definedName name="postclawtaxshare">#REF!</definedName>
    <definedName name="postpreftaxshar" localSheetId="3">#REF!</definedName>
    <definedName name="postpreftaxshar">#REF!</definedName>
    <definedName name="POWER.T">[6]INTERNAL!$A$58:$IV$60</definedName>
    <definedName name="PP.T">[6]INTERNAL!$A$61:$IV$63</definedName>
    <definedName name="ppl_wkly_vect_input" localSheetId="3">#REF!</definedName>
    <definedName name="ppl_wkly_vect_input">#REF!</definedName>
    <definedName name="preferredreturn" localSheetId="3">#REF!</definedName>
    <definedName name="preferredreturn">#REF!</definedName>
    <definedName name="presentvaluedate" localSheetId="3">#REF!</definedName>
    <definedName name="presentvaluedate">#REF!</definedName>
    <definedName name="pretaxdebt" localSheetId="3">#REF!</definedName>
    <definedName name="pretaxdebt">#REF!</definedName>
    <definedName name="PreTaxDebtCost">[9]Assumptions!$I$56</definedName>
    <definedName name="pretaxequit" localSheetId="3">#REF!</definedName>
    <definedName name="pretaxequit">#REF!</definedName>
    <definedName name="PreTaxWACC">[9]Assumptions!$I$62</definedName>
    <definedName name="PriceCaseTable" localSheetId="3">#REF!</definedName>
    <definedName name="PriceCaseTable">#REF!</definedName>
    <definedName name="Prices_Aurora">'[22]Monthly Price Summary'!$C$4:$H$63</definedName>
    <definedName name="PRINT" localSheetId="3">'[1]Sched 46'!#REF!</definedName>
    <definedName name="PRINT">'[1]Sched 46'!#REF!</definedName>
    <definedName name="_xlnm.Print_Area" localSheetId="0">'Proforma Proposed  Rev'!$A$1:$I$39</definedName>
    <definedName name="_xlnm.Print_Area" localSheetId="1">'Rate Spread &amp; Design'!$A$1:$L$36</definedName>
    <definedName name="_xlnm.Print_Area" localSheetId="4">'Rev Requirement (CTM-4)'!$A$1:$J$23</definedName>
    <definedName name="_xlnm.Print_Area" localSheetId="5">'Street Light Rates (CTM-5)'!$A$1:$R$138</definedName>
    <definedName name="_xlnm.Print_Area" localSheetId="2">'Typical Res'!$A$1:$F$39</definedName>
    <definedName name="_xlnm.Print_Area" localSheetId="3">'Typical Res w-o TGrants'!$A$1:$F$40</definedName>
    <definedName name="_xlnm.Print_Area" localSheetId="6">'UE-111048 Load Research'!$A$2:$L$54</definedName>
    <definedName name="_xlnm.Print_Area" localSheetId="7">'UE-111048 LR - CP DEM'!$A$1:$V$214</definedName>
    <definedName name="_xlnm.Print_Area" localSheetId="8">'UE-111048 LR - ENERGY'!$A$1:$J$47</definedName>
    <definedName name="Print_Area1" localSheetId="3">#REF!</definedName>
    <definedName name="Print_Area1">#REF!</definedName>
    <definedName name="_xlnm.Print_Titles" localSheetId="5">'Street Light Rates (CTM-5)'!$1:$5</definedName>
    <definedName name="_xlnm.Print_Titles" localSheetId="7">'UE-111048 LR - CP DEM'!$1:$6</definedName>
    <definedName name="PRO_FORMA" localSheetId="3">#REF!</definedName>
    <definedName name="PRO_FORMA">#REF!</definedName>
    <definedName name="PRODADJ" localSheetId="3">[5]model!#REF!</definedName>
    <definedName name="PRODADJ">[5]model!#REF!</definedName>
    <definedName name="Prodprop" localSheetId="3">#REF!</definedName>
    <definedName name="Prodprop">#REF!</definedName>
    <definedName name="Production_Factor" localSheetId="3">#REF!</definedName>
    <definedName name="Production_Factor">#REF!</definedName>
    <definedName name="PROFORMA">[6]EXTERNAL!$A$67:$IV$69</definedName>
    <definedName name="PROFORMA_RETAIL">[6]EXTERNAL!$A$91:$IV$93</definedName>
    <definedName name="PROFORMA_RETAIL_TAX">[6]EXTERNAL!$A$169:$IV$171</definedName>
    <definedName name="ProformaPrint" localSheetId="3">[30]Bremerton!#REF!</definedName>
    <definedName name="ProformaPrint">[30]Bremerton!#REF!</definedName>
    <definedName name="ProposedPrint" localSheetId="3">[30]Bremerton!#REF!</definedName>
    <definedName name="ProposedPrint">[30]Bremerton!#REF!</definedName>
    <definedName name="PROPSALES" localSheetId="3">[5]model!#REF!</definedName>
    <definedName name="PROPSALES">[5]model!#REF!</definedName>
    <definedName name="proptaxdiscfactor" localSheetId="3">#REF!</definedName>
    <definedName name="proptaxdiscfactor">#REF!</definedName>
    <definedName name="proptaxrate" localSheetId="3">#REF!</definedName>
    <definedName name="proptaxrate">#REF!</definedName>
    <definedName name="Prov_Cap_Tax">[23]Inputs!$E$111</definedName>
    <definedName name="PSEBPAshare" localSheetId="3">#REF!</definedName>
    <definedName name="PSEBPAshare">#REF!</definedName>
    <definedName name="pseownperc" localSheetId="3">#REF!</definedName>
    <definedName name="pseownperc">#REF!</definedName>
    <definedName name="PSEWACC" localSheetId="3">#REF!</definedName>
    <definedName name="PSEWACC">#REF!</definedName>
    <definedName name="PSPL" localSheetId="3">#REF!</definedName>
    <definedName name="PSPL">#REF!</definedName>
    <definedName name="PTC" localSheetId="3">#REF!</definedName>
    <definedName name="PTC">#REF!</definedName>
    <definedName name="ptceffective" localSheetId="3">#REF!</definedName>
    <definedName name="ptceffective">#REF!</definedName>
    <definedName name="PTCescal" localSheetId="3">#REF!</definedName>
    <definedName name="PTCescal">#REF!</definedName>
    <definedName name="ptcescalstart" localSheetId="3">#REF!</definedName>
    <definedName name="ptcescalstart">#REF!</definedName>
    <definedName name="PTDGP.T">[6]INTERNAL!$A$64:$IV$66</definedName>
    <definedName name="PTDP.T">[6]INTERNAL!$A$67:$IV$69</definedName>
    <definedName name="PWRCSTPF" localSheetId="3">[5]model!#REF!</definedName>
    <definedName name="PWRCSTPF">[5]model!#REF!</definedName>
    <definedName name="PWRCSTRS" localSheetId="3">#REF!</definedName>
    <definedName name="PWRCSTRS">#REF!</definedName>
    <definedName name="PWRCSTWP" localSheetId="3">[28]model!#REF!</definedName>
    <definedName name="PWRCSTWP">[28]model!#REF!</definedName>
    <definedName name="PWRCSTWR" localSheetId="3">[5]model!#REF!</definedName>
    <definedName name="PWRCSTWR">[5]model!#REF!</definedName>
    <definedName name="QA" localSheetId="3">[31]IPOA2002!#REF!</definedName>
    <definedName name="QA">[31]IPOA2002!#REF!</definedName>
    <definedName name="qqq" hidden="1">{#N/A,#N/A,FALSE,"schA"}</definedName>
    <definedName name="RATE" localSheetId="3">#REF!</definedName>
    <definedName name="RATE">#REF!</definedName>
    <definedName name="RATE2">'[14]Transp Data'!$A$8:$I$112</definedName>
    <definedName name="RATEBASE" localSheetId="3">#REF!</definedName>
    <definedName name="RATEBASE">#REF!</definedName>
    <definedName name="RATEBASE_U95" localSheetId="3">#REF!</definedName>
    <definedName name="RATEBASE_U95">#REF!</definedName>
    <definedName name="RATECASE" localSheetId="3">[5]model!#REF!</definedName>
    <definedName name="RATECASE">[5]model!#REF!</definedName>
    <definedName name="RB.T">[6]INTERNAL!$A$70:$IV$72</definedName>
    <definedName name="RdSch_CY" localSheetId="3">'[32]INPUT TAB'!#REF!</definedName>
    <definedName name="RdSch_CY">'[32]INPUT TAB'!#REF!</definedName>
    <definedName name="RdSch_PY" localSheetId="3">'[32]INPUT TAB'!#REF!</definedName>
    <definedName name="RdSch_PY">'[32]INPUT TAB'!#REF!</definedName>
    <definedName name="RdSch_PY2" localSheetId="3">'[32]INPUT TAB'!#REF!</definedName>
    <definedName name="RdSch_PY2">'[32]INPUT TAB'!#REF!</definedName>
    <definedName name="Realization" localSheetId="3">#REF!</definedName>
    <definedName name="Realization">#REF!</definedName>
    <definedName name="realproptaxadjust" localSheetId="3">#REF!</definedName>
    <definedName name="realproptaxadjust">#REF!</definedName>
    <definedName name="REC" localSheetId="3">#REF!</definedName>
    <definedName name="REC">#REF!</definedName>
    <definedName name="regasset" localSheetId="3">#REF!</definedName>
    <definedName name="regasset">#REF!</definedName>
    <definedName name="resdebt" localSheetId="3">#REF!</definedName>
    <definedName name="resdebt">#REF!</definedName>
    <definedName name="resepcdevcost" localSheetId="3">#REF!</definedName>
    <definedName name="resepcdevcost">#REF!</definedName>
    <definedName name="RESequit" localSheetId="3">#REF!</definedName>
    <definedName name="RESequit">#REF!</definedName>
    <definedName name="RESID">[6]EXTERNAL!$A$88:$IV$90</definedName>
    <definedName name="resource_lookup">'[33]#REF'!$B$3:$C$112</definedName>
    <definedName name="ResRCF">[12]INPUTS!$F$39</definedName>
    <definedName name="RESTATING" localSheetId="3">#REF!</definedName>
    <definedName name="RESTATING">#REF!</definedName>
    <definedName name="Results" localSheetId="3">#REF!</definedName>
    <definedName name="Results">#REF!</definedName>
    <definedName name="ResUnc">[6]INPUTS!$F$34</definedName>
    <definedName name="retain" localSheetId="3">#REF!</definedName>
    <definedName name="retain">#REF!</definedName>
    <definedName name="RETIREPLAN" localSheetId="3">[5]model!#REF!</definedName>
    <definedName name="RETIREPLAN">[5]model!#REF!</definedName>
    <definedName name="REVADJ" localSheetId="3">#REF!</definedName>
    <definedName name="REVADJ">#REF!</definedName>
    <definedName name="REVFAC1.T">[6]INTERNAL!$A$73:$IV$75</definedName>
    <definedName name="REVREQ" localSheetId="3">#REF!</definedName>
    <definedName name="REVREQ">#REF!</definedName>
    <definedName name="ROD">[6]INPUTS!$F$25</definedName>
    <definedName name="ROE" localSheetId="3">[5]model!#REF!</definedName>
    <definedName name="ROE">[5]model!#REF!</definedName>
    <definedName name="ROR">[12]INPUTS!$F$24</definedName>
    <definedName name="royalty" localSheetId="3">#REF!</definedName>
    <definedName name="royalty">#REF!</definedName>
    <definedName name="royenergyprice" localSheetId="3">#REF!</definedName>
    <definedName name="royenergyprice">#REF!</definedName>
    <definedName name="royescal" localSheetId="3">#REF!</definedName>
    <definedName name="royescal">#REF!</definedName>
    <definedName name="roysched1perc" localSheetId="3">#REF!</definedName>
    <definedName name="roysched1perc">#REF!</definedName>
    <definedName name="roysched2perc" localSheetId="3">#REF!</definedName>
    <definedName name="roysched2perc">#REF!</definedName>
    <definedName name="SALESRESALEP" localSheetId="3">[28]model!#REF!</definedName>
    <definedName name="SALESRESALEP">[28]model!#REF!</definedName>
    <definedName name="SALESRESALER" localSheetId="3">[28]model!#REF!</definedName>
    <definedName name="SALESRESALER">[28]model!#REF!</definedName>
    <definedName name="salestax" localSheetId="3">#REF!</definedName>
    <definedName name="salestax">#REF!</definedName>
    <definedName name="SAPBEXhrIndnt" hidden="1">"Wide"</definedName>
    <definedName name="SAPsysID" hidden="1">"708C5W7SBKP804JT78WJ0JNKI"</definedName>
    <definedName name="SAPwbID" hidden="1">"ARS"</definedName>
    <definedName name="SBRCF">[12]INPUTS!$F$40</definedName>
    <definedName name="SbUnc">[6]INPUTS!$F$35</definedName>
    <definedName name="schedtoggle" localSheetId="3">#REF!</definedName>
    <definedName name="schedtoggle">#REF!</definedName>
    <definedName name="SeatacPrint" localSheetId="3">[30]Bremerton!#REF!</definedName>
    <definedName name="SeatacPrint">[30]Bremerton!#REF!</definedName>
    <definedName name="SecSSW_MWH" localSheetId="3">[3]DT_A_AMW93!#REF!</definedName>
    <definedName name="SecSSW_MWH">[3]DT_A_AMW93!#REF!</definedName>
    <definedName name="Sep03AMA">[7]BS!$AN$7:$AN$3420</definedName>
    <definedName name="sepcf" localSheetId="3">#REF!</definedName>
    <definedName name="sepcf">#REF!</definedName>
    <definedName name="sepcost" localSheetId="3">#REF!</definedName>
    <definedName name="sepcost">#REF!</definedName>
    <definedName name="SKAGIT" localSheetId="3">[5]model!#REF!</definedName>
    <definedName name="SKAGIT">[5]model!#REF!</definedName>
    <definedName name="SLFINSURANCE" localSheetId="3">#REF!</definedName>
    <definedName name="SLFINSURANCE">#REF!</definedName>
    <definedName name="SolarDate" localSheetId="3">'[18]Dispatch Cases'!#REF!</definedName>
    <definedName name="SolarDate">'[18]Dispatch Cases'!#REF!</definedName>
    <definedName name="STAFFREDUC" localSheetId="3">[28]model!#REF!</definedName>
    <definedName name="STAFFREDUC">[28]model!#REF!</definedName>
    <definedName name="StartDate">[9]Assumptions!$C$9</definedName>
    <definedName name="stationserv" localSheetId="3">#REF!</definedName>
    <definedName name="stationserv">#REF!</definedName>
    <definedName name="STAX">[6]INPUTS!$F$29</definedName>
    <definedName name="STORM" localSheetId="3">#REF!</definedName>
    <definedName name="STORM">#REF!</definedName>
    <definedName name="SUMMARY" localSheetId="3">#REF!</definedName>
    <definedName name="SUMMARY">#REF!</definedName>
    <definedName name="SummaryPrint" localSheetId="3">[30]Bremerton!#REF!</definedName>
    <definedName name="SummaryPrint">[30]Bremerton!#REF!</definedName>
    <definedName name="SUMMER" localSheetId="3">[30]Bremerton!#REF!</definedName>
    <definedName name="SUMMER">[30]Bremerton!#REF!</definedName>
    <definedName name="supentit_in_wkly_vect_input" localSheetId="3">#REF!</definedName>
    <definedName name="supentit_in_wkly_vect_input">#REF!</definedName>
    <definedName name="supentit_out_wkly_vect_input" localSheetId="3">#REF!</definedName>
    <definedName name="supentit_out_wkly_vect_input">#REF!</definedName>
    <definedName name="SW.T">[6]INTERNAL!$A$76:$IV$78</definedName>
    <definedName name="SWPTD.T">[6]INTERNAL!$A$79:$IV$81</definedName>
    <definedName name="SWSales_MWH" localSheetId="3">[3]DT_A_AMW93!#REF!</definedName>
    <definedName name="SWSales_MWH">[3]DT_A_AMW93!#REF!</definedName>
    <definedName name="TAXCORPLIC" localSheetId="3">#REF!</definedName>
    <definedName name="TAXCORPLIC">#REF!</definedName>
    <definedName name="TAXENERGYP" localSheetId="3">[5]model!#REF!</definedName>
    <definedName name="TAXENERGYP">[5]model!#REF!</definedName>
    <definedName name="TAXENERGYR" localSheetId="3">[5]model!#REF!</definedName>
    <definedName name="TAXENERGYR">[5]model!#REF!</definedName>
    <definedName name="TAXEXCISE" localSheetId="3">#REF!</definedName>
    <definedName name="TAXEXCISE">#REF!</definedName>
    <definedName name="TAXFICA" localSheetId="3">[5]model!#REF!</definedName>
    <definedName name="TAXFICA">[5]model!#REF!</definedName>
    <definedName name="TAXFUT" localSheetId="3">[5]model!#REF!</definedName>
    <definedName name="TAXFUT">[5]model!#REF!</definedName>
    <definedName name="TAXINCOME" localSheetId="3">#REF!</definedName>
    <definedName name="TAXINCOME">#REF!</definedName>
    <definedName name="TAXMEDICARE" localSheetId="3">[5]model!#REF!</definedName>
    <definedName name="TAXMEDICARE">[5]model!#REF!</definedName>
    <definedName name="taxown" localSheetId="3">#REF!</definedName>
    <definedName name="taxown">#REF!</definedName>
    <definedName name="TAXPFINT" localSheetId="3">[5]model!#REF!</definedName>
    <definedName name="TAXPFINT">[5]model!#REF!</definedName>
    <definedName name="TAXPROPERTY" localSheetId="3">#REF!</definedName>
    <definedName name="TAXPROPERTY">#REF!</definedName>
    <definedName name="TAXSUT" localSheetId="3">[5]model!#REF!</definedName>
    <definedName name="TAXSUT">[5]model!#REF!</definedName>
    <definedName name="TDP.T">[6]INTERNAL!$A$82:$IV$84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ADJ">[24]Sheet1!$A$4:$E$40</definedName>
    <definedName name="TenaskaShare" localSheetId="3">[18]Dispatch!#REF!</definedName>
    <definedName name="TenaskaShare">[18]Dispatch!#REF!</definedName>
    <definedName name="TEST0" localSheetId="3">#REF!</definedName>
    <definedName name="TEST0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ESTYEAR" localSheetId="4">'[21]JHS-21'!$A$7</definedName>
    <definedName name="TESTYEAR" localSheetId="3">#REF!</definedName>
    <definedName name="TESTYEAR" localSheetId="9">'[20]JHS-6'!$A$7</definedName>
    <definedName name="TESTYEAR">#REF!</definedName>
    <definedName name="TFR">[6]CLASSIFIERS!$A$11:$IV$11</definedName>
    <definedName name="Therm_upload" localSheetId="3">#REF!</definedName>
    <definedName name="Therm_upload">#REF!</definedName>
    <definedName name="ThermalBookLife">[9]Assumptions!$C$25</definedName>
    <definedName name="thirdpartyIRR" localSheetId="3">#REF!</definedName>
    <definedName name="thirdpartyIRR">#REF!</definedName>
    <definedName name="Title">[9]Assumptions!$A$1</definedName>
    <definedName name="today" localSheetId="3">#REF!</definedName>
    <definedName name="today">#REF!</definedName>
    <definedName name="TopLeft" localSheetId="3">#REF!</definedName>
    <definedName name="TopLeft">#REF!</definedName>
    <definedName name="totaldebt" localSheetId="3">#REF!</definedName>
    <definedName name="totaldebt">#REF!</definedName>
    <definedName name="totalequit" localSheetId="3">#REF!</definedName>
    <definedName name="totalequit">#REF!</definedName>
    <definedName name="TP.T">[6]INTERNAL!$A$91:$IV$93</definedName>
    <definedName name="TRADING_NET" localSheetId="3">[3]DT_A_DOL93!#REF!</definedName>
    <definedName name="TRADING_NET">[3]DT_A_DOL93!#REF!</definedName>
    <definedName name="tran_revenue" localSheetId="3">#REF!</definedName>
    <definedName name="tran_revenue">#REF!</definedName>
    <definedName name="trans_constraint_y_n" localSheetId="3">#REF!</definedName>
    <definedName name="trans_constraint_y_n">#REF!</definedName>
    <definedName name="turbinesize" localSheetId="3">#REF!</definedName>
    <definedName name="turbinesize">#REF!</definedName>
    <definedName name="twoyrswarranty" localSheetId="3">#REF!</definedName>
    <definedName name="twoyrswarranty">#REF!</definedName>
    <definedName name="UBakerAvail" localSheetId="3">#REF!</definedName>
    <definedName name="UBakerAvail">#REF!</definedName>
    <definedName name="UG">[6]CLASSIFIERS!$A$9:$IV$9</definedName>
    <definedName name="UG_NCP">[6]EXTERNAL!$A$82:$IV$84</definedName>
    <definedName name="UG_TFMR">[6]EXTERNAL!$A$103:$IV$105</definedName>
    <definedName name="UG_TFMRC">[6]EXTERNAL!$A$100:$IV$102</definedName>
    <definedName name="UNBILLED">[6]EXTERNAL!$A$64:$IV$66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 localSheetId="3">#REF!</definedName>
    <definedName name="UNITCOMPARE">#REF!</definedName>
    <definedName name="UNITCOSTS" localSheetId="3">#REF!</definedName>
    <definedName name="UNITCOSTS">#REF!</definedName>
    <definedName name="UTG" localSheetId="3">#REF!</definedName>
    <definedName name="UTG">#REF!</definedName>
    <definedName name="UTN" localSheetId="3">#REF!</definedName>
    <definedName name="UTN">#REF!</definedName>
    <definedName name="vartrans" localSheetId="3">#REF!</definedName>
    <definedName name="vartrans">#REF!</definedName>
    <definedName name="VOMEsc">[9]Assumptions!$C$21</definedName>
    <definedName name="WACC">[9]Assumptions!$I$61</definedName>
    <definedName name="WAGES" localSheetId="3">[5]model!#REF!</definedName>
    <definedName name="WAGES">[5]model!#REF!</definedName>
    <definedName name="warrantyOM" localSheetId="3">#REF!</definedName>
    <definedName name="warrantyOM">#REF!</definedName>
    <definedName name="whorn_db" localSheetId="3">#REF!</definedName>
    <definedName name="whorn_db">#REF!</definedName>
    <definedName name="WindDate" localSheetId="3">'[18]Dispatch Cases'!#REF!</definedName>
    <definedName name="WindDate">'[18]Dispatch Cases'!#REF!</definedName>
    <definedName name="WINTER" localSheetId="3">[30]Bremerton!#REF!</definedName>
    <definedName name="WINTER">[30]Bremerton!#REF!</definedName>
    <definedName name="WORKSHTS" localSheetId="3">'[1]Sched 46'!#REF!</definedName>
    <definedName name="WORKSHTS">'[1]Sched 46'!#REF!</definedName>
    <definedName name="WRKCAP" localSheetId="3">[5]model!#REF!</definedName>
    <definedName name="WRKCAP">[5]model!#REF!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Fundamental." localSheetId="4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8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9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p_wkly_vect_input" localSheetId="3">#REF!</definedName>
    <definedName name="wwp_wkly_vect_input">#REF!</definedName>
    <definedName name="www" hidden="1">{#N/A,#N/A,FALSE,"schA"}</definedName>
    <definedName name="xxx" localSheetId="3">#REF!</definedName>
    <definedName name="xxx">#REF!</definedName>
    <definedName name="Years_evaluated">'[34]Revison Inputs'!$B$6</definedName>
    <definedName name="YTD_Format">[27]YTD!$B$13:$D$13,[27]YTD!$B$32:$D$32</definedName>
    <definedName name="zilfpldebtperc" localSheetId="3">#REF!</definedName>
    <definedName name="zilfpldebtperc">#REF!</definedName>
    <definedName name="zilkhaepcdevcost" localSheetId="3">#REF!</definedName>
    <definedName name="zilkhaepcdevcost">#REF!</definedName>
    <definedName name="zilkhaownperc" localSheetId="3">#REF!</definedName>
    <definedName name="zilkhaownperc">#REF!</definedName>
  </definedNames>
  <calcPr calcId="145621"/>
</workbook>
</file>

<file path=xl/calcChain.xml><?xml version="1.0" encoding="utf-8"?>
<calcChain xmlns="http://schemas.openxmlformats.org/spreadsheetml/2006/main">
  <c r="E38" i="67" l="1"/>
  <c r="E37" i="67"/>
  <c r="E36" i="67"/>
  <c r="E35" i="67"/>
  <c r="E34" i="67"/>
  <c r="E33" i="67"/>
  <c r="E30" i="67"/>
  <c r="E29" i="67"/>
  <c r="E27" i="67"/>
  <c r="B7" i="67"/>
  <c r="C6" i="67"/>
  <c r="D6" i="67" l="1"/>
  <c r="E6" i="67" s="1"/>
  <c r="F6" i="67" s="1"/>
  <c r="B8" i="67"/>
  <c r="D7" i="67"/>
  <c r="C7" i="67"/>
  <c r="E32" i="46"/>
  <c r="E7" i="67" l="1"/>
  <c r="F7" i="67" s="1"/>
  <c r="D8" i="67"/>
  <c r="E8" i="67" s="1"/>
  <c r="F8" i="67" s="1"/>
  <c r="B9" i="67"/>
  <c r="C8" i="67"/>
  <c r="J24" i="63"/>
  <c r="K24" i="63"/>
  <c r="C24" i="63"/>
  <c r="E24" i="63"/>
  <c r="B10" i="67" l="1"/>
  <c r="C9" i="67"/>
  <c r="D9" i="67"/>
  <c r="E30" i="46"/>
  <c r="C6" i="46"/>
  <c r="E9" i="67" l="1"/>
  <c r="D10" i="67"/>
  <c r="B11" i="67"/>
  <c r="C10" i="67"/>
  <c r="A52" i="37"/>
  <c r="A15" i="37"/>
  <c r="A9" i="37"/>
  <c r="A10" i="37"/>
  <c r="A11" i="37"/>
  <c r="A12" i="37"/>
  <c r="D11" i="67" l="1"/>
  <c r="C11" i="67"/>
  <c r="B12" i="67"/>
  <c r="E10" i="67"/>
  <c r="F10" i="67" s="1"/>
  <c r="F9" i="67"/>
  <c r="H23" i="57"/>
  <c r="F18" i="57"/>
  <c r="F15" i="57"/>
  <c r="F14" i="57"/>
  <c r="D12" i="67" l="1"/>
  <c r="B13" i="67"/>
  <c r="C12" i="67"/>
  <c r="E11" i="67"/>
  <c r="F11" i="67" s="1"/>
  <c r="F17" i="57"/>
  <c r="F20" i="57" s="1"/>
  <c r="B14" i="67" l="1"/>
  <c r="C13" i="67"/>
  <c r="D13" i="67"/>
  <c r="E12" i="67"/>
  <c r="F12" i="67" s="1"/>
  <c r="E43" i="37"/>
  <c r="E42" i="37"/>
  <c r="E41" i="37"/>
  <c r="E40" i="37"/>
  <c r="E39" i="37"/>
  <c r="E38" i="37"/>
  <c r="F4" i="38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E13" i="67" l="1"/>
  <c r="F13" i="67" s="1"/>
  <c r="B15" i="67"/>
  <c r="C14" i="67"/>
  <c r="D14" i="67"/>
  <c r="E14" i="67" s="1"/>
  <c r="F14" i="67" s="1"/>
  <c r="E37" i="46"/>
  <c r="E36" i="46"/>
  <c r="E35" i="46"/>
  <c r="E34" i="46"/>
  <c r="E33" i="46"/>
  <c r="D15" i="67" l="1"/>
  <c r="C15" i="67"/>
  <c r="B16" i="67"/>
  <c r="F31" i="4"/>
  <c r="F30" i="4"/>
  <c r="F21" i="4"/>
  <c r="F17" i="4"/>
  <c r="F14" i="4"/>
  <c r="F12" i="4"/>
  <c r="F10" i="4"/>
  <c r="D31" i="4"/>
  <c r="D30" i="4"/>
  <c r="D17" i="4"/>
  <c r="D12" i="4"/>
  <c r="D10" i="4"/>
  <c r="B9" i="65"/>
  <c r="H36" i="65" s="1"/>
  <c r="C22" i="65"/>
  <c r="C36" i="65" s="1"/>
  <c r="F22" i="65"/>
  <c r="G22" i="65" s="1"/>
  <c r="C23" i="65"/>
  <c r="F23" i="65"/>
  <c r="G23" i="65"/>
  <c r="C24" i="65"/>
  <c r="F24" i="65"/>
  <c r="G24" i="65" s="1"/>
  <c r="C25" i="65"/>
  <c r="F25" i="65"/>
  <c r="G25" i="65" s="1"/>
  <c r="C26" i="65"/>
  <c r="F26" i="65"/>
  <c r="G26" i="65"/>
  <c r="C27" i="65"/>
  <c r="F27" i="65"/>
  <c r="G27" i="65" s="1"/>
  <c r="C28" i="65"/>
  <c r="F28" i="65"/>
  <c r="G28" i="65" s="1"/>
  <c r="C29" i="65"/>
  <c r="F29" i="65"/>
  <c r="G29" i="65" s="1"/>
  <c r="C30" i="65"/>
  <c r="F30" i="65"/>
  <c r="G30" i="65" s="1"/>
  <c r="C31" i="65"/>
  <c r="F31" i="65"/>
  <c r="G31" i="65" s="1"/>
  <c r="C32" i="65"/>
  <c r="F32" i="65"/>
  <c r="G32" i="65"/>
  <c r="C33" i="65"/>
  <c r="F33" i="65"/>
  <c r="G33" i="65" s="1"/>
  <c r="C34" i="65"/>
  <c r="F34" i="65"/>
  <c r="G34" i="65"/>
  <c r="B36" i="65"/>
  <c r="I8" i="65" s="1"/>
  <c r="F36" i="65"/>
  <c r="I36" i="65"/>
  <c r="C41" i="65"/>
  <c r="D41" i="65" s="1"/>
  <c r="C42" i="65"/>
  <c r="D42" i="65" s="1"/>
  <c r="C43" i="65"/>
  <c r="D43" i="65" s="1"/>
  <c r="C44" i="65"/>
  <c r="D44" i="65" s="1"/>
  <c r="B45" i="65"/>
  <c r="C45" i="65"/>
  <c r="D45" i="65" s="1"/>
  <c r="I45" i="65"/>
  <c r="C208" i="64"/>
  <c r="D208" i="64"/>
  <c r="E208" i="64"/>
  <c r="F208" i="64"/>
  <c r="G208" i="64"/>
  <c r="H208" i="64"/>
  <c r="I208" i="64"/>
  <c r="J208" i="64"/>
  <c r="K208" i="64"/>
  <c r="L208" i="64"/>
  <c r="M208" i="64"/>
  <c r="N208" i="64"/>
  <c r="O208" i="64"/>
  <c r="P208" i="64"/>
  <c r="Q208" i="64"/>
  <c r="S208" i="64"/>
  <c r="T208" i="64"/>
  <c r="U208" i="64"/>
  <c r="V208" i="64"/>
  <c r="C209" i="64"/>
  <c r="D209" i="64"/>
  <c r="D210" i="64" s="1"/>
  <c r="E209" i="64"/>
  <c r="E210" i="64" s="1"/>
  <c r="F209" i="64"/>
  <c r="G209" i="64"/>
  <c r="H209" i="64"/>
  <c r="H210" i="64" s="1"/>
  <c r="I209" i="64"/>
  <c r="I210" i="64" s="1"/>
  <c r="J209" i="64"/>
  <c r="K209" i="64"/>
  <c r="L209" i="64"/>
  <c r="L210" i="64" s="1"/>
  <c r="M209" i="64"/>
  <c r="K15" i="63" s="1"/>
  <c r="E15" i="63" s="1"/>
  <c r="N209" i="64"/>
  <c r="O209" i="64"/>
  <c r="P209" i="64"/>
  <c r="P210" i="64" s="1"/>
  <c r="Q209" i="64"/>
  <c r="Q210" i="64" s="1"/>
  <c r="S209" i="64"/>
  <c r="T209" i="64"/>
  <c r="U209" i="64"/>
  <c r="K20" i="63" s="1"/>
  <c r="E20" i="63" s="1"/>
  <c r="F20" i="63" s="1"/>
  <c r="V209" i="64"/>
  <c r="K19" i="63" s="1"/>
  <c r="E19" i="63" s="1"/>
  <c r="F19" i="63" s="1"/>
  <c r="F210" i="64"/>
  <c r="G210" i="64"/>
  <c r="J210" i="64"/>
  <c r="K210" i="64"/>
  <c r="N210" i="64"/>
  <c r="O210" i="64"/>
  <c r="C213" i="64"/>
  <c r="D213" i="64"/>
  <c r="D214" i="64" s="1"/>
  <c r="E213" i="64"/>
  <c r="F213" i="64"/>
  <c r="G213" i="64"/>
  <c r="G214" i="64" s="1"/>
  <c r="H213" i="64"/>
  <c r="L12" i="63" s="1"/>
  <c r="I12" i="63" s="1"/>
  <c r="H12" i="63" s="1"/>
  <c r="I213" i="64"/>
  <c r="F11" i="4" s="1"/>
  <c r="F9" i="4" s="1"/>
  <c r="J213" i="64"/>
  <c r="K213" i="64"/>
  <c r="K214" i="64" s="1"/>
  <c r="L213" i="64"/>
  <c r="L16" i="63" s="1"/>
  <c r="I16" i="63" s="1"/>
  <c r="H16" i="63" s="1"/>
  <c r="M213" i="64"/>
  <c r="N213" i="64"/>
  <c r="O213" i="64"/>
  <c r="O214" i="64" s="1"/>
  <c r="P213" i="64"/>
  <c r="L18" i="63" s="1"/>
  <c r="I18" i="63" s="1"/>
  <c r="H18" i="63" s="1"/>
  <c r="Q213" i="64"/>
  <c r="S213" i="64"/>
  <c r="T213" i="64"/>
  <c r="U213" i="64"/>
  <c r="L20" i="63" s="1"/>
  <c r="H20" i="63" s="1"/>
  <c r="V213" i="64"/>
  <c r="E214" i="64"/>
  <c r="F214" i="64"/>
  <c r="I214" i="64"/>
  <c r="J214" i="64"/>
  <c r="M214" i="64"/>
  <c r="N214" i="64"/>
  <c r="Q214" i="64"/>
  <c r="C217" i="64"/>
  <c r="D218" i="64" s="1"/>
  <c r="D217" i="64"/>
  <c r="E217" i="64"/>
  <c r="F217" i="64"/>
  <c r="F218" i="64" s="1"/>
  <c r="G217" i="64"/>
  <c r="G218" i="64" s="1"/>
  <c r="H217" i="64"/>
  <c r="I217" i="64"/>
  <c r="J217" i="64"/>
  <c r="J218" i="64" s="1"/>
  <c r="K217" i="64"/>
  <c r="K218" i="64" s="1"/>
  <c r="L217" i="64"/>
  <c r="M217" i="64"/>
  <c r="N217" i="64"/>
  <c r="N218" i="64" s="1"/>
  <c r="O217" i="64"/>
  <c r="O218" i="64" s="1"/>
  <c r="P217" i="64"/>
  <c r="Q217" i="64"/>
  <c r="S217" i="64"/>
  <c r="T217" i="64"/>
  <c r="U217" i="64"/>
  <c r="V217" i="64"/>
  <c r="E218" i="64"/>
  <c r="I218" i="64"/>
  <c r="M218" i="64"/>
  <c r="Q218" i="64"/>
  <c r="A10" i="63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K10" i="63"/>
  <c r="E10" i="63" s="1"/>
  <c r="F10" i="63" s="1"/>
  <c r="G10" i="63" s="1"/>
  <c r="L10" i="63"/>
  <c r="I10" i="63" s="1"/>
  <c r="H10" i="63" s="1"/>
  <c r="L11" i="63"/>
  <c r="I11" i="63" s="1"/>
  <c r="H11" i="63" s="1"/>
  <c r="K13" i="63"/>
  <c r="E13" i="63" s="1"/>
  <c r="F13" i="63" s="1"/>
  <c r="G13" i="63" s="1"/>
  <c r="L13" i="63"/>
  <c r="I13" i="63" s="1"/>
  <c r="H13" i="63" s="1"/>
  <c r="K14" i="63"/>
  <c r="E14" i="63" s="1"/>
  <c r="F14" i="63" s="1"/>
  <c r="G14" i="63" s="1"/>
  <c r="G15" i="63"/>
  <c r="H15" i="63"/>
  <c r="L15" i="63"/>
  <c r="K16" i="63"/>
  <c r="E16" i="63" s="1"/>
  <c r="F16" i="63" s="1"/>
  <c r="G16" i="63" s="1"/>
  <c r="F17" i="63"/>
  <c r="G17" i="63" s="1"/>
  <c r="I17" i="63"/>
  <c r="H17" i="63" s="1"/>
  <c r="K17" i="63"/>
  <c r="E17" i="63" s="1"/>
  <c r="K18" i="63"/>
  <c r="E18" i="63" s="1"/>
  <c r="F18" i="63" s="1"/>
  <c r="G18" i="63" s="1"/>
  <c r="L19" i="63"/>
  <c r="H19" i="63" s="1"/>
  <c r="K21" i="63"/>
  <c r="E21" i="63" s="1"/>
  <c r="F21" i="63" s="1"/>
  <c r="L21" i="63"/>
  <c r="H21" i="63" s="1"/>
  <c r="K22" i="63"/>
  <c r="E22" i="63" s="1"/>
  <c r="F22" i="63" s="1"/>
  <c r="G22" i="63" s="1"/>
  <c r="L22" i="63"/>
  <c r="I22" i="63" s="1"/>
  <c r="H22" i="63" s="1"/>
  <c r="E15" i="67" l="1"/>
  <c r="F15" i="67" s="1"/>
  <c r="D16" i="67"/>
  <c r="E16" i="67" s="1"/>
  <c r="F16" i="67" s="1"/>
  <c r="B17" i="67"/>
  <c r="C16" i="67"/>
  <c r="I10" i="65"/>
  <c r="D36" i="65"/>
  <c r="I9" i="65" s="1"/>
  <c r="K11" i="63"/>
  <c r="E11" i="63" s="1"/>
  <c r="F11" i="63" s="1"/>
  <c r="G11" i="63" s="1"/>
  <c r="P218" i="64"/>
  <c r="H218" i="64"/>
  <c r="L17" i="63"/>
  <c r="K12" i="63"/>
  <c r="E12" i="63" s="1"/>
  <c r="F12" i="63" s="1"/>
  <c r="G12" i="63" s="1"/>
  <c r="L9" i="63"/>
  <c r="I9" i="63" s="1"/>
  <c r="F7" i="4" s="1"/>
  <c r="P214" i="64"/>
  <c r="L214" i="64"/>
  <c r="H214" i="64"/>
  <c r="M210" i="64"/>
  <c r="L218" i="64"/>
  <c r="L14" i="63"/>
  <c r="I14" i="63" s="1"/>
  <c r="H14" i="63" s="1"/>
  <c r="K9" i="63"/>
  <c r="L24" i="63"/>
  <c r="F8" i="4"/>
  <c r="F13" i="4"/>
  <c r="F23" i="4"/>
  <c r="F25" i="4"/>
  <c r="F43" i="65"/>
  <c r="G43" i="65"/>
  <c r="F41" i="65"/>
  <c r="G41" i="65" s="1"/>
  <c r="G36" i="65"/>
  <c r="H22" i="65" s="1"/>
  <c r="J22" i="65" s="1"/>
  <c r="H32" i="65"/>
  <c r="J32" i="65" s="1"/>
  <c r="D21" i="4" s="1"/>
  <c r="H28" i="65"/>
  <c r="J28" i="65" s="1"/>
  <c r="J14" i="63" s="1"/>
  <c r="C14" i="63" s="1"/>
  <c r="D14" i="63" s="1"/>
  <c r="D13" i="4" s="1"/>
  <c r="F44" i="65"/>
  <c r="G44" i="65" s="1"/>
  <c r="F42" i="65"/>
  <c r="G42" i="65" s="1"/>
  <c r="H30" i="65"/>
  <c r="J30" i="65" s="1"/>
  <c r="J15" i="63" s="1"/>
  <c r="C15" i="63" s="1"/>
  <c r="D15" i="63" s="1"/>
  <c r="D14" i="4" s="1"/>
  <c r="H26" i="65"/>
  <c r="J26" i="65" s="1"/>
  <c r="D11" i="4" s="1"/>
  <c r="D9" i="4" s="1"/>
  <c r="H23" i="65"/>
  <c r="J23" i="65" s="1"/>
  <c r="J10" i="63" s="1"/>
  <c r="C10" i="63" s="1"/>
  <c r="D10" i="63" s="1"/>
  <c r="D8" i="4" s="1"/>
  <c r="C17" i="67" l="1"/>
  <c r="D17" i="67"/>
  <c r="B19" i="67"/>
  <c r="B21" i="67"/>
  <c r="I24" i="63"/>
  <c r="E9" i="63"/>
  <c r="H34" i="65"/>
  <c r="J34" i="65" s="1"/>
  <c r="J18" i="63" s="1"/>
  <c r="C18" i="63" s="1"/>
  <c r="D18" i="63" s="1"/>
  <c r="D23" i="4" s="1"/>
  <c r="H9" i="63"/>
  <c r="H24" i="63" s="1"/>
  <c r="F27" i="4"/>
  <c r="F32" i="4" s="1"/>
  <c r="G18" i="4"/>
  <c r="G20" i="4"/>
  <c r="G11" i="4"/>
  <c r="G14" i="4"/>
  <c r="G9" i="4"/>
  <c r="G25" i="4"/>
  <c r="G17" i="4"/>
  <c r="G10" i="4"/>
  <c r="G21" i="4"/>
  <c r="G12" i="4"/>
  <c r="G7" i="4"/>
  <c r="G23" i="4"/>
  <c r="G13" i="4"/>
  <c r="G8" i="4"/>
  <c r="J9" i="63"/>
  <c r="H41" i="65"/>
  <c r="J41" i="65" s="1"/>
  <c r="F45" i="65"/>
  <c r="H24" i="65"/>
  <c r="J24" i="65" s="1"/>
  <c r="J11" i="63" s="1"/>
  <c r="C11" i="63" s="1"/>
  <c r="D11" i="63" s="1"/>
  <c r="H27" i="65"/>
  <c r="J27" i="65" s="1"/>
  <c r="J13" i="63" s="1"/>
  <c r="C13" i="63" s="1"/>
  <c r="D13" i="63" s="1"/>
  <c r="H31" i="65"/>
  <c r="J31" i="65" s="1"/>
  <c r="H25" i="65"/>
  <c r="J25" i="65" s="1"/>
  <c r="J12" i="63" s="1"/>
  <c r="C12" i="63" s="1"/>
  <c r="D12" i="63" s="1"/>
  <c r="H29" i="65"/>
  <c r="J29" i="65" s="1"/>
  <c r="J16" i="63" s="1"/>
  <c r="C16" i="63" s="1"/>
  <c r="D16" i="63" s="1"/>
  <c r="H33" i="65"/>
  <c r="J33" i="65" s="1"/>
  <c r="J22" i="63" s="1"/>
  <c r="C22" i="63" s="1"/>
  <c r="D22" i="63" s="1"/>
  <c r="D25" i="4" s="1"/>
  <c r="H43" i="65"/>
  <c r="J43" i="65" s="1"/>
  <c r="J19" i="63" s="1"/>
  <c r="C19" i="63" s="1"/>
  <c r="H42" i="65"/>
  <c r="J42" i="65" s="1"/>
  <c r="H44" i="65"/>
  <c r="J44" i="65" s="1"/>
  <c r="J21" i="63" s="1"/>
  <c r="C21" i="63" s="1"/>
  <c r="G45" i="65"/>
  <c r="C21" i="67" l="1"/>
  <c r="C19" i="67"/>
  <c r="C23" i="67" s="1"/>
  <c r="E17" i="67"/>
  <c r="D19" i="67"/>
  <c r="D23" i="67" s="1"/>
  <c r="D21" i="67"/>
  <c r="E21" i="67" s="1"/>
  <c r="F21" i="67" s="1"/>
  <c r="F9" i="63"/>
  <c r="J17" i="63"/>
  <c r="C17" i="63" s="1"/>
  <c r="D17" i="63" s="1"/>
  <c r="D20" i="4"/>
  <c r="J45" i="65"/>
  <c r="J20" i="63"/>
  <c r="C20" i="63" s="1"/>
  <c r="C9" i="63"/>
  <c r="J36" i="65"/>
  <c r="F17" i="67" l="1"/>
  <c r="E19" i="67"/>
  <c r="F19" i="67" s="1"/>
  <c r="G9" i="63"/>
  <c r="G24" i="63" s="1"/>
  <c r="F24" i="63"/>
  <c r="D9" i="63"/>
  <c r="D24" i="63" l="1"/>
  <c r="D7" i="4"/>
  <c r="A138" i="37"/>
  <c r="A137" i="37"/>
  <c r="A136" i="37"/>
  <c r="A135" i="37"/>
  <c r="A134" i="37"/>
  <c r="A133" i="37"/>
  <c r="A132" i="37"/>
  <c r="A131" i="37"/>
  <c r="A130" i="37"/>
  <c r="A129" i="37"/>
  <c r="A128" i="37"/>
  <c r="A127" i="37"/>
  <c r="A126" i="37"/>
  <c r="A125" i="37"/>
  <c r="A124" i="37"/>
  <c r="A123" i="37"/>
  <c r="A122" i="37"/>
  <c r="A121" i="37"/>
  <c r="A120" i="37"/>
  <c r="A119" i="37"/>
  <c r="A118" i="37"/>
  <c r="A117" i="37"/>
  <c r="A116" i="37"/>
  <c r="A115" i="37"/>
  <c r="A114" i="37"/>
  <c r="A113" i="37"/>
  <c r="A112" i="37"/>
  <c r="A111" i="37"/>
  <c r="A110" i="37"/>
  <c r="A109" i="37"/>
  <c r="A108" i="37"/>
  <c r="A107" i="37"/>
  <c r="A106" i="37"/>
  <c r="A105" i="37"/>
  <c r="A104" i="37"/>
  <c r="A103" i="37"/>
  <c r="A102" i="37"/>
  <c r="A101" i="37"/>
  <c r="A100" i="37"/>
  <c r="A99" i="37"/>
  <c r="A98" i="37"/>
  <c r="A97" i="37"/>
  <c r="A96" i="37"/>
  <c r="A95" i="37"/>
  <c r="A94" i="37"/>
  <c r="A93" i="37"/>
  <c r="A92" i="37"/>
  <c r="A91" i="37"/>
  <c r="A90" i="37"/>
  <c r="A89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4" i="37"/>
  <c r="G131" i="37"/>
  <c r="I131" i="37" s="1"/>
  <c r="G130" i="37"/>
  <c r="I130" i="37" s="1"/>
  <c r="G129" i="37"/>
  <c r="I129" i="37" s="1"/>
  <c r="G128" i="37"/>
  <c r="I128" i="37" s="1"/>
  <c r="G127" i="37"/>
  <c r="I127" i="37" s="1"/>
  <c r="G126" i="37"/>
  <c r="I126" i="37" s="1"/>
  <c r="G125" i="37"/>
  <c r="I125" i="37" s="1"/>
  <c r="G124" i="37"/>
  <c r="I124" i="37" s="1"/>
  <c r="G123" i="37"/>
  <c r="I123" i="37" s="1"/>
  <c r="G122" i="37"/>
  <c r="I122" i="37" s="1"/>
  <c r="G121" i="37"/>
  <c r="I121" i="37" s="1"/>
  <c r="G120" i="37"/>
  <c r="I120" i="37" s="1"/>
  <c r="G119" i="37"/>
  <c r="I119" i="37" s="1"/>
  <c r="G118" i="37"/>
  <c r="I118" i="37" s="1"/>
  <c r="G117" i="37"/>
  <c r="I117" i="37" s="1"/>
  <c r="G116" i="37"/>
  <c r="I116" i="37" s="1"/>
  <c r="G115" i="37"/>
  <c r="I115" i="37" s="1"/>
  <c r="G114" i="37"/>
  <c r="I114" i="37" s="1"/>
  <c r="G113" i="37"/>
  <c r="I113" i="37" s="1"/>
  <c r="G112" i="37"/>
  <c r="I112" i="37" s="1"/>
  <c r="G111" i="37"/>
  <c r="I111" i="37" s="1"/>
  <c r="G110" i="37"/>
  <c r="I110" i="37" s="1"/>
  <c r="G109" i="37"/>
  <c r="I109" i="37" s="1"/>
  <c r="G108" i="37"/>
  <c r="I108" i="37" s="1"/>
  <c r="G107" i="37"/>
  <c r="I107" i="37" s="1"/>
  <c r="G106" i="37"/>
  <c r="I106" i="37" s="1"/>
  <c r="G105" i="37"/>
  <c r="I105" i="37" s="1"/>
  <c r="G104" i="37"/>
  <c r="I104" i="37" s="1"/>
  <c r="G103" i="37"/>
  <c r="I103" i="37" s="1"/>
  <c r="G102" i="37"/>
  <c r="I102" i="37" s="1"/>
  <c r="G101" i="37"/>
  <c r="I101" i="37" s="1"/>
  <c r="G100" i="37"/>
  <c r="I100" i="37" s="1"/>
  <c r="G99" i="37"/>
  <c r="I99" i="37" s="1"/>
  <c r="G98" i="37"/>
  <c r="I98" i="37" s="1"/>
  <c r="G97" i="37"/>
  <c r="I97" i="37" s="1"/>
  <c r="G96" i="37"/>
  <c r="I96" i="37" s="1"/>
  <c r="G95" i="37"/>
  <c r="I95" i="37" s="1"/>
  <c r="G94" i="37"/>
  <c r="I94" i="37" s="1"/>
  <c r="G93" i="37"/>
  <c r="I93" i="37" s="1"/>
  <c r="G92" i="37"/>
  <c r="I92" i="37" s="1"/>
  <c r="G91" i="37"/>
  <c r="I91" i="37" s="1"/>
  <c r="G90" i="37"/>
  <c r="I90" i="37" s="1"/>
  <c r="G89" i="37"/>
  <c r="I89" i="37" s="1"/>
  <c r="G88" i="37"/>
  <c r="I88" i="37" s="1"/>
  <c r="G87" i="37"/>
  <c r="I87" i="37" s="1"/>
  <c r="G86" i="37"/>
  <c r="I86" i="37" s="1"/>
  <c r="G85" i="37"/>
  <c r="I85" i="37" s="1"/>
  <c r="G84" i="37"/>
  <c r="I84" i="37" s="1"/>
  <c r="G83" i="37"/>
  <c r="I83" i="37" s="1"/>
  <c r="G82" i="37"/>
  <c r="I82" i="37" s="1"/>
  <c r="G81" i="37"/>
  <c r="I81" i="37" s="1"/>
  <c r="G80" i="37"/>
  <c r="I80" i="37" s="1"/>
  <c r="G79" i="37"/>
  <c r="I79" i="37" s="1"/>
  <c r="G78" i="37"/>
  <c r="I78" i="37" s="1"/>
  <c r="D27" i="4" l="1"/>
  <c r="E7" i="4" s="1"/>
  <c r="E17" i="4" l="1"/>
  <c r="E11" i="4"/>
  <c r="E18" i="4"/>
  <c r="E12" i="4"/>
  <c r="D32" i="4"/>
  <c r="E20" i="4"/>
  <c r="E21" i="4"/>
  <c r="E10" i="4"/>
  <c r="E9" i="4"/>
  <c r="E14" i="4"/>
  <c r="E23" i="4"/>
  <c r="E8" i="4"/>
  <c r="E13" i="4"/>
  <c r="E25" i="4"/>
  <c r="I7" i="37"/>
  <c r="E27" i="4" l="1"/>
  <c r="E29" i="46"/>
  <c r="E38" i="46"/>
  <c r="E27" i="46"/>
  <c r="A13" i="37" l="1"/>
  <c r="A8" i="37"/>
  <c r="I24" i="37"/>
  <c r="I8" i="37"/>
  <c r="I9" i="37"/>
  <c r="I10" i="37"/>
  <c r="I11" i="37"/>
  <c r="I12" i="37"/>
  <c r="I13" i="37"/>
  <c r="I14" i="37"/>
  <c r="I15" i="37"/>
  <c r="I16" i="37"/>
  <c r="I17" i="37"/>
  <c r="I18" i="37"/>
  <c r="I19" i="37"/>
  <c r="I20" i="37"/>
  <c r="I21" i="37"/>
  <c r="I22" i="37"/>
  <c r="I23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G38" i="37"/>
  <c r="I38" i="37" s="1"/>
  <c r="G39" i="37"/>
  <c r="I39" i="37" s="1"/>
  <c r="G40" i="37"/>
  <c r="I40" i="37" s="1"/>
  <c r="G41" i="37"/>
  <c r="I41" i="37" s="1"/>
  <c r="G42" i="37"/>
  <c r="I42" i="37" s="1"/>
  <c r="G43" i="37"/>
  <c r="I43" i="37" s="1"/>
  <c r="I44" i="37"/>
  <c r="I45" i="37"/>
  <c r="I46" i="37"/>
  <c r="I47" i="37"/>
  <c r="I48" i="37"/>
  <c r="I49" i="37"/>
  <c r="I50" i="37"/>
  <c r="I51" i="37"/>
  <c r="I52" i="37"/>
  <c r="G53" i="37"/>
  <c r="I53" i="37" s="1"/>
  <c r="G54" i="37"/>
  <c r="I54" i="37" s="1"/>
  <c r="G55" i="37"/>
  <c r="I55" i="37" s="1"/>
  <c r="G56" i="37"/>
  <c r="I56" i="37" s="1"/>
  <c r="G57" i="37"/>
  <c r="I57" i="37" s="1"/>
  <c r="G58" i="37"/>
  <c r="I58" i="37" s="1"/>
  <c r="G59" i="37"/>
  <c r="I59" i="37" s="1"/>
  <c r="G62" i="37"/>
  <c r="I62" i="37" s="1"/>
  <c r="G64" i="37"/>
  <c r="I64" i="37" s="1"/>
  <c r="G66" i="37"/>
  <c r="I66" i="37" s="1"/>
  <c r="G67" i="37"/>
  <c r="I67" i="37" s="1"/>
  <c r="G68" i="37"/>
  <c r="I68" i="37" s="1"/>
  <c r="G69" i="37"/>
  <c r="I69" i="37" s="1"/>
  <c r="G70" i="37"/>
  <c r="I70" i="37" s="1"/>
  <c r="G76" i="37"/>
  <c r="I76" i="37" s="1"/>
  <c r="G77" i="37"/>
  <c r="I77" i="37" s="1"/>
  <c r="B7" i="46"/>
  <c r="C7" i="46" s="1"/>
  <c r="F42" i="37"/>
  <c r="F40" i="37"/>
  <c r="F38" i="37"/>
  <c r="A7" i="37"/>
  <c r="F16" i="37"/>
  <c r="F15" i="37"/>
  <c r="F14" i="37"/>
  <c r="F7" i="37"/>
  <c r="F8" i="37"/>
  <c r="F9" i="37"/>
  <c r="F10" i="37"/>
  <c r="F11" i="37"/>
  <c r="F12" i="37"/>
  <c r="F13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44" i="37"/>
  <c r="F45" i="37"/>
  <c r="F46" i="37"/>
  <c r="F47" i="37"/>
  <c r="F48" i="37"/>
  <c r="F49" i="37"/>
  <c r="F50" i="37"/>
  <c r="F51" i="37"/>
  <c r="F52" i="37"/>
  <c r="F53" i="37"/>
  <c r="F54" i="37"/>
  <c r="F55" i="37"/>
  <c r="F56" i="37"/>
  <c r="F57" i="37"/>
  <c r="F58" i="37"/>
  <c r="F59" i="37"/>
  <c r="F62" i="37"/>
  <c r="F64" i="37"/>
  <c r="F66" i="37"/>
  <c r="F67" i="37"/>
  <c r="F68" i="37"/>
  <c r="F69" i="37"/>
  <c r="F70" i="37"/>
  <c r="F76" i="37"/>
  <c r="F77" i="37"/>
  <c r="F41" i="37" l="1"/>
  <c r="G73" i="37"/>
  <c r="G65" i="37"/>
  <c r="G61" i="37"/>
  <c r="F39" i="37"/>
  <c r="F43" i="37"/>
  <c r="G75" i="37"/>
  <c r="G71" i="37"/>
  <c r="G63" i="37"/>
  <c r="B8" i="46"/>
  <c r="C8" i="46" s="1"/>
  <c r="I71" i="37" l="1"/>
  <c r="F71" i="37"/>
  <c r="I61" i="37"/>
  <c r="F61" i="37"/>
  <c r="I75" i="37"/>
  <c r="F75" i="37"/>
  <c r="I65" i="37"/>
  <c r="F65" i="37"/>
  <c r="G74" i="37"/>
  <c r="I73" i="37"/>
  <c r="F73" i="37"/>
  <c r="I63" i="37"/>
  <c r="F63" i="37"/>
  <c r="G72" i="37"/>
  <c r="B9" i="46"/>
  <c r="I72" i="37" l="1"/>
  <c r="F72" i="37"/>
  <c r="I74" i="37"/>
  <c r="F74" i="37"/>
  <c r="C9" i="46"/>
  <c r="B10" i="46"/>
  <c r="C10" i="46" s="1"/>
  <c r="B11" i="46" l="1"/>
  <c r="C11" i="46" s="1"/>
  <c r="B12" i="46" l="1"/>
  <c r="C12" i="46" s="1"/>
  <c r="B13" i="46" l="1"/>
  <c r="C13" i="46" s="1"/>
  <c r="B14" i="46" l="1"/>
  <c r="C14" i="46" s="1"/>
  <c r="B15" i="46" l="1"/>
  <c r="C15" i="46" s="1"/>
  <c r="B16" i="46" l="1"/>
  <c r="C16" i="46" s="1"/>
  <c r="B17" i="46" l="1"/>
  <c r="C17" i="46" l="1"/>
  <c r="C21" i="46" s="1"/>
  <c r="B21" i="46"/>
  <c r="B19" i="46"/>
  <c r="C19" i="46" l="1"/>
  <c r="C23" i="46" s="1"/>
  <c r="H25" i="4" l="1"/>
  <c r="H14" i="4" l="1"/>
  <c r="H23" i="4"/>
  <c r="H17" i="4"/>
  <c r="H13" i="4"/>
  <c r="H9" i="4"/>
  <c r="H21" i="4"/>
  <c r="H18" i="4"/>
  <c r="H12" i="4"/>
  <c r="H10" i="4"/>
  <c r="H8" i="4"/>
  <c r="H11" i="4"/>
  <c r="H20" i="4"/>
  <c r="G27" i="4" l="1"/>
  <c r="H7" i="4"/>
  <c r="H27" i="4" l="1"/>
  <c r="L133" i="37" l="1"/>
  <c r="I60" i="37" l="1"/>
  <c r="K23" i="4" l="1"/>
  <c r="J55" i="37" l="1"/>
  <c r="J15" i="37"/>
  <c r="K15" i="37" s="1"/>
  <c r="J120" i="37"/>
  <c r="K120" i="37" s="1"/>
  <c r="M120" i="37" s="1"/>
  <c r="J110" i="37"/>
  <c r="K110" i="37" s="1"/>
  <c r="M110" i="37" s="1"/>
  <c r="J96" i="37"/>
  <c r="K96" i="37" s="1"/>
  <c r="M96" i="37" s="1"/>
  <c r="J82" i="37"/>
  <c r="K82" i="37" s="1"/>
  <c r="M82" i="37" s="1"/>
  <c r="J64" i="37"/>
  <c r="J50" i="37"/>
  <c r="J38" i="37"/>
  <c r="J24" i="37"/>
  <c r="K24" i="37" s="1"/>
  <c r="J14" i="37"/>
  <c r="K14" i="37" s="1"/>
  <c r="J130" i="37"/>
  <c r="K130" i="37" s="1"/>
  <c r="M130" i="37" s="1"/>
  <c r="J106" i="37"/>
  <c r="K106" i="37" s="1"/>
  <c r="M106" i="37" s="1"/>
  <c r="J98" i="37"/>
  <c r="K98" i="37" s="1"/>
  <c r="M98" i="37" s="1"/>
  <c r="J90" i="37"/>
  <c r="K90" i="37" s="1"/>
  <c r="M90" i="37" s="1"/>
  <c r="J80" i="37"/>
  <c r="K80" i="37" s="1"/>
  <c r="M80" i="37" s="1"/>
  <c r="J72" i="37"/>
  <c r="J66" i="37"/>
  <c r="J56" i="37"/>
  <c r="J46" i="37"/>
  <c r="J36" i="37"/>
  <c r="J26" i="37"/>
  <c r="K26" i="37" s="1"/>
  <c r="J20" i="37"/>
  <c r="K20" i="37" s="1"/>
  <c r="J10" i="37"/>
  <c r="K10" i="37" s="1"/>
  <c r="M10" i="37" s="1"/>
  <c r="J129" i="37"/>
  <c r="K129" i="37" s="1"/>
  <c r="M129" i="37" s="1"/>
  <c r="J125" i="37"/>
  <c r="K125" i="37" s="1"/>
  <c r="M125" i="37" s="1"/>
  <c r="J121" i="37"/>
  <c r="K121" i="37" s="1"/>
  <c r="M121" i="37" s="1"/>
  <c r="J117" i="37"/>
  <c r="K117" i="37" s="1"/>
  <c r="M117" i="37" s="1"/>
  <c r="J113" i="37"/>
  <c r="K113" i="37" s="1"/>
  <c r="M113" i="37" s="1"/>
  <c r="J109" i="37"/>
  <c r="K109" i="37" s="1"/>
  <c r="M109" i="37" s="1"/>
  <c r="J105" i="37"/>
  <c r="K105" i="37" s="1"/>
  <c r="M105" i="37" s="1"/>
  <c r="J101" i="37"/>
  <c r="K101" i="37" s="1"/>
  <c r="M101" i="37" s="1"/>
  <c r="J97" i="37"/>
  <c r="K97" i="37" s="1"/>
  <c r="M97" i="37" s="1"/>
  <c r="J93" i="37"/>
  <c r="K93" i="37" s="1"/>
  <c r="M93" i="37" s="1"/>
  <c r="J89" i="37"/>
  <c r="K89" i="37" s="1"/>
  <c r="M89" i="37" s="1"/>
  <c r="J85" i="37"/>
  <c r="K85" i="37" s="1"/>
  <c r="M85" i="37" s="1"/>
  <c r="J81" i="37"/>
  <c r="K81" i="37" s="1"/>
  <c r="M81" i="37" s="1"/>
  <c r="J77" i="37"/>
  <c r="J73" i="37"/>
  <c r="J69" i="37"/>
  <c r="J65" i="37"/>
  <c r="J61" i="37"/>
  <c r="J57" i="37"/>
  <c r="J53" i="37"/>
  <c r="J49" i="37"/>
  <c r="J45" i="37"/>
  <c r="J41" i="37"/>
  <c r="J37" i="37"/>
  <c r="K37" i="37" s="1"/>
  <c r="M37" i="37" s="1"/>
  <c r="J33" i="37"/>
  <c r="J29" i="37"/>
  <c r="J25" i="37"/>
  <c r="K25" i="37" s="1"/>
  <c r="J21" i="37"/>
  <c r="K21" i="37" s="1"/>
  <c r="J17" i="37"/>
  <c r="K17" i="37" s="1"/>
  <c r="J13" i="37"/>
  <c r="K13" i="37" s="1"/>
  <c r="M13" i="37" s="1"/>
  <c r="J9" i="37"/>
  <c r="K9" i="37" s="1"/>
  <c r="M9" i="37" s="1"/>
  <c r="J126" i="37"/>
  <c r="K126" i="37" s="1"/>
  <c r="M126" i="37" s="1"/>
  <c r="J122" i="37"/>
  <c r="K122" i="37" s="1"/>
  <c r="M122" i="37" s="1"/>
  <c r="J118" i="37"/>
  <c r="K118" i="37" s="1"/>
  <c r="M118" i="37" s="1"/>
  <c r="J112" i="37"/>
  <c r="K112" i="37" s="1"/>
  <c r="M112" i="37" s="1"/>
  <c r="J108" i="37"/>
  <c r="K108" i="37" s="1"/>
  <c r="M108" i="37" s="1"/>
  <c r="J100" i="37"/>
  <c r="K100" i="37" s="1"/>
  <c r="M100" i="37" s="1"/>
  <c r="J92" i="37"/>
  <c r="K92" i="37" s="1"/>
  <c r="M92" i="37" s="1"/>
  <c r="J84" i="37"/>
  <c r="K84" i="37" s="1"/>
  <c r="M84" i="37" s="1"/>
  <c r="J78" i="37"/>
  <c r="K78" i="37" s="1"/>
  <c r="M78" i="37" s="1"/>
  <c r="J68" i="37"/>
  <c r="J60" i="37"/>
  <c r="K60" i="37" s="1"/>
  <c r="M60" i="37" s="1"/>
  <c r="J54" i="37"/>
  <c r="J48" i="37"/>
  <c r="J42" i="37"/>
  <c r="J34" i="37"/>
  <c r="J28" i="37"/>
  <c r="K28" i="37" s="1"/>
  <c r="J18" i="37"/>
  <c r="K18" i="37" s="1"/>
  <c r="J12" i="37"/>
  <c r="K12" i="37" s="1"/>
  <c r="M12" i="37" s="1"/>
  <c r="J114" i="37"/>
  <c r="K114" i="37" s="1"/>
  <c r="M114" i="37" s="1"/>
  <c r="J102" i="37"/>
  <c r="K102" i="37" s="1"/>
  <c r="M102" i="37" s="1"/>
  <c r="J94" i="37"/>
  <c r="K94" i="37" s="1"/>
  <c r="M94" i="37" s="1"/>
  <c r="J86" i="37"/>
  <c r="K86" i="37" s="1"/>
  <c r="M86" i="37" s="1"/>
  <c r="J76" i="37"/>
  <c r="J70" i="37"/>
  <c r="J62" i="37"/>
  <c r="J52" i="37"/>
  <c r="K52" i="37" s="1"/>
  <c r="M52" i="37" s="1"/>
  <c r="J40" i="37"/>
  <c r="J32" i="37"/>
  <c r="J22" i="37"/>
  <c r="K22" i="37" s="1"/>
  <c r="J16" i="37"/>
  <c r="K16" i="37" s="1"/>
  <c r="J131" i="37"/>
  <c r="K131" i="37" s="1"/>
  <c r="M131" i="37" s="1"/>
  <c r="J127" i="37"/>
  <c r="K127" i="37" s="1"/>
  <c r="M127" i="37" s="1"/>
  <c r="J123" i="37"/>
  <c r="K123" i="37" s="1"/>
  <c r="M123" i="37" s="1"/>
  <c r="J119" i="37"/>
  <c r="K119" i="37" s="1"/>
  <c r="M119" i="37" s="1"/>
  <c r="J115" i="37"/>
  <c r="K115" i="37" s="1"/>
  <c r="M115" i="37" s="1"/>
  <c r="J111" i="37"/>
  <c r="K111" i="37" s="1"/>
  <c r="M111" i="37" s="1"/>
  <c r="J107" i="37"/>
  <c r="K107" i="37" s="1"/>
  <c r="M107" i="37" s="1"/>
  <c r="J103" i="37"/>
  <c r="K103" i="37" s="1"/>
  <c r="M103" i="37" s="1"/>
  <c r="J99" i="37"/>
  <c r="K99" i="37" s="1"/>
  <c r="M99" i="37" s="1"/>
  <c r="J95" i="37"/>
  <c r="K95" i="37" s="1"/>
  <c r="M95" i="37" s="1"/>
  <c r="J91" i="37"/>
  <c r="K91" i="37" s="1"/>
  <c r="M91" i="37" s="1"/>
  <c r="J87" i="37"/>
  <c r="K87" i="37" s="1"/>
  <c r="M87" i="37" s="1"/>
  <c r="J83" i="37"/>
  <c r="K83" i="37" s="1"/>
  <c r="M83" i="37" s="1"/>
  <c r="J79" i="37"/>
  <c r="K79" i="37" s="1"/>
  <c r="M79" i="37" s="1"/>
  <c r="J75" i="37"/>
  <c r="J71" i="37"/>
  <c r="J67" i="37"/>
  <c r="J63" i="37"/>
  <c r="J59" i="37"/>
  <c r="J51" i="37"/>
  <c r="J47" i="37"/>
  <c r="J43" i="37"/>
  <c r="J39" i="37"/>
  <c r="J35" i="37"/>
  <c r="J31" i="37"/>
  <c r="J27" i="37"/>
  <c r="K27" i="37" s="1"/>
  <c r="J23" i="37"/>
  <c r="K23" i="37" s="1"/>
  <c r="J19" i="37"/>
  <c r="K19" i="37" s="1"/>
  <c r="J11" i="37"/>
  <c r="K11" i="37" s="1"/>
  <c r="M11" i="37" s="1"/>
  <c r="J128" i="37"/>
  <c r="K128" i="37" s="1"/>
  <c r="M128" i="37" s="1"/>
  <c r="J124" i="37"/>
  <c r="K124" i="37" s="1"/>
  <c r="M124" i="37" s="1"/>
  <c r="J116" i="37"/>
  <c r="K116" i="37" s="1"/>
  <c r="M116" i="37" s="1"/>
  <c r="J104" i="37"/>
  <c r="K104" i="37" s="1"/>
  <c r="M104" i="37" s="1"/>
  <c r="J88" i="37"/>
  <c r="K88" i="37" s="1"/>
  <c r="M88" i="37" s="1"/>
  <c r="J74" i="37"/>
  <c r="J58" i="37"/>
  <c r="J44" i="37"/>
  <c r="J30" i="37"/>
  <c r="J8" i="37"/>
  <c r="K8" i="37" s="1"/>
  <c r="M8" i="37" s="1"/>
  <c r="K7" i="37"/>
  <c r="M7" i="37" s="1"/>
  <c r="M22" i="37" l="1"/>
  <c r="K53" i="37"/>
  <c r="M53" i="37" s="1"/>
  <c r="K61" i="37"/>
  <c r="M61" i="37" s="1"/>
  <c r="K45" i="37"/>
  <c r="M45" i="37" s="1"/>
  <c r="K30" i="37"/>
  <c r="M30" i="37" s="1"/>
  <c r="M19" i="37"/>
  <c r="K77" i="37"/>
  <c r="M77" i="37" s="1"/>
  <c r="K69" i="37"/>
  <c r="M69" i="37" s="1"/>
  <c r="K43" i="37"/>
  <c r="M43" i="37" s="1"/>
  <c r="M27" i="37"/>
  <c r="K50" i="37"/>
  <c r="M50" i="37" s="1"/>
  <c r="K35" i="37"/>
  <c r="M35" i="37" s="1"/>
  <c r="M16" i="37"/>
  <c r="K40" i="37"/>
  <c r="M40" i="37" s="1"/>
  <c r="M28" i="37"/>
  <c r="K66" i="37"/>
  <c r="M66" i="37" s="1"/>
  <c r="K75" i="37"/>
  <c r="M75" i="37" s="1"/>
  <c r="K58" i="37"/>
  <c r="M58" i="37" s="1"/>
  <c r="K51" i="37"/>
  <c r="M51" i="37" s="1"/>
  <c r="K36" i="37"/>
  <c r="M36" i="37" s="1"/>
  <c r="M17" i="37"/>
  <c r="K67" i="37"/>
  <c r="M67" i="37" s="1"/>
  <c r="K41" i="37"/>
  <c r="M41" i="37" s="1"/>
  <c r="M25" i="37"/>
  <c r="K64" i="37"/>
  <c r="M64" i="37" s="1"/>
  <c r="K48" i="37"/>
  <c r="M48" i="37" s="1"/>
  <c r="K33" i="37"/>
  <c r="M33" i="37" s="1"/>
  <c r="K73" i="37"/>
  <c r="M73" i="37" s="1"/>
  <c r="K56" i="37"/>
  <c r="M56" i="37" s="1"/>
  <c r="M20" i="37"/>
  <c r="K70" i="37"/>
  <c r="M70" i="37" s="1"/>
  <c r="M14" i="37"/>
  <c r="K38" i="37"/>
  <c r="M38" i="37" s="1"/>
  <c r="M23" i="37"/>
  <c r="K62" i="37"/>
  <c r="M62" i="37" s="1"/>
  <c r="K46" i="37"/>
  <c r="M46" i="37" s="1"/>
  <c r="K31" i="37"/>
  <c r="M31" i="37" s="1"/>
  <c r="K71" i="37"/>
  <c r="M71" i="37" s="1"/>
  <c r="K54" i="37"/>
  <c r="M54" i="37" s="1"/>
  <c r="M18" i="37"/>
  <c r="K76" i="37"/>
  <c r="M76" i="37" s="1"/>
  <c r="K68" i="37"/>
  <c r="M68" i="37" s="1"/>
  <c r="K59" i="37"/>
  <c r="M59" i="37" s="1"/>
  <c r="K42" i="37"/>
  <c r="M42" i="37" s="1"/>
  <c r="M21" i="37"/>
  <c r="K44" i="37"/>
  <c r="M44" i="37" s="1"/>
  <c r="K29" i="37"/>
  <c r="M29" i="37" s="1"/>
  <c r="M26" i="37"/>
  <c r="K74" i="37"/>
  <c r="M74" i="37" s="1"/>
  <c r="K57" i="37"/>
  <c r="M57" i="37" s="1"/>
  <c r="K65" i="37"/>
  <c r="M65" i="37" s="1"/>
  <c r="K49" i="37"/>
  <c r="M49" i="37" s="1"/>
  <c r="K34" i="37"/>
  <c r="M34" i="37" s="1"/>
  <c r="M24" i="37"/>
  <c r="K72" i="37"/>
  <c r="M72" i="37" s="1"/>
  <c r="K55" i="37"/>
  <c r="M55" i="37" s="1"/>
  <c r="K63" i="37"/>
  <c r="M63" i="37" s="1"/>
  <c r="K47" i="37"/>
  <c r="M47" i="37" s="1"/>
  <c r="K32" i="37"/>
  <c r="M32" i="37" s="1"/>
  <c r="M15" i="37"/>
  <c r="K39" i="37"/>
  <c r="M39" i="37" s="1"/>
  <c r="M133" i="37" l="1"/>
  <c r="H31" i="38" s="1"/>
  <c r="G31" i="38" l="1"/>
  <c r="K25" i="4" l="1"/>
  <c r="I31" i="38" l="1"/>
  <c r="K30" i="4" l="1"/>
  <c r="K31" i="4" l="1"/>
  <c r="K13" i="4" l="1"/>
  <c r="K14" i="4"/>
  <c r="K17" i="4"/>
  <c r="K11" i="4"/>
  <c r="K9" i="4"/>
  <c r="K10" i="4" l="1"/>
  <c r="K7" i="4"/>
  <c r="K21" i="4"/>
  <c r="G19" i="38"/>
  <c r="H19" i="38" s="1"/>
  <c r="I19" i="38" l="1"/>
  <c r="K8" i="4" l="1"/>
  <c r="D14" i="38"/>
  <c r="K12" i="4"/>
  <c r="D21" i="38"/>
  <c r="G27" i="38"/>
  <c r="H27" i="38" s="1"/>
  <c r="I27" i="38" l="1"/>
  <c r="K20" i="4"/>
  <c r="D29" i="38"/>
  <c r="D33" i="38" s="1"/>
  <c r="D37" i="38" s="1"/>
  <c r="K27" i="4" l="1"/>
  <c r="K32" i="4" l="1"/>
  <c r="E29" i="38" l="1"/>
  <c r="E21" i="38"/>
  <c r="E14" i="38" l="1"/>
  <c r="E33" i="38" s="1"/>
  <c r="E37" i="38" s="1"/>
  <c r="D15" i="57" l="1"/>
  <c r="D18" i="57" l="1"/>
  <c r="H21" i="57" s="1"/>
  <c r="D14" i="57" l="1"/>
  <c r="D17" i="57" s="1"/>
  <c r="D20" i="57" s="1"/>
  <c r="H20" i="57" s="1"/>
  <c r="H22" i="57" s="1"/>
  <c r="J22" i="57" l="1"/>
  <c r="I27" i="4"/>
  <c r="J14" i="4" l="1"/>
  <c r="L14" i="4" s="1"/>
  <c r="F18" i="38" s="1"/>
  <c r="G18" i="38" s="1"/>
  <c r="H18" i="38" s="1"/>
  <c r="I18" i="38" s="1"/>
  <c r="J11" i="4"/>
  <c r="L11" i="4" s="1"/>
  <c r="F12" i="38" s="1"/>
  <c r="G12" i="38" s="1"/>
  <c r="H12" i="38" s="1"/>
  <c r="I12" i="38" s="1"/>
  <c r="J7" i="4"/>
  <c r="J17" i="4"/>
  <c r="L17" i="4" s="1"/>
  <c r="F23" i="38" s="1"/>
  <c r="G23" i="38" s="1"/>
  <c r="H23" i="38" s="1"/>
  <c r="I23" i="38" s="1"/>
  <c r="J23" i="4"/>
  <c r="J10" i="4"/>
  <c r="L10" i="4" s="1"/>
  <c r="F11" i="38" s="1"/>
  <c r="G11" i="38" s="1"/>
  <c r="H11" i="38" s="1"/>
  <c r="I11" i="38" s="1"/>
  <c r="J13" i="4"/>
  <c r="L13" i="4" s="1"/>
  <c r="F17" i="38" s="1"/>
  <c r="G17" i="38" s="1"/>
  <c r="H17" i="38" s="1"/>
  <c r="I17" i="38" s="1"/>
  <c r="J8" i="4"/>
  <c r="L8" i="4" s="1"/>
  <c r="F9" i="38" s="1"/>
  <c r="J25" i="4"/>
  <c r="L25" i="4" s="1"/>
  <c r="F35" i="38" s="1"/>
  <c r="G35" i="38" s="1"/>
  <c r="H35" i="38" s="1"/>
  <c r="I35" i="38" s="1"/>
  <c r="J12" i="4"/>
  <c r="L12" i="4" s="1"/>
  <c r="F16" i="38" s="1"/>
  <c r="J21" i="4"/>
  <c r="L21" i="4" s="1"/>
  <c r="J9" i="4"/>
  <c r="L9" i="4" s="1"/>
  <c r="F10" i="38" s="1"/>
  <c r="G10" i="38" s="1"/>
  <c r="H10" i="38" s="1"/>
  <c r="I10" i="38" s="1"/>
  <c r="J20" i="4"/>
  <c r="L20" i="4" s="1"/>
  <c r="F25" i="38" s="1"/>
  <c r="F14" i="38" l="1"/>
  <c r="G9" i="38"/>
  <c r="G16" i="38"/>
  <c r="F21" i="38"/>
  <c r="F26" i="38"/>
  <c r="G26" i="38" s="1"/>
  <c r="H26" i="38" s="1"/>
  <c r="I26" i="38" s="1"/>
  <c r="L18" i="4"/>
  <c r="L7" i="4"/>
  <c r="F7" i="38" s="1"/>
  <c r="J27" i="4"/>
  <c r="L27" i="4" s="1"/>
  <c r="G25" i="38"/>
  <c r="M135" i="37"/>
  <c r="M137" i="37" s="1"/>
  <c r="M138" i="37" s="1"/>
  <c r="L23" i="4"/>
  <c r="H25" i="38" l="1"/>
  <c r="G29" i="38"/>
  <c r="E31" i="46"/>
  <c r="G7" i="38"/>
  <c r="H7" i="38" s="1"/>
  <c r="I7" i="38" s="1"/>
  <c r="G21" i="38"/>
  <c r="H16" i="38"/>
  <c r="F29" i="38"/>
  <c r="F33" i="38" s="1"/>
  <c r="F37" i="38" s="1"/>
  <c r="H9" i="38"/>
  <c r="G14" i="38"/>
  <c r="G33" i="38" l="1"/>
  <c r="G37" i="38" s="1"/>
  <c r="H14" i="38"/>
  <c r="I14" i="38" s="1"/>
  <c r="I9" i="38"/>
  <c r="D7" i="46"/>
  <c r="E7" i="46" s="1"/>
  <c r="F7" i="46" s="1"/>
  <c r="D8" i="46"/>
  <c r="E8" i="46" s="1"/>
  <c r="F8" i="46" s="1"/>
  <c r="D14" i="46"/>
  <c r="E14" i="46" s="1"/>
  <c r="F14" i="46" s="1"/>
  <c r="D12" i="46"/>
  <c r="E12" i="46" s="1"/>
  <c r="F12" i="46" s="1"/>
  <c r="D15" i="46"/>
  <c r="E15" i="46" s="1"/>
  <c r="F15" i="46" s="1"/>
  <c r="D11" i="46"/>
  <c r="E11" i="46" s="1"/>
  <c r="F11" i="46" s="1"/>
  <c r="D10" i="46"/>
  <c r="E10" i="46" s="1"/>
  <c r="F10" i="46" s="1"/>
  <c r="D17" i="46"/>
  <c r="E17" i="46" s="1"/>
  <c r="F17" i="46" s="1"/>
  <c r="D13" i="46"/>
  <c r="E13" i="46" s="1"/>
  <c r="F13" i="46" s="1"/>
  <c r="D6" i="46"/>
  <c r="D9" i="46"/>
  <c r="E9" i="46" s="1"/>
  <c r="F9" i="46" s="1"/>
  <c r="D16" i="46"/>
  <c r="E16" i="46" s="1"/>
  <c r="F16" i="46" s="1"/>
  <c r="I16" i="38"/>
  <c r="H21" i="38"/>
  <c r="I21" i="38" s="1"/>
  <c r="H29" i="38"/>
  <c r="I25" i="38"/>
  <c r="H33" i="38" l="1"/>
  <c r="I29" i="38"/>
  <c r="D19" i="46"/>
  <c r="D23" i="46" s="1"/>
  <c r="D21" i="46"/>
  <c r="E21" i="46" s="1"/>
  <c r="F21" i="46" s="1"/>
  <c r="E6" i="46"/>
  <c r="I33" i="38" l="1"/>
  <c r="H37" i="38"/>
  <c r="I37" i="38" s="1"/>
  <c r="E19" i="46"/>
  <c r="F19" i="46" s="1"/>
  <c r="F6" i="46"/>
</calcChain>
</file>

<file path=xl/comments1.xml><?xml version="1.0" encoding="utf-8"?>
<comments xmlns="http://schemas.openxmlformats.org/spreadsheetml/2006/main">
  <authors>
    <author>Pam Rasanen</author>
  </authors>
  <commentList>
    <comment ref="M137" authorId="0">
      <text>
        <r>
          <rPr>
            <b/>
            <sz val="10"/>
            <color indexed="81"/>
            <rFont val="Tahoma"/>
            <family val="2"/>
          </rPr>
          <t>PSE:
Used MS Excel Goal Seek function to minimize the difference between the projected lighting surplus $ (Column:i,Line:127) and the amount to be spread (Column:i,Line:129), by changing $ / kWh (Column:f,Line:1) rounded to the nearest $0.000001</t>
        </r>
      </text>
    </comment>
  </commentList>
</comments>
</file>

<file path=xl/sharedStrings.xml><?xml version="1.0" encoding="utf-8"?>
<sst xmlns="http://schemas.openxmlformats.org/spreadsheetml/2006/main" count="825" uniqueCount="394">
  <si>
    <t>CUSTOMER CLASS</t>
  </si>
  <si>
    <t>SCHEDULE</t>
  </si>
  <si>
    <t>INCREASE (DECREASE) $</t>
  </si>
  <si>
    <t>INCREASE (DECREASE) %</t>
  </si>
  <si>
    <t>Residential</t>
  </si>
  <si>
    <t>Sec Gen Svc - Small</t>
  </si>
  <si>
    <t>Sec Gen Svc - Medium</t>
  </si>
  <si>
    <t>Sec Gen Svc - Large</t>
  </si>
  <si>
    <t>Sec Irrigation Svc</t>
  </si>
  <si>
    <t>Secondary Service Total</t>
  </si>
  <si>
    <t>Pri Gen Svc</t>
  </si>
  <si>
    <t>Pri Irrigation Svc</t>
  </si>
  <si>
    <t>Pri Interruptible Svc</t>
  </si>
  <si>
    <t>Primary Service Total</t>
  </si>
  <si>
    <t>HV Interruptible Svc</t>
  </si>
  <si>
    <t>HV Gen Svc</t>
  </si>
  <si>
    <t>High Voltage Service Total</t>
  </si>
  <si>
    <t>Lights</t>
  </si>
  <si>
    <t>Subtotal</t>
  </si>
  <si>
    <t>Total</t>
  </si>
  <si>
    <t>Customer Class</t>
  </si>
  <si>
    <t>Weighted Allocation</t>
  </si>
  <si>
    <t>HV</t>
  </si>
  <si>
    <t>Firm Resale</t>
  </si>
  <si>
    <t>449 / 459</t>
  </si>
  <si>
    <t>Tariff</t>
  </si>
  <si>
    <t>HV Transportation</t>
  </si>
  <si>
    <t>Pri Transportation</t>
  </si>
  <si>
    <t>Puget Sound Energy</t>
  </si>
  <si>
    <t>Schedule</t>
  </si>
  <si>
    <t>Lamp Type</t>
  </si>
  <si>
    <t>Lamp Wattage</t>
  </si>
  <si>
    <t>Ballast Losses</t>
  </si>
  <si>
    <t>Billable Watts</t>
  </si>
  <si>
    <t># hours / month</t>
  </si>
  <si>
    <t>kWh / Month</t>
  </si>
  <si>
    <t>Flourescent</t>
  </si>
  <si>
    <t>Incandescent</t>
  </si>
  <si>
    <t>Mercury Vapor</t>
  </si>
  <si>
    <t>Metal Hallide</t>
  </si>
  <si>
    <t>Sodium Vapor</t>
  </si>
  <si>
    <t>Area Lights - SV</t>
  </si>
  <si>
    <t>Area Lights - MH</t>
  </si>
  <si>
    <t>Traffic Signals</t>
  </si>
  <si>
    <t>12 Month kWh</t>
  </si>
  <si>
    <t>12 Month Watts</t>
  </si>
  <si>
    <t>Directional Flood Lights - SV</t>
  </si>
  <si>
    <t>Directional Flood Lights - MH</t>
  </si>
  <si>
    <t>Horizontal Flood Lights - SV</t>
  </si>
  <si>
    <t>Horizontal Flood Lights - MH</t>
  </si>
  <si>
    <t>a</t>
  </si>
  <si>
    <t>b</t>
  </si>
  <si>
    <t>c</t>
  </si>
  <si>
    <t>d = b + (a * c)</t>
  </si>
  <si>
    <t>e = d - b</t>
  </si>
  <si>
    <t>f = e / b</t>
  </si>
  <si>
    <t>h</t>
  </si>
  <si>
    <t>e = b + d</t>
  </si>
  <si>
    <t>i = g / h * 100</t>
  </si>
  <si>
    <t>Campus Rate Total</t>
  </si>
  <si>
    <t>Line No.</t>
  </si>
  <si>
    <t>Residential Customer Impacts</t>
  </si>
  <si>
    <t>Customer Bill</t>
  </si>
  <si>
    <t>Month</t>
  </si>
  <si>
    <t>kWh</t>
  </si>
  <si>
    <t>Present</t>
  </si>
  <si>
    <t>Proposed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</si>
  <si>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</si>
  <si>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</si>
  <si>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</si>
  <si>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</si>
  <si>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</si>
  <si>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</si>
  <si>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</si>
  <si>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</si>
  <si>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</si>
  <si>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</si>
  <si>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</si>
  <si>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</si>
  <si>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</si>
  <si>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</si>
  <si>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</si>
  <si>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</si>
  <si>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</si>
  <si>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Rates</t>
  </si>
  <si>
    <t>Customer Monthly Charge:</t>
  </si>
  <si>
    <t>per Month</t>
  </si>
  <si>
    <t>Energy Charge:</t>
  </si>
  <si>
    <t>Schedule 7 first 600 kWh</t>
  </si>
  <si>
    <t>¢ / kWh</t>
  </si>
  <si>
    <t>Schedule 7 over 600 kWh</t>
  </si>
  <si>
    <t>Schedule 95 - Power Cost Adjustment Clause</t>
  </si>
  <si>
    <t>Schedule 120 - Conservation Rider</t>
  </si>
  <si>
    <t>Schedule 129 - Low Income</t>
  </si>
  <si>
    <t>Schedule 194 - BPA Exchange Credit</t>
  </si>
  <si>
    <t>Lighting</t>
  </si>
  <si>
    <t xml:space="preserve"> </t>
  </si>
  <si>
    <t>Note 1 - Proforma Base Revenue Excludes Revenue Rider Schedules 95A, 120, 129, 132, 133, 137 &amp; 194</t>
  </si>
  <si>
    <t>Schedule 95A - Federal Incentive Tracker Credit</t>
  </si>
  <si>
    <t>Schedule 132 Merger Credit</t>
  </si>
  <si>
    <t>Schedule 133 Regulatory Asset Tracker</t>
  </si>
  <si>
    <t>Schedule 137 REC</t>
  </si>
  <si>
    <t>LED</t>
  </si>
  <si>
    <t>b = 81% * a / sum(a)</t>
  </si>
  <si>
    <t>d = 19% * c / sum(c)</t>
  </si>
  <si>
    <t>Current
Rates
2-1-13</t>
  </si>
  <si>
    <t>Losses</t>
  </si>
  <si>
    <t>Class</t>
  </si>
  <si>
    <t>449 PV</t>
  </si>
  <si>
    <t>449 HV</t>
  </si>
  <si>
    <t>51, 53 &amp; 54</t>
  </si>
  <si>
    <t>Street</t>
  </si>
  <si>
    <t>30-35</t>
  </si>
  <si>
    <t>35.01-40</t>
  </si>
  <si>
    <t>40.01-45</t>
  </si>
  <si>
    <t>45.01-50</t>
  </si>
  <si>
    <t>50.01-55</t>
  </si>
  <si>
    <t>55.01-60</t>
  </si>
  <si>
    <t>60.01-65</t>
  </si>
  <si>
    <t>65.01-70</t>
  </si>
  <si>
    <t>70.01-75</t>
  </si>
  <si>
    <t>75.01-80</t>
  </si>
  <si>
    <t>80.01-85</t>
  </si>
  <si>
    <t>85.01-90</t>
  </si>
  <si>
    <t>90.01-95</t>
  </si>
  <si>
    <t>95.01-100</t>
  </si>
  <si>
    <t>100.01-105</t>
  </si>
  <si>
    <t>105.01-110</t>
  </si>
  <si>
    <t>110.01-115</t>
  </si>
  <si>
    <t>115.01-120</t>
  </si>
  <si>
    <t>120.01-125</t>
  </si>
  <si>
    <t>125.01-130</t>
  </si>
  <si>
    <t>130.01-135</t>
  </si>
  <si>
    <t>135.01-140</t>
  </si>
  <si>
    <t>140.01-145</t>
  </si>
  <si>
    <t>145-01-150</t>
  </si>
  <si>
    <t>150.01-155</t>
  </si>
  <si>
    <t>155.01-160</t>
  </si>
  <si>
    <t>160.01-165</t>
  </si>
  <si>
    <t>165.01-170</t>
  </si>
  <si>
    <t>170.01-175</t>
  </si>
  <si>
    <t>175.01-180</t>
  </si>
  <si>
    <t>180.01-185</t>
  </si>
  <si>
    <t>185.01-190</t>
  </si>
  <si>
    <t>190.01-195</t>
  </si>
  <si>
    <t>195.01-200</t>
  </si>
  <si>
    <t>200.01-205</t>
  </si>
  <si>
    <t>205.01-210</t>
  </si>
  <si>
    <t>210.01-215</t>
  </si>
  <si>
    <t>215.01-220</t>
  </si>
  <si>
    <t>220.01-225</t>
  </si>
  <si>
    <t>225.01-230</t>
  </si>
  <si>
    <t>230.01-235</t>
  </si>
  <si>
    <t>235.01-240</t>
  </si>
  <si>
    <t>240.01-245</t>
  </si>
  <si>
    <t>245.01-250</t>
  </si>
  <si>
    <t>250.01-255</t>
  </si>
  <si>
    <t>255.01-260</t>
  </si>
  <si>
    <t>260.01-265</t>
  </si>
  <si>
    <t>265.01-270</t>
  </si>
  <si>
    <t>270.01-275</t>
  </si>
  <si>
    <t>275.01-280</t>
  </si>
  <si>
    <t>280.01-285</t>
  </si>
  <si>
    <t>285.01-290</t>
  </si>
  <si>
    <t>290.01-295</t>
  </si>
  <si>
    <t>295.01-300</t>
  </si>
  <si>
    <t>Lighting Type</t>
  </si>
  <si>
    <t>Area</t>
  </si>
  <si>
    <t>Continuous</t>
  </si>
  <si>
    <t>Flood</t>
  </si>
  <si>
    <t>$ / kWh</t>
  </si>
  <si>
    <t xml:space="preserve">a
</t>
  </si>
  <si>
    <t xml:space="preserve">b
</t>
  </si>
  <si>
    <t>c =
b - a</t>
  </si>
  <si>
    <t xml:space="preserve">d
</t>
  </si>
  <si>
    <t>e =
(b * d) / 1000</t>
  </si>
  <si>
    <t>g = 
e * f</t>
  </si>
  <si>
    <t xml:space="preserve">h
</t>
  </si>
  <si>
    <t>i = 
g * h * 11</t>
  </si>
  <si>
    <t>Check</t>
  </si>
  <si>
    <t>Docket No.
UE-111048
Energy
Allocator
(Note 1)</t>
  </si>
  <si>
    <t>Load Research Allocation Factors</t>
  </si>
  <si>
    <t>Twelve Months ended December 31, 2010</t>
  </si>
  <si>
    <t>2011 GRC</t>
  </si>
  <si>
    <t>Electric Cost of Service Allocation Factors</t>
  </si>
  <si>
    <t>Load Research Data</t>
  </si>
  <si>
    <t>ENERGY_1</t>
  </si>
  <si>
    <t>ENERGY_2</t>
  </si>
  <si>
    <t>DEM_1</t>
  </si>
  <si>
    <t>DEM_1A</t>
  </si>
  <si>
    <t>DEM_1B</t>
  </si>
  <si>
    <t>DEM_2A</t>
  </si>
  <si>
    <t>DEM_2B</t>
  </si>
  <si>
    <t>Energy - All Rate Schedules</t>
  </si>
  <si>
    <t>Energy - Exclude Transportation</t>
  </si>
  <si>
    <t>Top 200 CP Demand</t>
  </si>
  <si>
    <t>Top 200 CP Demand - Excl Interrupt</t>
  </si>
  <si>
    <t>Top 200 CP Demand - Excl Tranp &amp; Spec &amp; Interrupt</t>
  </si>
  <si>
    <t>Top 75 CP Demand - Exclude Interruptible</t>
  </si>
  <si>
    <t>Top 75 CP Demand - Exclude Interruptible &amp; Transportation</t>
  </si>
  <si>
    <t>Energy</t>
  </si>
  <si>
    <t>Top 75 Demand</t>
  </si>
  <si>
    <t>Transp PV</t>
  </si>
  <si>
    <t>Transp HV</t>
  </si>
  <si>
    <t>Special Contract</t>
  </si>
  <si>
    <t>Sch 40:</t>
  </si>
  <si>
    <t>As Filed Sch 40</t>
  </si>
  <si>
    <t>Add Customer 11</t>
  </si>
  <si>
    <t>Add Customer 12</t>
  </si>
  <si>
    <t>New Sch 40</t>
  </si>
  <si>
    <t>Sch 31:</t>
  </si>
  <si>
    <t>As Filed Sch 31</t>
  </si>
  <si>
    <t>Remove Customer 11</t>
  </si>
  <si>
    <t>Remove Customer 12</t>
  </si>
  <si>
    <t>New Sch 31</t>
  </si>
  <si>
    <t>Sch 26:</t>
  </si>
  <si>
    <t>As Filed Sch 26</t>
  </si>
  <si>
    <t>New Sch 26</t>
  </si>
  <si>
    <t>Sch 25:</t>
  </si>
  <si>
    <t>As Filed Sch 25</t>
  </si>
  <si>
    <t>New Sch 25</t>
  </si>
  <si>
    <t>Check Total Change</t>
  </si>
  <si>
    <t>TEMPERATURE ADJUSTED ANNUAL ENERGY ALLOCATIONS BY BILLING SCHEDULE</t>
  </si>
  <si>
    <t>12 MONTHS ENDED DECEMBER 31, 2010</t>
  </si>
  <si>
    <t>NET GPI</t>
  </si>
  <si>
    <t>BILLED KWH (Cal View)</t>
  </si>
  <si>
    <t>TEMP ADJ</t>
  </si>
  <si>
    <t>(=B8)</t>
  </si>
  <si>
    <t>TEMP ADJUSTED</t>
  </si>
  <si>
    <t>TEMP ADJ GPI</t>
  </si>
  <si>
    <t>TEMP ADJ BILLED KWH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</si>
  <si>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</si>
  <si>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</si>
  <si>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</si>
  <si>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</si>
  <si>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</si>
  <si>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</si>
  <si>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</si>
  <si>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</si>
  <si>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</si>
  <si>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</si>
  <si>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>Annual kWh</t>
  </si>
  <si>
    <t>Temperature</t>
  </si>
  <si>
    <t>Annual</t>
  </si>
  <si>
    <t>Temp Adj</t>
  </si>
  <si>
    <t>Percent</t>
  </si>
  <si>
    <t>Billed kWh</t>
  </si>
  <si>
    <t>(incl. losses</t>
  </si>
  <si>
    <t>Adjusted</t>
  </si>
  <si>
    <t>actual kWh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</si>
  <si>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</si>
  <si>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</si>
  <si>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</si>
  <si>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</si>
  <si>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</si>
  <si>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</si>
  <si>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</si>
  <si>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</si>
  <si>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(3-2)</t>
  </si>
  <si>
    <t>(11a)</t>
  </si>
  <si>
    <t>(4*5)</t>
  </si>
  <si>
    <t>(4+6)</t>
  </si>
  <si>
    <t>(7/sum(7) *B8</t>
  </si>
  <si>
    <t>(10a)</t>
  </si>
  <si>
    <t>(8+9)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</si>
  <si>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</si>
  <si>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</si>
  <si>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</si>
  <si>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</si>
  <si>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</si>
  <si>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</si>
  <si>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</si>
  <si>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Total Transp.</t>
  </si>
  <si>
    <t>% Contr to System</t>
  </si>
  <si>
    <t>Average kW Top 1 Hour</t>
  </si>
  <si>
    <t>Average kW Top 75 Hours</t>
  </si>
  <si>
    <t>Average kW Top 200 Hours</t>
  </si>
  <si>
    <t>Rate449PV</t>
  </si>
  <si>
    <t>Rate449HV</t>
  </si>
  <si>
    <t>Rate459</t>
  </si>
  <si>
    <t>Rate01</t>
  </si>
  <si>
    <t>STLT</t>
  </si>
  <si>
    <t>ARLT</t>
  </si>
  <si>
    <t>Rate49</t>
  </si>
  <si>
    <t>Rate46</t>
  </si>
  <si>
    <t>Rate43</t>
  </si>
  <si>
    <t>Rate40</t>
  </si>
  <si>
    <t>Rate35</t>
  </si>
  <si>
    <t>Rate31</t>
  </si>
  <si>
    <t>Rate29</t>
  </si>
  <si>
    <t>Rate26</t>
  </si>
  <si>
    <t>Rate25</t>
  </si>
  <si>
    <t>Rate24</t>
  </si>
  <si>
    <t>Rate05</t>
  </si>
  <si>
    <t>RES127</t>
  </si>
  <si>
    <t>System</t>
  </si>
  <si>
    <t>Interval Ending</t>
  </si>
  <si>
    <t>Rank</t>
  </si>
  <si>
    <t>with losses</t>
  </si>
  <si>
    <t>Top 200 and 75</t>
  </si>
  <si>
    <t>81%
Energy
(Note 2)</t>
  </si>
  <si>
    <t>Docket No.
UE-111048
Demand
Allocator
(Note 3)</t>
  </si>
  <si>
    <t>19%
Demand
(Note 2)</t>
  </si>
  <si>
    <t>PEAK CREDIT METHOD FOR 2011 COST OF SERVICE STUDY</t>
  </si>
  <si>
    <t>Peak</t>
  </si>
  <si>
    <t>Peaker</t>
  </si>
  <si>
    <t>CCCT</t>
  </si>
  <si>
    <t>Credit</t>
  </si>
  <si>
    <t xml:space="preserve">Levelized Cost ($/MWh) </t>
  </si>
  <si>
    <t>Levelized Cost ($/kW-yr)</t>
  </si>
  <si>
    <t>Assumptions</t>
  </si>
  <si>
    <t>Plant Assumptions</t>
  </si>
  <si>
    <t>Notes</t>
  </si>
  <si>
    <t>Capital Costs ($/kW-yr)</t>
  </si>
  <si>
    <t>2010 Dollars</t>
  </si>
  <si>
    <t>Fixed Charge Rate</t>
  </si>
  <si>
    <t>Fixed O&amp;M ($/kW-yr)</t>
  </si>
  <si>
    <t>Variable O&amp;M ($/MWh)</t>
  </si>
  <si>
    <t>Heat Rate (Btu/kWh)</t>
  </si>
  <si>
    <t>Weighted Cost of Capital</t>
  </si>
  <si>
    <t>Capacity Factor</t>
  </si>
  <si>
    <t>Reserve Margin</t>
  </si>
  <si>
    <t>Planning Margin</t>
  </si>
  <si>
    <t>CO2 Emissions (tons/GWh)</t>
  </si>
  <si>
    <t>SO2 Emissions (tons/GWh)</t>
  </si>
  <si>
    <t>NOx Emissions (tons/GWh)</t>
  </si>
  <si>
    <t>Pro Forma</t>
  </si>
  <si>
    <t>Cost of</t>
  </si>
  <si>
    <t>Capital %</t>
  </si>
  <si>
    <t>Cost %</t>
  </si>
  <si>
    <t>Capital</t>
  </si>
  <si>
    <t>Short-Term Debt</t>
  </si>
  <si>
    <t>Long-Term Debt</t>
  </si>
  <si>
    <t>Common Equity</t>
  </si>
  <si>
    <t>TOTAL</t>
  </si>
  <si>
    <t>Delivered kWh Test Year Ending  September 2012</t>
  </si>
  <si>
    <t># of Lamps @ 3-1-13</t>
  </si>
  <si>
    <t>26 &amp; 26P</t>
  </si>
  <si>
    <t>25 &amp; 7A</t>
  </si>
  <si>
    <t>REVENUE DEFICIENCY</t>
  </si>
  <si>
    <t>2013 PCORC compared to 2011 GRC</t>
  </si>
  <si>
    <t>PCORC</t>
  </si>
  <si>
    <t xml:space="preserve">Revenue </t>
  </si>
  <si>
    <t>TY</t>
  </si>
  <si>
    <t>Oct '11 ~ Sep '12</t>
  </si>
  <si>
    <t>Jan '10 ~ Dec '10</t>
  </si>
  <si>
    <t>Deficiency</t>
  </si>
  <si>
    <t>Row</t>
  </si>
  <si>
    <t>RY</t>
  </si>
  <si>
    <t>May '12 ~ Apr '13</t>
  </si>
  <si>
    <t>Increase</t>
  </si>
  <si>
    <t>% Increase</t>
  </si>
  <si>
    <t>Subtotal &amp; Baseline Rate</t>
  </si>
  <si>
    <t>Revenue Sensitive Items</t>
  </si>
  <si>
    <t>Subtotal &amp; Baseline Rate Grossed-up</t>
  </si>
  <si>
    <t>for Revenue Sensitive Items</t>
  </si>
  <si>
    <t>Test Year DELIVERED Load (MWH's)</t>
  </si>
  <si>
    <t>Gross Baseline per MWH (Line 13 / Line 14)</t>
  </si>
  <si>
    <t>PCORC Test Year Load</t>
  </si>
  <si>
    <t>PROFORMA PCORC INCREASE:</t>
  </si>
  <si>
    <t>Campus Rate - Primary &amp; Secondary Voltage</t>
  </si>
  <si>
    <t>Campus Rate - High Voltage</t>
  </si>
  <si>
    <t>High Voltage Interruptible</t>
  </si>
  <si>
    <t>High Voltage General Service</t>
  </si>
  <si>
    <t>50-59</t>
  </si>
  <si>
    <t>Transportation Primary Voltage</t>
  </si>
  <si>
    <t>Transportation High Voltage</t>
  </si>
  <si>
    <t>Note 1 Source:  Docket No. UE-111048 Compliance Cost of Service Workpapers, pages 37 &amp; 47, "Energy 2" Allocator</t>
  </si>
  <si>
    <t>Note 2 Source:  Docket No. UE-111048 Compliance Cost of Service Workpapers, pages 4 &amp; 21, "Peak Credit %" Allocator</t>
  </si>
  <si>
    <t>Note 3 Source:  Docket No. UE-111048 Compliance Cost of Service Workpapers, pages 37-41, "DEM-2B" Allocator</t>
  </si>
  <si>
    <t>Calculation of Schedule 95 Rate</t>
  </si>
  <si>
    <t>Rate Schedule</t>
  </si>
  <si>
    <t xml:space="preserve">f </t>
  </si>
  <si>
    <t>g = e * f</t>
  </si>
  <si>
    <t>Statement of Proforma and Proposed Revenues for Schedule 95</t>
  </si>
  <si>
    <t>Delivered Revenue Test Year Ending  September 2012 (Note 1)</t>
  </si>
  <si>
    <t>Calculation of Area and Street Light Rates</t>
  </si>
  <si>
    <t>Proposed
Sch 95
Rate
November 2013</t>
  </si>
  <si>
    <t>Annual Revenue per lamp
@ Proposed November 2013 Rate</t>
  </si>
  <si>
    <t>PUGET SOUND ENERGY</t>
  </si>
  <si>
    <t>ELECTRIC COST OF SERVICE LOAD RESEARCH DOCKET NO. UE-111048</t>
  </si>
  <si>
    <t>CP DEMAND ALLOCATIONS, DOCKET NO. UE-111048</t>
  </si>
  <si>
    <t>DOCKET NO. UE-111048</t>
  </si>
  <si>
    <t>COMPANY PROPOSAL, JAP-3</t>
  </si>
  <si>
    <t>f =
GOAL SEEK</t>
  </si>
  <si>
    <t>Operating Revenues from 2011 GRC (UE-111048)</t>
  </si>
  <si>
    <t>48% Equity / 6.69% Net of tax rate of return</t>
  </si>
  <si>
    <t>Exhibit No. CTM-4</t>
  </si>
  <si>
    <t>x</t>
  </si>
  <si>
    <t>Proposed Schedule 95 ¢ per kWh Effective December 2013</t>
  </si>
  <si>
    <t>2013 Revenue Requirement</t>
  </si>
  <si>
    <t>REVENUE
(Including Proposed
Sch 95 Revenue Effective December 2013)</t>
  </si>
  <si>
    <t>Proposed
Rates
Effective
December 2013</t>
  </si>
  <si>
    <t>Dec '13 ~ Nov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</si>
</sst>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\ \¢"/>
    <numFmt numFmtId="167" formatCode="_(&quot;$&quot;* #,##0_);_(&quot;$&quot;* \(#,##0\);_(&quot;$&quot;* &quot;-&quot;??_);_(@_)"/>
    <numFmt numFmtId="168" formatCode="_(* #,##0.000000_);_(* \(#,##0.000000\);_(* &quot;-&quot;??_);_(@_)"/>
    <numFmt numFmtId="169" formatCode="_(&quot;$&quot;* #,##0.00000_);_(&quot;$&quot;* \(#,##0.00000\);_(&quot;$&quot;* &quot;-&quot;??_);_(@_)"/>
    <numFmt numFmtId="170" formatCode="_(&quot;$&quot;* #,##0.000000_);_(&quot;$&quot;* \(#,##0.000000\);_(&quot;$&quot;* &quot;-&quot;??_);_(@_)"/>
    <numFmt numFmtId="171" formatCode="0.00_)"/>
    <numFmt numFmtId="172" formatCode="_(* #,##0.00000_);_(* \(#,##0.00000\);_(* &quot;-&quot;??_);_(@_)"/>
    <numFmt numFmtId="173" formatCode="_(* #,##0.0_);_(* \(#,##0.0\);_(* &quot;-&quot;_);_(@_)"/>
    <numFmt numFmtId="174" formatCode="&quot;$&quot;#,##0.00"/>
    <numFmt numFmtId="175" formatCode="0.000000"/>
    <numFmt numFmtId="176" formatCode="_(* ###0_);_(* \(###0\);_(* &quot;-&quot;_);_(@_)"/>
    <numFmt numFmtId="177" formatCode="#."/>
    <numFmt numFmtId="178" formatCode="_(&quot;$&quot;* #,##0.0000_);_(&quot;$&quot;* \(#,##0.0000\);_(&quot;$&quot;* &quot;-&quot;????_);_(@_)"/>
    <numFmt numFmtId="179" formatCode="_(* #,##0.0000_);_(* \(#,##0.0000\);_(* &quot;-&quot;??_);_(@_)"/>
    <numFmt numFmtId="180" formatCode="_(* #,##0.0000000_);_(* \(#,##0.0000000\);_(* &quot;-&quot;??_);_(@_)"/>
    <numFmt numFmtId="181" formatCode="0.0000000"/>
    <numFmt numFmtId="182" formatCode="d\.mmm\.yy"/>
    <numFmt numFmtId="183" formatCode="&quot;$&quot;#,##0;\-&quot;$&quot;#,##0"/>
    <numFmt numFmtId="184" formatCode="_-* #,##0.00\ _D_M_-;\-* #,##0.00\ _D_M_-;_-* &quot;-&quot;??\ _D_M_-;_-@_-"/>
    <numFmt numFmtId="185" formatCode="_-* #,##0.00\ &quot;DM&quot;_-;\-* #,##0.00\ &quot;DM&quot;_-;_-* &quot;-&quot;??\ &quot;DM&quot;_-;_-@_-"/>
    <numFmt numFmtId="186" formatCode="[Blue]#,##0_);[Magenta]\(#,##0\)"/>
    <numFmt numFmtId="187" formatCode="_([$€-2]* #,##0.00_);_([$€-2]* \(#,##0.00\);_([$€-2]* &quot;-&quot;??_)"/>
    <numFmt numFmtId="188" formatCode="_(&quot;$&quot;* #,##0.000000_);_(&quot;$&quot;* \(#,##0.000000\);_(&quot;$&quot;* &quot;-&quot;??????_);_(@_)"/>
    <numFmt numFmtId="189" formatCode="#,##0.00\ ;\(#,##0.00\)"/>
    <numFmt numFmtId="190" formatCode="0000000"/>
    <numFmt numFmtId="191" formatCode="0.0000%"/>
    <numFmt numFmtId="192" formatCode="_(&quot;$&quot;* #,##0.000_);_(&quot;$&quot;* \(#,##0.000\);_(&quot;$&quot;* &quot;-&quot;??_);_(@_)"/>
    <numFmt numFmtId="193" formatCode="[$-409]d\-mmm\-yy;@"/>
    <numFmt numFmtId="194" formatCode="0.0%"/>
    <numFmt numFmtId="195" formatCode="#,##0.0"/>
    <numFmt numFmtId="196" formatCode="#,##0.0000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0"/>
      <name val="Arial"/>
      <family val="2"/>
    </font>
    <font>
      <i/>
      <sz val="10"/>
      <name val="Arial"/>
      <family val="2"/>
    </font>
    <font>
      <sz val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1"/>
      <color indexed="8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univers (E1)"/>
    </font>
    <font>
      <sz val="12"/>
      <name val="Times"/>
      <family val="1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8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name val="Geneva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rgb="FF3F3F3F"/>
      <name val="Calibri"/>
      <family val="2"/>
      <scheme val="minor"/>
    </font>
    <font>
      <sz val="12"/>
      <color indexed="10"/>
      <name val="Times"/>
      <family val="1"/>
    </font>
    <font>
      <b/>
      <sz val="18"/>
      <color theme="3"/>
      <name val="Cambria"/>
      <family val="2"/>
      <scheme val="major"/>
    </font>
    <font>
      <b/>
      <sz val="18"/>
      <color indexed="62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name val="MS Sans Serif"/>
      <family val="2"/>
    </font>
    <font>
      <sz val="10"/>
      <name val="Helvetica"/>
    </font>
    <font>
      <sz val="8.5"/>
      <name val="Helvetica"/>
    </font>
    <font>
      <b/>
      <sz val="8.5"/>
      <name val="Helvetica"/>
    </font>
    <font>
      <b/>
      <sz val="8"/>
      <name val="Helv"/>
    </font>
    <font>
      <sz val="8.5"/>
      <name val="Helvetica"/>
      <family val="2"/>
    </font>
    <font>
      <b/>
      <sz val="12"/>
      <color rgb="FFFF0000"/>
      <name val="Arial"/>
      <family val="2"/>
    </font>
    <font>
      <b/>
      <sz val="10"/>
      <color indexed="81"/>
      <name val="Tahoma"/>
      <family val="2"/>
    </font>
    <font>
      <b/>
      <sz val="10"/>
      <name val="Helvetica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9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2"/>
        <bgColor indexed="64"/>
      </patternFill>
    </fill>
    <fill>
      <patternFill patternType="solid">
        <fgColor indexed="6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indexed="5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55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770">
    <xf numFmtId="0" fontId="0" fillId="0" borderId="0"/>
    <xf numFmtId="175" fontId="5" fillId="0" borderId="0">
      <alignment horizontal="left" wrapText="1"/>
    </xf>
    <xf numFmtId="0" fontId="8" fillId="0" borderId="0"/>
    <xf numFmtId="175" fontId="5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81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81" fontId="5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81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5" fontId="5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5" fontId="5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5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0" fontId="39" fillId="0" borderId="0"/>
    <xf numFmtId="172" fontId="8" fillId="0" borderId="0">
      <alignment horizontal="left" wrapText="1"/>
    </xf>
    <xf numFmtId="175" fontId="5" fillId="0" borderId="0">
      <alignment horizontal="left" wrapText="1"/>
    </xf>
    <xf numFmtId="175" fontId="8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81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5" fontId="5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5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5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172" fontId="8" fillId="0" borderId="0">
      <alignment horizontal="left" wrapText="1"/>
    </xf>
    <xf numFmtId="0" fontId="39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3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22" borderId="0" applyNumberFormat="0" applyBorder="0" applyAlignment="0" applyProtection="0"/>
    <xf numFmtId="0" fontId="26" fillId="30" borderId="0" applyNumberFormat="0" applyBorder="0" applyAlignment="0" applyProtection="0"/>
    <xf numFmtId="0" fontId="27" fillId="3" borderId="0" applyNumberFormat="0" applyBorder="0" applyAlignment="0" applyProtection="0"/>
    <xf numFmtId="182" fontId="40" fillId="0" borderId="0" applyFill="0" applyBorder="0" applyAlignment="0"/>
    <xf numFmtId="41" fontId="5" fillId="31" borderId="0"/>
    <xf numFmtId="0" fontId="28" fillId="32" borderId="1" applyNumberFormat="0" applyAlignment="0" applyProtection="0"/>
    <xf numFmtId="41" fontId="8" fillId="33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77" fontId="14" fillId="0" borderId="0">
      <protection locked="0"/>
    </xf>
    <xf numFmtId="0" fontId="13" fillId="0" borderId="0"/>
    <xf numFmtId="0" fontId="42" fillId="0" borderId="0" applyNumberFormat="0" applyAlignment="0">
      <alignment horizontal="left"/>
    </xf>
    <xf numFmtId="0" fontId="43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175" fontId="5" fillId="0" borderId="0"/>
    <xf numFmtId="0" fontId="29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12" fillId="0" borderId="0"/>
    <xf numFmtId="0" fontId="30" fillId="4" borderId="0" applyNumberFormat="0" applyBorder="0" applyAlignment="0" applyProtection="0"/>
    <xf numFmtId="38" fontId="6" fillId="33" borderId="0" applyNumberFormat="0" applyBorder="0" applyAlignment="0" applyProtection="0"/>
    <xf numFmtId="38" fontId="9" fillId="33" borderId="0" applyNumberFormat="0" applyBorder="0" applyAlignment="0" applyProtection="0"/>
    <xf numFmtId="38" fontId="9" fillId="33" borderId="0" applyNumberFormat="0" applyBorder="0" applyAlignment="0" applyProtection="0"/>
    <xf numFmtId="38" fontId="9" fillId="33" borderId="0" applyNumberFormat="0" applyBorder="0" applyAlignment="0" applyProtection="0"/>
    <xf numFmtId="0" fontId="45" fillId="0" borderId="2" applyNumberFormat="0" applyAlignment="0" applyProtection="0">
      <alignment horizontal="left"/>
    </xf>
    <xf numFmtId="0" fontId="45" fillId="0" borderId="3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38" fontId="10" fillId="0" borderId="0"/>
    <xf numFmtId="40" fontId="10" fillId="0" borderId="0"/>
    <xf numFmtId="0" fontId="32" fillId="7" borderId="5" applyNumberFormat="0" applyAlignment="0" applyProtection="0"/>
    <xf numFmtId="10" fontId="6" fillId="31" borderId="6" applyNumberFormat="0" applyBorder="0" applyAlignment="0" applyProtection="0"/>
    <xf numFmtId="10" fontId="9" fillId="31" borderId="6" applyNumberFormat="0" applyBorder="0" applyAlignment="0" applyProtection="0"/>
    <xf numFmtId="10" fontId="9" fillId="31" borderId="6" applyNumberFormat="0" applyBorder="0" applyAlignment="0" applyProtection="0"/>
    <xf numFmtId="10" fontId="9" fillId="31" borderId="6" applyNumberFormat="0" applyBorder="0" applyAlignment="0" applyProtection="0"/>
    <xf numFmtId="41" fontId="15" fillId="37" borderId="7">
      <alignment horizontal="left"/>
      <protection locked="0"/>
    </xf>
    <xf numFmtId="10" fontId="15" fillId="37" borderId="7">
      <alignment horizontal="right"/>
      <protection locked="0"/>
    </xf>
    <xf numFmtId="0" fontId="9" fillId="33" borderId="0"/>
    <xf numFmtId="3" fontId="16" fillId="0" borderId="0" applyFill="0" applyBorder="0" applyAlignment="0" applyProtection="0"/>
    <xf numFmtId="0" fontId="33" fillId="0" borderId="8" applyNumberFormat="0" applyFill="0" applyAlignment="0" applyProtection="0"/>
    <xf numFmtId="44" fontId="4" fillId="0" borderId="9" applyNumberFormat="0" applyFont="0" applyAlignment="0">
      <alignment horizontal="center"/>
    </xf>
    <xf numFmtId="44" fontId="19" fillId="0" borderId="9" applyNumberFormat="0" applyFont="0" applyAlignment="0">
      <alignment horizontal="center"/>
    </xf>
    <xf numFmtId="44" fontId="19" fillId="0" borderId="9" applyNumberFormat="0" applyFont="0" applyAlignment="0">
      <alignment horizontal="center"/>
    </xf>
    <xf numFmtId="44" fontId="19" fillId="0" borderId="9" applyNumberFormat="0" applyFont="0" applyAlignment="0">
      <alignment horizontal="center"/>
    </xf>
    <xf numFmtId="44" fontId="4" fillId="0" borderId="10" applyNumberFormat="0" applyFont="0" applyAlignment="0">
      <alignment horizontal="center"/>
    </xf>
    <xf numFmtId="44" fontId="19" fillId="0" borderId="10" applyNumberFormat="0" applyFont="0" applyAlignment="0">
      <alignment horizontal="center"/>
    </xf>
    <xf numFmtId="44" fontId="19" fillId="0" borderId="10" applyNumberFormat="0" applyFont="0" applyAlignment="0">
      <alignment horizontal="center"/>
    </xf>
    <xf numFmtId="44" fontId="19" fillId="0" borderId="10" applyNumberFormat="0" applyFont="0" applyAlignment="0">
      <alignment horizontal="center"/>
    </xf>
    <xf numFmtId="0" fontId="34" fillId="38" borderId="0" applyNumberFormat="0" applyBorder="0" applyAlignment="0" applyProtection="0"/>
    <xf numFmtId="37" fontId="47" fillId="0" borderId="0"/>
    <xf numFmtId="171" fontId="7" fillId="0" borderId="0"/>
    <xf numFmtId="183" fontId="8" fillId="0" borderId="0"/>
    <xf numFmtId="183" fontId="8" fillId="0" borderId="0"/>
    <xf numFmtId="183" fontId="8" fillId="0" borderId="0"/>
    <xf numFmtId="0" fontId="8" fillId="0" borderId="0"/>
    <xf numFmtId="0" fontId="8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25" fillId="39" borderId="11" applyNumberFormat="0" applyFont="0" applyAlignment="0" applyProtection="0"/>
    <xf numFmtId="0" fontId="35" fillId="40" borderId="12" applyNumberFormat="0" applyAlignment="0" applyProtection="0"/>
    <xf numFmtId="0" fontId="12" fillId="0" borderId="0"/>
    <xf numFmtId="0" fontId="12" fillId="0" borderId="0"/>
    <xf numFmtId="0" fontId="13" fillId="0" borderId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41" borderId="7"/>
    <xf numFmtId="0" fontId="49" fillId="0" borderId="0" applyNumberFormat="0" applyFont="0" applyFill="0" applyBorder="0" applyAlignment="0" applyProtection="0">
      <alignment horizontal="left"/>
    </xf>
    <xf numFmtId="15" fontId="49" fillId="0" borderId="0" applyFont="0" applyFill="0" applyBorder="0" applyAlignment="0" applyProtection="0"/>
    <xf numFmtId="4" fontId="49" fillId="0" borderId="0" applyFont="0" applyFill="0" applyBorder="0" applyAlignment="0" applyProtection="0"/>
    <xf numFmtId="0" fontId="50" fillId="0" borderId="13">
      <alignment horizontal="center"/>
    </xf>
    <xf numFmtId="3" fontId="49" fillId="0" borderId="0" applyFont="0" applyFill="0" applyBorder="0" applyAlignment="0" applyProtection="0"/>
    <xf numFmtId="0" fontId="49" fillId="42" borderId="0" applyNumberFormat="0" applyFont="0" applyBorder="0" applyAlignment="0" applyProtection="0"/>
    <xf numFmtId="0" fontId="13" fillId="0" borderId="0"/>
    <xf numFmtId="3" fontId="17" fillId="0" borderId="0" applyFill="0" applyBorder="0" applyAlignment="0" applyProtection="0"/>
    <xf numFmtId="0" fontId="18" fillId="0" borderId="0"/>
    <xf numFmtId="3" fontId="36" fillId="0" borderId="0" applyFill="0" applyBorder="0" applyAlignment="0" applyProtection="0"/>
    <xf numFmtId="42" fontId="8" fillId="31" borderId="0"/>
    <xf numFmtId="42" fontId="8" fillId="31" borderId="14">
      <alignment vertical="center"/>
    </xf>
    <xf numFmtId="0" fontId="19" fillId="31" borderId="15" applyNumberFormat="0">
      <alignment horizontal="center" vertical="center" wrapText="1"/>
    </xf>
    <xf numFmtId="10" fontId="5" fillId="31" borderId="0"/>
    <xf numFmtId="178" fontId="5" fillId="31" borderId="0"/>
    <xf numFmtId="164" fontId="46" fillId="0" borderId="0" applyBorder="0" applyAlignment="0"/>
    <xf numFmtId="42" fontId="8" fillId="31" borderId="16">
      <alignment horizontal="left"/>
    </xf>
    <xf numFmtId="178" fontId="20" fillId="31" borderId="16">
      <alignment horizontal="left"/>
    </xf>
    <xf numFmtId="14" fontId="21" fillId="0" borderId="0" applyNumberFormat="0" applyFill="0" applyBorder="0" applyAlignment="0" applyProtection="0">
      <alignment horizontal="left"/>
    </xf>
    <xf numFmtId="173" fontId="5" fillId="0" borderId="0" applyFont="0" applyFill="0" applyAlignment="0">
      <alignment horizontal="right"/>
    </xf>
    <xf numFmtId="4" fontId="51" fillId="37" borderId="12" applyNumberFormat="0" applyProtection="0">
      <alignment vertical="center"/>
    </xf>
    <xf numFmtId="4" fontId="56" fillId="38" borderId="17" applyNumberFormat="0" applyProtection="0">
      <alignment vertical="center"/>
    </xf>
    <xf numFmtId="4" fontId="51" fillId="37" borderId="12" applyNumberFormat="0" applyProtection="0">
      <alignment horizontal="left" vertical="center" indent="1"/>
    </xf>
    <xf numFmtId="0" fontId="52" fillId="38" borderId="17" applyNumberFormat="0" applyProtection="0">
      <alignment horizontal="left" vertical="top" indent="1"/>
    </xf>
    <xf numFmtId="0" fontId="5" fillId="43" borderId="12" applyNumberFormat="0" applyProtection="0">
      <alignment horizontal="left" vertical="center" indent="1"/>
    </xf>
    <xf numFmtId="4" fontId="51" fillId="3" borderId="17" applyNumberFormat="0" applyProtection="0">
      <alignment horizontal="right" vertical="center"/>
    </xf>
    <xf numFmtId="4" fontId="51" fillId="9" borderId="17" applyNumberFormat="0" applyProtection="0">
      <alignment horizontal="right" vertical="center"/>
    </xf>
    <xf numFmtId="4" fontId="51" fillId="20" borderId="17" applyNumberFormat="0" applyProtection="0">
      <alignment horizontal="right" vertical="center"/>
    </xf>
    <xf numFmtId="4" fontId="51" fillId="11" borderId="17" applyNumberFormat="0" applyProtection="0">
      <alignment horizontal="right" vertical="center"/>
    </xf>
    <xf numFmtId="4" fontId="51" fillId="15" borderId="17" applyNumberFormat="0" applyProtection="0">
      <alignment horizontal="right" vertical="center"/>
    </xf>
    <xf numFmtId="4" fontId="51" fillId="28" borderId="17" applyNumberFormat="0" applyProtection="0">
      <alignment horizontal="right" vertical="center"/>
    </xf>
    <xf numFmtId="4" fontId="51" fillId="24" borderId="17" applyNumberFormat="0" applyProtection="0">
      <alignment horizontal="right" vertical="center"/>
    </xf>
    <xf numFmtId="4" fontId="51" fillId="44" borderId="17" applyNumberFormat="0" applyProtection="0">
      <alignment horizontal="right" vertical="center"/>
    </xf>
    <xf numFmtId="4" fontId="51" fillId="10" borderId="17" applyNumberFormat="0" applyProtection="0">
      <alignment horizontal="right" vertical="center"/>
    </xf>
    <xf numFmtId="4" fontId="52" fillId="45" borderId="12" applyNumberFormat="0" applyProtection="0">
      <alignment horizontal="left" vertical="center" indent="1"/>
    </xf>
    <xf numFmtId="4" fontId="51" fillId="46" borderId="18" applyNumberFormat="0" applyProtection="0">
      <alignment horizontal="left" vertical="center" indent="1"/>
    </xf>
    <xf numFmtId="4" fontId="57" fillId="47" borderId="0" applyNumberFormat="0" applyProtection="0">
      <alignment horizontal="left" vertical="center" indent="1"/>
    </xf>
    <xf numFmtId="4" fontId="51" fillId="48" borderId="17" applyNumberFormat="0" applyProtection="0">
      <alignment horizontal="right" vertical="center"/>
    </xf>
    <xf numFmtId="4" fontId="51" fillId="46" borderId="12" applyNumberFormat="0" applyProtection="0">
      <alignment horizontal="left" vertical="center" indent="1"/>
    </xf>
    <xf numFmtId="4" fontId="51" fillId="49" borderId="12" applyNumberFormat="0" applyProtection="0">
      <alignment horizontal="left" vertical="center" indent="1"/>
    </xf>
    <xf numFmtId="0" fontId="8" fillId="47" borderId="17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8" fillId="48" borderId="17" applyNumberFormat="0" applyProtection="0">
      <alignment horizontal="left" vertical="center" indent="1"/>
    </xf>
    <xf numFmtId="0" fontId="8" fillId="48" borderId="17" applyNumberFormat="0" applyProtection="0">
      <alignment horizontal="left" vertical="top" indent="1"/>
    </xf>
    <xf numFmtId="0" fontId="8" fillId="8" borderId="17" applyNumberFormat="0" applyProtection="0">
      <alignment horizontal="left" vertical="center" indent="1"/>
    </xf>
    <xf numFmtId="0" fontId="8" fillId="8" borderId="17" applyNumberFormat="0" applyProtection="0">
      <alignment horizontal="left" vertical="top" indent="1"/>
    </xf>
    <xf numFmtId="0" fontId="8" fillId="50" borderId="17" applyNumberFormat="0" applyProtection="0">
      <alignment horizontal="left" vertical="center" indent="1"/>
    </xf>
    <xf numFmtId="0" fontId="8" fillId="50" borderId="17" applyNumberFormat="0" applyProtection="0">
      <alignment horizontal="left" vertical="top" indent="1"/>
    </xf>
    <xf numFmtId="0" fontId="8" fillId="51" borderId="6" applyNumberFormat="0">
      <protection locked="0"/>
    </xf>
    <xf numFmtId="0" fontId="46" fillId="47" borderId="19" applyBorder="0"/>
    <xf numFmtId="4" fontId="51" fillId="39" borderId="17" applyNumberFormat="0" applyProtection="0">
      <alignment vertical="center"/>
    </xf>
    <xf numFmtId="4" fontId="58" fillId="39" borderId="17" applyNumberFormat="0" applyProtection="0">
      <alignment vertical="center"/>
    </xf>
    <xf numFmtId="4" fontId="51" fillId="39" borderId="17" applyNumberFormat="0" applyProtection="0">
      <alignment horizontal="left" vertical="center" indent="1"/>
    </xf>
    <xf numFmtId="0" fontId="51" fillId="39" borderId="17" applyNumberFormat="0" applyProtection="0">
      <alignment horizontal="left" vertical="top" indent="1"/>
    </xf>
    <xf numFmtId="4" fontId="51" fillId="46" borderId="12" applyNumberFormat="0" applyProtection="0">
      <alignment horizontal="right" vertical="center"/>
    </xf>
    <xf numFmtId="4" fontId="58" fillId="50" borderId="17" applyNumberFormat="0" applyProtection="0">
      <alignment horizontal="right" vertical="center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3" fillId="0" borderId="0"/>
    <xf numFmtId="0" fontId="9" fillId="52" borderId="6"/>
    <xf numFmtId="4" fontId="59" fillId="50" borderId="17" applyNumberFormat="0" applyProtection="0">
      <alignment horizontal="right" vertical="center"/>
    </xf>
    <xf numFmtId="39" fontId="5" fillId="53" borderId="0"/>
    <xf numFmtId="0" fontId="60" fillId="0" borderId="0" applyNumberFormat="0" applyFill="0" applyBorder="0" applyAlignment="0" applyProtection="0"/>
    <xf numFmtId="38" fontId="6" fillId="0" borderId="20"/>
    <xf numFmtId="38" fontId="9" fillId="0" borderId="20"/>
    <xf numFmtId="38" fontId="9" fillId="0" borderId="20"/>
    <xf numFmtId="38" fontId="9" fillId="0" borderId="20"/>
    <xf numFmtId="38" fontId="10" fillId="0" borderId="16"/>
    <xf numFmtId="39" fontId="21" fillId="54" borderId="0"/>
    <xf numFmtId="175" fontId="8" fillId="0" borderId="0">
      <alignment horizontal="left" wrapText="1"/>
    </xf>
    <xf numFmtId="175" fontId="8" fillId="0" borderId="0">
      <alignment horizontal="left" wrapText="1"/>
    </xf>
    <xf numFmtId="175" fontId="8" fillId="0" borderId="0">
      <alignment horizontal="left" wrapText="1"/>
    </xf>
    <xf numFmtId="40" fontId="54" fillId="0" borderId="0" applyBorder="0">
      <alignment horizontal="right"/>
    </xf>
    <xf numFmtId="41" fontId="22" fillId="31" borderId="0">
      <alignment horizontal="left"/>
    </xf>
    <xf numFmtId="0" fontId="37" fillId="0" borderId="0" applyNumberFormat="0" applyFill="0" applyBorder="0" applyAlignment="0" applyProtection="0"/>
    <xf numFmtId="174" fontId="23" fillId="31" borderId="0">
      <alignment horizontal="left" vertical="center"/>
    </xf>
    <xf numFmtId="0" fontId="19" fillId="31" borderId="0">
      <alignment horizontal="left" wrapText="1"/>
    </xf>
    <xf numFmtId="0" fontId="24" fillId="0" borderId="0">
      <alignment horizontal="left" vertical="center"/>
    </xf>
    <xf numFmtId="0" fontId="11" fillId="0" borderId="21" applyNumberFormat="0" applyFont="0" applyFill="0" applyAlignment="0" applyProtection="0"/>
    <xf numFmtId="0" fontId="13" fillId="0" borderId="22"/>
    <xf numFmtId="0" fontId="38" fillId="0" borderId="0" applyNumberFormat="0" applyFill="0" applyBorder="0" applyAlignment="0" applyProtection="0"/>
    <xf numFmtId="44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6" fillId="56" borderId="0"/>
    <xf numFmtId="0" fontId="63" fillId="0" borderId="0"/>
    <xf numFmtId="43" fontId="64" fillId="0" borderId="0" applyFont="0" applyFill="0" applyBorder="0" applyAlignment="0" applyProtection="0"/>
    <xf numFmtId="0" fontId="2" fillId="0" borderId="0"/>
    <xf numFmtId="0" fontId="2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66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39" fillId="0" borderId="0"/>
    <xf numFmtId="0" fontId="3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39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39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81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39" fillId="0" borderId="0"/>
    <xf numFmtId="0" fontId="3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66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66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172" fontId="5" fillId="0" borderId="0">
      <alignment horizontal="left" wrapText="1"/>
    </xf>
    <xf numFmtId="0" fontId="25" fillId="2" borderId="0" applyNumberFormat="0" applyBorder="0" applyAlignment="0" applyProtection="0"/>
    <xf numFmtId="0" fontId="1" fillId="5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" borderId="0" applyNumberFormat="0" applyBorder="0" applyAlignment="0" applyProtection="0"/>
    <xf numFmtId="0" fontId="1" fillId="5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4" borderId="0" applyNumberFormat="0" applyBorder="0" applyAlignment="0" applyProtection="0"/>
    <xf numFmtId="0" fontId="1" fillId="5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5" fillId="5" borderId="0" applyNumberFormat="0" applyBorder="0" applyAlignment="0" applyProtection="0"/>
    <xf numFmtId="0" fontId="1" fillId="6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6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25" fillId="7" borderId="0" applyNumberFormat="0" applyBorder="0" applyAlignment="0" applyProtection="0"/>
    <xf numFmtId="0" fontId="1" fillId="6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5" fillId="8" borderId="0" applyNumberFormat="0" applyBorder="0" applyAlignment="0" applyProtection="0"/>
    <xf numFmtId="0" fontId="1" fillId="6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5" fillId="10" borderId="0" applyNumberFormat="0" applyBorder="0" applyAlignment="0" applyProtection="0"/>
    <xf numFmtId="0" fontId="1" fillId="6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5" fillId="5" borderId="0" applyNumberFormat="0" applyBorder="0" applyAlignment="0" applyProtection="0"/>
    <xf numFmtId="0" fontId="1" fillId="6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8" borderId="0" applyNumberFormat="0" applyBorder="0" applyAlignment="0" applyProtection="0"/>
    <xf numFmtId="0" fontId="1" fillId="6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11" borderId="0" applyNumberFormat="0" applyBorder="0" applyAlignment="0" applyProtection="0"/>
    <xf numFmtId="0" fontId="1" fillId="6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68" fillId="6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68" fillId="70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68" fillId="72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68" fillId="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68" fillId="73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68" fillId="77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68" fillId="28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68" fillId="78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68" fillId="79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68" fillId="47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68" fillId="80" borderId="0" applyNumberFormat="0" applyBorder="0" applyAlignment="0" applyProtection="0"/>
    <xf numFmtId="0" fontId="26" fillId="14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68" fillId="81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69" fillId="82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182" fontId="40" fillId="0" borderId="0" applyFill="0" applyBorder="0" applyAlignment="0"/>
    <xf numFmtId="41" fontId="5" fillId="31" borderId="0"/>
    <xf numFmtId="0" fontId="70" fillId="40" borderId="5" applyNumberFormat="0" applyAlignment="0" applyProtection="0"/>
    <xf numFmtId="0" fontId="71" fillId="83" borderId="43" applyNumberFormat="0" applyAlignment="0" applyProtection="0"/>
    <xf numFmtId="0" fontId="72" fillId="51" borderId="43" applyNumberFormat="0" applyAlignment="0" applyProtection="0"/>
    <xf numFmtId="0" fontId="72" fillId="51" borderId="43" applyNumberFormat="0" applyAlignment="0" applyProtection="0"/>
    <xf numFmtId="0" fontId="72" fillId="51" borderId="43" applyNumberFormat="0" applyAlignment="0" applyProtection="0"/>
    <xf numFmtId="41" fontId="5" fillId="31" borderId="0"/>
    <xf numFmtId="41" fontId="5" fillId="31" borderId="0"/>
    <xf numFmtId="41" fontId="5" fillId="31" borderId="0"/>
    <xf numFmtId="0" fontId="71" fillId="83" borderId="43" applyNumberFormat="0" applyAlignment="0" applyProtection="0"/>
    <xf numFmtId="0" fontId="72" fillId="51" borderId="43" applyNumberFormat="0" applyAlignment="0" applyProtection="0"/>
    <xf numFmtId="0" fontId="72" fillId="51" borderId="43" applyNumberFormat="0" applyAlignment="0" applyProtection="0"/>
    <xf numFmtId="0" fontId="72" fillId="51" borderId="43" applyNumberFormat="0" applyAlignment="0" applyProtection="0"/>
    <xf numFmtId="41" fontId="5" fillId="31" borderId="0"/>
    <xf numFmtId="41" fontId="5" fillId="31" borderId="0"/>
    <xf numFmtId="41" fontId="5" fillId="31" borderId="0"/>
    <xf numFmtId="41" fontId="5" fillId="31" borderId="0"/>
    <xf numFmtId="41" fontId="5" fillId="31" borderId="0"/>
    <xf numFmtId="41" fontId="5" fillId="31" borderId="0"/>
    <xf numFmtId="41" fontId="5" fillId="31" borderId="0"/>
    <xf numFmtId="41" fontId="5" fillId="31" borderId="0"/>
    <xf numFmtId="41" fontId="5" fillId="31" borderId="0"/>
    <xf numFmtId="41" fontId="66" fillId="31" borderId="0"/>
    <xf numFmtId="0" fontId="28" fillId="32" borderId="1" applyNumberFormat="0" applyAlignment="0" applyProtection="0"/>
    <xf numFmtId="0" fontId="28" fillId="32" borderId="1" applyNumberFormat="0" applyAlignment="0" applyProtection="0"/>
    <xf numFmtId="0" fontId="73" fillId="84" borderId="44" applyNumberFormat="0" applyAlignment="0" applyProtection="0"/>
    <xf numFmtId="41" fontId="5" fillId="33" borderId="0"/>
    <xf numFmtId="41" fontId="5" fillId="33" borderId="0"/>
    <xf numFmtId="41" fontId="5" fillId="33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7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5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75" fillId="0" borderId="0"/>
    <xf numFmtId="0" fontId="42" fillId="0" borderId="0" applyNumberFormat="0" applyAlignment="0">
      <alignment horizontal="left"/>
    </xf>
    <xf numFmtId="0" fontId="43" fillId="0" borderId="0" applyNumberFormat="0" applyAlignment="0"/>
    <xf numFmtId="0" fontId="75" fillId="0" borderId="0"/>
    <xf numFmtId="0" fontId="7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44" fontId="76" fillId="0" borderId="0" applyFont="0" applyFill="0" applyBorder="0" applyAlignment="0" applyProtection="0"/>
    <xf numFmtId="8" fontId="1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86" fontId="77" fillId="0" borderId="0"/>
    <xf numFmtId="175" fontId="5" fillId="0" borderId="0"/>
    <xf numFmtId="175" fontId="5" fillId="0" borderId="0"/>
    <xf numFmtId="175" fontId="66" fillId="0" borderId="0"/>
    <xf numFmtId="175" fontId="5" fillId="0" borderId="0"/>
    <xf numFmtId="187" fontId="5" fillId="0" borderId="0" applyFont="0" applyFill="0" applyBorder="0" applyAlignment="0" applyProtection="0">
      <alignment horizontal="left" wrapText="1"/>
    </xf>
    <xf numFmtId="187" fontId="5" fillId="0" borderId="0" applyFont="0" applyFill="0" applyBorder="0" applyAlignment="0" applyProtection="0">
      <alignment horizontal="left" wrapText="1"/>
    </xf>
    <xf numFmtId="187" fontId="5" fillId="0" borderId="0" applyFont="0" applyFill="0" applyBorder="0" applyAlignment="0" applyProtection="0">
      <alignment horizontal="left" wrapText="1"/>
    </xf>
    <xf numFmtId="187" fontId="5" fillId="0" borderId="0" applyFont="0" applyFill="0" applyBorder="0" applyAlignment="0" applyProtection="0">
      <alignment horizontal="left" wrapText="1"/>
    </xf>
    <xf numFmtId="187" fontId="5" fillId="0" borderId="0" applyFont="0" applyFill="0" applyBorder="0" applyAlignment="0" applyProtection="0">
      <alignment horizontal="left" wrapText="1"/>
    </xf>
    <xf numFmtId="187" fontId="5" fillId="0" borderId="0" applyFont="0" applyFill="0" applyBorder="0" applyAlignment="0" applyProtection="0">
      <alignment horizontal="left" wrapText="1"/>
    </xf>
    <xf numFmtId="187" fontId="5" fillId="0" borderId="0" applyFont="0" applyFill="0" applyBorder="0" applyAlignment="0" applyProtection="0">
      <alignment horizontal="left" wrapText="1"/>
    </xf>
    <xf numFmtId="187" fontId="5" fillId="0" borderId="0" applyFont="0" applyFill="0" applyBorder="0" applyAlignment="0" applyProtection="0">
      <alignment horizontal="left" wrapText="1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9" fillId="85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38" fontId="6" fillId="33" borderId="0" applyNumberFormat="0" applyBorder="0" applyAlignment="0" applyProtection="0"/>
    <xf numFmtId="38" fontId="6" fillId="33" borderId="0" applyNumberFormat="0" applyBorder="0" applyAlignment="0" applyProtection="0"/>
    <xf numFmtId="38" fontId="6" fillId="33" borderId="0" applyNumberFormat="0" applyBorder="0" applyAlignment="0" applyProtection="0"/>
    <xf numFmtId="38" fontId="6" fillId="33" borderId="0" applyNumberFormat="0" applyBorder="0" applyAlignment="0" applyProtection="0"/>
    <xf numFmtId="38" fontId="6" fillId="33" borderId="0" applyNumberFormat="0" applyBorder="0" applyAlignment="0" applyProtection="0"/>
    <xf numFmtId="38" fontId="6" fillId="33" borderId="0" applyNumberFormat="0" applyBorder="0" applyAlignment="0" applyProtection="0"/>
    <xf numFmtId="38" fontId="6" fillId="33" borderId="0" applyNumberFormat="0" applyBorder="0" applyAlignment="0" applyProtection="0"/>
    <xf numFmtId="38" fontId="6" fillId="33" borderId="0" applyNumberFormat="0" applyBorder="0" applyAlignment="0" applyProtection="0"/>
    <xf numFmtId="0" fontId="45" fillId="0" borderId="2" applyNumberFormat="0" applyAlignment="0" applyProtection="0">
      <alignment horizontal="left"/>
    </xf>
    <xf numFmtId="0" fontId="45" fillId="0" borderId="3">
      <alignment horizontal="left"/>
    </xf>
    <xf numFmtId="0" fontId="11" fillId="0" borderId="0" applyNumberFormat="0" applyFill="0" applyBorder="0" applyAlignment="0" applyProtection="0"/>
    <xf numFmtId="0" fontId="80" fillId="0" borderId="45" applyNumberFormat="0" applyFill="0" applyAlignment="0" applyProtection="0"/>
    <xf numFmtId="0" fontId="81" fillId="0" borderId="46" applyNumberFormat="0" applyFill="0" applyAlignment="0" applyProtection="0"/>
    <xf numFmtId="0" fontId="82" fillId="0" borderId="47" applyNumberFormat="0" applyFill="0" applyAlignment="0" applyProtection="0"/>
    <xf numFmtId="0" fontId="82" fillId="0" borderId="47" applyNumberFormat="0" applyFill="0" applyAlignment="0" applyProtection="0"/>
    <xf numFmtId="0" fontId="83" fillId="0" borderId="47" applyNumberFormat="0" applyFill="0" applyAlignment="0" applyProtection="0"/>
    <xf numFmtId="0" fontId="81" fillId="0" borderId="46" applyNumberFormat="0" applyFill="0" applyAlignment="0" applyProtection="0"/>
    <xf numFmtId="0" fontId="82" fillId="0" borderId="47" applyNumberFormat="0" applyFill="0" applyAlignment="0" applyProtection="0"/>
    <xf numFmtId="0" fontId="82" fillId="0" borderId="47" applyNumberFormat="0" applyFill="0" applyAlignment="0" applyProtection="0"/>
    <xf numFmtId="0" fontId="83" fillId="0" borderId="47" applyNumberFormat="0" applyFill="0" applyAlignment="0" applyProtection="0"/>
    <xf numFmtId="0" fontId="8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5" fillId="0" borderId="48" applyNumberFormat="0" applyFill="0" applyAlignment="0" applyProtection="0"/>
    <xf numFmtId="0" fontId="86" fillId="0" borderId="49" applyNumberFormat="0" applyFill="0" applyAlignment="0" applyProtection="0"/>
    <xf numFmtId="0" fontId="87" fillId="0" borderId="50" applyNumberFormat="0" applyFill="0" applyAlignment="0" applyProtection="0"/>
    <xf numFmtId="0" fontId="87" fillId="0" borderId="50" applyNumberFormat="0" applyFill="0" applyAlignment="0" applyProtection="0"/>
    <xf numFmtId="0" fontId="88" fillId="0" borderId="50" applyNumberFormat="0" applyFill="0" applyAlignment="0" applyProtection="0"/>
    <xf numFmtId="0" fontId="86" fillId="0" borderId="49" applyNumberFormat="0" applyFill="0" applyAlignment="0" applyProtection="0"/>
    <xf numFmtId="0" fontId="87" fillId="0" borderId="50" applyNumberFormat="0" applyFill="0" applyAlignment="0" applyProtection="0"/>
    <xf numFmtId="0" fontId="87" fillId="0" borderId="50" applyNumberFormat="0" applyFill="0" applyAlignment="0" applyProtection="0"/>
    <xf numFmtId="0" fontId="88" fillId="0" borderId="50" applyNumberFormat="0" applyFill="0" applyAlignment="0" applyProtection="0"/>
    <xf numFmtId="0" fontId="6" fillId="0" borderId="0" applyNumberFormat="0" applyFill="0" applyBorder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89" fillId="0" borderId="51" applyNumberFormat="0" applyFill="0" applyAlignment="0" applyProtection="0"/>
    <xf numFmtId="0" fontId="90" fillId="0" borderId="52" applyNumberFormat="0" applyFill="0" applyAlignment="0" applyProtection="0"/>
    <xf numFmtId="0" fontId="90" fillId="0" borderId="52" applyNumberFormat="0" applyFill="0" applyAlignment="0" applyProtection="0"/>
    <xf numFmtId="0" fontId="91" fillId="0" borderId="5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10" fontId="6" fillId="31" borderId="6" applyNumberFormat="0" applyBorder="0" applyAlignment="0" applyProtection="0"/>
    <xf numFmtId="10" fontId="6" fillId="31" borderId="6" applyNumberFormat="0" applyBorder="0" applyAlignment="0" applyProtection="0"/>
    <xf numFmtId="10" fontId="6" fillId="31" borderId="6" applyNumberFormat="0" applyBorder="0" applyAlignment="0" applyProtection="0"/>
    <xf numFmtId="10" fontId="6" fillId="31" borderId="6" applyNumberFormat="0" applyBorder="0" applyAlignment="0" applyProtection="0"/>
    <xf numFmtId="10" fontId="6" fillId="31" borderId="6" applyNumberFormat="0" applyBorder="0" applyAlignment="0" applyProtection="0"/>
    <xf numFmtId="10" fontId="6" fillId="31" borderId="6" applyNumberFormat="0" applyBorder="0" applyAlignment="0" applyProtection="0"/>
    <xf numFmtId="10" fontId="6" fillId="31" borderId="6" applyNumberFormat="0" applyBorder="0" applyAlignment="0" applyProtection="0"/>
    <xf numFmtId="10" fontId="6" fillId="31" borderId="6" applyNumberFormat="0" applyBorder="0" applyAlignment="0" applyProtection="0"/>
    <xf numFmtId="0" fontId="32" fillId="7" borderId="5" applyNumberFormat="0" applyAlignment="0" applyProtection="0"/>
    <xf numFmtId="0" fontId="32" fillId="7" borderId="5" applyNumberFormat="0" applyAlignment="0" applyProtection="0"/>
    <xf numFmtId="0" fontId="93" fillId="86" borderId="43" applyNumberFormat="0" applyAlignment="0" applyProtection="0"/>
    <xf numFmtId="0" fontId="93" fillId="38" borderId="43" applyNumberFormat="0" applyAlignment="0" applyProtection="0"/>
    <xf numFmtId="0" fontId="93" fillId="38" borderId="43" applyNumberFormat="0" applyAlignment="0" applyProtection="0"/>
    <xf numFmtId="0" fontId="93" fillId="38" borderId="43" applyNumberFormat="0" applyAlignment="0" applyProtection="0"/>
    <xf numFmtId="0" fontId="93" fillId="38" borderId="43" applyNumberFormat="0" applyAlignment="0" applyProtection="0"/>
    <xf numFmtId="0" fontId="93" fillId="38" borderId="43" applyNumberFormat="0" applyAlignment="0" applyProtection="0"/>
    <xf numFmtId="0" fontId="93" fillId="38" borderId="43" applyNumberFormat="0" applyAlignment="0" applyProtection="0"/>
    <xf numFmtId="0" fontId="32" fillId="7" borderId="5" applyNumberFormat="0" applyAlignment="0" applyProtection="0"/>
    <xf numFmtId="0" fontId="32" fillId="7" borderId="5" applyNumberFormat="0" applyAlignment="0" applyProtection="0"/>
    <xf numFmtId="0" fontId="32" fillId="7" borderId="5" applyNumberFormat="0" applyAlignment="0" applyProtection="0"/>
    <xf numFmtId="0" fontId="32" fillId="7" borderId="5" applyNumberFormat="0" applyAlignment="0" applyProtection="0"/>
    <xf numFmtId="0" fontId="32" fillId="7" borderId="5" applyNumberFormat="0" applyAlignment="0" applyProtection="0"/>
    <xf numFmtId="41" fontId="15" fillId="37" borderId="7">
      <alignment horizontal="left"/>
      <protection locked="0"/>
    </xf>
    <xf numFmtId="0" fontId="6" fillId="33" borderId="0"/>
    <xf numFmtId="0" fontId="6" fillId="33" borderId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94" fillId="0" borderId="53" applyNumberFormat="0" applyFill="0" applyAlignment="0" applyProtection="0"/>
    <xf numFmtId="0" fontId="38" fillId="0" borderId="54" applyNumberFormat="0" applyFill="0" applyAlignment="0" applyProtection="0"/>
    <xf numFmtId="0" fontId="38" fillId="0" borderId="54" applyNumberFormat="0" applyFill="0" applyAlignment="0" applyProtection="0"/>
    <xf numFmtId="0" fontId="95" fillId="0" borderId="54" applyNumberFormat="0" applyFill="0" applyAlignment="0" applyProtection="0"/>
    <xf numFmtId="44" fontId="4" fillId="0" borderId="9" applyNumberFormat="0" applyFont="0" applyAlignment="0">
      <alignment horizontal="center"/>
    </xf>
    <xf numFmtId="44" fontId="4" fillId="0" borderId="10" applyNumberFormat="0" applyFont="0" applyAlignment="0">
      <alignment horizontal="center"/>
    </xf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96" fillId="87" borderId="0" applyNumberFormat="0" applyBorder="0" applyAlignment="0" applyProtection="0"/>
    <xf numFmtId="0" fontId="97" fillId="87" borderId="0" applyNumberFormat="0" applyBorder="0" applyAlignment="0" applyProtection="0"/>
    <xf numFmtId="0" fontId="97" fillId="87" borderId="0" applyNumberFormat="0" applyBorder="0" applyAlignment="0" applyProtection="0"/>
    <xf numFmtId="0" fontId="97" fillId="87" borderId="0" applyNumberFormat="0" applyBorder="0" applyAlignment="0" applyProtection="0"/>
    <xf numFmtId="37" fontId="47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3" fontId="5" fillId="0" borderId="0"/>
    <xf numFmtId="188" fontId="21" fillId="0" borderId="0"/>
    <xf numFmtId="188" fontId="21" fillId="0" borderId="0"/>
    <xf numFmtId="171" fontId="7" fillId="0" borderId="0"/>
    <xf numFmtId="189" fontId="5" fillId="0" borderId="0"/>
    <xf numFmtId="189" fontId="5" fillId="0" borderId="0"/>
    <xf numFmtId="189" fontId="5" fillId="0" borderId="0"/>
    <xf numFmtId="171" fontId="7" fillId="0" borderId="0"/>
    <xf numFmtId="189" fontId="5" fillId="0" borderId="0"/>
    <xf numFmtId="190" fontId="9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66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183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2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83" fontId="21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83" fontId="21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83" fontId="21" fillId="0" borderId="0">
      <alignment horizontal="left" wrapText="1"/>
    </xf>
    <xf numFmtId="183" fontId="21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1" fontId="5" fillId="0" borderId="0">
      <alignment horizontal="left" wrapText="1"/>
    </xf>
    <xf numFmtId="191" fontId="5" fillId="0" borderId="0">
      <alignment horizontal="left" wrapText="1"/>
    </xf>
    <xf numFmtId="191" fontId="5" fillId="0" borderId="0">
      <alignment horizontal="left" wrapText="1"/>
    </xf>
    <xf numFmtId="191" fontId="5" fillId="0" borderId="0">
      <alignment horizontal="left" wrapText="1"/>
    </xf>
    <xf numFmtId="191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91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5" fontId="21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99" fillId="0" borderId="0"/>
    <xf numFmtId="0" fontId="99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175" fontId="5" fillId="0" borderId="0">
      <alignment horizontal="left" wrapText="1"/>
    </xf>
    <xf numFmtId="175" fontId="5" fillId="0" borderId="0">
      <alignment horizontal="left" wrapText="1"/>
    </xf>
    <xf numFmtId="39" fontId="100" fillId="0" borderId="0" applyNumberFormat="0" applyFill="0" applyBorder="0" applyAlignment="0" applyProtection="0"/>
    <xf numFmtId="39" fontId="100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175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5" fillId="0" borderId="0">
      <alignment horizontal="left" wrapText="1"/>
    </xf>
    <xf numFmtId="175" fontId="21" fillId="0" borderId="0">
      <alignment horizontal="left" wrapText="1"/>
    </xf>
    <xf numFmtId="0" fontId="48" fillId="0" borderId="0"/>
    <xf numFmtId="0" fontId="48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0" fontId="48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88" borderId="55" applyNumberFormat="0" applyFont="0" applyAlignment="0" applyProtection="0"/>
    <xf numFmtId="0" fontId="25" fillId="88" borderId="55" applyNumberFormat="0" applyFont="0" applyAlignment="0" applyProtection="0"/>
    <xf numFmtId="0" fontId="5" fillId="39" borderId="11" applyNumberFormat="0" applyFont="0" applyAlignment="0" applyProtection="0"/>
    <xf numFmtId="0" fontId="25" fillId="88" borderId="55" applyNumberFormat="0" applyFont="0" applyAlignment="0" applyProtection="0"/>
    <xf numFmtId="0" fontId="5" fillId="39" borderId="11" applyNumberFormat="0" applyFont="0" applyAlignment="0" applyProtection="0"/>
    <xf numFmtId="0" fontId="5" fillId="39" borderId="11" applyNumberFormat="0" applyFont="0" applyAlignment="0" applyProtection="0"/>
    <xf numFmtId="0" fontId="5" fillId="39" borderId="11" applyNumberFormat="0" applyFont="0" applyAlignment="0" applyProtection="0"/>
    <xf numFmtId="0" fontId="25" fillId="39" borderId="11" applyNumberFormat="0" applyFont="0" applyAlignment="0" applyProtection="0"/>
    <xf numFmtId="0" fontId="35" fillId="40" borderId="12" applyNumberFormat="0" applyAlignment="0" applyProtection="0"/>
    <xf numFmtId="0" fontId="35" fillId="40" borderId="12" applyNumberFormat="0" applyAlignment="0" applyProtection="0"/>
    <xf numFmtId="0" fontId="101" fillId="83" borderId="56" applyNumberFormat="0" applyAlignment="0" applyProtection="0"/>
    <xf numFmtId="0" fontId="101" fillId="51" borderId="56" applyNumberFormat="0" applyAlignment="0" applyProtection="0"/>
    <xf numFmtId="0" fontId="101" fillId="51" borderId="56" applyNumberFormat="0" applyAlignment="0" applyProtection="0"/>
    <xf numFmtId="0" fontId="101" fillId="51" borderId="56" applyNumberFormat="0" applyAlignment="0" applyProtection="0"/>
    <xf numFmtId="0" fontId="75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6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10" fontId="5" fillId="0" borderId="7"/>
    <xf numFmtId="10" fontId="5" fillId="0" borderId="7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5" fillId="0" borderId="7"/>
    <xf numFmtId="10" fontId="5" fillId="0" borderId="7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5" fillId="0" borderId="7"/>
    <xf numFmtId="10" fontId="5" fillId="0" borderId="7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5" fillId="0" borderId="7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10" fontId="5" fillId="0" borderId="7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5" fillId="0" borderId="7"/>
    <xf numFmtId="10" fontId="5" fillId="0" borderId="7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5" fillId="0" borderId="7"/>
    <xf numFmtId="10" fontId="5" fillId="0" borderId="7"/>
    <xf numFmtId="9" fontId="4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7"/>
    <xf numFmtId="10" fontId="5" fillId="0" borderId="7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7"/>
    <xf numFmtId="10" fontId="5" fillId="0" borderId="7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10" fontId="5" fillId="0" borderId="7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66" fillId="0" borderId="7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41" borderId="7"/>
    <xf numFmtId="41" fontId="5" fillId="41" borderId="7"/>
    <xf numFmtId="41" fontId="5" fillId="41" borderId="7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0" fillId="0" borderId="13">
      <alignment horizontal="center"/>
    </xf>
    <xf numFmtId="3" fontId="48" fillId="0" borderId="0" applyFont="0" applyFill="0" applyBorder="0" applyAlignment="0" applyProtection="0"/>
    <xf numFmtId="0" fontId="48" fillId="42" borderId="0" applyNumberFormat="0" applyFont="0" applyBorder="0" applyAlignment="0" applyProtection="0"/>
    <xf numFmtId="0" fontId="75" fillId="0" borderId="0"/>
    <xf numFmtId="0" fontId="102" fillId="0" borderId="0"/>
    <xf numFmtId="42" fontId="5" fillId="31" borderId="0"/>
    <xf numFmtId="42" fontId="5" fillId="31" borderId="0"/>
    <xf numFmtId="42" fontId="5" fillId="31" borderId="0"/>
    <xf numFmtId="42" fontId="5" fillId="31" borderId="14">
      <alignment vertical="center"/>
    </xf>
    <xf numFmtId="42" fontId="5" fillId="31" borderId="14">
      <alignment vertical="center"/>
    </xf>
    <xf numFmtId="42" fontId="5" fillId="31" borderId="14">
      <alignment vertical="center"/>
    </xf>
    <xf numFmtId="0" fontId="4" fillId="31" borderId="15" applyNumberFormat="0">
      <alignment horizontal="center" vertical="center" wrapText="1"/>
    </xf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5" fillId="31" borderId="0"/>
    <xf numFmtId="10" fontId="66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5" fillId="31" borderId="0"/>
    <xf numFmtId="178" fontId="66" fillId="31" borderId="0"/>
    <xf numFmtId="42" fontId="5" fillId="31" borderId="0"/>
    <xf numFmtId="164" fontId="10" fillId="0" borderId="0" applyBorder="0" applyAlignment="0"/>
    <xf numFmtId="42" fontId="5" fillId="31" borderId="16">
      <alignment horizontal="left"/>
    </xf>
    <xf numFmtId="42" fontId="5" fillId="31" borderId="16">
      <alignment horizontal="left"/>
    </xf>
    <xf numFmtId="42" fontId="5" fillId="31" borderId="16">
      <alignment horizontal="left"/>
    </xf>
    <xf numFmtId="164" fontId="10" fillId="0" borderId="0" applyBorder="0" applyAlignment="0"/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5" fillId="0" borderId="0" applyFont="0" applyFill="0" applyAlignment="0">
      <alignment horizontal="right"/>
    </xf>
    <xf numFmtId="173" fontId="66" fillId="0" borderId="0" applyFont="0" applyFill="0" applyAlignment="0">
      <alignment horizontal="right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66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5" fillId="49" borderId="12" applyNumberFormat="0" applyProtection="0">
      <alignment horizontal="left" vertical="center" indent="1"/>
    </xf>
    <xf numFmtId="0" fontId="66" fillId="49" borderId="12" applyNumberFormat="0" applyProtection="0">
      <alignment horizontal="left" vertical="center" indent="1"/>
    </xf>
    <xf numFmtId="0" fontId="5" fillId="89" borderId="12" applyNumberFormat="0" applyProtection="0">
      <alignment horizontal="left" vertical="center" indent="1"/>
    </xf>
    <xf numFmtId="0" fontId="5" fillId="89" borderId="12" applyNumberFormat="0" applyProtection="0">
      <alignment horizontal="left" vertical="center" indent="1"/>
    </xf>
    <xf numFmtId="0" fontId="5" fillId="89" borderId="12" applyNumberFormat="0" applyProtection="0">
      <alignment horizontal="left" vertical="center" indent="1"/>
    </xf>
    <xf numFmtId="0" fontId="5" fillId="89" borderId="12" applyNumberFormat="0" applyProtection="0">
      <alignment horizontal="left" vertical="center" indent="1"/>
    </xf>
    <xf numFmtId="0" fontId="5" fillId="89" borderId="12" applyNumberFormat="0" applyProtection="0">
      <alignment horizontal="left" vertical="center" indent="1"/>
    </xf>
    <xf numFmtId="0" fontId="5" fillId="89" borderId="12" applyNumberFormat="0" applyProtection="0">
      <alignment horizontal="left" vertical="center" indent="1"/>
    </xf>
    <xf numFmtId="0" fontId="5" fillId="33" borderId="12" applyNumberFormat="0" applyProtection="0">
      <alignment horizontal="left" vertical="center" indent="1"/>
    </xf>
    <xf numFmtId="0" fontId="5" fillId="33" borderId="12" applyNumberFormat="0" applyProtection="0">
      <alignment horizontal="left" vertical="center" indent="1"/>
    </xf>
    <xf numFmtId="0" fontId="5" fillId="33" borderId="12" applyNumberFormat="0" applyProtection="0">
      <alignment horizontal="left" vertical="center" indent="1"/>
    </xf>
    <xf numFmtId="0" fontId="5" fillId="33" borderId="12" applyNumberFormat="0" applyProtection="0">
      <alignment horizontal="left" vertical="center" indent="1"/>
    </xf>
    <xf numFmtId="0" fontId="5" fillId="33" borderId="12" applyNumberFormat="0" applyProtection="0">
      <alignment horizontal="left" vertical="center" indent="1"/>
    </xf>
    <xf numFmtId="0" fontId="5" fillId="3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51" borderId="6" applyNumberFormat="0">
      <protection locked="0"/>
    </xf>
    <xf numFmtId="0" fontId="5" fillId="51" borderId="6" applyNumberFormat="0">
      <protection locked="0"/>
    </xf>
    <xf numFmtId="0" fontId="5" fillId="51" borderId="6" applyNumberFormat="0">
      <protection locked="0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66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5" fillId="43" borderId="12" applyNumberFormat="0" applyProtection="0">
      <alignment horizontal="left" vertical="center" indent="1"/>
    </xf>
    <xf numFmtId="0" fontId="66" fillId="43" borderId="12" applyNumberFormat="0" applyProtection="0">
      <alignment horizontal="left" vertical="center" indent="1"/>
    </xf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5" fillId="53" borderId="0"/>
    <xf numFmtId="39" fontId="66" fillId="53" borderId="0"/>
    <xf numFmtId="38" fontId="6" fillId="0" borderId="20"/>
    <xf numFmtId="38" fontId="6" fillId="0" borderId="20"/>
    <xf numFmtId="38" fontId="6" fillId="0" borderId="20"/>
    <xf numFmtId="38" fontId="6" fillId="0" borderId="20"/>
    <xf numFmtId="38" fontId="6" fillId="0" borderId="20"/>
    <xf numFmtId="38" fontId="6" fillId="0" borderId="20"/>
    <xf numFmtId="38" fontId="6" fillId="0" borderId="20"/>
    <xf numFmtId="38" fontId="6" fillId="0" borderId="20"/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75" fontId="5" fillId="0" borderId="0">
      <alignment horizontal="left" wrapText="1"/>
    </xf>
    <xf numFmtId="192" fontId="5" fillId="0" borderId="0">
      <alignment horizontal="left" wrapText="1"/>
    </xf>
    <xf numFmtId="192" fontId="5" fillId="0" borderId="0">
      <alignment horizontal="left" wrapText="1"/>
    </xf>
    <xf numFmtId="192" fontId="5" fillId="0" borderId="0">
      <alignment horizontal="left" wrapText="1"/>
    </xf>
    <xf numFmtId="192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75" fontId="5" fillId="0" borderId="0">
      <alignment horizontal="left" wrapText="1"/>
    </xf>
    <xf numFmtId="193" fontId="5" fillId="0" borderId="0">
      <alignment horizontal="left" wrapText="1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4" fillId="31" borderId="0">
      <alignment horizontal="left" wrapText="1"/>
    </xf>
    <xf numFmtId="0" fontId="11" fillId="0" borderId="21" applyNumberFormat="0" applyFont="0" applyFill="0" applyAlignment="0" applyProtection="0"/>
    <xf numFmtId="0" fontId="55" fillId="0" borderId="57" applyNumberFormat="0" applyFill="0" applyAlignment="0" applyProtection="0"/>
    <xf numFmtId="0" fontId="105" fillId="0" borderId="58" applyNumberFormat="0" applyFill="0" applyAlignment="0" applyProtection="0"/>
    <xf numFmtId="0" fontId="105" fillId="0" borderId="59" applyNumberFormat="0" applyFill="0" applyAlignment="0" applyProtection="0"/>
    <xf numFmtId="0" fontId="105" fillId="0" borderId="59" applyNumberFormat="0" applyFill="0" applyAlignment="0" applyProtection="0"/>
    <xf numFmtId="0" fontId="105" fillId="0" borderId="59" applyNumberFormat="0" applyFill="0" applyAlignment="0" applyProtection="0"/>
    <xf numFmtId="0" fontId="105" fillId="0" borderId="58" applyNumberFormat="0" applyFill="0" applyAlignment="0" applyProtection="0"/>
    <xf numFmtId="0" fontId="105" fillId="0" borderId="59" applyNumberFormat="0" applyFill="0" applyAlignment="0" applyProtection="0"/>
    <xf numFmtId="0" fontId="105" fillId="0" borderId="59" applyNumberFormat="0" applyFill="0" applyAlignment="0" applyProtection="0"/>
    <xf numFmtId="0" fontId="105" fillId="0" borderId="59" applyNumberFormat="0" applyFill="0" applyAlignment="0" applyProtection="0"/>
    <xf numFmtId="41" fontId="4" fillId="31" borderId="0">
      <alignment horizontal="left"/>
    </xf>
    <xf numFmtId="0" fontId="75" fillId="0" borderId="22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74">
    <xf numFmtId="0" fontId="0" fillId="0" borderId="0" xfId="0"/>
    <xf numFmtId="164" fontId="5" fillId="0" borderId="24" xfId="247" applyNumberFormat="1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0" xfId="0" applyFont="1" applyBorder="1"/>
    <xf numFmtId="0" fontId="5" fillId="0" borderId="26" xfId="0" applyFont="1" applyBorder="1"/>
    <xf numFmtId="164" fontId="5" fillId="0" borderId="0" xfId="247" applyNumberFormat="1" applyFont="1" applyBorder="1"/>
    <xf numFmtId="0" fontId="5" fillId="0" borderId="27" xfId="0" applyFont="1" applyBorder="1"/>
    <xf numFmtId="0" fontId="5" fillId="0" borderId="0" xfId="0" applyFont="1" applyBorder="1" applyAlignment="1">
      <alignment horizontal="center" wrapText="1"/>
    </xf>
    <xf numFmtId="164" fontId="5" fillId="0" borderId="0" xfId="247" applyNumberFormat="1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168" fontId="5" fillId="0" borderId="0" xfId="247" applyNumberFormat="1" applyFont="1" applyBorder="1"/>
    <xf numFmtId="168" fontId="5" fillId="0" borderId="0" xfId="0" applyNumberFormat="1" applyFont="1" applyBorder="1"/>
    <xf numFmtId="167" fontId="5" fillId="0" borderId="0" xfId="271" applyNumberFormat="1" applyFont="1" applyBorder="1"/>
    <xf numFmtId="166" fontId="5" fillId="0" borderId="27" xfId="271" applyNumberFormat="1" applyFont="1" applyBorder="1" applyAlignment="1">
      <alignment horizontal="center"/>
    </xf>
    <xf numFmtId="166" fontId="5" fillId="0" borderId="27" xfId="0" applyNumberFormat="1" applyFont="1" applyBorder="1" applyAlignment="1">
      <alignment horizontal="center"/>
    </xf>
    <xf numFmtId="167" fontId="5" fillId="0" borderId="0" xfId="0" applyNumberFormat="1" applyFont="1" applyBorder="1"/>
    <xf numFmtId="0" fontId="5" fillId="0" borderId="27" xfId="0" applyFont="1" applyBorder="1" applyAlignment="1">
      <alignment horizontal="center"/>
    </xf>
    <xf numFmtId="0" fontId="5" fillId="0" borderId="0" xfId="0" applyFont="1"/>
    <xf numFmtId="0" fontId="5" fillId="0" borderId="28" xfId="0" applyFont="1" applyBorder="1"/>
    <xf numFmtId="164" fontId="5" fillId="0" borderId="13" xfId="247" applyNumberFormat="1" applyFont="1" applyBorder="1"/>
    <xf numFmtId="0" fontId="5" fillId="0" borderId="13" xfId="0" applyFont="1" applyBorder="1"/>
    <xf numFmtId="0" fontId="5" fillId="0" borderId="29" xfId="0" applyFont="1" applyBorder="1"/>
    <xf numFmtId="164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6" fontId="5" fillId="0" borderId="0" xfId="0" applyNumberFormat="1" applyFont="1" applyBorder="1"/>
    <xf numFmtId="0" fontId="5" fillId="0" borderId="13" xfId="0" applyFont="1" applyBorder="1" applyAlignment="1">
      <alignment horizont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15" xfId="0" quotePrefix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64" fontId="5" fillId="0" borderId="0" xfId="247" applyNumberFormat="1" applyFill="1"/>
    <xf numFmtId="44" fontId="5" fillId="0" borderId="0" xfId="271" applyFill="1"/>
    <xf numFmtId="0" fontId="0" fillId="0" borderId="0" xfId="0" quotePrefix="1" applyFill="1" applyAlignment="1">
      <alignment horizontal="left"/>
    </xf>
    <xf numFmtId="0" fontId="0" fillId="0" borderId="0" xfId="0" applyFill="1" applyAlignment="1">
      <alignment horizontal="left"/>
    </xf>
    <xf numFmtId="44" fontId="0" fillId="0" borderId="32" xfId="0" applyNumberFormat="1" applyFill="1" applyBorder="1"/>
    <xf numFmtId="164" fontId="5" fillId="0" borderId="0" xfId="247" quotePrefix="1" applyNumberFormat="1" applyFont="1" applyBorder="1" applyAlignment="1">
      <alignment horizontal="center" wrapText="1"/>
    </xf>
    <xf numFmtId="164" fontId="5" fillId="0" borderId="0" xfId="247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5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0" fillId="0" borderId="0" xfId="0" quotePrefix="1" applyFill="1" applyBorder="1" applyAlignment="1">
      <alignment horizontal="center" wrapText="1"/>
    </xf>
    <xf numFmtId="170" fontId="5" fillId="0" borderId="0" xfId="271" applyNumberFormat="1" applyFill="1" applyBorder="1" applyAlignment="1"/>
    <xf numFmtId="0" fontId="0" fillId="0" borderId="32" xfId="0" quotePrefix="1" applyFill="1" applyBorder="1" applyAlignment="1">
      <alignment horizontal="center" wrapText="1"/>
    </xf>
    <xf numFmtId="0" fontId="5" fillId="0" borderId="0" xfId="0" applyFont="1" applyFill="1" applyBorder="1"/>
    <xf numFmtId="0" fontId="0" fillId="0" borderId="15" xfId="0" applyFill="1" applyBorder="1" applyAlignment="1">
      <alignment horizontal="centerContinuous"/>
    </xf>
    <xf numFmtId="10" fontId="5" fillId="0" borderId="0" xfId="364" applyNumberFormat="1" applyFill="1"/>
    <xf numFmtId="164" fontId="0" fillId="0" borderId="14" xfId="0" applyNumberFormat="1" applyFill="1" applyBorder="1"/>
    <xf numFmtId="44" fontId="5" fillId="0" borderId="14" xfId="271" applyFill="1" applyBorder="1"/>
    <xf numFmtId="10" fontId="5" fillId="0" borderId="14" xfId="364" applyNumberFormat="1" applyFill="1" applyBorder="1"/>
    <xf numFmtId="43" fontId="0" fillId="0" borderId="0" xfId="0" applyNumberFormat="1" applyFill="1"/>
    <xf numFmtId="0" fontId="0" fillId="0" borderId="15" xfId="0" applyFill="1" applyBorder="1" applyAlignment="1">
      <alignment horizontal="left"/>
    </xf>
    <xf numFmtId="0" fontId="0" fillId="0" borderId="15" xfId="0" applyFill="1" applyBorder="1"/>
    <xf numFmtId="0" fontId="0" fillId="0" borderId="36" xfId="0" applyFill="1" applyBorder="1"/>
    <xf numFmtId="164" fontId="5" fillId="0" borderId="0" xfId="247" applyNumberFormat="1" applyFont="1" applyFill="1" applyBorder="1"/>
    <xf numFmtId="168" fontId="5" fillId="0" borderId="0" xfId="247" applyNumberFormat="1" applyFont="1" applyFill="1" applyBorder="1"/>
    <xf numFmtId="0" fontId="5" fillId="0" borderId="27" xfId="0" quotePrefix="1" applyFont="1" applyBorder="1" applyAlignment="1">
      <alignment horizontal="center" wrapText="1"/>
    </xf>
    <xf numFmtId="44" fontId="8" fillId="0" borderId="31" xfId="272" applyFont="1" applyFill="1" applyBorder="1"/>
    <xf numFmtId="0" fontId="8" fillId="0" borderId="37" xfId="0" applyFont="1" applyFill="1" applyBorder="1"/>
    <xf numFmtId="179" fontId="8" fillId="0" borderId="37" xfId="248" applyNumberFormat="1" applyFont="1" applyFill="1" applyBorder="1"/>
    <xf numFmtId="179" fontId="8" fillId="0" borderId="38" xfId="248" applyNumberFormat="1" applyFont="1" applyFill="1" applyBorder="1"/>
    <xf numFmtId="0" fontId="8" fillId="0" borderId="0" xfId="0" quotePrefix="1" applyFont="1" applyFill="1" applyAlignment="1">
      <alignment horizontal="left" indent="1"/>
    </xf>
    <xf numFmtId="0" fontId="8" fillId="0" borderId="0" xfId="0" applyFont="1" applyFill="1" applyAlignment="1">
      <alignment horizontal="left" indent="1"/>
    </xf>
    <xf numFmtId="44" fontId="0" fillId="0" borderId="14" xfId="271" applyFont="1" applyFill="1" applyBorder="1"/>
    <xf numFmtId="0" fontId="5" fillId="0" borderId="0" xfId="0" quotePrefix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338" applyFont="1" applyFill="1"/>
    <xf numFmtId="44" fontId="5" fillId="0" borderId="0" xfId="271" applyFont="1" applyFill="1"/>
    <xf numFmtId="0" fontId="5" fillId="0" borderId="0" xfId="0" applyFont="1" applyFill="1" applyBorder="1" applyAlignment="1">
      <alignment horizontal="center"/>
    </xf>
    <xf numFmtId="44" fontId="0" fillId="55" borderId="32" xfId="0" applyNumberFormat="1" applyFill="1" applyBorder="1"/>
    <xf numFmtId="169" fontId="0" fillId="55" borderId="32" xfId="0" applyNumberFormat="1" applyFill="1" applyBorder="1"/>
    <xf numFmtId="0" fontId="5" fillId="0" borderId="0" xfId="597" applyFont="1"/>
    <xf numFmtId="0" fontId="5" fillId="0" borderId="23" xfId="597" applyFont="1" applyBorder="1" applyAlignment="1">
      <alignment horizontal="center"/>
    </xf>
    <xf numFmtId="0" fontId="5" fillId="0" borderId="24" xfId="597" quotePrefix="1" applyFont="1" applyBorder="1" applyAlignment="1">
      <alignment horizontal="center"/>
    </xf>
    <xf numFmtId="0" fontId="5" fillId="0" borderId="24" xfId="597" applyFont="1" applyBorder="1" applyAlignment="1">
      <alignment horizontal="center"/>
    </xf>
    <xf numFmtId="0" fontId="5" fillId="0" borderId="26" xfId="597" applyFont="1" applyBorder="1"/>
    <xf numFmtId="0" fontId="5" fillId="0" borderId="0" xfId="597" quotePrefix="1" applyFont="1" applyBorder="1" applyAlignment="1">
      <alignment horizontal="left"/>
    </xf>
    <xf numFmtId="0" fontId="5" fillId="0" borderId="27" xfId="597" applyFont="1" applyBorder="1"/>
    <xf numFmtId="0" fontId="5" fillId="0" borderId="0" xfId="597" applyFont="1" applyAlignment="1">
      <alignment horizontal="center" wrapText="1"/>
    </xf>
    <xf numFmtId="0" fontId="5" fillId="0" borderId="33" xfId="597" applyFont="1" applyBorder="1" applyAlignment="1">
      <alignment horizontal="center" wrapText="1"/>
    </xf>
    <xf numFmtId="0" fontId="5" fillId="0" borderId="2" xfId="597" quotePrefix="1" applyFont="1" applyBorder="1" applyAlignment="1">
      <alignment horizontal="center" wrapText="1"/>
    </xf>
    <xf numFmtId="0" fontId="5" fillId="0" borderId="34" xfId="597" applyFont="1" applyBorder="1" applyAlignment="1">
      <alignment horizontal="center" wrapText="1"/>
    </xf>
    <xf numFmtId="0" fontId="5" fillId="0" borderId="24" xfId="597" applyFont="1" applyBorder="1" applyAlignment="1">
      <alignment horizontal="right"/>
    </xf>
    <xf numFmtId="164" fontId="5" fillId="0" borderId="26" xfId="597" applyNumberFormat="1" applyFont="1" applyBorder="1"/>
    <xf numFmtId="164" fontId="5" fillId="0" borderId="0" xfId="597" applyNumberFormat="1" applyFont="1" applyBorder="1"/>
    <xf numFmtId="164" fontId="5" fillId="0" borderId="26" xfId="598" applyNumberFormat="1" applyFont="1" applyBorder="1"/>
    <xf numFmtId="164" fontId="5" fillId="0" borderId="0" xfId="598" applyNumberFormat="1" applyFont="1" applyBorder="1"/>
    <xf numFmtId="164" fontId="5" fillId="0" borderId="27" xfId="598" applyNumberFormat="1" applyFont="1" applyBorder="1"/>
    <xf numFmtId="0" fontId="5" fillId="0" borderId="26" xfId="597" applyFont="1" applyBorder="1" applyAlignment="1">
      <alignment horizontal="center"/>
    </xf>
    <xf numFmtId="0" fontId="5" fillId="0" borderId="0" xfId="597" applyFont="1" applyBorder="1" applyAlignment="1">
      <alignment horizontal="right"/>
    </xf>
    <xf numFmtId="0" fontId="5" fillId="0" borderId="0" xfId="597" quotePrefix="1" applyFont="1" applyBorder="1" applyAlignment="1">
      <alignment horizontal="right"/>
    </xf>
    <xf numFmtId="0" fontId="5" fillId="0" borderId="0" xfId="597" applyFont="1" applyBorder="1"/>
    <xf numFmtId="0" fontId="5" fillId="0" borderId="28" xfId="597" applyFont="1" applyBorder="1"/>
    <xf numFmtId="0" fontId="5" fillId="0" borderId="13" xfId="597" applyFont="1" applyBorder="1"/>
    <xf numFmtId="0" fontId="5" fillId="0" borderId="29" xfId="597" applyFont="1" applyBorder="1"/>
    <xf numFmtId="0" fontId="5" fillId="0" borderId="0" xfId="599" applyFont="1" applyFill="1" applyAlignment="1">
      <alignment horizontal="center"/>
    </xf>
    <xf numFmtId="0" fontId="67" fillId="0" borderId="0" xfId="599" applyFont="1" applyFill="1" applyAlignment="1">
      <alignment horizontal="centerContinuous"/>
    </xf>
    <xf numFmtId="0" fontId="67" fillId="0" borderId="0" xfId="599" applyFont="1" applyFill="1" applyAlignment="1"/>
    <xf numFmtId="0" fontId="5" fillId="0" borderId="23" xfId="599" applyFont="1" applyFill="1" applyBorder="1" applyAlignment="1"/>
    <xf numFmtId="3" fontId="5" fillId="0" borderId="25" xfId="599" applyNumberFormat="1" applyFont="1" applyFill="1" applyBorder="1" applyAlignment="1"/>
    <xf numFmtId="0" fontId="5" fillId="0" borderId="23" xfId="599" applyFont="1" applyFill="1" applyBorder="1" applyAlignment="1">
      <alignment horizontal="left"/>
    </xf>
    <xf numFmtId="3" fontId="5" fillId="0" borderId="25" xfId="599" applyNumberFormat="1" applyFont="1" applyFill="1" applyBorder="1" applyAlignment="1">
      <alignment horizontal="right"/>
    </xf>
    <xf numFmtId="0" fontId="5" fillId="0" borderId="0" xfId="599" applyFont="1" applyFill="1" applyAlignment="1"/>
    <xf numFmtId="0" fontId="5" fillId="0" borderId="26" xfId="599" applyFont="1" applyFill="1" applyBorder="1" applyAlignment="1"/>
    <xf numFmtId="3" fontId="5" fillId="0" borderId="35" xfId="599" applyNumberFormat="1" applyFont="1" applyFill="1" applyBorder="1" applyAlignment="1"/>
    <xf numFmtId="0" fontId="5" fillId="0" borderId="26" xfId="599" applyFont="1" applyFill="1" applyBorder="1" applyAlignment="1">
      <alignment horizontal="left"/>
    </xf>
    <xf numFmtId="3" fontId="5" fillId="0" borderId="35" xfId="599" applyNumberFormat="1" applyFont="1" applyFill="1" applyBorder="1" applyAlignment="1">
      <alignment horizontal="right"/>
    </xf>
    <xf numFmtId="0" fontId="5" fillId="0" borderId="28" xfId="599" applyFont="1" applyFill="1" applyBorder="1" applyAlignment="1"/>
    <xf numFmtId="3" fontId="5" fillId="0" borderId="29" xfId="599" applyNumberFormat="1" applyFont="1" applyFill="1" applyBorder="1" applyAlignment="1"/>
    <xf numFmtId="0" fontId="5" fillId="0" borderId="28" xfId="599" applyFont="1" applyFill="1" applyBorder="1" applyAlignment="1">
      <alignment horizontal="left"/>
    </xf>
    <xf numFmtId="3" fontId="5" fillId="0" borderId="29" xfId="599" applyNumberFormat="1" applyFont="1" applyFill="1" applyBorder="1" applyAlignment="1">
      <alignment horizontal="right"/>
    </xf>
    <xf numFmtId="0" fontId="5" fillId="0" borderId="0" xfId="599" applyFont="1" applyFill="1"/>
    <xf numFmtId="0" fontId="5" fillId="0" borderId="0" xfId="599" applyFont="1" applyFill="1" applyAlignment="1">
      <alignment horizontal="center" wrapText="1"/>
    </xf>
    <xf numFmtId="0" fontId="5" fillId="0" borderId="23" xfId="599" quotePrefix="1" applyFont="1" applyFill="1" applyBorder="1" applyAlignment="1">
      <alignment horizontal="center"/>
    </xf>
    <xf numFmtId="0" fontId="5" fillId="0" borderId="24" xfId="599" quotePrefix="1" applyFont="1" applyFill="1" applyBorder="1" applyAlignment="1">
      <alignment horizontal="center"/>
    </xf>
    <xf numFmtId="0" fontId="5" fillId="0" borderId="25" xfId="599" quotePrefix="1" applyFont="1" applyFill="1" applyBorder="1" applyAlignment="1">
      <alignment horizontal="center"/>
    </xf>
    <xf numFmtId="0" fontId="4" fillId="0" borderId="26" xfId="599" applyFont="1" applyFill="1" applyBorder="1" applyAlignment="1">
      <alignment horizontal="center"/>
    </xf>
    <xf numFmtId="0" fontId="4" fillId="0" borderId="0" xfId="599" applyFont="1" applyFill="1" applyBorder="1" applyAlignment="1">
      <alignment horizontal="center"/>
    </xf>
    <xf numFmtId="0" fontId="4" fillId="0" borderId="27" xfId="599" applyFont="1" applyFill="1" applyBorder="1" applyAlignment="1">
      <alignment horizontal="center"/>
    </xf>
    <xf numFmtId="0" fontId="5" fillId="0" borderId="26" xfId="599" applyFont="1" applyFill="1" applyBorder="1"/>
    <xf numFmtId="0" fontId="5" fillId="0" borderId="0" xfId="599" applyFont="1" applyFill="1" applyBorder="1"/>
    <xf numFmtId="0" fontId="5" fillId="0" borderId="0" xfId="599" applyFont="1" applyFill="1" applyBorder="1" applyAlignment="1">
      <alignment horizontal="center"/>
    </xf>
    <xf numFmtId="0" fontId="6" fillId="0" borderId="26" xfId="599" applyFont="1" applyFill="1" applyBorder="1" applyAlignment="1">
      <alignment horizontal="center"/>
    </xf>
    <xf numFmtId="0" fontId="6" fillId="0" borderId="0" xfId="599" applyFont="1" applyFill="1" applyBorder="1" applyAlignment="1">
      <alignment horizontal="center" wrapText="1"/>
    </xf>
    <xf numFmtId="0" fontId="6" fillId="0" borderId="0" xfId="599" applyFont="1" applyFill="1" applyBorder="1" applyAlignment="1">
      <alignment horizontal="center"/>
    </xf>
    <xf numFmtId="0" fontId="6" fillId="0" borderId="0" xfId="599" quotePrefix="1" applyFont="1" applyFill="1" applyBorder="1" applyAlignment="1">
      <alignment horizontal="center"/>
    </xf>
    <xf numFmtId="0" fontId="6" fillId="0" borderId="27" xfId="599" quotePrefix="1" applyFont="1" applyFill="1" applyBorder="1" applyAlignment="1">
      <alignment horizontal="center"/>
    </xf>
    <xf numFmtId="0" fontId="10" fillId="0" borderId="26" xfId="599" quotePrefix="1" applyFont="1" applyFill="1" applyBorder="1" applyAlignment="1">
      <alignment horizontal="center"/>
    </xf>
    <xf numFmtId="0" fontId="10" fillId="0" borderId="0" xfId="599" quotePrefix="1" applyFont="1" applyFill="1" applyBorder="1" applyAlignment="1">
      <alignment horizontal="right"/>
    </xf>
    <xf numFmtId="0" fontId="10" fillId="0" borderId="27" xfId="599" quotePrefix="1" applyFont="1" applyFill="1" applyBorder="1" applyAlignment="1">
      <alignment horizontal="right"/>
    </xf>
    <xf numFmtId="0" fontId="6" fillId="0" borderId="40" xfId="599" quotePrefix="1" applyFont="1" applyFill="1" applyBorder="1" applyAlignment="1">
      <alignment horizontal="center"/>
    </xf>
    <xf numFmtId="41" fontId="6" fillId="0" borderId="3" xfId="599" applyNumberFormat="1" applyFont="1" applyFill="1" applyBorder="1" applyAlignment="1">
      <alignment horizontal="right"/>
    </xf>
    <xf numFmtId="3" fontId="6" fillId="0" borderId="3" xfId="599" applyNumberFormat="1" applyFont="1" applyFill="1" applyBorder="1" applyAlignment="1">
      <alignment horizontal="right"/>
    </xf>
    <xf numFmtId="10" fontId="6" fillId="0" borderId="3" xfId="599" applyNumberFormat="1" applyFont="1" applyFill="1" applyBorder="1" applyAlignment="1">
      <alignment horizontal="right"/>
    </xf>
    <xf numFmtId="41" fontId="6" fillId="0" borderId="30" xfId="599" applyNumberFormat="1" applyFont="1" applyFill="1" applyBorder="1" applyAlignment="1">
      <alignment horizontal="right"/>
    </xf>
    <xf numFmtId="0" fontId="6" fillId="0" borderId="40" xfId="599" applyFont="1" applyFill="1" applyBorder="1" applyAlignment="1">
      <alignment horizontal="center"/>
    </xf>
    <xf numFmtId="3" fontId="6" fillId="0" borderId="0" xfId="599" applyNumberFormat="1" applyFont="1" applyFill="1" applyBorder="1" applyAlignment="1">
      <alignment horizontal="right"/>
    </xf>
    <xf numFmtId="3" fontId="6" fillId="0" borderId="0" xfId="599" quotePrefix="1" applyNumberFormat="1" applyFont="1" applyFill="1" applyBorder="1" applyAlignment="1">
      <alignment horizontal="right"/>
    </xf>
    <xf numFmtId="3" fontId="6" fillId="0" borderId="27" xfId="599" applyNumberFormat="1" applyFont="1" applyFill="1" applyBorder="1" applyAlignment="1">
      <alignment horizontal="right"/>
    </xf>
    <xf numFmtId="0" fontId="6" fillId="0" borderId="28" xfId="599" applyFont="1" applyFill="1" applyBorder="1" applyAlignment="1">
      <alignment horizontal="center"/>
    </xf>
    <xf numFmtId="0" fontId="6" fillId="0" borderId="13" xfId="599" applyFont="1" applyFill="1" applyBorder="1" applyAlignment="1">
      <alignment horizontal="center"/>
    </xf>
    <xf numFmtId="3" fontId="6" fillId="0" borderId="13" xfId="599" applyNumberFormat="1" applyFont="1" applyFill="1" applyBorder="1" applyAlignment="1">
      <alignment horizontal="center"/>
    </xf>
    <xf numFmtId="0" fontId="6" fillId="0" borderId="29" xfId="599" applyFont="1" applyFill="1" applyBorder="1" applyAlignment="1">
      <alignment horizontal="center"/>
    </xf>
    <xf numFmtId="0" fontId="4" fillId="0" borderId="0" xfId="599" applyFont="1" applyFill="1" applyAlignment="1">
      <alignment horizontal="left"/>
    </xf>
    <xf numFmtId="0" fontId="6" fillId="0" borderId="41" xfId="599" applyFont="1" applyFill="1" applyBorder="1" applyAlignment="1">
      <alignment horizontal="center"/>
    </xf>
    <xf numFmtId="41" fontId="6" fillId="0" borderId="39" xfId="599" applyNumberFormat="1" applyFont="1" applyFill="1" applyBorder="1" applyAlignment="1">
      <alignment horizontal="right"/>
    </xf>
    <xf numFmtId="3" fontId="6" fillId="0" borderId="39" xfId="599" applyNumberFormat="1" applyFont="1" applyFill="1" applyBorder="1" applyAlignment="1">
      <alignment horizontal="right"/>
    </xf>
    <xf numFmtId="10" fontId="6" fillId="0" borderId="39" xfId="599" applyNumberFormat="1" applyFont="1" applyFill="1" applyBorder="1" applyAlignment="1">
      <alignment horizontal="right"/>
    </xf>
    <xf numFmtId="3" fontId="6" fillId="0" borderId="42" xfId="599" applyNumberFormat="1" applyFont="1" applyFill="1" applyBorder="1" applyAlignment="1">
      <alignment horizontal="right"/>
    </xf>
    <xf numFmtId="3" fontId="6" fillId="0" borderId="30" xfId="599" applyNumberFormat="1" applyFont="1" applyFill="1" applyBorder="1" applyAlignment="1">
      <alignment horizontal="right"/>
    </xf>
    <xf numFmtId="3" fontId="6" fillId="0" borderId="13" xfId="599" applyNumberFormat="1" applyFont="1" applyFill="1" applyBorder="1" applyAlignment="1">
      <alignment horizontal="right"/>
    </xf>
    <xf numFmtId="3" fontId="6" fillId="0" borderId="13" xfId="599" quotePrefix="1" applyNumberFormat="1" applyFont="1" applyFill="1" applyBorder="1" applyAlignment="1">
      <alignment horizontal="right"/>
    </xf>
    <xf numFmtId="3" fontId="6" fillId="0" borderId="29" xfId="599" applyNumberFormat="1" applyFont="1" applyFill="1" applyBorder="1" applyAlignment="1">
      <alignment horizontal="right"/>
    </xf>
    <xf numFmtId="164" fontId="5" fillId="0" borderId="0" xfId="600" applyNumberFormat="1" applyFont="1"/>
    <xf numFmtId="0" fontId="5" fillId="0" borderId="0" xfId="600" applyFont="1"/>
    <xf numFmtId="0" fontId="5" fillId="0" borderId="0" xfId="600" quotePrefix="1" applyFont="1" applyAlignment="1">
      <alignment horizontal="left"/>
    </xf>
    <xf numFmtId="0" fontId="5" fillId="0" borderId="0" xfId="600" quotePrefix="1" applyFont="1" applyAlignment="1">
      <alignment horizontal="left" indent="1"/>
    </xf>
    <xf numFmtId="0" fontId="5" fillId="0" borderId="0" xfId="600" applyFont="1" applyAlignment="1">
      <alignment horizontal="left" indent="1"/>
    </xf>
    <xf numFmtId="0" fontId="5" fillId="0" borderId="0" xfId="6293"/>
    <xf numFmtId="0" fontId="5" fillId="0" borderId="0" xfId="598" applyNumberFormat="1" applyFont="1" applyBorder="1"/>
    <xf numFmtId="164" fontId="5" fillId="0" borderId="0" xfId="6293" applyNumberFormat="1"/>
    <xf numFmtId="10" fontId="5" fillId="0" borderId="0" xfId="6293" applyNumberFormat="1"/>
    <xf numFmtId="10" fontId="5" fillId="0" borderId="0" xfId="6352" applyNumberFormat="1" applyFont="1"/>
    <xf numFmtId="164" fontId="5" fillId="0" borderId="0" xfId="598" applyNumberFormat="1" applyFont="1"/>
    <xf numFmtId="0" fontId="5" fillId="0" borderId="0" xfId="6292"/>
    <xf numFmtId="0" fontId="5" fillId="0" borderId="0" xfId="6292" applyFont="1"/>
    <xf numFmtId="164" fontId="5" fillId="0" borderId="0" xfId="598" applyNumberFormat="1" applyFont="1" applyBorder="1" applyAlignment="1">
      <alignment vertical="top" wrapText="1"/>
    </xf>
    <xf numFmtId="37" fontId="0" fillId="0" borderId="0" xfId="598" applyNumberFormat="1" applyFont="1"/>
    <xf numFmtId="22" fontId="48" fillId="0" borderId="0" xfId="597" applyNumberFormat="1"/>
    <xf numFmtId="0" fontId="5" fillId="0" borderId="0" xfId="6293" applyAlignment="1">
      <alignment horizontal="center"/>
    </xf>
    <xf numFmtId="164" fontId="5" fillId="0" borderId="0" xfId="598" applyNumberFormat="1" applyFont="1" applyAlignment="1">
      <alignment horizontal="center"/>
    </xf>
    <xf numFmtId="164" fontId="65" fillId="0" borderId="0" xfId="598" applyNumberFormat="1" applyFont="1" applyBorder="1"/>
    <xf numFmtId="0" fontId="65" fillId="0" borderId="0" xfId="6293" applyFont="1" applyAlignment="1">
      <alignment horizontal="center"/>
    </xf>
    <xf numFmtId="0" fontId="107" fillId="0" borderId="0" xfId="597" applyFont="1"/>
    <xf numFmtId="4" fontId="48" fillId="0" borderId="0" xfId="597" applyNumberFormat="1" applyFill="1"/>
    <xf numFmtId="0" fontId="48" fillId="0" borderId="0" xfId="597" applyFill="1"/>
    <xf numFmtId="0" fontId="6" fillId="0" borderId="0" xfId="599" applyFont="1" applyFill="1" applyAlignment="1">
      <alignment horizontal="center"/>
    </xf>
    <xf numFmtId="10" fontId="6" fillId="0" borderId="0" xfId="599" applyNumberFormat="1" applyFont="1" applyFill="1" applyAlignment="1">
      <alignment horizontal="center"/>
    </xf>
    <xf numFmtId="10" fontId="5" fillId="0" borderId="0" xfId="599" applyNumberFormat="1" applyFont="1" applyFill="1" applyAlignment="1">
      <alignment horizontal="center"/>
    </xf>
    <xf numFmtId="3" fontId="6" fillId="0" borderId="0" xfId="599" applyNumberFormat="1" applyFont="1" applyFill="1" applyAlignment="1">
      <alignment horizontal="center"/>
    </xf>
    <xf numFmtId="0" fontId="10" fillId="0" borderId="0" xfId="599" applyFont="1" applyFill="1" applyAlignment="1">
      <alignment horizontal="center"/>
    </xf>
    <xf numFmtId="0" fontId="67" fillId="0" borderId="0" xfId="599" applyFont="1" applyFill="1" applyAlignment="1">
      <alignment horizontal="center"/>
    </xf>
    <xf numFmtId="0" fontId="1" fillId="0" borderId="0" xfId="5812"/>
    <xf numFmtId="0" fontId="108" fillId="0" borderId="0" xfId="5812" applyFont="1" applyAlignment="1">
      <alignment horizontal="center"/>
    </xf>
    <xf numFmtId="0" fontId="109" fillId="0" borderId="0" xfId="5812" applyFont="1"/>
    <xf numFmtId="0" fontId="110" fillId="0" borderId="60" xfId="5812" applyFont="1" applyBorder="1"/>
    <xf numFmtId="0" fontId="110" fillId="0" borderId="61" xfId="5812" applyFont="1" applyBorder="1"/>
    <xf numFmtId="0" fontId="110" fillId="0" borderId="61" xfId="5812" applyFont="1" applyBorder="1" applyAlignment="1">
      <alignment horizontal="center"/>
    </xf>
    <xf numFmtId="0" fontId="110" fillId="0" borderId="62" xfId="5812" applyFont="1" applyBorder="1" applyAlignment="1">
      <alignment horizontal="center"/>
    </xf>
    <xf numFmtId="0" fontId="110" fillId="0" borderId="63" xfId="5812" applyFont="1" applyBorder="1"/>
    <xf numFmtId="0" fontId="110" fillId="0" borderId="13" xfId="5812" applyFont="1" applyBorder="1"/>
    <xf numFmtId="0" fontId="110" fillId="0" borderId="13" xfId="5812" applyFont="1" applyBorder="1" applyAlignment="1">
      <alignment horizontal="center"/>
    </xf>
    <xf numFmtId="0" fontId="110" fillId="0" borderId="64" xfId="5812" applyFont="1" applyBorder="1" applyAlignment="1">
      <alignment horizontal="center"/>
    </xf>
    <xf numFmtId="0" fontId="109" fillId="0" borderId="65" xfId="5812" applyFont="1" applyBorder="1"/>
    <xf numFmtId="0" fontId="109" fillId="0" borderId="0" xfId="5812" applyFont="1" applyBorder="1"/>
    <xf numFmtId="3" fontId="109" fillId="0" borderId="0" xfId="6769" applyNumberFormat="1" applyFont="1" applyBorder="1" applyAlignment="1">
      <alignment horizontal="center"/>
    </xf>
    <xf numFmtId="0" fontId="109" fillId="0" borderId="66" xfId="5812" applyFont="1" applyBorder="1"/>
    <xf numFmtId="0" fontId="109" fillId="0" borderId="67" xfId="5812" applyFont="1" applyBorder="1"/>
    <xf numFmtId="0" fontId="109" fillId="0" borderId="68" xfId="5812" applyFont="1" applyBorder="1"/>
    <xf numFmtId="3" fontId="109" fillId="0" borderId="68" xfId="6769" applyNumberFormat="1" applyFont="1" applyBorder="1" applyAlignment="1">
      <alignment horizontal="center"/>
    </xf>
    <xf numFmtId="194" fontId="110" fillId="0" borderId="69" xfId="5812" applyNumberFormat="1" applyFont="1" applyBorder="1" applyAlignment="1">
      <alignment horizontal="center"/>
    </xf>
    <xf numFmtId="0" fontId="109" fillId="0" borderId="13" xfId="5812" applyFont="1" applyBorder="1"/>
    <xf numFmtId="0" fontId="110" fillId="0" borderId="0" xfId="5812" applyFont="1" applyBorder="1"/>
    <xf numFmtId="0" fontId="110" fillId="0" borderId="15" xfId="5812" applyFont="1" applyBorder="1" applyAlignment="1">
      <alignment horizontal="center"/>
    </xf>
    <xf numFmtId="6" fontId="109" fillId="0" borderId="0" xfId="5587" applyNumberFormat="1" applyFont="1" applyFill="1" applyAlignment="1">
      <alignment horizontal="right" indent="1"/>
    </xf>
    <xf numFmtId="10" fontId="109" fillId="0" borderId="0" xfId="5812" applyNumberFormat="1" applyFont="1" applyFill="1" applyAlignment="1">
      <alignment horizontal="right" indent="1"/>
    </xf>
    <xf numFmtId="8" fontId="109" fillId="0" borderId="0" xfId="5587" applyFont="1" applyFill="1" applyAlignment="1">
      <alignment horizontal="right" indent="1"/>
    </xf>
    <xf numFmtId="38" fontId="109" fillId="0" borderId="0" xfId="5587" applyNumberFormat="1" applyFont="1" applyFill="1" applyAlignment="1">
      <alignment horizontal="right" indent="1"/>
    </xf>
    <xf numFmtId="9" fontId="109" fillId="0" borderId="0" xfId="5812" applyNumberFormat="1" applyFont="1" applyFill="1" applyAlignment="1">
      <alignment horizontal="right" indent="1"/>
    </xf>
    <xf numFmtId="194" fontId="109" fillId="0" borderId="0" xfId="5812" applyNumberFormat="1" applyFont="1" applyFill="1" applyAlignment="1">
      <alignment horizontal="right" indent="1"/>
    </xf>
    <xf numFmtId="195" fontId="109" fillId="0" borderId="0" xfId="6769" applyNumberFormat="1" applyFont="1" applyFill="1" applyBorder="1" applyAlignment="1">
      <alignment horizontal="center"/>
    </xf>
    <xf numFmtId="196" fontId="109" fillId="0" borderId="0" xfId="6769" applyNumberFormat="1" applyFont="1" applyFill="1" applyBorder="1" applyAlignment="1">
      <alignment horizontal="center"/>
    </xf>
    <xf numFmtId="0" fontId="1" fillId="0" borderId="0" xfId="5812" applyFill="1"/>
    <xf numFmtId="0" fontId="111" fillId="0" borderId="0" xfId="5812" applyFont="1" applyFill="1" applyBorder="1" applyAlignment="1">
      <alignment horizontal="center"/>
    </xf>
    <xf numFmtId="0" fontId="111" fillId="0" borderId="15" xfId="5812" applyFont="1" applyFill="1" applyBorder="1" applyAlignment="1">
      <alignment horizontal="center"/>
    </xf>
    <xf numFmtId="0" fontId="109" fillId="0" borderId="0" xfId="5812" applyFont="1" applyFill="1" applyAlignment="1">
      <alignment horizontal="left"/>
    </xf>
    <xf numFmtId="0" fontId="109" fillId="0" borderId="0" xfId="5812" quotePrefix="1" applyFont="1" applyFill="1" applyAlignment="1">
      <alignment horizontal="left"/>
    </xf>
    <xf numFmtId="10" fontId="109" fillId="0" borderId="0" xfId="5812" applyNumberFormat="1" applyFont="1" applyFill="1" applyAlignment="1">
      <alignment horizontal="center"/>
    </xf>
    <xf numFmtId="10" fontId="6" fillId="0" borderId="0" xfId="6359" applyNumberFormat="1" applyFont="1"/>
    <xf numFmtId="10" fontId="109" fillId="0" borderId="15" xfId="5812" applyNumberFormat="1" applyFont="1" applyFill="1" applyBorder="1" applyAlignment="1">
      <alignment horizontal="center"/>
    </xf>
    <xf numFmtId="10" fontId="112" fillId="0" borderId="15" xfId="5812" applyNumberFormat="1" applyFont="1" applyFill="1" applyBorder="1" applyAlignment="1">
      <alignment horizontal="center"/>
    </xf>
    <xf numFmtId="10" fontId="109" fillId="0" borderId="0" xfId="5812" applyNumberFormat="1" applyFont="1" applyFill="1" applyBorder="1" applyAlignment="1">
      <alignment horizontal="center"/>
    </xf>
    <xf numFmtId="0" fontId="1" fillId="0" borderId="0" xfId="5812" applyFill="1" applyBorder="1" applyAlignment="1">
      <alignment horizontal="center"/>
    </xf>
    <xf numFmtId="0" fontId="108" fillId="0" borderId="13" xfId="5812" applyFont="1" applyBorder="1" applyAlignment="1">
      <alignment horizontal="center"/>
    </xf>
    <xf numFmtId="170" fontId="5" fillId="55" borderId="0" xfId="271" applyNumberFormat="1" applyFill="1" applyBorder="1" applyAlignment="1"/>
    <xf numFmtId="0" fontId="5" fillId="0" borderId="0" xfId="0" quotePrefix="1" applyFont="1" applyBorder="1" applyAlignment="1">
      <alignment horizontal="left"/>
    </xf>
    <xf numFmtId="0" fontId="0" fillId="0" borderId="23" xfId="0" applyFill="1" applyBorder="1"/>
    <xf numFmtId="0" fontId="4" fillId="0" borderId="24" xfId="0" quotePrefix="1" applyFont="1" applyFill="1" applyBorder="1" applyAlignment="1">
      <alignment horizontal="left"/>
    </xf>
    <xf numFmtId="0" fontId="0" fillId="0" borderId="24" xfId="0" applyFill="1" applyBorder="1"/>
    <xf numFmtId="0" fontId="0" fillId="0" borderId="25" xfId="0" applyFill="1" applyBorder="1"/>
    <xf numFmtId="0" fontId="22" fillId="0" borderId="26" xfId="0" applyFont="1" applyFill="1" applyBorder="1" applyAlignment="1">
      <alignment horizontal="centerContinuous"/>
    </xf>
    <xf numFmtId="0" fontId="113" fillId="0" borderId="0" xfId="0" applyFont="1" applyFill="1"/>
    <xf numFmtId="0" fontId="22" fillId="0" borderId="0" xfId="0" applyFont="1" applyFill="1" applyBorder="1" applyAlignment="1">
      <alignment horizontal="centerContinuous"/>
    </xf>
    <xf numFmtId="0" fontId="22" fillId="0" borderId="27" xfId="0" applyFont="1" applyFill="1" applyBorder="1" applyAlignment="1">
      <alignment horizontal="centerContinuous"/>
    </xf>
    <xf numFmtId="0" fontId="22" fillId="0" borderId="0" xfId="0" quotePrefix="1" applyFont="1" applyFill="1" applyBorder="1" applyAlignment="1">
      <alignment horizontal="centerContinuous"/>
    </xf>
    <xf numFmtId="0" fontId="0" fillId="0" borderId="26" xfId="0" applyFill="1" applyBorder="1"/>
    <xf numFmtId="0" fontId="4" fillId="0" borderId="0" xfId="0" applyFont="1" applyFill="1" applyBorder="1"/>
    <xf numFmtId="0" fontId="0" fillId="0" borderId="0" xfId="0" applyFill="1" applyBorder="1"/>
    <xf numFmtId="0" fontId="0" fillId="0" borderId="27" xfId="0" applyFill="1" applyBorder="1"/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" fontId="0" fillId="0" borderId="0" xfId="0" applyNumberFormat="1" applyFill="1" applyBorder="1" applyAlignment="1">
      <alignment horizontal="center"/>
    </xf>
    <xf numFmtId="0" fontId="0" fillId="0" borderId="70" xfId="0" applyFill="1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0" fillId="0" borderId="15" xfId="0" quotePrefix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35" xfId="0" quotePrefix="1" applyFill="1" applyBorder="1"/>
    <xf numFmtId="0" fontId="0" fillId="0" borderId="26" xfId="0" applyFill="1" applyBorder="1" applyAlignment="1">
      <alignment horizontal="center"/>
    </xf>
    <xf numFmtId="167" fontId="5" fillId="0" borderId="0" xfId="271" applyNumberFormat="1" applyFont="1" applyFill="1" applyBorder="1"/>
    <xf numFmtId="180" fontId="5" fillId="0" borderId="15" xfId="247" applyNumberFormat="1" applyFont="1" applyFill="1" applyBorder="1"/>
    <xf numFmtId="180" fontId="5" fillId="0" borderId="0" xfId="247" applyNumberFormat="1" applyFont="1" applyFill="1" applyBorder="1"/>
    <xf numFmtId="10" fontId="0" fillId="0" borderId="27" xfId="0" applyNumberFormat="1" applyFill="1" applyBorder="1"/>
    <xf numFmtId="0" fontId="0" fillId="0" borderId="0" xfId="0" applyFill="1" applyBorder="1" applyAlignment="1"/>
    <xf numFmtId="10" fontId="4" fillId="0" borderId="27" xfId="364" applyNumberFormat="1" applyFont="1" applyFill="1" applyBorder="1"/>
    <xf numFmtId="0" fontId="0" fillId="0" borderId="0" xfId="0" applyFill="1" applyBorder="1" applyAlignment="1">
      <alignment horizontal="left" indent="1"/>
    </xf>
    <xf numFmtId="164" fontId="0" fillId="0" borderId="0" xfId="0" applyNumberFormat="1" applyFill="1" applyBorder="1"/>
    <xf numFmtId="41" fontId="5" fillId="0" borderId="0" xfId="271" applyNumberFormat="1" applyFont="1" applyFill="1" applyBorder="1"/>
    <xf numFmtId="41" fontId="0" fillId="0" borderId="0" xfId="0" applyNumberFormat="1" applyFill="1" applyBorder="1"/>
    <xf numFmtId="43" fontId="0" fillId="0" borderId="0" xfId="0" applyNumberFormat="1" applyFill="1" applyBorder="1"/>
    <xf numFmtId="192" fontId="5" fillId="0" borderId="0" xfId="271" applyNumberFormat="1" applyFont="1" applyFill="1" applyBorder="1"/>
    <xf numFmtId="0" fontId="5" fillId="0" borderId="0" xfId="271" quotePrefix="1" applyNumberFormat="1" applyFont="1" applyFill="1" applyBorder="1" applyAlignment="1">
      <alignment horizontal="left"/>
    </xf>
    <xf numFmtId="167" fontId="4" fillId="0" borderId="6" xfId="271" applyNumberFormat="1" applyFont="1" applyFill="1" applyBorder="1"/>
    <xf numFmtId="10" fontId="4" fillId="0" borderId="27" xfId="0" applyNumberFormat="1" applyFont="1" applyFill="1" applyBorder="1"/>
    <xf numFmtId="0" fontId="0" fillId="0" borderId="28" xfId="0" applyFill="1" applyBorder="1" applyAlignment="1">
      <alignment horizontal="center"/>
    </xf>
    <xf numFmtId="0" fontId="0" fillId="0" borderId="13" xfId="0" applyFill="1" applyBorder="1"/>
    <xf numFmtId="10" fontId="0" fillId="0" borderId="29" xfId="0" applyNumberFormat="1" applyFill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indent="1"/>
    </xf>
    <xf numFmtId="0" fontId="5" fillId="0" borderId="0" xfId="0" quotePrefix="1" applyFont="1" applyBorder="1" applyAlignment="1">
      <alignment horizontal="left" indent="1"/>
    </xf>
    <xf numFmtId="0" fontId="4" fillId="0" borderId="28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wrapText="1"/>
    </xf>
    <xf numFmtId="0" fontId="4" fillId="0" borderId="26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0" xfId="0" quotePrefix="1" applyFont="1" applyBorder="1" applyAlignment="1"/>
    <xf numFmtId="0" fontId="4" fillId="0" borderId="13" xfId="0" applyFont="1" applyFill="1" applyBorder="1" applyAlignment="1">
      <alignment horizontal="center" wrapText="1"/>
    </xf>
    <xf numFmtId="0" fontId="4" fillId="0" borderId="13" xfId="0" quotePrefix="1" applyFont="1" applyFill="1" applyBorder="1" applyAlignment="1">
      <alignment horizontal="center" wrapText="1"/>
    </xf>
    <xf numFmtId="164" fontId="4" fillId="0" borderId="13" xfId="247" quotePrefix="1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quotePrefix="1" applyFont="1" applyBorder="1" applyAlignment="1">
      <alignment horizontal="center" wrapText="1"/>
    </xf>
    <xf numFmtId="0" fontId="4" fillId="0" borderId="29" xfId="0" quotePrefix="1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164" fontId="5" fillId="0" borderId="0" xfId="247" applyNumberFormat="1" applyFont="1" applyFill="1" applyBorder="1" applyAlignment="1">
      <alignment horizontal="center" vertical="top" wrapText="1"/>
    </xf>
    <xf numFmtId="164" fontId="5" fillId="0" borderId="0" xfId="247" quotePrefix="1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quotePrefix="1" applyFont="1" applyBorder="1" applyAlignment="1">
      <alignment horizontal="center" vertical="top" wrapText="1"/>
    </xf>
    <xf numFmtId="0" fontId="5" fillId="0" borderId="27" xfId="0" quotePrefix="1" applyFont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/>
    </xf>
    <xf numFmtId="0" fontId="4" fillId="0" borderId="28" xfId="0" applyFont="1" applyBorder="1" applyAlignment="1">
      <alignment horizontal="center" wrapText="1"/>
    </xf>
    <xf numFmtId="0" fontId="5" fillId="0" borderId="26" xfId="0" applyFont="1" applyBorder="1" applyAlignment="1">
      <alignment horizontal="center"/>
    </xf>
    <xf numFmtId="164" fontId="4" fillId="0" borderId="13" xfId="247" quotePrefix="1" applyNumberFormat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/>
    <xf numFmtId="0" fontId="4" fillId="0" borderId="26" xfId="0" applyFont="1" applyFill="1" applyBorder="1"/>
    <xf numFmtId="0" fontId="4" fillId="0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164" fontId="5" fillId="0" borderId="0" xfId="247" applyNumberFormat="1" applyFill="1" applyBorder="1"/>
    <xf numFmtId="44" fontId="5" fillId="0" borderId="0" xfId="271" applyFill="1" applyBorder="1"/>
    <xf numFmtId="167" fontId="5" fillId="0" borderId="0" xfId="271" applyNumberFormat="1" applyFill="1" applyBorder="1"/>
    <xf numFmtId="167" fontId="0" fillId="0" borderId="0" xfId="0" applyNumberForma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164" fontId="8" fillId="0" borderId="0" xfId="247" applyNumberFormat="1" applyFont="1" applyFill="1" applyBorder="1"/>
    <xf numFmtId="0" fontId="0" fillId="0" borderId="0" xfId="0" quotePrefix="1" applyFill="1" applyBorder="1" applyAlignment="1">
      <alignment horizontal="left"/>
    </xf>
    <xf numFmtId="164" fontId="8" fillId="0" borderId="0" xfId="247" quotePrefix="1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5" fillId="0" borderId="0" xfId="247" applyNumberFormat="1" applyFill="1" applyBorder="1"/>
    <xf numFmtId="0" fontId="4" fillId="0" borderId="28" xfId="0" applyFont="1" applyFill="1" applyBorder="1" applyAlignment="1">
      <alignment horizontal="center"/>
    </xf>
    <xf numFmtId="9" fontId="0" fillId="0" borderId="13" xfId="364" applyFont="1" applyFill="1" applyBorder="1"/>
    <xf numFmtId="0" fontId="4" fillId="0" borderId="71" xfId="0" quotePrefix="1" applyFont="1" applyFill="1" applyBorder="1" applyAlignment="1">
      <alignment horizontal="center" wrapText="1"/>
    </xf>
    <xf numFmtId="0" fontId="5" fillId="0" borderId="0" xfId="247" applyNumberFormat="1" applyFill="1" applyBorder="1" applyAlignment="1">
      <alignment horizontal="center"/>
    </xf>
    <xf numFmtId="0" fontId="5" fillId="0" borderId="0" xfId="247" applyNumberFormat="1" applyFont="1" applyFill="1" applyBorder="1" applyAlignment="1">
      <alignment horizontal="center"/>
    </xf>
    <xf numFmtId="0" fontId="5" fillId="0" borderId="0" xfId="247" quotePrefix="1" applyNumberFormat="1" applyFont="1" applyFill="1" applyBorder="1" applyAlignment="1">
      <alignment horizontal="center"/>
    </xf>
    <xf numFmtId="164" fontId="5" fillId="0" borderId="0" xfId="247" applyNumberFormat="1" applyFont="1" applyFill="1" applyBorder="1" applyAlignment="1">
      <alignment horizontal="center"/>
    </xf>
    <xf numFmtId="167" fontId="0" fillId="90" borderId="0" xfId="0" applyNumberFormat="1" applyFill="1" applyBorder="1"/>
    <xf numFmtId="0" fontId="4" fillId="0" borderId="0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0" fillId="0" borderId="29" xfId="0" applyFill="1" applyBorder="1"/>
    <xf numFmtId="0" fontId="5" fillId="0" borderId="6" xfId="0" quotePrefix="1" applyFont="1" applyFill="1" applyBorder="1" applyAlignment="1">
      <alignment horizontal="center" wrapText="1"/>
    </xf>
    <xf numFmtId="0" fontId="4" fillId="0" borderId="0" xfId="6291" applyFont="1" applyAlignment="1">
      <alignment horizontal="center"/>
    </xf>
    <xf numFmtId="0" fontId="4" fillId="0" borderId="32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72" xfId="0" applyFill="1" applyBorder="1"/>
    <xf numFmtId="42" fontId="0" fillId="0" borderId="13" xfId="0" applyNumberFormat="1" applyFill="1" applyBorder="1"/>
    <xf numFmtId="0" fontId="5" fillId="0" borderId="13" xfId="0" applyFont="1" applyFill="1" applyBorder="1" applyAlignment="1">
      <alignment horizontal="left"/>
    </xf>
    <xf numFmtId="0" fontId="116" fillId="0" borderId="6" xfId="0" quotePrefix="1" applyFont="1" applyFill="1" applyBorder="1" applyAlignment="1">
      <alignment horizontal="center" wrapText="1"/>
    </xf>
    <xf numFmtId="44" fontId="116" fillId="0" borderId="31" xfId="272" applyFont="1" applyFill="1" applyBorder="1"/>
    <xf numFmtId="0" fontId="116" fillId="0" borderId="37" xfId="0" applyFont="1" applyFill="1" applyBorder="1"/>
    <xf numFmtId="179" fontId="116" fillId="0" borderId="37" xfId="248" applyNumberFormat="1" applyFont="1" applyFill="1" applyBorder="1"/>
    <xf numFmtId="179" fontId="116" fillId="0" borderId="38" xfId="248" applyNumberFormat="1" applyFont="1" applyFill="1" applyBorder="1"/>
    <xf numFmtId="9" fontId="5" fillId="0" borderId="0" xfId="364" applyFont="1" applyBorder="1"/>
    <xf numFmtId="0" fontId="4" fillId="0" borderId="26" xfId="0" applyFont="1" applyFill="1" applyBorder="1" applyAlignment="1">
      <alignment horizontal="center"/>
    </xf>
    <xf numFmtId="10" fontId="5" fillId="0" borderId="0" xfId="364" applyNumberFormat="1" applyFont="1"/>
    <xf numFmtId="0" fontId="22" fillId="0" borderId="0" xfId="0" quotePrefix="1" applyFont="1" applyFill="1" applyAlignment="1">
      <alignment horizontal="left" indent="1"/>
    </xf>
    <xf numFmtId="179" fontId="117" fillId="0" borderId="37" xfId="248" applyNumberFormat="1" applyFont="1" applyFill="1" applyBorder="1"/>
    <xf numFmtId="179" fontId="22" fillId="0" borderId="37" xfId="248" applyNumberFormat="1" applyFont="1" applyFill="1" applyBorder="1"/>
    <xf numFmtId="0" fontId="5" fillId="0" borderId="0" xfId="0" quotePrefix="1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4" xfId="0" quotePrefix="1" applyFont="1" applyFill="1" applyBorder="1" applyAlignment="1">
      <alignment horizontal="center"/>
    </xf>
    <xf numFmtId="0" fontId="4" fillId="0" borderId="25" xfId="0" quotePrefix="1" applyFont="1" applyFill="1" applyBorder="1" applyAlignment="1">
      <alignment horizontal="center"/>
    </xf>
    <xf numFmtId="0" fontId="4" fillId="0" borderId="26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27" xfId="0" quotePrefix="1" applyFont="1" applyFill="1" applyBorder="1" applyAlignment="1">
      <alignment horizontal="left"/>
    </xf>
    <xf numFmtId="0" fontId="4" fillId="0" borderId="2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597" applyFont="1" applyAlignment="1">
      <alignment horizontal="center"/>
    </xf>
    <xf numFmtId="0" fontId="5" fillId="0" borderId="33" xfId="597" applyFont="1" applyBorder="1" applyAlignment="1">
      <alignment horizontal="center"/>
    </xf>
    <xf numFmtId="0" fontId="5" fillId="0" borderId="2" xfId="597" applyFont="1" applyBorder="1" applyAlignment="1">
      <alignment horizontal="center"/>
    </xf>
    <xf numFmtId="0" fontId="5" fillId="0" borderId="34" xfId="597" applyFont="1" applyBorder="1" applyAlignment="1">
      <alignment horizontal="center"/>
    </xf>
    <xf numFmtId="0" fontId="4" fillId="0" borderId="0" xfId="6291" applyFont="1" applyAlignment="1">
      <alignment horizontal="center"/>
    </xf>
    <xf numFmtId="0" fontId="4" fillId="0" borderId="0" xfId="599" applyFont="1" applyFill="1" applyAlignment="1">
      <alignment horizontal="center"/>
    </xf>
    <xf numFmtId="0" fontId="67" fillId="0" borderId="0" xfId="599" applyFont="1" applyFill="1" applyAlignment="1">
      <alignment horizontal="center"/>
    </xf>
    <xf numFmtId="0" fontId="115" fillId="0" borderId="0" xfId="5812" applyFont="1" applyAlignment="1">
      <alignment horizontal="center"/>
    </xf>
    <xf numFmtId="0" fontId="115" fillId="0" borderId="0" xfId="5812" quotePrefix="1" applyFont="1" applyAlignment="1">
      <alignment horizontal="center"/>
    </xf>
    <xf numFmtId="0" fontId="110" fillId="0" borderId="15" xfId="5812" applyFont="1" applyBorder="1" applyAlignment="1">
      <alignment horizontal="center"/>
    </xf>
    <xf numFmtId="0" fontId="111" fillId="0" borderId="15" xfId="5812" applyFont="1" applyFill="1" applyBorder="1" applyAlignment="1">
      <alignment horizontal="center"/>
    </xf>
  </cellXfs>
  <cellStyles count="6770">
    <cellStyle name="_x0013_" xfId="2"/>
    <cellStyle name="_x0013_ 2" xfId="601"/>
    <cellStyle name="_x0013_ 2 2" xfId="602"/>
    <cellStyle name="_x0013_ 3" xfId="603"/>
    <cellStyle name="_09GRC Gas Transport For Review" xfId="604"/>
    <cellStyle name="_09GRC Gas Transport For Review 2" xfId="605"/>
    <cellStyle name="_09GRC Gas Transport For Review 2 2" xfId="606"/>
    <cellStyle name="_09GRC Gas Transport For Review 3" xfId="607"/>
    <cellStyle name="_09GRC Gas Transport For Review_Book4" xfId="608"/>
    <cellStyle name="_09GRC Gas Transport For Review_Book4 2" xfId="609"/>
    <cellStyle name="_09GRC Gas Transport For Review_Book4 2 2" xfId="610"/>
    <cellStyle name="_09GRC Gas Transport For Review_Book4 3" xfId="611"/>
    <cellStyle name="_x0013__16.07E Wild Horse Wind Expansionwrkingfile" xfId="612"/>
    <cellStyle name="_x0013__16.07E Wild Horse Wind Expansionwrkingfile 2" xfId="613"/>
    <cellStyle name="_x0013__16.07E Wild Horse Wind Expansionwrkingfile 2 2" xfId="614"/>
    <cellStyle name="_x0013__16.07E Wild Horse Wind Expansionwrkingfile 3" xfId="615"/>
    <cellStyle name="_x0013__16.07E Wild Horse Wind Expansionwrkingfile SF" xfId="616"/>
    <cellStyle name="_x0013__16.07E Wild Horse Wind Expansionwrkingfile SF 2" xfId="617"/>
    <cellStyle name="_x0013__16.07E Wild Horse Wind Expansionwrkingfile SF 2 2" xfId="618"/>
    <cellStyle name="_x0013__16.07E Wild Horse Wind Expansionwrkingfile SF 3" xfId="619"/>
    <cellStyle name="_x0013__16.37E Wild Horse Expansion DeferralRevwrkingfile SF" xfId="620"/>
    <cellStyle name="_x0013__16.37E Wild Horse Expansion DeferralRevwrkingfile SF 2" xfId="621"/>
    <cellStyle name="_x0013__16.37E Wild Horse Expansion DeferralRevwrkingfile SF 2 2" xfId="622"/>
    <cellStyle name="_x0013__16.37E Wild Horse Expansion DeferralRevwrkingfile SF 3" xfId="623"/>
    <cellStyle name="_4.06E Pass Throughs" xfId="3"/>
    <cellStyle name="_4.06E Pass Throughs 2" xfId="624"/>
    <cellStyle name="_4.06E Pass Throughs 2 2" xfId="625"/>
    <cellStyle name="_4.06E Pass Throughs 2 2 2" xfId="626"/>
    <cellStyle name="_4.06E Pass Throughs 2 3" xfId="627"/>
    <cellStyle name="_4.06E Pass Throughs 3" xfId="628"/>
    <cellStyle name="_4.06E Pass Throughs 3 2" xfId="629"/>
    <cellStyle name="_4.06E Pass Throughs 3 2 2" xfId="630"/>
    <cellStyle name="_4.06E Pass Throughs 3 3" xfId="631"/>
    <cellStyle name="_4.06E Pass Throughs 3 3 2" xfId="632"/>
    <cellStyle name="_4.06E Pass Throughs 3 4" xfId="633"/>
    <cellStyle name="_4.06E Pass Throughs 3 4 2" xfId="634"/>
    <cellStyle name="_4.06E Pass Throughs 4" xfId="635"/>
    <cellStyle name="_4.06E Pass Throughs 4 2" xfId="636"/>
    <cellStyle name="_4.06E Pass Throughs 5" xfId="637"/>
    <cellStyle name="_4.06E Pass Throughs_04 07E Wild Horse Wind Expansion (C) (2)" xfId="4"/>
    <cellStyle name="_4.06E Pass Throughs_04 07E Wild Horse Wind Expansion (C) (2) 2" xfId="638"/>
    <cellStyle name="_4.06E Pass Throughs_04 07E Wild Horse Wind Expansion (C) (2) 2 2" xfId="639"/>
    <cellStyle name="_4.06E Pass Throughs_04 07E Wild Horse Wind Expansion (C) (2) 3" xfId="640"/>
    <cellStyle name="_4.06E Pass Throughs_04 07E Wild Horse Wind Expansion (C) (2)_Adj Bench DR 3 for Initial Briefs (Electric)" xfId="641"/>
    <cellStyle name="_4.06E Pass Throughs_04 07E Wild Horse Wind Expansion (C) (2)_Adj Bench DR 3 for Initial Briefs (Electric) 2" xfId="642"/>
    <cellStyle name="_4.06E Pass Throughs_04 07E Wild Horse Wind Expansion (C) (2)_Adj Bench DR 3 for Initial Briefs (Electric) 2 2" xfId="643"/>
    <cellStyle name="_4.06E Pass Throughs_04 07E Wild Horse Wind Expansion (C) (2)_Adj Bench DR 3 for Initial Briefs (Electric) 3" xfId="644"/>
    <cellStyle name="_4.06E Pass Throughs_04 07E Wild Horse Wind Expansion (C) (2)_Electric Rev Req Model (2009 GRC) " xfId="645"/>
    <cellStyle name="_4.06E Pass Throughs_04 07E Wild Horse Wind Expansion (C) (2)_Electric Rev Req Model (2009 GRC)  2" xfId="646"/>
    <cellStyle name="_4.06E Pass Throughs_04 07E Wild Horse Wind Expansion (C) (2)_Electric Rev Req Model (2009 GRC)  2 2" xfId="647"/>
    <cellStyle name="_4.06E Pass Throughs_04 07E Wild Horse Wind Expansion (C) (2)_Electric Rev Req Model (2009 GRC)  3" xfId="648"/>
    <cellStyle name="_4.06E Pass Throughs_04 07E Wild Horse Wind Expansion (C) (2)_Electric Rev Req Model (2009 GRC) Rebuttal" xfId="649"/>
    <cellStyle name="_4.06E Pass Throughs_04 07E Wild Horse Wind Expansion (C) (2)_Electric Rev Req Model (2009 GRC) Rebuttal 2" xfId="650"/>
    <cellStyle name="_4.06E Pass Throughs_04 07E Wild Horse Wind Expansion (C) (2)_Electric Rev Req Model (2009 GRC) Rebuttal 2 2" xfId="651"/>
    <cellStyle name="_4.06E Pass Throughs_04 07E Wild Horse Wind Expansion (C) (2)_Electric Rev Req Model (2009 GRC) Rebuttal 3" xfId="652"/>
    <cellStyle name="_4.06E Pass Throughs_04 07E Wild Horse Wind Expansion (C) (2)_Electric Rev Req Model (2009 GRC) Rebuttal REmoval of New  WH Solar AdjustMI" xfId="653"/>
    <cellStyle name="_4.06E Pass Throughs_04 07E Wild Horse Wind Expansion (C) (2)_Electric Rev Req Model (2009 GRC) Rebuttal REmoval of New  WH Solar AdjustMI 2" xfId="654"/>
    <cellStyle name="_4.06E Pass Throughs_04 07E Wild Horse Wind Expansion (C) (2)_Electric Rev Req Model (2009 GRC) Rebuttal REmoval of New  WH Solar AdjustMI 2 2" xfId="655"/>
    <cellStyle name="_4.06E Pass Throughs_04 07E Wild Horse Wind Expansion (C) (2)_Electric Rev Req Model (2009 GRC) Rebuttal REmoval of New  WH Solar AdjustMI 3" xfId="656"/>
    <cellStyle name="_4.06E Pass Throughs_04 07E Wild Horse Wind Expansion (C) (2)_Electric Rev Req Model (2009 GRC) Revised 01-18-2010" xfId="657"/>
    <cellStyle name="_4.06E Pass Throughs_04 07E Wild Horse Wind Expansion (C) (2)_Electric Rev Req Model (2009 GRC) Revised 01-18-2010 2" xfId="658"/>
    <cellStyle name="_4.06E Pass Throughs_04 07E Wild Horse Wind Expansion (C) (2)_Electric Rev Req Model (2009 GRC) Revised 01-18-2010 2 2" xfId="659"/>
    <cellStyle name="_4.06E Pass Throughs_04 07E Wild Horse Wind Expansion (C) (2)_Electric Rev Req Model (2009 GRC) Revised 01-18-2010 3" xfId="660"/>
    <cellStyle name="_4.06E Pass Throughs_04 07E Wild Horse Wind Expansion (C) (2)_Final Order Electric EXHIBIT A-1" xfId="661"/>
    <cellStyle name="_4.06E Pass Throughs_04 07E Wild Horse Wind Expansion (C) (2)_Final Order Electric EXHIBIT A-1 2" xfId="662"/>
    <cellStyle name="_4.06E Pass Throughs_04 07E Wild Horse Wind Expansion (C) (2)_Final Order Electric EXHIBIT A-1 2 2" xfId="663"/>
    <cellStyle name="_4.06E Pass Throughs_04 07E Wild Horse Wind Expansion (C) (2)_Final Order Electric EXHIBIT A-1 3" xfId="664"/>
    <cellStyle name="_4.06E Pass Throughs_04 07E Wild Horse Wind Expansion (C) (2)_TENASKA REGULATORY ASSET" xfId="665"/>
    <cellStyle name="_4.06E Pass Throughs_04 07E Wild Horse Wind Expansion (C) (2)_TENASKA REGULATORY ASSET 2" xfId="666"/>
    <cellStyle name="_4.06E Pass Throughs_04 07E Wild Horse Wind Expansion (C) (2)_TENASKA REGULATORY ASSET 2 2" xfId="667"/>
    <cellStyle name="_4.06E Pass Throughs_04 07E Wild Horse Wind Expansion (C) (2)_TENASKA REGULATORY ASSET 3" xfId="668"/>
    <cellStyle name="_4.06E Pass Throughs_16.37E Wild Horse Expansion DeferralRevwrkingfile SF" xfId="669"/>
    <cellStyle name="_4.06E Pass Throughs_16.37E Wild Horse Expansion DeferralRevwrkingfile SF 2" xfId="670"/>
    <cellStyle name="_4.06E Pass Throughs_16.37E Wild Horse Expansion DeferralRevwrkingfile SF 2 2" xfId="671"/>
    <cellStyle name="_4.06E Pass Throughs_16.37E Wild Horse Expansion DeferralRevwrkingfile SF 3" xfId="672"/>
    <cellStyle name="_4.06E Pass Throughs_2010 PTC's July1_Dec31 2010 " xfId="475"/>
    <cellStyle name="_4.06E Pass Throughs_2010 PTC's Sept10_Aug11 (Version 4)" xfId="476"/>
    <cellStyle name="_4.06E Pass Throughs_4 31 Regulatory Assets and Liabilities  7 06- Exhibit D" xfId="673"/>
    <cellStyle name="_4.06E Pass Throughs_4 31 Regulatory Assets and Liabilities  7 06- Exhibit D 2" xfId="674"/>
    <cellStyle name="_4.06E Pass Throughs_4 31 Regulatory Assets and Liabilities  7 06- Exhibit D 2 2" xfId="675"/>
    <cellStyle name="_4.06E Pass Throughs_4 31 Regulatory Assets and Liabilities  7 06- Exhibit D 3" xfId="676"/>
    <cellStyle name="_4.06E Pass Throughs_4 32 Regulatory Assets and Liabilities  7 06- Exhibit D" xfId="677"/>
    <cellStyle name="_4.06E Pass Throughs_4 32 Regulatory Assets and Liabilities  7 06- Exhibit D 2" xfId="678"/>
    <cellStyle name="_4.06E Pass Throughs_4 32 Regulatory Assets and Liabilities  7 06- Exhibit D 2 2" xfId="679"/>
    <cellStyle name="_4.06E Pass Throughs_4 32 Regulatory Assets and Liabilities  7 06- Exhibit D 3" xfId="680"/>
    <cellStyle name="_4.06E Pass Throughs_Att B to RECs proceeds proposal" xfId="477"/>
    <cellStyle name="_4.06E Pass Throughs_Backup for Attachment B 2010-09-09" xfId="478"/>
    <cellStyle name="_4.06E Pass Throughs_Bench Request - Attachment B" xfId="479"/>
    <cellStyle name="_4.06E Pass Throughs_Book2" xfId="681"/>
    <cellStyle name="_4.06E Pass Throughs_Book2 2" xfId="682"/>
    <cellStyle name="_4.06E Pass Throughs_Book2 2 2" xfId="683"/>
    <cellStyle name="_4.06E Pass Throughs_Book2 3" xfId="684"/>
    <cellStyle name="_4.06E Pass Throughs_Book2_Adj Bench DR 3 for Initial Briefs (Electric)" xfId="685"/>
    <cellStyle name="_4.06E Pass Throughs_Book2_Adj Bench DR 3 for Initial Briefs (Electric) 2" xfId="686"/>
    <cellStyle name="_4.06E Pass Throughs_Book2_Adj Bench DR 3 for Initial Briefs (Electric) 2 2" xfId="687"/>
    <cellStyle name="_4.06E Pass Throughs_Book2_Adj Bench DR 3 for Initial Briefs (Electric) 3" xfId="688"/>
    <cellStyle name="_4.06E Pass Throughs_Book2_Electric Rev Req Model (2009 GRC) Rebuttal" xfId="689"/>
    <cellStyle name="_4.06E Pass Throughs_Book2_Electric Rev Req Model (2009 GRC) Rebuttal 2" xfId="690"/>
    <cellStyle name="_4.06E Pass Throughs_Book2_Electric Rev Req Model (2009 GRC) Rebuttal 2 2" xfId="691"/>
    <cellStyle name="_4.06E Pass Throughs_Book2_Electric Rev Req Model (2009 GRC) Rebuttal 3" xfId="692"/>
    <cellStyle name="_4.06E Pass Throughs_Book2_Electric Rev Req Model (2009 GRC) Rebuttal REmoval of New  WH Solar AdjustMI" xfId="693"/>
    <cellStyle name="_4.06E Pass Throughs_Book2_Electric Rev Req Model (2009 GRC) Rebuttal REmoval of New  WH Solar AdjustMI 2" xfId="694"/>
    <cellStyle name="_4.06E Pass Throughs_Book2_Electric Rev Req Model (2009 GRC) Rebuttal REmoval of New  WH Solar AdjustMI 2 2" xfId="695"/>
    <cellStyle name="_4.06E Pass Throughs_Book2_Electric Rev Req Model (2009 GRC) Rebuttal REmoval of New  WH Solar AdjustMI 3" xfId="696"/>
    <cellStyle name="_4.06E Pass Throughs_Book2_Electric Rev Req Model (2009 GRC) Revised 01-18-2010" xfId="697"/>
    <cellStyle name="_4.06E Pass Throughs_Book2_Electric Rev Req Model (2009 GRC) Revised 01-18-2010 2" xfId="698"/>
    <cellStyle name="_4.06E Pass Throughs_Book2_Electric Rev Req Model (2009 GRC) Revised 01-18-2010 2 2" xfId="699"/>
    <cellStyle name="_4.06E Pass Throughs_Book2_Electric Rev Req Model (2009 GRC) Revised 01-18-2010 3" xfId="700"/>
    <cellStyle name="_4.06E Pass Throughs_Book2_Final Order Electric EXHIBIT A-1" xfId="701"/>
    <cellStyle name="_4.06E Pass Throughs_Book2_Final Order Electric EXHIBIT A-1 2" xfId="702"/>
    <cellStyle name="_4.06E Pass Throughs_Book2_Final Order Electric EXHIBIT A-1 2 2" xfId="703"/>
    <cellStyle name="_4.06E Pass Throughs_Book2_Final Order Electric EXHIBIT A-1 3" xfId="704"/>
    <cellStyle name="_4.06E Pass Throughs_Book4" xfId="705"/>
    <cellStyle name="_4.06E Pass Throughs_Book4 2" xfId="706"/>
    <cellStyle name="_4.06E Pass Throughs_Book4 2 2" xfId="707"/>
    <cellStyle name="_4.06E Pass Throughs_Book4 3" xfId="708"/>
    <cellStyle name="_4.06E Pass Throughs_Book9" xfId="709"/>
    <cellStyle name="_4.06E Pass Throughs_Book9 2" xfId="710"/>
    <cellStyle name="_4.06E Pass Throughs_Book9 2 2" xfId="711"/>
    <cellStyle name="_4.06E Pass Throughs_Book9 3" xfId="712"/>
    <cellStyle name="_4.06E Pass Throughs_INPUTS" xfId="5"/>
    <cellStyle name="_4.06E Pass Throughs_INPUTS 2" xfId="713"/>
    <cellStyle name="_4.06E Pass Throughs_INPUTS 2 2" xfId="714"/>
    <cellStyle name="_4.06E Pass Throughs_INPUTS 3" xfId="715"/>
    <cellStyle name="_4.06E Pass Throughs_Power Costs - Comparison bx Rbtl-Staff-Jt-PC" xfId="716"/>
    <cellStyle name="_4.06E Pass Throughs_Power Costs - Comparison bx Rbtl-Staff-Jt-PC 2" xfId="717"/>
    <cellStyle name="_4.06E Pass Throughs_Power Costs - Comparison bx Rbtl-Staff-Jt-PC 2 2" xfId="718"/>
    <cellStyle name="_4.06E Pass Throughs_Power Costs - Comparison bx Rbtl-Staff-Jt-PC 3" xfId="719"/>
    <cellStyle name="_4.06E Pass Throughs_Power Costs - Comparison bx Rbtl-Staff-Jt-PC_Adj Bench DR 3 for Initial Briefs (Electric)" xfId="720"/>
    <cellStyle name="_4.06E Pass Throughs_Power Costs - Comparison bx Rbtl-Staff-Jt-PC_Adj Bench DR 3 for Initial Briefs (Electric) 2" xfId="721"/>
    <cellStyle name="_4.06E Pass Throughs_Power Costs - Comparison bx Rbtl-Staff-Jt-PC_Adj Bench DR 3 for Initial Briefs (Electric) 2 2" xfId="722"/>
    <cellStyle name="_4.06E Pass Throughs_Power Costs - Comparison bx Rbtl-Staff-Jt-PC_Adj Bench DR 3 for Initial Briefs (Electric) 3" xfId="723"/>
    <cellStyle name="_4.06E Pass Throughs_Power Costs - Comparison bx Rbtl-Staff-Jt-PC_Electric Rev Req Model (2009 GRC) Rebuttal" xfId="724"/>
    <cellStyle name="_4.06E Pass Throughs_Power Costs - Comparison bx Rbtl-Staff-Jt-PC_Electric Rev Req Model (2009 GRC) Rebuttal 2" xfId="725"/>
    <cellStyle name="_4.06E Pass Throughs_Power Costs - Comparison bx Rbtl-Staff-Jt-PC_Electric Rev Req Model (2009 GRC) Rebuttal 2 2" xfId="726"/>
    <cellStyle name="_4.06E Pass Throughs_Power Costs - Comparison bx Rbtl-Staff-Jt-PC_Electric Rev Req Model (2009 GRC) Rebuttal 3" xfId="727"/>
    <cellStyle name="_4.06E Pass Throughs_Power Costs - Comparison bx Rbtl-Staff-Jt-PC_Electric Rev Req Model (2009 GRC) Rebuttal REmoval of New  WH Solar AdjustMI" xfId="728"/>
    <cellStyle name="_4.06E Pass Throughs_Power Costs - Comparison bx Rbtl-Staff-Jt-PC_Electric Rev Req Model (2009 GRC) Rebuttal REmoval of New  WH Solar AdjustMI 2" xfId="729"/>
    <cellStyle name="_4.06E Pass Throughs_Power Costs - Comparison bx Rbtl-Staff-Jt-PC_Electric Rev Req Model (2009 GRC) Rebuttal REmoval of New  WH Solar AdjustMI 2 2" xfId="730"/>
    <cellStyle name="_4.06E Pass Throughs_Power Costs - Comparison bx Rbtl-Staff-Jt-PC_Electric Rev Req Model (2009 GRC) Rebuttal REmoval of New  WH Solar AdjustMI 3" xfId="731"/>
    <cellStyle name="_4.06E Pass Throughs_Power Costs - Comparison bx Rbtl-Staff-Jt-PC_Electric Rev Req Model (2009 GRC) Revised 01-18-2010" xfId="732"/>
    <cellStyle name="_4.06E Pass Throughs_Power Costs - Comparison bx Rbtl-Staff-Jt-PC_Electric Rev Req Model (2009 GRC) Revised 01-18-2010 2" xfId="733"/>
    <cellStyle name="_4.06E Pass Throughs_Power Costs - Comparison bx Rbtl-Staff-Jt-PC_Electric Rev Req Model (2009 GRC) Revised 01-18-2010 2 2" xfId="734"/>
    <cellStyle name="_4.06E Pass Throughs_Power Costs - Comparison bx Rbtl-Staff-Jt-PC_Electric Rev Req Model (2009 GRC) Revised 01-18-2010 3" xfId="735"/>
    <cellStyle name="_4.06E Pass Throughs_Power Costs - Comparison bx Rbtl-Staff-Jt-PC_Final Order Electric EXHIBIT A-1" xfId="736"/>
    <cellStyle name="_4.06E Pass Throughs_Power Costs - Comparison bx Rbtl-Staff-Jt-PC_Final Order Electric EXHIBIT A-1 2" xfId="737"/>
    <cellStyle name="_4.06E Pass Throughs_Power Costs - Comparison bx Rbtl-Staff-Jt-PC_Final Order Electric EXHIBIT A-1 2 2" xfId="738"/>
    <cellStyle name="_4.06E Pass Throughs_Power Costs - Comparison bx Rbtl-Staff-Jt-PC_Final Order Electric EXHIBIT A-1 3" xfId="739"/>
    <cellStyle name="_4.06E Pass Throughs_Production Adj 4.37" xfId="6"/>
    <cellStyle name="_4.06E Pass Throughs_Production Adj 4.37 2" xfId="740"/>
    <cellStyle name="_4.06E Pass Throughs_Production Adj 4.37 2 2" xfId="741"/>
    <cellStyle name="_4.06E Pass Throughs_Production Adj 4.37 3" xfId="742"/>
    <cellStyle name="_4.06E Pass Throughs_Purchased Power Adj 4.03" xfId="7"/>
    <cellStyle name="_4.06E Pass Throughs_Purchased Power Adj 4.03 2" xfId="743"/>
    <cellStyle name="_4.06E Pass Throughs_Purchased Power Adj 4.03 2 2" xfId="744"/>
    <cellStyle name="_4.06E Pass Throughs_Purchased Power Adj 4.03 3" xfId="745"/>
    <cellStyle name="_4.06E Pass Throughs_Rebuttal Power Costs" xfId="746"/>
    <cellStyle name="_4.06E Pass Throughs_Rebuttal Power Costs 2" xfId="747"/>
    <cellStyle name="_4.06E Pass Throughs_Rebuttal Power Costs 2 2" xfId="748"/>
    <cellStyle name="_4.06E Pass Throughs_Rebuttal Power Costs 3" xfId="749"/>
    <cellStyle name="_4.06E Pass Throughs_Rebuttal Power Costs_Adj Bench DR 3 for Initial Briefs (Electric)" xfId="750"/>
    <cellStyle name="_4.06E Pass Throughs_Rebuttal Power Costs_Adj Bench DR 3 for Initial Briefs (Electric) 2" xfId="751"/>
    <cellStyle name="_4.06E Pass Throughs_Rebuttal Power Costs_Adj Bench DR 3 for Initial Briefs (Electric) 2 2" xfId="752"/>
    <cellStyle name="_4.06E Pass Throughs_Rebuttal Power Costs_Adj Bench DR 3 for Initial Briefs (Electric) 3" xfId="753"/>
    <cellStyle name="_4.06E Pass Throughs_Rebuttal Power Costs_Electric Rev Req Model (2009 GRC) Rebuttal" xfId="754"/>
    <cellStyle name="_4.06E Pass Throughs_Rebuttal Power Costs_Electric Rev Req Model (2009 GRC) Rebuttal 2" xfId="755"/>
    <cellStyle name="_4.06E Pass Throughs_Rebuttal Power Costs_Electric Rev Req Model (2009 GRC) Rebuttal 2 2" xfId="756"/>
    <cellStyle name="_4.06E Pass Throughs_Rebuttal Power Costs_Electric Rev Req Model (2009 GRC) Rebuttal 3" xfId="757"/>
    <cellStyle name="_4.06E Pass Throughs_Rebuttal Power Costs_Electric Rev Req Model (2009 GRC) Rebuttal REmoval of New  WH Solar AdjustMI" xfId="758"/>
    <cellStyle name="_4.06E Pass Throughs_Rebuttal Power Costs_Electric Rev Req Model (2009 GRC) Rebuttal REmoval of New  WH Solar AdjustMI 2" xfId="759"/>
    <cellStyle name="_4.06E Pass Throughs_Rebuttal Power Costs_Electric Rev Req Model (2009 GRC) Rebuttal REmoval of New  WH Solar AdjustMI 2 2" xfId="760"/>
    <cellStyle name="_4.06E Pass Throughs_Rebuttal Power Costs_Electric Rev Req Model (2009 GRC) Rebuttal REmoval of New  WH Solar AdjustMI 3" xfId="761"/>
    <cellStyle name="_4.06E Pass Throughs_Rebuttal Power Costs_Electric Rev Req Model (2009 GRC) Revised 01-18-2010" xfId="762"/>
    <cellStyle name="_4.06E Pass Throughs_Rebuttal Power Costs_Electric Rev Req Model (2009 GRC) Revised 01-18-2010 2" xfId="763"/>
    <cellStyle name="_4.06E Pass Throughs_Rebuttal Power Costs_Electric Rev Req Model (2009 GRC) Revised 01-18-2010 2 2" xfId="764"/>
    <cellStyle name="_4.06E Pass Throughs_Rebuttal Power Costs_Electric Rev Req Model (2009 GRC) Revised 01-18-2010 3" xfId="765"/>
    <cellStyle name="_4.06E Pass Throughs_Rebuttal Power Costs_Final Order Electric EXHIBIT A-1" xfId="766"/>
    <cellStyle name="_4.06E Pass Throughs_Rebuttal Power Costs_Final Order Electric EXHIBIT A-1 2" xfId="767"/>
    <cellStyle name="_4.06E Pass Throughs_Rebuttal Power Costs_Final Order Electric EXHIBIT A-1 2 2" xfId="768"/>
    <cellStyle name="_4.06E Pass Throughs_Rebuttal Power Costs_Final Order Electric EXHIBIT A-1 3" xfId="769"/>
    <cellStyle name="_4.06E Pass Throughs_RECS vs PTC's w Interest 6-28-10" xfId="480"/>
    <cellStyle name="_4.06E Pass Throughs_ROR &amp; CONV FACTOR" xfId="8"/>
    <cellStyle name="_4.06E Pass Throughs_ROR &amp; CONV FACTOR 2" xfId="770"/>
    <cellStyle name="_4.06E Pass Throughs_ROR &amp; CONV FACTOR 2 2" xfId="771"/>
    <cellStyle name="_4.06E Pass Throughs_ROR &amp; CONV FACTOR 3" xfId="772"/>
    <cellStyle name="_4.06E Pass Throughs_ROR 5.02" xfId="9"/>
    <cellStyle name="_4.06E Pass Throughs_ROR 5.02 2" xfId="773"/>
    <cellStyle name="_4.06E Pass Throughs_ROR 5.02 2 2" xfId="774"/>
    <cellStyle name="_4.06E Pass Throughs_ROR 5.02 3" xfId="775"/>
    <cellStyle name="_4.13E Montana Energy Tax" xfId="10"/>
    <cellStyle name="_4.13E Montana Energy Tax 2" xfId="776"/>
    <cellStyle name="_4.13E Montana Energy Tax 2 2" xfId="777"/>
    <cellStyle name="_4.13E Montana Energy Tax 2 2 2" xfId="778"/>
    <cellStyle name="_4.13E Montana Energy Tax 2 3" xfId="779"/>
    <cellStyle name="_4.13E Montana Energy Tax 3" xfId="780"/>
    <cellStyle name="_4.13E Montana Energy Tax 3 2" xfId="781"/>
    <cellStyle name="_4.13E Montana Energy Tax 3 2 2" xfId="782"/>
    <cellStyle name="_4.13E Montana Energy Tax 3 3" xfId="783"/>
    <cellStyle name="_4.13E Montana Energy Tax 3 3 2" xfId="784"/>
    <cellStyle name="_4.13E Montana Energy Tax 3 4" xfId="785"/>
    <cellStyle name="_4.13E Montana Energy Tax 3 4 2" xfId="786"/>
    <cellStyle name="_4.13E Montana Energy Tax 4" xfId="787"/>
    <cellStyle name="_4.13E Montana Energy Tax 4 2" xfId="788"/>
    <cellStyle name="_4.13E Montana Energy Tax 5" xfId="789"/>
    <cellStyle name="_4.13E Montana Energy Tax_04 07E Wild Horse Wind Expansion (C) (2)" xfId="11"/>
    <cellStyle name="_4.13E Montana Energy Tax_04 07E Wild Horse Wind Expansion (C) (2) 2" xfId="790"/>
    <cellStyle name="_4.13E Montana Energy Tax_04 07E Wild Horse Wind Expansion (C) (2) 2 2" xfId="791"/>
    <cellStyle name="_4.13E Montana Energy Tax_04 07E Wild Horse Wind Expansion (C) (2) 3" xfId="792"/>
    <cellStyle name="_4.13E Montana Energy Tax_04 07E Wild Horse Wind Expansion (C) (2)_Adj Bench DR 3 for Initial Briefs (Electric)" xfId="793"/>
    <cellStyle name="_4.13E Montana Energy Tax_04 07E Wild Horse Wind Expansion (C) (2)_Adj Bench DR 3 for Initial Briefs (Electric) 2" xfId="794"/>
    <cellStyle name="_4.13E Montana Energy Tax_04 07E Wild Horse Wind Expansion (C) (2)_Adj Bench DR 3 for Initial Briefs (Electric) 2 2" xfId="795"/>
    <cellStyle name="_4.13E Montana Energy Tax_04 07E Wild Horse Wind Expansion (C) (2)_Adj Bench DR 3 for Initial Briefs (Electric) 3" xfId="796"/>
    <cellStyle name="_4.13E Montana Energy Tax_04 07E Wild Horse Wind Expansion (C) (2)_Electric Rev Req Model (2009 GRC) " xfId="797"/>
    <cellStyle name="_4.13E Montana Energy Tax_04 07E Wild Horse Wind Expansion (C) (2)_Electric Rev Req Model (2009 GRC)  2" xfId="798"/>
    <cellStyle name="_4.13E Montana Energy Tax_04 07E Wild Horse Wind Expansion (C) (2)_Electric Rev Req Model (2009 GRC)  2 2" xfId="799"/>
    <cellStyle name="_4.13E Montana Energy Tax_04 07E Wild Horse Wind Expansion (C) (2)_Electric Rev Req Model (2009 GRC)  3" xfId="800"/>
    <cellStyle name="_4.13E Montana Energy Tax_04 07E Wild Horse Wind Expansion (C) (2)_Electric Rev Req Model (2009 GRC) Rebuttal" xfId="801"/>
    <cellStyle name="_4.13E Montana Energy Tax_04 07E Wild Horse Wind Expansion (C) (2)_Electric Rev Req Model (2009 GRC) Rebuttal 2" xfId="802"/>
    <cellStyle name="_4.13E Montana Energy Tax_04 07E Wild Horse Wind Expansion (C) (2)_Electric Rev Req Model (2009 GRC) Rebuttal 2 2" xfId="803"/>
    <cellStyle name="_4.13E Montana Energy Tax_04 07E Wild Horse Wind Expansion (C) (2)_Electric Rev Req Model (2009 GRC) Rebuttal 3" xfId="804"/>
    <cellStyle name="_4.13E Montana Energy Tax_04 07E Wild Horse Wind Expansion (C) (2)_Electric Rev Req Model (2009 GRC) Rebuttal REmoval of New  WH Solar AdjustMI" xfId="805"/>
    <cellStyle name="_4.13E Montana Energy Tax_04 07E Wild Horse Wind Expansion (C) (2)_Electric Rev Req Model (2009 GRC) Rebuttal REmoval of New  WH Solar AdjustMI 2" xfId="806"/>
    <cellStyle name="_4.13E Montana Energy Tax_04 07E Wild Horse Wind Expansion (C) (2)_Electric Rev Req Model (2009 GRC) Rebuttal REmoval of New  WH Solar AdjustMI 2 2" xfId="807"/>
    <cellStyle name="_4.13E Montana Energy Tax_04 07E Wild Horse Wind Expansion (C) (2)_Electric Rev Req Model (2009 GRC) Rebuttal REmoval of New  WH Solar AdjustMI 3" xfId="808"/>
    <cellStyle name="_4.13E Montana Energy Tax_04 07E Wild Horse Wind Expansion (C) (2)_Electric Rev Req Model (2009 GRC) Revised 01-18-2010" xfId="809"/>
    <cellStyle name="_4.13E Montana Energy Tax_04 07E Wild Horse Wind Expansion (C) (2)_Electric Rev Req Model (2009 GRC) Revised 01-18-2010 2" xfId="810"/>
    <cellStyle name="_4.13E Montana Energy Tax_04 07E Wild Horse Wind Expansion (C) (2)_Electric Rev Req Model (2009 GRC) Revised 01-18-2010 2 2" xfId="811"/>
    <cellStyle name="_4.13E Montana Energy Tax_04 07E Wild Horse Wind Expansion (C) (2)_Electric Rev Req Model (2009 GRC) Revised 01-18-2010 3" xfId="812"/>
    <cellStyle name="_4.13E Montana Energy Tax_04 07E Wild Horse Wind Expansion (C) (2)_Final Order Electric EXHIBIT A-1" xfId="813"/>
    <cellStyle name="_4.13E Montana Energy Tax_04 07E Wild Horse Wind Expansion (C) (2)_Final Order Electric EXHIBIT A-1 2" xfId="814"/>
    <cellStyle name="_4.13E Montana Energy Tax_04 07E Wild Horse Wind Expansion (C) (2)_Final Order Electric EXHIBIT A-1 2 2" xfId="815"/>
    <cellStyle name="_4.13E Montana Energy Tax_04 07E Wild Horse Wind Expansion (C) (2)_Final Order Electric EXHIBIT A-1 3" xfId="816"/>
    <cellStyle name="_4.13E Montana Energy Tax_04 07E Wild Horse Wind Expansion (C) (2)_TENASKA REGULATORY ASSET" xfId="817"/>
    <cellStyle name="_4.13E Montana Energy Tax_04 07E Wild Horse Wind Expansion (C) (2)_TENASKA REGULATORY ASSET 2" xfId="818"/>
    <cellStyle name="_4.13E Montana Energy Tax_04 07E Wild Horse Wind Expansion (C) (2)_TENASKA REGULATORY ASSET 2 2" xfId="819"/>
    <cellStyle name="_4.13E Montana Energy Tax_04 07E Wild Horse Wind Expansion (C) (2)_TENASKA REGULATORY ASSET 3" xfId="820"/>
    <cellStyle name="_4.13E Montana Energy Tax_16.37E Wild Horse Expansion DeferralRevwrkingfile SF" xfId="821"/>
    <cellStyle name="_4.13E Montana Energy Tax_16.37E Wild Horse Expansion DeferralRevwrkingfile SF 2" xfId="822"/>
    <cellStyle name="_4.13E Montana Energy Tax_16.37E Wild Horse Expansion DeferralRevwrkingfile SF 2 2" xfId="823"/>
    <cellStyle name="_4.13E Montana Energy Tax_16.37E Wild Horse Expansion DeferralRevwrkingfile SF 3" xfId="824"/>
    <cellStyle name="_4.13E Montana Energy Tax_2010 PTC's July1_Dec31 2010 " xfId="481"/>
    <cellStyle name="_4.13E Montana Energy Tax_2010 PTC's Sept10_Aug11 (Version 4)" xfId="482"/>
    <cellStyle name="_4.13E Montana Energy Tax_4 31 Regulatory Assets and Liabilities  7 06- Exhibit D" xfId="825"/>
    <cellStyle name="_4.13E Montana Energy Tax_4 31 Regulatory Assets and Liabilities  7 06- Exhibit D 2" xfId="826"/>
    <cellStyle name="_4.13E Montana Energy Tax_4 31 Regulatory Assets and Liabilities  7 06- Exhibit D 2 2" xfId="827"/>
    <cellStyle name="_4.13E Montana Energy Tax_4 31 Regulatory Assets and Liabilities  7 06- Exhibit D 3" xfId="828"/>
    <cellStyle name="_4.13E Montana Energy Tax_4 32 Regulatory Assets and Liabilities  7 06- Exhibit D" xfId="829"/>
    <cellStyle name="_4.13E Montana Energy Tax_4 32 Regulatory Assets and Liabilities  7 06- Exhibit D 2" xfId="830"/>
    <cellStyle name="_4.13E Montana Energy Tax_4 32 Regulatory Assets and Liabilities  7 06- Exhibit D 2 2" xfId="831"/>
    <cellStyle name="_4.13E Montana Energy Tax_4 32 Regulatory Assets and Liabilities  7 06- Exhibit D 3" xfId="832"/>
    <cellStyle name="_4.13E Montana Energy Tax_Att B to RECs proceeds proposal" xfId="483"/>
    <cellStyle name="_4.13E Montana Energy Tax_Backup for Attachment B 2010-09-09" xfId="484"/>
    <cellStyle name="_4.13E Montana Energy Tax_Bench Request - Attachment B" xfId="485"/>
    <cellStyle name="_4.13E Montana Energy Tax_Book2" xfId="833"/>
    <cellStyle name="_4.13E Montana Energy Tax_Book2 2" xfId="834"/>
    <cellStyle name="_4.13E Montana Energy Tax_Book2 2 2" xfId="835"/>
    <cellStyle name="_4.13E Montana Energy Tax_Book2 3" xfId="836"/>
    <cellStyle name="_4.13E Montana Energy Tax_Book2_Adj Bench DR 3 for Initial Briefs (Electric)" xfId="837"/>
    <cellStyle name="_4.13E Montana Energy Tax_Book2_Adj Bench DR 3 for Initial Briefs (Electric) 2" xfId="838"/>
    <cellStyle name="_4.13E Montana Energy Tax_Book2_Adj Bench DR 3 for Initial Briefs (Electric) 2 2" xfId="839"/>
    <cellStyle name="_4.13E Montana Energy Tax_Book2_Adj Bench DR 3 for Initial Briefs (Electric) 3" xfId="840"/>
    <cellStyle name="_4.13E Montana Energy Tax_Book2_Electric Rev Req Model (2009 GRC) Rebuttal" xfId="841"/>
    <cellStyle name="_4.13E Montana Energy Tax_Book2_Electric Rev Req Model (2009 GRC) Rebuttal 2" xfId="842"/>
    <cellStyle name="_4.13E Montana Energy Tax_Book2_Electric Rev Req Model (2009 GRC) Rebuttal 2 2" xfId="843"/>
    <cellStyle name="_4.13E Montana Energy Tax_Book2_Electric Rev Req Model (2009 GRC) Rebuttal 3" xfId="844"/>
    <cellStyle name="_4.13E Montana Energy Tax_Book2_Electric Rev Req Model (2009 GRC) Rebuttal REmoval of New  WH Solar AdjustMI" xfId="845"/>
    <cellStyle name="_4.13E Montana Energy Tax_Book2_Electric Rev Req Model (2009 GRC) Rebuttal REmoval of New  WH Solar AdjustMI 2" xfId="846"/>
    <cellStyle name="_4.13E Montana Energy Tax_Book2_Electric Rev Req Model (2009 GRC) Rebuttal REmoval of New  WH Solar AdjustMI 2 2" xfId="847"/>
    <cellStyle name="_4.13E Montana Energy Tax_Book2_Electric Rev Req Model (2009 GRC) Rebuttal REmoval of New  WH Solar AdjustMI 3" xfId="848"/>
    <cellStyle name="_4.13E Montana Energy Tax_Book2_Electric Rev Req Model (2009 GRC) Revised 01-18-2010" xfId="849"/>
    <cellStyle name="_4.13E Montana Energy Tax_Book2_Electric Rev Req Model (2009 GRC) Revised 01-18-2010 2" xfId="850"/>
    <cellStyle name="_4.13E Montana Energy Tax_Book2_Electric Rev Req Model (2009 GRC) Revised 01-18-2010 2 2" xfId="851"/>
    <cellStyle name="_4.13E Montana Energy Tax_Book2_Electric Rev Req Model (2009 GRC) Revised 01-18-2010 3" xfId="852"/>
    <cellStyle name="_4.13E Montana Energy Tax_Book2_Final Order Electric EXHIBIT A-1" xfId="853"/>
    <cellStyle name="_4.13E Montana Energy Tax_Book2_Final Order Electric EXHIBIT A-1 2" xfId="854"/>
    <cellStyle name="_4.13E Montana Energy Tax_Book2_Final Order Electric EXHIBIT A-1 2 2" xfId="855"/>
    <cellStyle name="_4.13E Montana Energy Tax_Book2_Final Order Electric EXHIBIT A-1 3" xfId="856"/>
    <cellStyle name="_4.13E Montana Energy Tax_Book4" xfId="857"/>
    <cellStyle name="_4.13E Montana Energy Tax_Book4 2" xfId="858"/>
    <cellStyle name="_4.13E Montana Energy Tax_Book4 2 2" xfId="859"/>
    <cellStyle name="_4.13E Montana Energy Tax_Book4 3" xfId="860"/>
    <cellStyle name="_4.13E Montana Energy Tax_Book9" xfId="861"/>
    <cellStyle name="_4.13E Montana Energy Tax_Book9 2" xfId="862"/>
    <cellStyle name="_4.13E Montana Energy Tax_Book9 2 2" xfId="863"/>
    <cellStyle name="_4.13E Montana Energy Tax_Book9 3" xfId="864"/>
    <cellStyle name="_4.13E Montana Energy Tax_INPUTS" xfId="12"/>
    <cellStyle name="_4.13E Montana Energy Tax_INPUTS 2" xfId="865"/>
    <cellStyle name="_4.13E Montana Energy Tax_INPUTS 2 2" xfId="866"/>
    <cellStyle name="_4.13E Montana Energy Tax_INPUTS 3" xfId="867"/>
    <cellStyle name="_4.13E Montana Energy Tax_Power Costs - Comparison bx Rbtl-Staff-Jt-PC" xfId="868"/>
    <cellStyle name="_4.13E Montana Energy Tax_Power Costs - Comparison bx Rbtl-Staff-Jt-PC 2" xfId="869"/>
    <cellStyle name="_4.13E Montana Energy Tax_Power Costs - Comparison bx Rbtl-Staff-Jt-PC 2 2" xfId="870"/>
    <cellStyle name="_4.13E Montana Energy Tax_Power Costs - Comparison bx Rbtl-Staff-Jt-PC 3" xfId="871"/>
    <cellStyle name="_4.13E Montana Energy Tax_Power Costs - Comparison bx Rbtl-Staff-Jt-PC_Adj Bench DR 3 for Initial Briefs (Electric)" xfId="872"/>
    <cellStyle name="_4.13E Montana Energy Tax_Power Costs - Comparison bx Rbtl-Staff-Jt-PC_Adj Bench DR 3 for Initial Briefs (Electric) 2" xfId="873"/>
    <cellStyle name="_4.13E Montana Energy Tax_Power Costs - Comparison bx Rbtl-Staff-Jt-PC_Adj Bench DR 3 for Initial Briefs (Electric) 2 2" xfId="874"/>
    <cellStyle name="_4.13E Montana Energy Tax_Power Costs - Comparison bx Rbtl-Staff-Jt-PC_Adj Bench DR 3 for Initial Briefs (Electric) 3" xfId="875"/>
    <cellStyle name="_4.13E Montana Energy Tax_Power Costs - Comparison bx Rbtl-Staff-Jt-PC_Electric Rev Req Model (2009 GRC) Rebuttal" xfId="876"/>
    <cellStyle name="_4.13E Montana Energy Tax_Power Costs - Comparison bx Rbtl-Staff-Jt-PC_Electric Rev Req Model (2009 GRC) Rebuttal 2" xfId="877"/>
    <cellStyle name="_4.13E Montana Energy Tax_Power Costs - Comparison bx Rbtl-Staff-Jt-PC_Electric Rev Req Model (2009 GRC) Rebuttal 2 2" xfId="878"/>
    <cellStyle name="_4.13E Montana Energy Tax_Power Costs - Comparison bx Rbtl-Staff-Jt-PC_Electric Rev Req Model (2009 GRC) Rebuttal 3" xfId="879"/>
    <cellStyle name="_4.13E Montana Energy Tax_Power Costs - Comparison bx Rbtl-Staff-Jt-PC_Electric Rev Req Model (2009 GRC) Rebuttal REmoval of New  WH Solar AdjustMI" xfId="880"/>
    <cellStyle name="_4.13E Montana Energy Tax_Power Costs - Comparison bx Rbtl-Staff-Jt-PC_Electric Rev Req Model (2009 GRC) Rebuttal REmoval of New  WH Solar AdjustMI 2" xfId="881"/>
    <cellStyle name="_4.13E Montana Energy Tax_Power Costs - Comparison bx Rbtl-Staff-Jt-PC_Electric Rev Req Model (2009 GRC) Rebuttal REmoval of New  WH Solar AdjustMI 2 2" xfId="882"/>
    <cellStyle name="_4.13E Montana Energy Tax_Power Costs - Comparison bx Rbtl-Staff-Jt-PC_Electric Rev Req Model (2009 GRC) Rebuttal REmoval of New  WH Solar AdjustMI 3" xfId="883"/>
    <cellStyle name="_4.13E Montana Energy Tax_Power Costs - Comparison bx Rbtl-Staff-Jt-PC_Electric Rev Req Model (2009 GRC) Revised 01-18-2010" xfId="884"/>
    <cellStyle name="_4.13E Montana Energy Tax_Power Costs - Comparison bx Rbtl-Staff-Jt-PC_Electric Rev Req Model (2009 GRC) Revised 01-18-2010 2" xfId="885"/>
    <cellStyle name="_4.13E Montana Energy Tax_Power Costs - Comparison bx Rbtl-Staff-Jt-PC_Electric Rev Req Model (2009 GRC) Revised 01-18-2010 2 2" xfId="886"/>
    <cellStyle name="_4.13E Montana Energy Tax_Power Costs - Comparison bx Rbtl-Staff-Jt-PC_Electric Rev Req Model (2009 GRC) Revised 01-18-2010 3" xfId="887"/>
    <cellStyle name="_4.13E Montana Energy Tax_Power Costs - Comparison bx Rbtl-Staff-Jt-PC_Final Order Electric EXHIBIT A-1" xfId="888"/>
    <cellStyle name="_4.13E Montana Energy Tax_Power Costs - Comparison bx Rbtl-Staff-Jt-PC_Final Order Electric EXHIBIT A-1 2" xfId="889"/>
    <cellStyle name="_4.13E Montana Energy Tax_Power Costs - Comparison bx Rbtl-Staff-Jt-PC_Final Order Electric EXHIBIT A-1 2 2" xfId="890"/>
    <cellStyle name="_4.13E Montana Energy Tax_Power Costs - Comparison bx Rbtl-Staff-Jt-PC_Final Order Electric EXHIBIT A-1 3" xfId="891"/>
    <cellStyle name="_4.13E Montana Energy Tax_Production Adj 4.37" xfId="13"/>
    <cellStyle name="_4.13E Montana Energy Tax_Production Adj 4.37 2" xfId="892"/>
    <cellStyle name="_4.13E Montana Energy Tax_Production Adj 4.37 2 2" xfId="893"/>
    <cellStyle name="_4.13E Montana Energy Tax_Production Adj 4.37 3" xfId="894"/>
    <cellStyle name="_4.13E Montana Energy Tax_Purchased Power Adj 4.03" xfId="14"/>
    <cellStyle name="_4.13E Montana Energy Tax_Purchased Power Adj 4.03 2" xfId="895"/>
    <cellStyle name="_4.13E Montana Energy Tax_Purchased Power Adj 4.03 2 2" xfId="896"/>
    <cellStyle name="_4.13E Montana Energy Tax_Purchased Power Adj 4.03 3" xfId="897"/>
    <cellStyle name="_4.13E Montana Energy Tax_Rebuttal Power Costs" xfId="898"/>
    <cellStyle name="_4.13E Montana Energy Tax_Rebuttal Power Costs 2" xfId="899"/>
    <cellStyle name="_4.13E Montana Energy Tax_Rebuttal Power Costs 2 2" xfId="900"/>
    <cellStyle name="_4.13E Montana Energy Tax_Rebuttal Power Costs 3" xfId="901"/>
    <cellStyle name="_4.13E Montana Energy Tax_Rebuttal Power Costs_Adj Bench DR 3 for Initial Briefs (Electric)" xfId="902"/>
    <cellStyle name="_4.13E Montana Energy Tax_Rebuttal Power Costs_Adj Bench DR 3 for Initial Briefs (Electric) 2" xfId="903"/>
    <cellStyle name="_4.13E Montana Energy Tax_Rebuttal Power Costs_Adj Bench DR 3 for Initial Briefs (Electric) 2 2" xfId="904"/>
    <cellStyle name="_4.13E Montana Energy Tax_Rebuttal Power Costs_Adj Bench DR 3 for Initial Briefs (Electric) 3" xfId="905"/>
    <cellStyle name="_4.13E Montana Energy Tax_Rebuttal Power Costs_Electric Rev Req Model (2009 GRC) Rebuttal" xfId="906"/>
    <cellStyle name="_4.13E Montana Energy Tax_Rebuttal Power Costs_Electric Rev Req Model (2009 GRC) Rebuttal 2" xfId="907"/>
    <cellStyle name="_4.13E Montana Energy Tax_Rebuttal Power Costs_Electric Rev Req Model (2009 GRC) Rebuttal 2 2" xfId="908"/>
    <cellStyle name="_4.13E Montana Energy Tax_Rebuttal Power Costs_Electric Rev Req Model (2009 GRC) Rebuttal 3" xfId="909"/>
    <cellStyle name="_4.13E Montana Energy Tax_Rebuttal Power Costs_Electric Rev Req Model (2009 GRC) Rebuttal REmoval of New  WH Solar AdjustMI" xfId="910"/>
    <cellStyle name="_4.13E Montana Energy Tax_Rebuttal Power Costs_Electric Rev Req Model (2009 GRC) Rebuttal REmoval of New  WH Solar AdjustMI 2" xfId="911"/>
    <cellStyle name="_4.13E Montana Energy Tax_Rebuttal Power Costs_Electric Rev Req Model (2009 GRC) Rebuttal REmoval of New  WH Solar AdjustMI 2 2" xfId="912"/>
    <cellStyle name="_4.13E Montana Energy Tax_Rebuttal Power Costs_Electric Rev Req Model (2009 GRC) Rebuttal REmoval of New  WH Solar AdjustMI 3" xfId="913"/>
    <cellStyle name="_4.13E Montana Energy Tax_Rebuttal Power Costs_Electric Rev Req Model (2009 GRC) Revised 01-18-2010" xfId="914"/>
    <cellStyle name="_4.13E Montana Energy Tax_Rebuttal Power Costs_Electric Rev Req Model (2009 GRC) Revised 01-18-2010 2" xfId="915"/>
    <cellStyle name="_4.13E Montana Energy Tax_Rebuttal Power Costs_Electric Rev Req Model (2009 GRC) Revised 01-18-2010 2 2" xfId="916"/>
    <cellStyle name="_4.13E Montana Energy Tax_Rebuttal Power Costs_Electric Rev Req Model (2009 GRC) Revised 01-18-2010 3" xfId="917"/>
    <cellStyle name="_4.13E Montana Energy Tax_Rebuttal Power Costs_Final Order Electric EXHIBIT A-1" xfId="918"/>
    <cellStyle name="_4.13E Montana Energy Tax_Rebuttal Power Costs_Final Order Electric EXHIBIT A-1 2" xfId="919"/>
    <cellStyle name="_4.13E Montana Energy Tax_Rebuttal Power Costs_Final Order Electric EXHIBIT A-1 2 2" xfId="920"/>
    <cellStyle name="_4.13E Montana Energy Tax_Rebuttal Power Costs_Final Order Electric EXHIBIT A-1 3" xfId="921"/>
    <cellStyle name="_4.13E Montana Energy Tax_RECS vs PTC's w Interest 6-28-10" xfId="486"/>
    <cellStyle name="_4.13E Montana Energy Tax_ROR &amp; CONV FACTOR" xfId="15"/>
    <cellStyle name="_4.13E Montana Energy Tax_ROR &amp; CONV FACTOR 2" xfId="922"/>
    <cellStyle name="_4.13E Montana Energy Tax_ROR &amp; CONV FACTOR 2 2" xfId="923"/>
    <cellStyle name="_4.13E Montana Energy Tax_ROR &amp; CONV FACTOR 3" xfId="924"/>
    <cellStyle name="_4.13E Montana Energy Tax_ROR 5.02" xfId="16"/>
    <cellStyle name="_4.13E Montana Energy Tax_ROR 5.02 2" xfId="925"/>
    <cellStyle name="_4.13E Montana Energy Tax_ROR 5.02 2 2" xfId="926"/>
    <cellStyle name="_4.13E Montana Energy Tax_ROR 5.02 3" xfId="927"/>
    <cellStyle name="_x0013__Adj Bench DR 3 for Initial Briefs (Electric)" xfId="928"/>
    <cellStyle name="_x0013__Adj Bench DR 3 for Initial Briefs (Electric) 2" xfId="929"/>
    <cellStyle name="_x0013__Adj Bench DR 3 for Initial Briefs (Electric) 2 2" xfId="930"/>
    <cellStyle name="_x0013__Adj Bench DR 3 for Initial Briefs (Electric) 3" xfId="931"/>
    <cellStyle name="_AURORA WIP" xfId="932"/>
    <cellStyle name="_AURORA WIP 2" xfId="933"/>
    <cellStyle name="_AURORA WIP 2 2" xfId="934"/>
    <cellStyle name="_AURORA WIP 3" xfId="935"/>
    <cellStyle name="_Book1" xfId="17"/>
    <cellStyle name="_Book1 (2)" xfId="18"/>
    <cellStyle name="_Book1 (2) 2" xfId="936"/>
    <cellStyle name="_Book1 (2) 2 2" xfId="937"/>
    <cellStyle name="_Book1 (2) 2 2 2" xfId="938"/>
    <cellStyle name="_Book1 (2) 2 3" xfId="939"/>
    <cellStyle name="_Book1 (2) 3" xfId="940"/>
    <cellStyle name="_Book1 (2) 3 2" xfId="941"/>
    <cellStyle name="_Book1 (2) 3 2 2" xfId="942"/>
    <cellStyle name="_Book1 (2) 3 3" xfId="943"/>
    <cellStyle name="_Book1 (2) 3 3 2" xfId="944"/>
    <cellStyle name="_Book1 (2) 3 4" xfId="945"/>
    <cellStyle name="_Book1 (2) 3 4 2" xfId="946"/>
    <cellStyle name="_Book1 (2) 4" xfId="947"/>
    <cellStyle name="_Book1 (2) 4 2" xfId="948"/>
    <cellStyle name="_Book1 (2) 5" xfId="949"/>
    <cellStyle name="_Book1 (2)_04 07E Wild Horse Wind Expansion (C) (2)" xfId="19"/>
    <cellStyle name="_Book1 (2)_04 07E Wild Horse Wind Expansion (C) (2) 2" xfId="950"/>
    <cellStyle name="_Book1 (2)_04 07E Wild Horse Wind Expansion (C) (2) 2 2" xfId="951"/>
    <cellStyle name="_Book1 (2)_04 07E Wild Horse Wind Expansion (C) (2) 3" xfId="952"/>
    <cellStyle name="_Book1 (2)_04 07E Wild Horse Wind Expansion (C) (2)_Adj Bench DR 3 for Initial Briefs (Electric)" xfId="953"/>
    <cellStyle name="_Book1 (2)_04 07E Wild Horse Wind Expansion (C) (2)_Adj Bench DR 3 for Initial Briefs (Electric) 2" xfId="954"/>
    <cellStyle name="_Book1 (2)_04 07E Wild Horse Wind Expansion (C) (2)_Adj Bench DR 3 for Initial Briefs (Electric) 2 2" xfId="955"/>
    <cellStyle name="_Book1 (2)_04 07E Wild Horse Wind Expansion (C) (2)_Adj Bench DR 3 for Initial Briefs (Electric) 3" xfId="956"/>
    <cellStyle name="_Book1 (2)_04 07E Wild Horse Wind Expansion (C) (2)_Electric Rev Req Model (2009 GRC) " xfId="957"/>
    <cellStyle name="_Book1 (2)_04 07E Wild Horse Wind Expansion (C) (2)_Electric Rev Req Model (2009 GRC)  2" xfId="958"/>
    <cellStyle name="_Book1 (2)_04 07E Wild Horse Wind Expansion (C) (2)_Electric Rev Req Model (2009 GRC)  2 2" xfId="959"/>
    <cellStyle name="_Book1 (2)_04 07E Wild Horse Wind Expansion (C) (2)_Electric Rev Req Model (2009 GRC)  3" xfId="960"/>
    <cellStyle name="_Book1 (2)_04 07E Wild Horse Wind Expansion (C) (2)_Electric Rev Req Model (2009 GRC) Rebuttal" xfId="961"/>
    <cellStyle name="_Book1 (2)_04 07E Wild Horse Wind Expansion (C) (2)_Electric Rev Req Model (2009 GRC) Rebuttal 2" xfId="962"/>
    <cellStyle name="_Book1 (2)_04 07E Wild Horse Wind Expansion (C) (2)_Electric Rev Req Model (2009 GRC) Rebuttal 2 2" xfId="963"/>
    <cellStyle name="_Book1 (2)_04 07E Wild Horse Wind Expansion (C) (2)_Electric Rev Req Model (2009 GRC) Rebuttal 3" xfId="964"/>
    <cellStyle name="_Book1 (2)_04 07E Wild Horse Wind Expansion (C) (2)_Electric Rev Req Model (2009 GRC) Rebuttal REmoval of New  WH Solar AdjustMI" xfId="965"/>
    <cellStyle name="_Book1 (2)_04 07E Wild Horse Wind Expansion (C) (2)_Electric Rev Req Model (2009 GRC) Rebuttal REmoval of New  WH Solar AdjustMI 2" xfId="966"/>
    <cellStyle name="_Book1 (2)_04 07E Wild Horse Wind Expansion (C) (2)_Electric Rev Req Model (2009 GRC) Rebuttal REmoval of New  WH Solar AdjustMI 2 2" xfId="967"/>
    <cellStyle name="_Book1 (2)_04 07E Wild Horse Wind Expansion (C) (2)_Electric Rev Req Model (2009 GRC) Rebuttal REmoval of New  WH Solar AdjustMI 3" xfId="968"/>
    <cellStyle name="_Book1 (2)_04 07E Wild Horse Wind Expansion (C) (2)_Electric Rev Req Model (2009 GRC) Revised 01-18-2010" xfId="969"/>
    <cellStyle name="_Book1 (2)_04 07E Wild Horse Wind Expansion (C) (2)_Electric Rev Req Model (2009 GRC) Revised 01-18-2010 2" xfId="970"/>
    <cellStyle name="_Book1 (2)_04 07E Wild Horse Wind Expansion (C) (2)_Electric Rev Req Model (2009 GRC) Revised 01-18-2010 2 2" xfId="971"/>
    <cellStyle name="_Book1 (2)_04 07E Wild Horse Wind Expansion (C) (2)_Electric Rev Req Model (2009 GRC) Revised 01-18-2010 3" xfId="972"/>
    <cellStyle name="_Book1 (2)_04 07E Wild Horse Wind Expansion (C) (2)_Final Order Electric EXHIBIT A-1" xfId="973"/>
    <cellStyle name="_Book1 (2)_04 07E Wild Horse Wind Expansion (C) (2)_Final Order Electric EXHIBIT A-1 2" xfId="974"/>
    <cellStyle name="_Book1 (2)_04 07E Wild Horse Wind Expansion (C) (2)_Final Order Electric EXHIBIT A-1 2 2" xfId="975"/>
    <cellStyle name="_Book1 (2)_04 07E Wild Horse Wind Expansion (C) (2)_Final Order Electric EXHIBIT A-1 3" xfId="976"/>
    <cellStyle name="_Book1 (2)_04 07E Wild Horse Wind Expansion (C) (2)_TENASKA REGULATORY ASSET" xfId="977"/>
    <cellStyle name="_Book1 (2)_04 07E Wild Horse Wind Expansion (C) (2)_TENASKA REGULATORY ASSET 2" xfId="978"/>
    <cellStyle name="_Book1 (2)_04 07E Wild Horse Wind Expansion (C) (2)_TENASKA REGULATORY ASSET 2 2" xfId="979"/>
    <cellStyle name="_Book1 (2)_04 07E Wild Horse Wind Expansion (C) (2)_TENASKA REGULATORY ASSET 3" xfId="980"/>
    <cellStyle name="_Book1 (2)_16.37E Wild Horse Expansion DeferralRevwrkingfile SF" xfId="981"/>
    <cellStyle name="_Book1 (2)_16.37E Wild Horse Expansion DeferralRevwrkingfile SF 2" xfId="982"/>
    <cellStyle name="_Book1 (2)_16.37E Wild Horse Expansion DeferralRevwrkingfile SF 2 2" xfId="983"/>
    <cellStyle name="_Book1 (2)_16.37E Wild Horse Expansion DeferralRevwrkingfile SF 3" xfId="984"/>
    <cellStyle name="_Book1 (2)_2010 PTC's July1_Dec31 2010 " xfId="487"/>
    <cellStyle name="_Book1 (2)_2010 PTC's Sept10_Aug11 (Version 4)" xfId="488"/>
    <cellStyle name="_Book1 (2)_4 31 Regulatory Assets and Liabilities  7 06- Exhibit D" xfId="985"/>
    <cellStyle name="_Book1 (2)_4 31 Regulatory Assets and Liabilities  7 06- Exhibit D 2" xfId="986"/>
    <cellStyle name="_Book1 (2)_4 31 Regulatory Assets and Liabilities  7 06- Exhibit D 2 2" xfId="987"/>
    <cellStyle name="_Book1 (2)_4 31 Regulatory Assets and Liabilities  7 06- Exhibit D 3" xfId="988"/>
    <cellStyle name="_Book1 (2)_4 32 Regulatory Assets and Liabilities  7 06- Exhibit D" xfId="989"/>
    <cellStyle name="_Book1 (2)_4 32 Regulatory Assets and Liabilities  7 06- Exhibit D 2" xfId="990"/>
    <cellStyle name="_Book1 (2)_4 32 Regulatory Assets and Liabilities  7 06- Exhibit D 2 2" xfId="991"/>
    <cellStyle name="_Book1 (2)_4 32 Regulatory Assets and Liabilities  7 06- Exhibit D 3" xfId="992"/>
    <cellStyle name="_Book1 (2)_Att B to RECs proceeds proposal" xfId="489"/>
    <cellStyle name="_Book1 (2)_Backup for Attachment B 2010-09-09" xfId="490"/>
    <cellStyle name="_Book1 (2)_Bench Request - Attachment B" xfId="491"/>
    <cellStyle name="_Book1 (2)_Book2" xfId="993"/>
    <cellStyle name="_Book1 (2)_Book2 2" xfId="994"/>
    <cellStyle name="_Book1 (2)_Book2 2 2" xfId="995"/>
    <cellStyle name="_Book1 (2)_Book2 3" xfId="996"/>
    <cellStyle name="_Book1 (2)_Book2_Adj Bench DR 3 for Initial Briefs (Electric)" xfId="997"/>
    <cellStyle name="_Book1 (2)_Book2_Adj Bench DR 3 for Initial Briefs (Electric) 2" xfId="998"/>
    <cellStyle name="_Book1 (2)_Book2_Adj Bench DR 3 for Initial Briefs (Electric) 2 2" xfId="999"/>
    <cellStyle name="_Book1 (2)_Book2_Adj Bench DR 3 for Initial Briefs (Electric) 3" xfId="1000"/>
    <cellStyle name="_Book1 (2)_Book2_Electric Rev Req Model (2009 GRC) Rebuttal" xfId="1001"/>
    <cellStyle name="_Book1 (2)_Book2_Electric Rev Req Model (2009 GRC) Rebuttal 2" xfId="1002"/>
    <cellStyle name="_Book1 (2)_Book2_Electric Rev Req Model (2009 GRC) Rebuttal 2 2" xfId="1003"/>
    <cellStyle name="_Book1 (2)_Book2_Electric Rev Req Model (2009 GRC) Rebuttal 3" xfId="1004"/>
    <cellStyle name="_Book1 (2)_Book2_Electric Rev Req Model (2009 GRC) Rebuttal REmoval of New  WH Solar AdjustMI" xfId="1005"/>
    <cellStyle name="_Book1 (2)_Book2_Electric Rev Req Model (2009 GRC) Rebuttal REmoval of New  WH Solar AdjustMI 2" xfId="1006"/>
    <cellStyle name="_Book1 (2)_Book2_Electric Rev Req Model (2009 GRC) Rebuttal REmoval of New  WH Solar AdjustMI 2 2" xfId="1007"/>
    <cellStyle name="_Book1 (2)_Book2_Electric Rev Req Model (2009 GRC) Rebuttal REmoval of New  WH Solar AdjustMI 3" xfId="1008"/>
    <cellStyle name="_Book1 (2)_Book2_Electric Rev Req Model (2009 GRC) Revised 01-18-2010" xfId="1009"/>
    <cellStyle name="_Book1 (2)_Book2_Electric Rev Req Model (2009 GRC) Revised 01-18-2010 2" xfId="1010"/>
    <cellStyle name="_Book1 (2)_Book2_Electric Rev Req Model (2009 GRC) Revised 01-18-2010 2 2" xfId="1011"/>
    <cellStyle name="_Book1 (2)_Book2_Electric Rev Req Model (2009 GRC) Revised 01-18-2010 3" xfId="1012"/>
    <cellStyle name="_Book1 (2)_Book2_Final Order Electric EXHIBIT A-1" xfId="1013"/>
    <cellStyle name="_Book1 (2)_Book2_Final Order Electric EXHIBIT A-1 2" xfId="1014"/>
    <cellStyle name="_Book1 (2)_Book2_Final Order Electric EXHIBIT A-1 2 2" xfId="1015"/>
    <cellStyle name="_Book1 (2)_Book2_Final Order Electric EXHIBIT A-1 3" xfId="1016"/>
    <cellStyle name="_Book1 (2)_Book4" xfId="1017"/>
    <cellStyle name="_Book1 (2)_Book4 2" xfId="1018"/>
    <cellStyle name="_Book1 (2)_Book4 2 2" xfId="1019"/>
    <cellStyle name="_Book1 (2)_Book4 3" xfId="1020"/>
    <cellStyle name="_Book1 (2)_Book9" xfId="1021"/>
    <cellStyle name="_Book1 (2)_Book9 2" xfId="1022"/>
    <cellStyle name="_Book1 (2)_Book9 2 2" xfId="1023"/>
    <cellStyle name="_Book1 (2)_Book9 3" xfId="1024"/>
    <cellStyle name="_Book1 (2)_INPUTS" xfId="20"/>
    <cellStyle name="_Book1 (2)_INPUTS 2" xfId="1025"/>
    <cellStyle name="_Book1 (2)_INPUTS 2 2" xfId="1026"/>
    <cellStyle name="_Book1 (2)_INPUTS 3" xfId="1027"/>
    <cellStyle name="_Book1 (2)_Power Costs - Comparison bx Rbtl-Staff-Jt-PC" xfId="1028"/>
    <cellStyle name="_Book1 (2)_Power Costs - Comparison bx Rbtl-Staff-Jt-PC 2" xfId="1029"/>
    <cellStyle name="_Book1 (2)_Power Costs - Comparison bx Rbtl-Staff-Jt-PC 2 2" xfId="1030"/>
    <cellStyle name="_Book1 (2)_Power Costs - Comparison bx Rbtl-Staff-Jt-PC 3" xfId="1031"/>
    <cellStyle name="_Book1 (2)_Power Costs - Comparison bx Rbtl-Staff-Jt-PC_Adj Bench DR 3 for Initial Briefs (Electric)" xfId="1032"/>
    <cellStyle name="_Book1 (2)_Power Costs - Comparison bx Rbtl-Staff-Jt-PC_Adj Bench DR 3 for Initial Briefs (Electric) 2" xfId="1033"/>
    <cellStyle name="_Book1 (2)_Power Costs - Comparison bx Rbtl-Staff-Jt-PC_Adj Bench DR 3 for Initial Briefs (Electric) 2 2" xfId="1034"/>
    <cellStyle name="_Book1 (2)_Power Costs - Comparison bx Rbtl-Staff-Jt-PC_Adj Bench DR 3 for Initial Briefs (Electric) 3" xfId="1035"/>
    <cellStyle name="_Book1 (2)_Power Costs - Comparison bx Rbtl-Staff-Jt-PC_Electric Rev Req Model (2009 GRC) Rebuttal" xfId="1036"/>
    <cellStyle name="_Book1 (2)_Power Costs - Comparison bx Rbtl-Staff-Jt-PC_Electric Rev Req Model (2009 GRC) Rebuttal 2" xfId="1037"/>
    <cellStyle name="_Book1 (2)_Power Costs - Comparison bx Rbtl-Staff-Jt-PC_Electric Rev Req Model (2009 GRC) Rebuttal 2 2" xfId="1038"/>
    <cellStyle name="_Book1 (2)_Power Costs - Comparison bx Rbtl-Staff-Jt-PC_Electric Rev Req Model (2009 GRC) Rebuttal 3" xfId="1039"/>
    <cellStyle name="_Book1 (2)_Power Costs - Comparison bx Rbtl-Staff-Jt-PC_Electric Rev Req Model (2009 GRC) Rebuttal REmoval of New  WH Solar AdjustMI" xfId="1040"/>
    <cellStyle name="_Book1 (2)_Power Costs - Comparison bx Rbtl-Staff-Jt-PC_Electric Rev Req Model (2009 GRC) Rebuttal REmoval of New  WH Solar AdjustMI 2" xfId="1041"/>
    <cellStyle name="_Book1 (2)_Power Costs - Comparison bx Rbtl-Staff-Jt-PC_Electric Rev Req Model (2009 GRC) Rebuttal REmoval of New  WH Solar AdjustMI 2 2" xfId="1042"/>
    <cellStyle name="_Book1 (2)_Power Costs - Comparison bx Rbtl-Staff-Jt-PC_Electric Rev Req Model (2009 GRC) Rebuttal REmoval of New  WH Solar AdjustMI 3" xfId="1043"/>
    <cellStyle name="_Book1 (2)_Power Costs - Comparison bx Rbtl-Staff-Jt-PC_Electric Rev Req Model (2009 GRC) Revised 01-18-2010" xfId="1044"/>
    <cellStyle name="_Book1 (2)_Power Costs - Comparison bx Rbtl-Staff-Jt-PC_Electric Rev Req Model (2009 GRC) Revised 01-18-2010 2" xfId="1045"/>
    <cellStyle name="_Book1 (2)_Power Costs - Comparison bx Rbtl-Staff-Jt-PC_Electric Rev Req Model (2009 GRC) Revised 01-18-2010 2 2" xfId="1046"/>
    <cellStyle name="_Book1 (2)_Power Costs - Comparison bx Rbtl-Staff-Jt-PC_Electric Rev Req Model (2009 GRC) Revised 01-18-2010 3" xfId="1047"/>
    <cellStyle name="_Book1 (2)_Power Costs - Comparison bx Rbtl-Staff-Jt-PC_Final Order Electric EXHIBIT A-1" xfId="1048"/>
    <cellStyle name="_Book1 (2)_Power Costs - Comparison bx Rbtl-Staff-Jt-PC_Final Order Electric EXHIBIT A-1 2" xfId="1049"/>
    <cellStyle name="_Book1 (2)_Power Costs - Comparison bx Rbtl-Staff-Jt-PC_Final Order Electric EXHIBIT A-1 2 2" xfId="1050"/>
    <cellStyle name="_Book1 (2)_Power Costs - Comparison bx Rbtl-Staff-Jt-PC_Final Order Electric EXHIBIT A-1 3" xfId="1051"/>
    <cellStyle name="_Book1 (2)_Production Adj 4.37" xfId="21"/>
    <cellStyle name="_Book1 (2)_Production Adj 4.37 2" xfId="1052"/>
    <cellStyle name="_Book1 (2)_Production Adj 4.37 2 2" xfId="1053"/>
    <cellStyle name="_Book1 (2)_Production Adj 4.37 3" xfId="1054"/>
    <cellStyle name="_Book1 (2)_Purchased Power Adj 4.03" xfId="22"/>
    <cellStyle name="_Book1 (2)_Purchased Power Adj 4.03 2" xfId="1055"/>
    <cellStyle name="_Book1 (2)_Purchased Power Adj 4.03 2 2" xfId="1056"/>
    <cellStyle name="_Book1 (2)_Purchased Power Adj 4.03 3" xfId="1057"/>
    <cellStyle name="_Book1 (2)_Rebuttal Power Costs" xfId="1058"/>
    <cellStyle name="_Book1 (2)_Rebuttal Power Costs 2" xfId="1059"/>
    <cellStyle name="_Book1 (2)_Rebuttal Power Costs 2 2" xfId="1060"/>
    <cellStyle name="_Book1 (2)_Rebuttal Power Costs 3" xfId="1061"/>
    <cellStyle name="_Book1 (2)_Rebuttal Power Costs_Adj Bench DR 3 for Initial Briefs (Electric)" xfId="1062"/>
    <cellStyle name="_Book1 (2)_Rebuttal Power Costs_Adj Bench DR 3 for Initial Briefs (Electric) 2" xfId="1063"/>
    <cellStyle name="_Book1 (2)_Rebuttal Power Costs_Adj Bench DR 3 for Initial Briefs (Electric) 2 2" xfId="1064"/>
    <cellStyle name="_Book1 (2)_Rebuttal Power Costs_Adj Bench DR 3 for Initial Briefs (Electric) 3" xfId="1065"/>
    <cellStyle name="_Book1 (2)_Rebuttal Power Costs_Electric Rev Req Model (2009 GRC) Rebuttal" xfId="1066"/>
    <cellStyle name="_Book1 (2)_Rebuttal Power Costs_Electric Rev Req Model (2009 GRC) Rebuttal 2" xfId="1067"/>
    <cellStyle name="_Book1 (2)_Rebuttal Power Costs_Electric Rev Req Model (2009 GRC) Rebuttal 2 2" xfId="1068"/>
    <cellStyle name="_Book1 (2)_Rebuttal Power Costs_Electric Rev Req Model (2009 GRC) Rebuttal 3" xfId="1069"/>
    <cellStyle name="_Book1 (2)_Rebuttal Power Costs_Electric Rev Req Model (2009 GRC) Rebuttal REmoval of New  WH Solar AdjustMI" xfId="1070"/>
    <cellStyle name="_Book1 (2)_Rebuttal Power Costs_Electric Rev Req Model (2009 GRC) Rebuttal REmoval of New  WH Solar AdjustMI 2" xfId="1071"/>
    <cellStyle name="_Book1 (2)_Rebuttal Power Costs_Electric Rev Req Model (2009 GRC) Rebuttal REmoval of New  WH Solar AdjustMI 2 2" xfId="1072"/>
    <cellStyle name="_Book1 (2)_Rebuttal Power Costs_Electric Rev Req Model (2009 GRC) Rebuttal REmoval of New  WH Solar AdjustMI 3" xfId="1073"/>
    <cellStyle name="_Book1 (2)_Rebuttal Power Costs_Electric Rev Req Model (2009 GRC) Revised 01-18-2010" xfId="1074"/>
    <cellStyle name="_Book1 (2)_Rebuttal Power Costs_Electric Rev Req Model (2009 GRC) Revised 01-18-2010 2" xfId="1075"/>
    <cellStyle name="_Book1 (2)_Rebuttal Power Costs_Electric Rev Req Model (2009 GRC) Revised 01-18-2010 2 2" xfId="1076"/>
    <cellStyle name="_Book1 (2)_Rebuttal Power Costs_Electric Rev Req Model (2009 GRC) Revised 01-18-2010 3" xfId="1077"/>
    <cellStyle name="_Book1 (2)_Rebuttal Power Costs_Final Order Electric EXHIBIT A-1" xfId="1078"/>
    <cellStyle name="_Book1 (2)_Rebuttal Power Costs_Final Order Electric EXHIBIT A-1 2" xfId="1079"/>
    <cellStyle name="_Book1 (2)_Rebuttal Power Costs_Final Order Electric EXHIBIT A-1 2 2" xfId="1080"/>
    <cellStyle name="_Book1 (2)_Rebuttal Power Costs_Final Order Electric EXHIBIT A-1 3" xfId="1081"/>
    <cellStyle name="_Book1 (2)_RECS vs PTC's w Interest 6-28-10" xfId="492"/>
    <cellStyle name="_Book1 (2)_ROR &amp; CONV FACTOR" xfId="23"/>
    <cellStyle name="_Book1 (2)_ROR &amp; CONV FACTOR 2" xfId="1082"/>
    <cellStyle name="_Book1 (2)_ROR &amp; CONV FACTOR 2 2" xfId="1083"/>
    <cellStyle name="_Book1 (2)_ROR &amp; CONV FACTOR 3" xfId="1084"/>
    <cellStyle name="_Book1 (2)_ROR 5.02" xfId="24"/>
    <cellStyle name="_Book1 (2)_ROR 5.02 2" xfId="1085"/>
    <cellStyle name="_Book1 (2)_ROR 5.02 2 2" xfId="1086"/>
    <cellStyle name="_Book1 (2)_ROR 5.02 3" xfId="1087"/>
    <cellStyle name="_Book1 10" xfId="1088"/>
    <cellStyle name="_Book1 10 2" xfId="1089"/>
    <cellStyle name="_Book1 11" xfId="1090"/>
    <cellStyle name="_Book1 2" xfId="1091"/>
    <cellStyle name="_Book1 2 2" xfId="1092"/>
    <cellStyle name="_Book1 2 2 2" xfId="1093"/>
    <cellStyle name="_Book1 2 3" xfId="1094"/>
    <cellStyle name="_Book1 3" xfId="1095"/>
    <cellStyle name="_Book1 3 2" xfId="1096"/>
    <cellStyle name="_Book1 4" xfId="1097"/>
    <cellStyle name="_Book1 4 2" xfId="1098"/>
    <cellStyle name="_Book1 5" xfId="1099"/>
    <cellStyle name="_Book1 5 2" xfId="1100"/>
    <cellStyle name="_Book1 6" xfId="1101"/>
    <cellStyle name="_Book1 6 2" xfId="1102"/>
    <cellStyle name="_Book1 7" xfId="1103"/>
    <cellStyle name="_Book1 7 2" xfId="1104"/>
    <cellStyle name="_Book1 8" xfId="1105"/>
    <cellStyle name="_Book1 8 2" xfId="1106"/>
    <cellStyle name="_Book1 9" xfId="1107"/>
    <cellStyle name="_Book1 9 2" xfId="1108"/>
    <cellStyle name="_Book1_(C) WHE Proforma with ITC cash grant 10 Yr Amort_for deferral_102809" xfId="1109"/>
    <cellStyle name="_Book1_(C) WHE Proforma with ITC cash grant 10 Yr Amort_for deferral_102809 2" xfId="1110"/>
    <cellStyle name="_Book1_(C) WHE Proforma with ITC cash grant 10 Yr Amort_for deferral_102809 2 2" xfId="1111"/>
    <cellStyle name="_Book1_(C) WHE Proforma with ITC cash grant 10 Yr Amort_for deferral_102809 3" xfId="1112"/>
    <cellStyle name="_Book1_(C) WHE Proforma with ITC cash grant 10 Yr Amort_for deferral_102809_16.07E Wild Horse Wind Expansionwrkingfile" xfId="1113"/>
    <cellStyle name="_Book1_(C) WHE Proforma with ITC cash grant 10 Yr Amort_for deferral_102809_16.07E Wild Horse Wind Expansionwrkingfile 2" xfId="1114"/>
    <cellStyle name="_Book1_(C) WHE Proforma with ITC cash grant 10 Yr Amort_for deferral_102809_16.07E Wild Horse Wind Expansionwrkingfile 2 2" xfId="1115"/>
    <cellStyle name="_Book1_(C) WHE Proforma with ITC cash grant 10 Yr Amort_for deferral_102809_16.07E Wild Horse Wind Expansionwrkingfile 3" xfId="1116"/>
    <cellStyle name="_Book1_(C) WHE Proforma with ITC cash grant 10 Yr Amort_for deferral_102809_16.07E Wild Horse Wind Expansionwrkingfile SF" xfId="1117"/>
    <cellStyle name="_Book1_(C) WHE Proforma with ITC cash grant 10 Yr Amort_for deferral_102809_16.07E Wild Horse Wind Expansionwrkingfile SF 2" xfId="1118"/>
    <cellStyle name="_Book1_(C) WHE Proforma with ITC cash grant 10 Yr Amort_for deferral_102809_16.07E Wild Horse Wind Expansionwrkingfile SF 2 2" xfId="1119"/>
    <cellStyle name="_Book1_(C) WHE Proforma with ITC cash grant 10 Yr Amort_for deferral_102809_16.07E Wild Horse Wind Expansionwrkingfile SF 3" xfId="1120"/>
    <cellStyle name="_Book1_(C) WHE Proforma with ITC cash grant 10 Yr Amort_for deferral_102809_16.37E Wild Horse Expansion DeferralRevwrkingfile SF" xfId="1121"/>
    <cellStyle name="_Book1_(C) WHE Proforma with ITC cash grant 10 Yr Amort_for deferral_102809_16.37E Wild Horse Expansion DeferralRevwrkingfile SF 2" xfId="1122"/>
    <cellStyle name="_Book1_(C) WHE Proforma with ITC cash grant 10 Yr Amort_for deferral_102809_16.37E Wild Horse Expansion DeferralRevwrkingfile SF 2 2" xfId="1123"/>
    <cellStyle name="_Book1_(C) WHE Proforma with ITC cash grant 10 Yr Amort_for deferral_102809_16.37E Wild Horse Expansion DeferralRevwrkingfile SF 3" xfId="1124"/>
    <cellStyle name="_Book1_(C) WHE Proforma with ITC cash grant 10 Yr Amort_for rebuttal_120709" xfId="1125"/>
    <cellStyle name="_Book1_(C) WHE Proforma with ITC cash grant 10 Yr Amort_for rebuttal_120709 2" xfId="1126"/>
    <cellStyle name="_Book1_(C) WHE Proforma with ITC cash grant 10 Yr Amort_for rebuttal_120709 2 2" xfId="1127"/>
    <cellStyle name="_Book1_(C) WHE Proforma with ITC cash grant 10 Yr Amort_for rebuttal_120709 3" xfId="1128"/>
    <cellStyle name="_Book1_04.07E Wild Horse Wind Expansion" xfId="1129"/>
    <cellStyle name="_Book1_04.07E Wild Horse Wind Expansion 2" xfId="1130"/>
    <cellStyle name="_Book1_04.07E Wild Horse Wind Expansion 2 2" xfId="1131"/>
    <cellStyle name="_Book1_04.07E Wild Horse Wind Expansion 3" xfId="1132"/>
    <cellStyle name="_Book1_04.07E Wild Horse Wind Expansion_16.07E Wild Horse Wind Expansionwrkingfile" xfId="1133"/>
    <cellStyle name="_Book1_04.07E Wild Horse Wind Expansion_16.07E Wild Horse Wind Expansionwrkingfile 2" xfId="1134"/>
    <cellStyle name="_Book1_04.07E Wild Horse Wind Expansion_16.07E Wild Horse Wind Expansionwrkingfile 2 2" xfId="1135"/>
    <cellStyle name="_Book1_04.07E Wild Horse Wind Expansion_16.07E Wild Horse Wind Expansionwrkingfile 3" xfId="1136"/>
    <cellStyle name="_Book1_04.07E Wild Horse Wind Expansion_16.07E Wild Horse Wind Expansionwrkingfile SF" xfId="1137"/>
    <cellStyle name="_Book1_04.07E Wild Horse Wind Expansion_16.07E Wild Horse Wind Expansionwrkingfile SF 2" xfId="1138"/>
    <cellStyle name="_Book1_04.07E Wild Horse Wind Expansion_16.07E Wild Horse Wind Expansionwrkingfile SF 2 2" xfId="1139"/>
    <cellStyle name="_Book1_04.07E Wild Horse Wind Expansion_16.07E Wild Horse Wind Expansionwrkingfile SF 3" xfId="1140"/>
    <cellStyle name="_Book1_04.07E Wild Horse Wind Expansion_16.37E Wild Horse Expansion DeferralRevwrkingfile SF" xfId="1141"/>
    <cellStyle name="_Book1_04.07E Wild Horse Wind Expansion_16.37E Wild Horse Expansion DeferralRevwrkingfile SF 2" xfId="1142"/>
    <cellStyle name="_Book1_04.07E Wild Horse Wind Expansion_16.37E Wild Horse Expansion DeferralRevwrkingfile SF 2 2" xfId="1143"/>
    <cellStyle name="_Book1_04.07E Wild Horse Wind Expansion_16.37E Wild Horse Expansion DeferralRevwrkingfile SF 3" xfId="1144"/>
    <cellStyle name="_Book1_16.07E Wild Horse Wind Expansionwrkingfile" xfId="1145"/>
    <cellStyle name="_Book1_16.07E Wild Horse Wind Expansionwrkingfile 2" xfId="1146"/>
    <cellStyle name="_Book1_16.07E Wild Horse Wind Expansionwrkingfile 2 2" xfId="1147"/>
    <cellStyle name="_Book1_16.07E Wild Horse Wind Expansionwrkingfile 3" xfId="1148"/>
    <cellStyle name="_Book1_16.07E Wild Horse Wind Expansionwrkingfile SF" xfId="1149"/>
    <cellStyle name="_Book1_16.07E Wild Horse Wind Expansionwrkingfile SF 2" xfId="1150"/>
    <cellStyle name="_Book1_16.07E Wild Horse Wind Expansionwrkingfile SF 2 2" xfId="1151"/>
    <cellStyle name="_Book1_16.07E Wild Horse Wind Expansionwrkingfile SF 3" xfId="1152"/>
    <cellStyle name="_Book1_16.37E Wild Horse Expansion DeferralRevwrkingfile SF" xfId="1153"/>
    <cellStyle name="_Book1_16.37E Wild Horse Expansion DeferralRevwrkingfile SF 2" xfId="1154"/>
    <cellStyle name="_Book1_16.37E Wild Horse Expansion DeferralRevwrkingfile SF 2 2" xfId="1155"/>
    <cellStyle name="_Book1_16.37E Wild Horse Expansion DeferralRevwrkingfile SF 3" xfId="1156"/>
    <cellStyle name="_Book1_4 31 Regulatory Assets and Liabilities  7 06- Exhibit D" xfId="1157"/>
    <cellStyle name="_Book1_4 31 Regulatory Assets and Liabilities  7 06- Exhibit D 2" xfId="1158"/>
    <cellStyle name="_Book1_4 31 Regulatory Assets and Liabilities  7 06- Exhibit D 2 2" xfId="1159"/>
    <cellStyle name="_Book1_4 31 Regulatory Assets and Liabilities  7 06- Exhibit D 3" xfId="1160"/>
    <cellStyle name="_Book1_4 32 Regulatory Assets and Liabilities  7 06- Exhibit D" xfId="1161"/>
    <cellStyle name="_Book1_4 32 Regulatory Assets and Liabilities  7 06- Exhibit D 2" xfId="1162"/>
    <cellStyle name="_Book1_4 32 Regulatory Assets and Liabilities  7 06- Exhibit D 2 2" xfId="1163"/>
    <cellStyle name="_Book1_4 32 Regulatory Assets and Liabilities  7 06- Exhibit D 3" xfId="1164"/>
    <cellStyle name="_Book1_Book2" xfId="1165"/>
    <cellStyle name="_Book1_Book2 2" xfId="1166"/>
    <cellStyle name="_Book1_Book2 2 2" xfId="1167"/>
    <cellStyle name="_Book1_Book2 3" xfId="1168"/>
    <cellStyle name="_Book1_Book2_Adj Bench DR 3 for Initial Briefs (Electric)" xfId="1169"/>
    <cellStyle name="_Book1_Book2_Adj Bench DR 3 for Initial Briefs (Electric) 2" xfId="1170"/>
    <cellStyle name="_Book1_Book2_Adj Bench DR 3 for Initial Briefs (Electric) 2 2" xfId="1171"/>
    <cellStyle name="_Book1_Book2_Adj Bench DR 3 for Initial Briefs (Electric) 3" xfId="1172"/>
    <cellStyle name="_Book1_Book2_Electric Rev Req Model (2009 GRC) Rebuttal" xfId="1173"/>
    <cellStyle name="_Book1_Book2_Electric Rev Req Model (2009 GRC) Rebuttal 2" xfId="1174"/>
    <cellStyle name="_Book1_Book2_Electric Rev Req Model (2009 GRC) Rebuttal 2 2" xfId="1175"/>
    <cellStyle name="_Book1_Book2_Electric Rev Req Model (2009 GRC) Rebuttal 3" xfId="1176"/>
    <cellStyle name="_Book1_Book2_Electric Rev Req Model (2009 GRC) Rebuttal REmoval of New  WH Solar AdjustMI" xfId="1177"/>
    <cellStyle name="_Book1_Book2_Electric Rev Req Model (2009 GRC) Rebuttal REmoval of New  WH Solar AdjustMI 2" xfId="1178"/>
    <cellStyle name="_Book1_Book2_Electric Rev Req Model (2009 GRC) Rebuttal REmoval of New  WH Solar AdjustMI 2 2" xfId="1179"/>
    <cellStyle name="_Book1_Book2_Electric Rev Req Model (2009 GRC) Rebuttal REmoval of New  WH Solar AdjustMI 3" xfId="1180"/>
    <cellStyle name="_Book1_Book2_Electric Rev Req Model (2009 GRC) Revised 01-18-2010" xfId="1181"/>
    <cellStyle name="_Book1_Book2_Electric Rev Req Model (2009 GRC) Revised 01-18-2010 2" xfId="1182"/>
    <cellStyle name="_Book1_Book2_Electric Rev Req Model (2009 GRC) Revised 01-18-2010 2 2" xfId="1183"/>
    <cellStyle name="_Book1_Book2_Electric Rev Req Model (2009 GRC) Revised 01-18-2010 3" xfId="1184"/>
    <cellStyle name="_Book1_Book2_Final Order Electric EXHIBIT A-1" xfId="1185"/>
    <cellStyle name="_Book1_Book2_Final Order Electric EXHIBIT A-1 2" xfId="1186"/>
    <cellStyle name="_Book1_Book2_Final Order Electric EXHIBIT A-1 2 2" xfId="1187"/>
    <cellStyle name="_Book1_Book2_Final Order Electric EXHIBIT A-1 3" xfId="1188"/>
    <cellStyle name="_Book1_Book4" xfId="1189"/>
    <cellStyle name="_Book1_Book4 2" xfId="1190"/>
    <cellStyle name="_Book1_Book4 2 2" xfId="1191"/>
    <cellStyle name="_Book1_Book4 3" xfId="1192"/>
    <cellStyle name="_Book1_Book9" xfId="1193"/>
    <cellStyle name="_Book1_Book9 2" xfId="1194"/>
    <cellStyle name="_Book1_Book9 2 2" xfId="1195"/>
    <cellStyle name="_Book1_Book9 3" xfId="1196"/>
    <cellStyle name="_Book1_Electric COS Inputs" xfId="25"/>
    <cellStyle name="_Book1_Electric COS Inputs 2" xfId="1197"/>
    <cellStyle name="_Book1_Electric COS Inputs 2 2" xfId="1198"/>
    <cellStyle name="_Book1_Electric COS Inputs 2 2 2" xfId="1199"/>
    <cellStyle name="_Book1_Electric COS Inputs 2 3" xfId="1200"/>
    <cellStyle name="_Book1_Electric COS Inputs 2 3 2" xfId="1201"/>
    <cellStyle name="_Book1_Electric COS Inputs 2 4" xfId="1202"/>
    <cellStyle name="_Book1_Electric COS Inputs 2 4 2" xfId="1203"/>
    <cellStyle name="_Book1_Electric COS Inputs 3" xfId="1204"/>
    <cellStyle name="_Book1_Electric COS Inputs 3 2" xfId="1205"/>
    <cellStyle name="_Book1_Electric COS Inputs 4" xfId="1206"/>
    <cellStyle name="_Book1_Electric COS Inputs 4 2" xfId="1207"/>
    <cellStyle name="_Book1_Electric COS Inputs 5" xfId="1208"/>
    <cellStyle name="_Book1_Power Costs - Comparison bx Rbtl-Staff-Jt-PC" xfId="1209"/>
    <cellStyle name="_Book1_Power Costs - Comparison bx Rbtl-Staff-Jt-PC 2" xfId="1210"/>
    <cellStyle name="_Book1_Power Costs - Comparison bx Rbtl-Staff-Jt-PC 2 2" xfId="1211"/>
    <cellStyle name="_Book1_Power Costs - Comparison bx Rbtl-Staff-Jt-PC 3" xfId="1212"/>
    <cellStyle name="_Book1_Power Costs - Comparison bx Rbtl-Staff-Jt-PC_Adj Bench DR 3 for Initial Briefs (Electric)" xfId="1213"/>
    <cellStyle name="_Book1_Power Costs - Comparison bx Rbtl-Staff-Jt-PC_Adj Bench DR 3 for Initial Briefs (Electric) 2" xfId="1214"/>
    <cellStyle name="_Book1_Power Costs - Comparison bx Rbtl-Staff-Jt-PC_Adj Bench DR 3 for Initial Briefs (Electric) 2 2" xfId="1215"/>
    <cellStyle name="_Book1_Power Costs - Comparison bx Rbtl-Staff-Jt-PC_Adj Bench DR 3 for Initial Briefs (Electric) 3" xfId="1216"/>
    <cellStyle name="_Book1_Power Costs - Comparison bx Rbtl-Staff-Jt-PC_Electric Rev Req Model (2009 GRC) Rebuttal" xfId="1217"/>
    <cellStyle name="_Book1_Power Costs - Comparison bx Rbtl-Staff-Jt-PC_Electric Rev Req Model (2009 GRC) Rebuttal 2" xfId="1218"/>
    <cellStyle name="_Book1_Power Costs - Comparison bx Rbtl-Staff-Jt-PC_Electric Rev Req Model (2009 GRC) Rebuttal 2 2" xfId="1219"/>
    <cellStyle name="_Book1_Power Costs - Comparison bx Rbtl-Staff-Jt-PC_Electric Rev Req Model (2009 GRC) Rebuttal 3" xfId="1220"/>
    <cellStyle name="_Book1_Power Costs - Comparison bx Rbtl-Staff-Jt-PC_Electric Rev Req Model (2009 GRC) Rebuttal REmoval of New  WH Solar AdjustMI" xfId="1221"/>
    <cellStyle name="_Book1_Power Costs - Comparison bx Rbtl-Staff-Jt-PC_Electric Rev Req Model (2009 GRC) Rebuttal REmoval of New  WH Solar AdjustMI 2" xfId="1222"/>
    <cellStyle name="_Book1_Power Costs - Comparison bx Rbtl-Staff-Jt-PC_Electric Rev Req Model (2009 GRC) Rebuttal REmoval of New  WH Solar AdjustMI 2 2" xfId="1223"/>
    <cellStyle name="_Book1_Power Costs - Comparison bx Rbtl-Staff-Jt-PC_Electric Rev Req Model (2009 GRC) Rebuttal REmoval of New  WH Solar AdjustMI 3" xfId="1224"/>
    <cellStyle name="_Book1_Power Costs - Comparison bx Rbtl-Staff-Jt-PC_Electric Rev Req Model (2009 GRC) Revised 01-18-2010" xfId="1225"/>
    <cellStyle name="_Book1_Power Costs - Comparison bx Rbtl-Staff-Jt-PC_Electric Rev Req Model (2009 GRC) Revised 01-18-2010 2" xfId="1226"/>
    <cellStyle name="_Book1_Power Costs - Comparison bx Rbtl-Staff-Jt-PC_Electric Rev Req Model (2009 GRC) Revised 01-18-2010 2 2" xfId="1227"/>
    <cellStyle name="_Book1_Power Costs - Comparison bx Rbtl-Staff-Jt-PC_Electric Rev Req Model (2009 GRC) Revised 01-18-2010 3" xfId="1228"/>
    <cellStyle name="_Book1_Power Costs - Comparison bx Rbtl-Staff-Jt-PC_Final Order Electric EXHIBIT A-1" xfId="1229"/>
    <cellStyle name="_Book1_Power Costs - Comparison bx Rbtl-Staff-Jt-PC_Final Order Electric EXHIBIT A-1 2" xfId="1230"/>
    <cellStyle name="_Book1_Power Costs - Comparison bx Rbtl-Staff-Jt-PC_Final Order Electric EXHIBIT A-1 2 2" xfId="1231"/>
    <cellStyle name="_Book1_Power Costs - Comparison bx Rbtl-Staff-Jt-PC_Final Order Electric EXHIBIT A-1 3" xfId="1232"/>
    <cellStyle name="_Book1_Production Adj 4.37" xfId="26"/>
    <cellStyle name="_Book1_Production Adj 4.37 2" xfId="1233"/>
    <cellStyle name="_Book1_Production Adj 4.37 2 2" xfId="1234"/>
    <cellStyle name="_Book1_Production Adj 4.37 3" xfId="1235"/>
    <cellStyle name="_Book1_Purchased Power Adj 4.03" xfId="27"/>
    <cellStyle name="_Book1_Purchased Power Adj 4.03 2" xfId="1236"/>
    <cellStyle name="_Book1_Purchased Power Adj 4.03 2 2" xfId="1237"/>
    <cellStyle name="_Book1_Purchased Power Adj 4.03 3" xfId="1238"/>
    <cellStyle name="_Book1_Rebuttal Power Costs" xfId="1239"/>
    <cellStyle name="_Book1_Rebuttal Power Costs 2" xfId="1240"/>
    <cellStyle name="_Book1_Rebuttal Power Costs 2 2" xfId="1241"/>
    <cellStyle name="_Book1_Rebuttal Power Costs 3" xfId="1242"/>
    <cellStyle name="_Book1_Rebuttal Power Costs_Adj Bench DR 3 for Initial Briefs (Electric)" xfId="1243"/>
    <cellStyle name="_Book1_Rebuttal Power Costs_Adj Bench DR 3 for Initial Briefs (Electric) 2" xfId="1244"/>
    <cellStyle name="_Book1_Rebuttal Power Costs_Adj Bench DR 3 for Initial Briefs (Electric) 2 2" xfId="1245"/>
    <cellStyle name="_Book1_Rebuttal Power Costs_Adj Bench DR 3 for Initial Briefs (Electric) 3" xfId="1246"/>
    <cellStyle name="_Book1_Rebuttal Power Costs_Electric Rev Req Model (2009 GRC) Rebuttal" xfId="1247"/>
    <cellStyle name="_Book1_Rebuttal Power Costs_Electric Rev Req Model (2009 GRC) Rebuttal 2" xfId="1248"/>
    <cellStyle name="_Book1_Rebuttal Power Costs_Electric Rev Req Model (2009 GRC) Rebuttal 2 2" xfId="1249"/>
    <cellStyle name="_Book1_Rebuttal Power Costs_Electric Rev Req Model (2009 GRC) Rebuttal 3" xfId="1250"/>
    <cellStyle name="_Book1_Rebuttal Power Costs_Electric Rev Req Model (2009 GRC) Rebuttal REmoval of New  WH Solar AdjustMI" xfId="1251"/>
    <cellStyle name="_Book1_Rebuttal Power Costs_Electric Rev Req Model (2009 GRC) Rebuttal REmoval of New  WH Solar AdjustMI 2" xfId="1252"/>
    <cellStyle name="_Book1_Rebuttal Power Costs_Electric Rev Req Model (2009 GRC) Rebuttal REmoval of New  WH Solar AdjustMI 2 2" xfId="1253"/>
    <cellStyle name="_Book1_Rebuttal Power Costs_Electric Rev Req Model (2009 GRC) Rebuttal REmoval of New  WH Solar AdjustMI 3" xfId="1254"/>
    <cellStyle name="_Book1_Rebuttal Power Costs_Electric Rev Req Model (2009 GRC) Revised 01-18-2010" xfId="1255"/>
    <cellStyle name="_Book1_Rebuttal Power Costs_Electric Rev Req Model (2009 GRC) Revised 01-18-2010 2" xfId="1256"/>
    <cellStyle name="_Book1_Rebuttal Power Costs_Electric Rev Req Model (2009 GRC) Revised 01-18-2010 2 2" xfId="1257"/>
    <cellStyle name="_Book1_Rebuttal Power Costs_Electric Rev Req Model (2009 GRC) Revised 01-18-2010 3" xfId="1258"/>
    <cellStyle name="_Book1_Rebuttal Power Costs_Final Order Electric EXHIBIT A-1" xfId="1259"/>
    <cellStyle name="_Book1_Rebuttal Power Costs_Final Order Electric EXHIBIT A-1 2" xfId="1260"/>
    <cellStyle name="_Book1_Rebuttal Power Costs_Final Order Electric EXHIBIT A-1 2 2" xfId="1261"/>
    <cellStyle name="_Book1_Rebuttal Power Costs_Final Order Electric EXHIBIT A-1 3" xfId="1262"/>
    <cellStyle name="_Book1_ROR 5.02" xfId="28"/>
    <cellStyle name="_Book1_ROR 5.02 2" xfId="1263"/>
    <cellStyle name="_Book1_ROR 5.02 2 2" xfId="1264"/>
    <cellStyle name="_Book1_ROR 5.02 3" xfId="1265"/>
    <cellStyle name="_Book2" xfId="29"/>
    <cellStyle name="_x0013__Book2" xfId="1266"/>
    <cellStyle name="_Book2 10" xfId="1267"/>
    <cellStyle name="_x0013__Book2 10" xfId="1268"/>
    <cellStyle name="_Book2 10 2" xfId="1269"/>
    <cellStyle name="_Book2 11" xfId="1270"/>
    <cellStyle name="_Book2 11 2" xfId="1271"/>
    <cellStyle name="_Book2 12" xfId="1272"/>
    <cellStyle name="_Book2 12 2" xfId="1273"/>
    <cellStyle name="_Book2 13" xfId="1274"/>
    <cellStyle name="_Book2 13 2" xfId="1275"/>
    <cellStyle name="_Book2 14" xfId="1276"/>
    <cellStyle name="_Book2 14 2" xfId="1277"/>
    <cellStyle name="_Book2 15" xfId="1278"/>
    <cellStyle name="_Book2 15 2" xfId="1279"/>
    <cellStyle name="_Book2 16" xfId="1280"/>
    <cellStyle name="_Book2 16 2" xfId="1281"/>
    <cellStyle name="_Book2 17" xfId="1282"/>
    <cellStyle name="_Book2 17 2" xfId="1283"/>
    <cellStyle name="_Book2 18" xfId="1284"/>
    <cellStyle name="_Book2 18 2" xfId="1285"/>
    <cellStyle name="_Book2 19" xfId="1286"/>
    <cellStyle name="_Book2 2" xfId="1287"/>
    <cellStyle name="_x0013__Book2 2" xfId="1288"/>
    <cellStyle name="_Book2 2 10" xfId="1289"/>
    <cellStyle name="_Book2 2 2" xfId="1290"/>
    <cellStyle name="_x0013__Book2 2 2" xfId="1291"/>
    <cellStyle name="_Book2 2 2 2" xfId="1292"/>
    <cellStyle name="_Book2 2 3" xfId="1293"/>
    <cellStyle name="_Book2 2 3 2" xfId="1294"/>
    <cellStyle name="_Book2 2 4" xfId="1295"/>
    <cellStyle name="_Book2 2 4 2" xfId="1296"/>
    <cellStyle name="_Book2 2 5" xfId="1297"/>
    <cellStyle name="_Book2 2 5 2" xfId="1298"/>
    <cellStyle name="_Book2 2 6" xfId="1299"/>
    <cellStyle name="_Book2 2 6 2" xfId="1300"/>
    <cellStyle name="_Book2 2 7" xfId="1301"/>
    <cellStyle name="_Book2 2 7 2" xfId="1302"/>
    <cellStyle name="_Book2 2 8" xfId="1303"/>
    <cellStyle name="_Book2 2 8 2" xfId="1304"/>
    <cellStyle name="_Book2 2 9" xfId="1305"/>
    <cellStyle name="_Book2 2 9 2" xfId="1306"/>
    <cellStyle name="_Book2 20" xfId="1307"/>
    <cellStyle name="_Book2 21" xfId="1308"/>
    <cellStyle name="_Book2 22" xfId="1309"/>
    <cellStyle name="_Book2 23" xfId="1310"/>
    <cellStyle name="_Book2 24" xfId="1311"/>
    <cellStyle name="_Book2 25" xfId="1312"/>
    <cellStyle name="_Book2 26" xfId="1313"/>
    <cellStyle name="_Book2 27" xfId="1314"/>
    <cellStyle name="_Book2 28" xfId="1315"/>
    <cellStyle name="_Book2 29" xfId="1316"/>
    <cellStyle name="_Book2 3" xfId="1317"/>
    <cellStyle name="_x0013__Book2 3" xfId="1318"/>
    <cellStyle name="_Book2 3 10" xfId="1319"/>
    <cellStyle name="_Book2 3 10 2" xfId="1320"/>
    <cellStyle name="_Book2 3 11" xfId="1321"/>
    <cellStyle name="_Book2 3 11 2" xfId="1322"/>
    <cellStyle name="_Book2 3 12" xfId="1323"/>
    <cellStyle name="_Book2 3 12 2" xfId="1324"/>
    <cellStyle name="_Book2 3 13" xfId="1325"/>
    <cellStyle name="_Book2 3 13 2" xfId="1326"/>
    <cellStyle name="_Book2 3 14" xfId="1327"/>
    <cellStyle name="_Book2 3 14 2" xfId="1328"/>
    <cellStyle name="_Book2 3 15" xfId="1329"/>
    <cellStyle name="_Book2 3 15 2" xfId="1330"/>
    <cellStyle name="_Book2 3 16" xfId="1331"/>
    <cellStyle name="_Book2 3 16 2" xfId="1332"/>
    <cellStyle name="_Book2 3 17" xfId="1333"/>
    <cellStyle name="_Book2 3 17 2" xfId="1334"/>
    <cellStyle name="_Book2 3 18" xfId="1335"/>
    <cellStyle name="_Book2 3 18 2" xfId="1336"/>
    <cellStyle name="_Book2 3 19" xfId="1337"/>
    <cellStyle name="_Book2 3 19 2" xfId="1338"/>
    <cellStyle name="_Book2 3 2" xfId="1339"/>
    <cellStyle name="_x0013__Book2 3 2" xfId="1340"/>
    <cellStyle name="_Book2 3 2 2" xfId="1341"/>
    <cellStyle name="_Book2 3 20" xfId="1342"/>
    <cellStyle name="_Book2 3 20 2" xfId="1343"/>
    <cellStyle name="_Book2 3 21" xfId="1344"/>
    <cellStyle name="_Book2 3 21 2" xfId="1345"/>
    <cellStyle name="_Book2 3 22" xfId="1346"/>
    <cellStyle name="_Book2 3 23" xfId="1347"/>
    <cellStyle name="_Book2 3 24" xfId="1348"/>
    <cellStyle name="_Book2 3 25" xfId="1349"/>
    <cellStyle name="_Book2 3 26" xfId="1350"/>
    <cellStyle name="_Book2 3 27" xfId="1351"/>
    <cellStyle name="_Book2 3 28" xfId="1352"/>
    <cellStyle name="_Book2 3 29" xfId="1353"/>
    <cellStyle name="_Book2 3 3" xfId="1354"/>
    <cellStyle name="_Book2 3 3 2" xfId="1355"/>
    <cellStyle name="_Book2 3 30" xfId="1356"/>
    <cellStyle name="_Book2 3 31" xfId="1357"/>
    <cellStyle name="_Book2 3 32" xfId="1358"/>
    <cellStyle name="_Book2 3 33" xfId="1359"/>
    <cellStyle name="_Book2 3 34" xfId="1360"/>
    <cellStyle name="_Book2 3 35" xfId="1361"/>
    <cellStyle name="_Book2 3 36" xfId="1362"/>
    <cellStyle name="_Book2 3 37" xfId="1363"/>
    <cellStyle name="_Book2 3 38" xfId="1364"/>
    <cellStyle name="_Book2 3 39" xfId="1365"/>
    <cellStyle name="_Book2 3 4" xfId="1366"/>
    <cellStyle name="_Book2 3 4 2" xfId="1367"/>
    <cellStyle name="_Book2 3 40" xfId="1368"/>
    <cellStyle name="_Book2 3 41" xfId="1369"/>
    <cellStyle name="_Book2 3 42" xfId="1370"/>
    <cellStyle name="_Book2 3 43" xfId="1371"/>
    <cellStyle name="_Book2 3 44" xfId="1372"/>
    <cellStyle name="_Book2 3 45" xfId="1373"/>
    <cellStyle name="_Book2 3 5" xfId="1374"/>
    <cellStyle name="_Book2 3 5 2" xfId="1375"/>
    <cellStyle name="_Book2 3 6" xfId="1376"/>
    <cellStyle name="_Book2 3 6 2" xfId="1377"/>
    <cellStyle name="_Book2 3 7" xfId="1378"/>
    <cellStyle name="_Book2 3 7 2" xfId="1379"/>
    <cellStyle name="_Book2 3 8" xfId="1380"/>
    <cellStyle name="_Book2 3 8 2" xfId="1381"/>
    <cellStyle name="_Book2 3 9" xfId="1382"/>
    <cellStyle name="_Book2 3 9 2" xfId="1383"/>
    <cellStyle name="_Book2 30" xfId="1384"/>
    <cellStyle name="_Book2 31" xfId="1385"/>
    <cellStyle name="_Book2 32" xfId="1386"/>
    <cellStyle name="_Book2 33" xfId="1387"/>
    <cellStyle name="_Book2 4" xfId="1388"/>
    <cellStyle name="_x0013__Book2 4" xfId="1389"/>
    <cellStyle name="_Book2 4 10" xfId="1390"/>
    <cellStyle name="_Book2 4 10 2" xfId="1391"/>
    <cellStyle name="_Book2 4 11" xfId="1392"/>
    <cellStyle name="_Book2 4 11 2" xfId="1393"/>
    <cellStyle name="_Book2 4 12" xfId="1394"/>
    <cellStyle name="_Book2 4 12 2" xfId="1395"/>
    <cellStyle name="_Book2 4 13" xfId="1396"/>
    <cellStyle name="_Book2 4 13 2" xfId="1397"/>
    <cellStyle name="_Book2 4 14" xfId="1398"/>
    <cellStyle name="_Book2 4 14 2" xfId="1399"/>
    <cellStyle name="_Book2 4 15" xfId="1400"/>
    <cellStyle name="_Book2 4 15 2" xfId="1401"/>
    <cellStyle name="_Book2 4 16" xfId="1402"/>
    <cellStyle name="_Book2 4 16 2" xfId="1403"/>
    <cellStyle name="_Book2 4 17" xfId="1404"/>
    <cellStyle name="_Book2 4 17 2" xfId="1405"/>
    <cellStyle name="_Book2 4 18" xfId="1406"/>
    <cellStyle name="_Book2 4 18 2" xfId="1407"/>
    <cellStyle name="_Book2 4 19" xfId="1408"/>
    <cellStyle name="_Book2 4 19 2" xfId="1409"/>
    <cellStyle name="_Book2 4 2" xfId="1410"/>
    <cellStyle name="_x0013__Book2 4 2" xfId="1411"/>
    <cellStyle name="_Book2 4 2 2" xfId="1412"/>
    <cellStyle name="_Book2 4 20" xfId="1413"/>
    <cellStyle name="_Book2 4 20 2" xfId="1414"/>
    <cellStyle name="_Book2 4 21" xfId="1415"/>
    <cellStyle name="_Book2 4 22" xfId="1416"/>
    <cellStyle name="_Book2 4 23" xfId="1417"/>
    <cellStyle name="_Book2 4 24" xfId="1418"/>
    <cellStyle name="_Book2 4 25" xfId="1419"/>
    <cellStyle name="_Book2 4 26" xfId="1420"/>
    <cellStyle name="_Book2 4 27" xfId="1421"/>
    <cellStyle name="_Book2 4 28" xfId="1422"/>
    <cellStyle name="_Book2 4 29" xfId="1423"/>
    <cellStyle name="_Book2 4 3" xfId="1424"/>
    <cellStyle name="_Book2 4 3 2" xfId="1425"/>
    <cellStyle name="_Book2 4 30" xfId="1426"/>
    <cellStyle name="_Book2 4 31" xfId="1427"/>
    <cellStyle name="_Book2 4 32" xfId="1428"/>
    <cellStyle name="_Book2 4 33" xfId="1429"/>
    <cellStyle name="_Book2 4 34" xfId="1430"/>
    <cellStyle name="_Book2 4 35" xfId="1431"/>
    <cellStyle name="_Book2 4 36" xfId="1432"/>
    <cellStyle name="_Book2 4 37" xfId="1433"/>
    <cellStyle name="_Book2 4 38" xfId="1434"/>
    <cellStyle name="_Book2 4 39" xfId="1435"/>
    <cellStyle name="_Book2 4 4" xfId="1436"/>
    <cellStyle name="_Book2 4 4 2" xfId="1437"/>
    <cellStyle name="_Book2 4 40" xfId="1438"/>
    <cellStyle name="_Book2 4 41" xfId="1439"/>
    <cellStyle name="_Book2 4 42" xfId="1440"/>
    <cellStyle name="_Book2 4 43" xfId="1441"/>
    <cellStyle name="_Book2 4 44" xfId="1442"/>
    <cellStyle name="_Book2 4 45" xfId="1443"/>
    <cellStyle name="_Book2 4 5" xfId="1444"/>
    <cellStyle name="_Book2 4 5 2" xfId="1445"/>
    <cellStyle name="_Book2 4 6" xfId="1446"/>
    <cellStyle name="_Book2 4 6 2" xfId="1447"/>
    <cellStyle name="_Book2 4 7" xfId="1448"/>
    <cellStyle name="_Book2 4 7 2" xfId="1449"/>
    <cellStyle name="_Book2 4 8" xfId="1450"/>
    <cellStyle name="_Book2 4 8 2" xfId="1451"/>
    <cellStyle name="_Book2 4 9" xfId="1452"/>
    <cellStyle name="_Book2 4 9 2" xfId="1453"/>
    <cellStyle name="_Book2 5" xfId="1454"/>
    <cellStyle name="_x0013__Book2 5" xfId="1455"/>
    <cellStyle name="_Book2 5 2" xfId="1456"/>
    <cellStyle name="_x0013__Book2 5 2" xfId="1457"/>
    <cellStyle name="_Book2 5 2 2" xfId="1458"/>
    <cellStyle name="_Book2 5 3" xfId="1459"/>
    <cellStyle name="_Book2 5 3 2" xfId="1460"/>
    <cellStyle name="_Book2 5 4" xfId="1461"/>
    <cellStyle name="_Book2 5 4 2" xfId="1462"/>
    <cellStyle name="_Book2 5 5" xfId="1463"/>
    <cellStyle name="_Book2 5 5 2" xfId="1464"/>
    <cellStyle name="_Book2 5 6" xfId="1465"/>
    <cellStyle name="_Book2 5 6 2" xfId="1466"/>
    <cellStyle name="_Book2 5 7" xfId="1467"/>
    <cellStyle name="_Book2 6" xfId="1468"/>
    <cellStyle name="_x0013__Book2 6" xfId="1469"/>
    <cellStyle name="_Book2 6 2" xfId="1470"/>
    <cellStyle name="_x0013__Book2 6 2" xfId="1471"/>
    <cellStyle name="_Book2 7" xfId="1472"/>
    <cellStyle name="_x0013__Book2 7" xfId="1473"/>
    <cellStyle name="_Book2 7 2" xfId="1474"/>
    <cellStyle name="_x0013__Book2 7 2" xfId="1475"/>
    <cellStyle name="_Book2 8" xfId="1476"/>
    <cellStyle name="_x0013__Book2 8" xfId="1477"/>
    <cellStyle name="_Book2 8 2" xfId="1478"/>
    <cellStyle name="_x0013__Book2 8 2" xfId="1479"/>
    <cellStyle name="_Book2 9" xfId="1480"/>
    <cellStyle name="_x0013__Book2 9" xfId="1481"/>
    <cellStyle name="_Book2 9 2" xfId="1482"/>
    <cellStyle name="_x0013__Book2 9 2" xfId="1483"/>
    <cellStyle name="_Book2_04 07E Wild Horse Wind Expansion (C) (2)" xfId="30"/>
    <cellStyle name="_Book2_04 07E Wild Horse Wind Expansion (C) (2) 2" xfId="1484"/>
    <cellStyle name="_Book2_04 07E Wild Horse Wind Expansion (C) (2) 2 2" xfId="1485"/>
    <cellStyle name="_Book2_04 07E Wild Horse Wind Expansion (C) (2) 3" xfId="1486"/>
    <cellStyle name="_Book2_04 07E Wild Horse Wind Expansion (C) (2)_Adj Bench DR 3 for Initial Briefs (Electric)" xfId="1487"/>
    <cellStyle name="_Book2_04 07E Wild Horse Wind Expansion (C) (2)_Adj Bench DR 3 for Initial Briefs (Electric) 2" xfId="1488"/>
    <cellStyle name="_Book2_04 07E Wild Horse Wind Expansion (C) (2)_Adj Bench DR 3 for Initial Briefs (Electric) 2 2" xfId="1489"/>
    <cellStyle name="_Book2_04 07E Wild Horse Wind Expansion (C) (2)_Adj Bench DR 3 for Initial Briefs (Electric) 3" xfId="1490"/>
    <cellStyle name="_Book2_04 07E Wild Horse Wind Expansion (C) (2)_Electric Rev Req Model (2009 GRC) " xfId="1491"/>
    <cellStyle name="_Book2_04 07E Wild Horse Wind Expansion (C) (2)_Electric Rev Req Model (2009 GRC)  2" xfId="1492"/>
    <cellStyle name="_Book2_04 07E Wild Horse Wind Expansion (C) (2)_Electric Rev Req Model (2009 GRC)  2 2" xfId="1493"/>
    <cellStyle name="_Book2_04 07E Wild Horse Wind Expansion (C) (2)_Electric Rev Req Model (2009 GRC)  3" xfId="1494"/>
    <cellStyle name="_Book2_04 07E Wild Horse Wind Expansion (C) (2)_Electric Rev Req Model (2009 GRC) Rebuttal" xfId="1495"/>
    <cellStyle name="_Book2_04 07E Wild Horse Wind Expansion (C) (2)_Electric Rev Req Model (2009 GRC) Rebuttal 2" xfId="1496"/>
    <cellStyle name="_Book2_04 07E Wild Horse Wind Expansion (C) (2)_Electric Rev Req Model (2009 GRC) Rebuttal 2 2" xfId="1497"/>
    <cellStyle name="_Book2_04 07E Wild Horse Wind Expansion (C) (2)_Electric Rev Req Model (2009 GRC) Rebuttal 3" xfId="1498"/>
    <cellStyle name="_Book2_04 07E Wild Horse Wind Expansion (C) (2)_Electric Rev Req Model (2009 GRC) Rebuttal REmoval of New  WH Solar AdjustMI" xfId="1499"/>
    <cellStyle name="_Book2_04 07E Wild Horse Wind Expansion (C) (2)_Electric Rev Req Model (2009 GRC) Rebuttal REmoval of New  WH Solar AdjustMI 2" xfId="1500"/>
    <cellStyle name="_Book2_04 07E Wild Horse Wind Expansion (C) (2)_Electric Rev Req Model (2009 GRC) Rebuttal REmoval of New  WH Solar AdjustMI 2 2" xfId="1501"/>
    <cellStyle name="_Book2_04 07E Wild Horse Wind Expansion (C) (2)_Electric Rev Req Model (2009 GRC) Rebuttal REmoval of New  WH Solar AdjustMI 3" xfId="1502"/>
    <cellStyle name="_Book2_04 07E Wild Horse Wind Expansion (C) (2)_Electric Rev Req Model (2009 GRC) Revised 01-18-2010" xfId="1503"/>
    <cellStyle name="_Book2_04 07E Wild Horse Wind Expansion (C) (2)_Electric Rev Req Model (2009 GRC) Revised 01-18-2010 2" xfId="1504"/>
    <cellStyle name="_Book2_04 07E Wild Horse Wind Expansion (C) (2)_Electric Rev Req Model (2009 GRC) Revised 01-18-2010 2 2" xfId="1505"/>
    <cellStyle name="_Book2_04 07E Wild Horse Wind Expansion (C) (2)_Electric Rev Req Model (2009 GRC) Revised 01-18-2010 3" xfId="1506"/>
    <cellStyle name="_Book2_04 07E Wild Horse Wind Expansion (C) (2)_Final Order Electric EXHIBIT A-1" xfId="1507"/>
    <cellStyle name="_Book2_04 07E Wild Horse Wind Expansion (C) (2)_Final Order Electric EXHIBIT A-1 2" xfId="1508"/>
    <cellStyle name="_Book2_04 07E Wild Horse Wind Expansion (C) (2)_Final Order Electric EXHIBIT A-1 2 2" xfId="1509"/>
    <cellStyle name="_Book2_04 07E Wild Horse Wind Expansion (C) (2)_Final Order Electric EXHIBIT A-1 3" xfId="1510"/>
    <cellStyle name="_Book2_04 07E Wild Horse Wind Expansion (C) (2)_TENASKA REGULATORY ASSET" xfId="1511"/>
    <cellStyle name="_Book2_04 07E Wild Horse Wind Expansion (C) (2)_TENASKA REGULATORY ASSET 2" xfId="1512"/>
    <cellStyle name="_Book2_04 07E Wild Horse Wind Expansion (C) (2)_TENASKA REGULATORY ASSET 2 2" xfId="1513"/>
    <cellStyle name="_Book2_04 07E Wild Horse Wind Expansion (C) (2)_TENASKA REGULATORY ASSET 3" xfId="1514"/>
    <cellStyle name="_Book2_16.37E Wild Horse Expansion DeferralRevwrkingfile SF" xfId="1515"/>
    <cellStyle name="_Book2_16.37E Wild Horse Expansion DeferralRevwrkingfile SF 2" xfId="1516"/>
    <cellStyle name="_Book2_16.37E Wild Horse Expansion DeferralRevwrkingfile SF 2 2" xfId="1517"/>
    <cellStyle name="_Book2_16.37E Wild Horse Expansion DeferralRevwrkingfile SF 3" xfId="1518"/>
    <cellStyle name="_Book2_2010 PTC's July1_Dec31 2010 " xfId="493"/>
    <cellStyle name="_Book2_2010 PTC's Sept10_Aug11 (Version 4)" xfId="494"/>
    <cellStyle name="_Book2_4 31 Regulatory Assets and Liabilities  7 06- Exhibit D" xfId="1519"/>
    <cellStyle name="_Book2_4 31 Regulatory Assets and Liabilities  7 06- Exhibit D 2" xfId="1520"/>
    <cellStyle name="_Book2_4 31 Regulatory Assets and Liabilities  7 06- Exhibit D 2 2" xfId="1521"/>
    <cellStyle name="_Book2_4 31 Regulatory Assets and Liabilities  7 06- Exhibit D 3" xfId="1522"/>
    <cellStyle name="_Book2_4 32 Regulatory Assets and Liabilities  7 06- Exhibit D" xfId="1523"/>
    <cellStyle name="_Book2_4 32 Regulatory Assets and Liabilities  7 06- Exhibit D 2" xfId="1524"/>
    <cellStyle name="_Book2_4 32 Regulatory Assets and Liabilities  7 06- Exhibit D 2 2" xfId="1525"/>
    <cellStyle name="_Book2_4 32 Regulatory Assets and Liabilities  7 06- Exhibit D 3" xfId="1526"/>
    <cellStyle name="_x0013__Book2_Adj Bench DR 3 for Initial Briefs (Electric)" xfId="1527"/>
    <cellStyle name="_x0013__Book2_Adj Bench DR 3 for Initial Briefs (Electric) 2" xfId="1528"/>
    <cellStyle name="_x0013__Book2_Adj Bench DR 3 for Initial Briefs (Electric) 2 2" xfId="1529"/>
    <cellStyle name="_x0013__Book2_Adj Bench DR 3 for Initial Briefs (Electric) 3" xfId="1530"/>
    <cellStyle name="_Book2_Att B to RECs proceeds proposal" xfId="495"/>
    <cellStyle name="_Book2_Backup for Attachment B 2010-09-09" xfId="496"/>
    <cellStyle name="_Book2_Bench Request - Attachment B" xfId="497"/>
    <cellStyle name="_Book2_Book2" xfId="1531"/>
    <cellStyle name="_Book2_Book2 2" xfId="1532"/>
    <cellStyle name="_Book2_Book2 2 2" xfId="1533"/>
    <cellStyle name="_Book2_Book2 3" xfId="1534"/>
    <cellStyle name="_Book2_Book2_Adj Bench DR 3 for Initial Briefs (Electric)" xfId="1535"/>
    <cellStyle name="_Book2_Book2_Adj Bench DR 3 for Initial Briefs (Electric) 2" xfId="1536"/>
    <cellStyle name="_Book2_Book2_Adj Bench DR 3 for Initial Briefs (Electric) 2 2" xfId="1537"/>
    <cellStyle name="_Book2_Book2_Adj Bench DR 3 for Initial Briefs (Electric) 3" xfId="1538"/>
    <cellStyle name="_Book2_Book2_Electric Rev Req Model (2009 GRC) Rebuttal" xfId="1539"/>
    <cellStyle name="_Book2_Book2_Electric Rev Req Model (2009 GRC) Rebuttal 2" xfId="1540"/>
    <cellStyle name="_Book2_Book2_Electric Rev Req Model (2009 GRC) Rebuttal 2 2" xfId="1541"/>
    <cellStyle name="_Book2_Book2_Electric Rev Req Model (2009 GRC) Rebuttal 3" xfId="1542"/>
    <cellStyle name="_Book2_Book2_Electric Rev Req Model (2009 GRC) Rebuttal REmoval of New  WH Solar AdjustMI" xfId="1543"/>
    <cellStyle name="_Book2_Book2_Electric Rev Req Model (2009 GRC) Rebuttal REmoval of New  WH Solar AdjustMI 2" xfId="1544"/>
    <cellStyle name="_Book2_Book2_Electric Rev Req Model (2009 GRC) Rebuttal REmoval of New  WH Solar AdjustMI 2 2" xfId="1545"/>
    <cellStyle name="_Book2_Book2_Electric Rev Req Model (2009 GRC) Rebuttal REmoval of New  WH Solar AdjustMI 3" xfId="1546"/>
    <cellStyle name="_Book2_Book2_Electric Rev Req Model (2009 GRC) Revised 01-18-2010" xfId="1547"/>
    <cellStyle name="_Book2_Book2_Electric Rev Req Model (2009 GRC) Revised 01-18-2010 2" xfId="1548"/>
    <cellStyle name="_Book2_Book2_Electric Rev Req Model (2009 GRC) Revised 01-18-2010 2 2" xfId="1549"/>
    <cellStyle name="_Book2_Book2_Electric Rev Req Model (2009 GRC) Revised 01-18-2010 3" xfId="1550"/>
    <cellStyle name="_Book2_Book2_Final Order Electric EXHIBIT A-1" xfId="1551"/>
    <cellStyle name="_Book2_Book2_Final Order Electric EXHIBIT A-1 2" xfId="1552"/>
    <cellStyle name="_Book2_Book2_Final Order Electric EXHIBIT A-1 2 2" xfId="1553"/>
    <cellStyle name="_Book2_Book2_Final Order Electric EXHIBIT A-1 3" xfId="1554"/>
    <cellStyle name="_Book2_Book4" xfId="1555"/>
    <cellStyle name="_Book2_Book4 2" xfId="1556"/>
    <cellStyle name="_Book2_Book4 2 2" xfId="1557"/>
    <cellStyle name="_Book2_Book4 3" xfId="1558"/>
    <cellStyle name="_Book2_Book9" xfId="1559"/>
    <cellStyle name="_Book2_Book9 2" xfId="1560"/>
    <cellStyle name="_Book2_Book9 2 2" xfId="1561"/>
    <cellStyle name="_Book2_Book9 3" xfId="1562"/>
    <cellStyle name="_Book2_Check the Interest Calculation" xfId="498"/>
    <cellStyle name="_Book2_Check the Interest Calculation_Scenario 1 REC vs PTC Offset" xfId="499"/>
    <cellStyle name="_Book2_Check the Interest Calculation_Scenario 3" xfId="500"/>
    <cellStyle name="_x0013__Book2_Electric Rev Req Model (2009 GRC) Rebuttal" xfId="1563"/>
    <cellStyle name="_x0013__Book2_Electric Rev Req Model (2009 GRC) Rebuttal 2" xfId="1564"/>
    <cellStyle name="_x0013__Book2_Electric Rev Req Model (2009 GRC) Rebuttal 2 2" xfId="1565"/>
    <cellStyle name="_x0013__Book2_Electric Rev Req Model (2009 GRC) Rebuttal 3" xfId="1566"/>
    <cellStyle name="_x0013__Book2_Electric Rev Req Model (2009 GRC) Rebuttal REmoval of New  WH Solar AdjustMI" xfId="1567"/>
    <cellStyle name="_x0013__Book2_Electric Rev Req Model (2009 GRC) Rebuttal REmoval of New  WH Solar AdjustMI 2" xfId="1568"/>
    <cellStyle name="_x0013__Book2_Electric Rev Req Model (2009 GRC) Rebuttal REmoval of New  WH Solar AdjustMI 2 2" xfId="1569"/>
    <cellStyle name="_x0013__Book2_Electric Rev Req Model (2009 GRC) Rebuttal REmoval of New  WH Solar AdjustMI 3" xfId="1570"/>
    <cellStyle name="_x0013__Book2_Electric Rev Req Model (2009 GRC) Revised 01-18-2010" xfId="1571"/>
    <cellStyle name="_x0013__Book2_Electric Rev Req Model (2009 GRC) Revised 01-18-2010 2" xfId="1572"/>
    <cellStyle name="_x0013__Book2_Electric Rev Req Model (2009 GRC) Revised 01-18-2010 2 2" xfId="1573"/>
    <cellStyle name="_x0013__Book2_Electric Rev Req Model (2009 GRC) Revised 01-18-2010 3" xfId="1574"/>
    <cellStyle name="_x0013__Book2_Final Order Electric EXHIBIT A-1" xfId="1575"/>
    <cellStyle name="_x0013__Book2_Final Order Electric EXHIBIT A-1 2" xfId="1576"/>
    <cellStyle name="_x0013__Book2_Final Order Electric EXHIBIT A-1 2 2" xfId="1577"/>
    <cellStyle name="_x0013__Book2_Final Order Electric EXHIBIT A-1 3" xfId="1578"/>
    <cellStyle name="_Book2_INPUTS" xfId="31"/>
    <cellStyle name="_Book2_INPUTS 2" xfId="1579"/>
    <cellStyle name="_Book2_INPUTS 2 2" xfId="1580"/>
    <cellStyle name="_Book2_INPUTS 3" xfId="1581"/>
    <cellStyle name="_Book2_Power Costs - Comparison bx Rbtl-Staff-Jt-PC" xfId="1582"/>
    <cellStyle name="_Book2_Power Costs - Comparison bx Rbtl-Staff-Jt-PC 2" xfId="1583"/>
    <cellStyle name="_Book2_Power Costs - Comparison bx Rbtl-Staff-Jt-PC 2 2" xfId="1584"/>
    <cellStyle name="_Book2_Power Costs - Comparison bx Rbtl-Staff-Jt-PC 3" xfId="1585"/>
    <cellStyle name="_Book2_Power Costs - Comparison bx Rbtl-Staff-Jt-PC_Adj Bench DR 3 for Initial Briefs (Electric)" xfId="1586"/>
    <cellStyle name="_Book2_Power Costs - Comparison bx Rbtl-Staff-Jt-PC_Adj Bench DR 3 for Initial Briefs (Electric) 2" xfId="1587"/>
    <cellStyle name="_Book2_Power Costs - Comparison bx Rbtl-Staff-Jt-PC_Adj Bench DR 3 for Initial Briefs (Electric) 2 2" xfId="1588"/>
    <cellStyle name="_Book2_Power Costs - Comparison bx Rbtl-Staff-Jt-PC_Adj Bench DR 3 for Initial Briefs (Electric) 3" xfId="1589"/>
    <cellStyle name="_Book2_Power Costs - Comparison bx Rbtl-Staff-Jt-PC_Electric Rev Req Model (2009 GRC) Rebuttal" xfId="1590"/>
    <cellStyle name="_Book2_Power Costs - Comparison bx Rbtl-Staff-Jt-PC_Electric Rev Req Model (2009 GRC) Rebuttal 2" xfId="1591"/>
    <cellStyle name="_Book2_Power Costs - Comparison bx Rbtl-Staff-Jt-PC_Electric Rev Req Model (2009 GRC) Rebuttal 2 2" xfId="1592"/>
    <cellStyle name="_Book2_Power Costs - Comparison bx Rbtl-Staff-Jt-PC_Electric Rev Req Model (2009 GRC) Rebuttal 3" xfId="1593"/>
    <cellStyle name="_Book2_Power Costs - Comparison bx Rbtl-Staff-Jt-PC_Electric Rev Req Model (2009 GRC) Rebuttal REmoval of New  WH Solar AdjustMI" xfId="1594"/>
    <cellStyle name="_Book2_Power Costs - Comparison bx Rbtl-Staff-Jt-PC_Electric Rev Req Model (2009 GRC) Rebuttal REmoval of New  WH Solar AdjustMI 2" xfId="1595"/>
    <cellStyle name="_Book2_Power Costs - Comparison bx Rbtl-Staff-Jt-PC_Electric Rev Req Model (2009 GRC) Rebuttal REmoval of New  WH Solar AdjustMI 2 2" xfId="1596"/>
    <cellStyle name="_Book2_Power Costs - Comparison bx Rbtl-Staff-Jt-PC_Electric Rev Req Model (2009 GRC) Rebuttal REmoval of New  WH Solar AdjustMI 3" xfId="1597"/>
    <cellStyle name="_Book2_Power Costs - Comparison bx Rbtl-Staff-Jt-PC_Electric Rev Req Model (2009 GRC) Revised 01-18-2010" xfId="1598"/>
    <cellStyle name="_Book2_Power Costs - Comparison bx Rbtl-Staff-Jt-PC_Electric Rev Req Model (2009 GRC) Revised 01-18-2010 2" xfId="1599"/>
    <cellStyle name="_Book2_Power Costs - Comparison bx Rbtl-Staff-Jt-PC_Electric Rev Req Model (2009 GRC) Revised 01-18-2010 2 2" xfId="1600"/>
    <cellStyle name="_Book2_Power Costs - Comparison bx Rbtl-Staff-Jt-PC_Electric Rev Req Model (2009 GRC) Revised 01-18-2010 3" xfId="1601"/>
    <cellStyle name="_Book2_Power Costs - Comparison bx Rbtl-Staff-Jt-PC_Final Order Electric EXHIBIT A-1" xfId="1602"/>
    <cellStyle name="_Book2_Power Costs - Comparison bx Rbtl-Staff-Jt-PC_Final Order Electric EXHIBIT A-1 2" xfId="1603"/>
    <cellStyle name="_Book2_Power Costs - Comparison bx Rbtl-Staff-Jt-PC_Final Order Electric EXHIBIT A-1 2 2" xfId="1604"/>
    <cellStyle name="_Book2_Power Costs - Comparison bx Rbtl-Staff-Jt-PC_Final Order Electric EXHIBIT A-1 3" xfId="1605"/>
    <cellStyle name="_Book2_Production Adj 4.37" xfId="32"/>
    <cellStyle name="_Book2_Production Adj 4.37 2" xfId="1606"/>
    <cellStyle name="_Book2_Production Adj 4.37 2 2" xfId="1607"/>
    <cellStyle name="_Book2_Production Adj 4.37 3" xfId="1608"/>
    <cellStyle name="_Book2_Purchased Power Adj 4.03" xfId="33"/>
    <cellStyle name="_Book2_Purchased Power Adj 4.03 2" xfId="1609"/>
    <cellStyle name="_Book2_Purchased Power Adj 4.03 2 2" xfId="1610"/>
    <cellStyle name="_Book2_Purchased Power Adj 4.03 3" xfId="1611"/>
    <cellStyle name="_Book2_Rebuttal Power Costs" xfId="1612"/>
    <cellStyle name="_Book2_Rebuttal Power Costs 2" xfId="1613"/>
    <cellStyle name="_Book2_Rebuttal Power Costs 2 2" xfId="1614"/>
    <cellStyle name="_Book2_Rebuttal Power Costs 3" xfId="1615"/>
    <cellStyle name="_Book2_Rebuttal Power Costs_Adj Bench DR 3 for Initial Briefs (Electric)" xfId="1616"/>
    <cellStyle name="_Book2_Rebuttal Power Costs_Adj Bench DR 3 for Initial Briefs (Electric) 2" xfId="1617"/>
    <cellStyle name="_Book2_Rebuttal Power Costs_Adj Bench DR 3 for Initial Briefs (Electric) 2 2" xfId="1618"/>
    <cellStyle name="_Book2_Rebuttal Power Costs_Adj Bench DR 3 for Initial Briefs (Electric) 3" xfId="1619"/>
    <cellStyle name="_Book2_Rebuttal Power Costs_Electric Rev Req Model (2009 GRC) Rebuttal" xfId="1620"/>
    <cellStyle name="_Book2_Rebuttal Power Costs_Electric Rev Req Model (2009 GRC) Rebuttal 2" xfId="1621"/>
    <cellStyle name="_Book2_Rebuttal Power Costs_Electric Rev Req Model (2009 GRC) Rebuttal 2 2" xfId="1622"/>
    <cellStyle name="_Book2_Rebuttal Power Costs_Electric Rev Req Model (2009 GRC) Rebuttal 3" xfId="1623"/>
    <cellStyle name="_Book2_Rebuttal Power Costs_Electric Rev Req Model (2009 GRC) Rebuttal REmoval of New  WH Solar AdjustMI" xfId="1624"/>
    <cellStyle name="_Book2_Rebuttal Power Costs_Electric Rev Req Model (2009 GRC) Rebuttal REmoval of New  WH Solar AdjustMI 2" xfId="1625"/>
    <cellStyle name="_Book2_Rebuttal Power Costs_Electric Rev Req Model (2009 GRC) Rebuttal REmoval of New  WH Solar AdjustMI 2 2" xfId="1626"/>
    <cellStyle name="_Book2_Rebuttal Power Costs_Electric Rev Req Model (2009 GRC) Rebuttal REmoval of New  WH Solar AdjustMI 3" xfId="1627"/>
    <cellStyle name="_Book2_Rebuttal Power Costs_Electric Rev Req Model (2009 GRC) Revised 01-18-2010" xfId="1628"/>
    <cellStyle name="_Book2_Rebuttal Power Costs_Electric Rev Req Model (2009 GRC) Revised 01-18-2010 2" xfId="1629"/>
    <cellStyle name="_Book2_Rebuttal Power Costs_Electric Rev Req Model (2009 GRC) Revised 01-18-2010 2 2" xfId="1630"/>
    <cellStyle name="_Book2_Rebuttal Power Costs_Electric Rev Req Model (2009 GRC) Revised 01-18-2010 3" xfId="1631"/>
    <cellStyle name="_Book2_Rebuttal Power Costs_Final Order Electric EXHIBIT A-1" xfId="1632"/>
    <cellStyle name="_Book2_Rebuttal Power Costs_Final Order Electric EXHIBIT A-1 2" xfId="1633"/>
    <cellStyle name="_Book2_Rebuttal Power Costs_Final Order Electric EXHIBIT A-1 2 2" xfId="1634"/>
    <cellStyle name="_Book2_Rebuttal Power Costs_Final Order Electric EXHIBIT A-1 3" xfId="1635"/>
    <cellStyle name="_Book2_RECS vs PTC's w Interest 6-28-10" xfId="501"/>
    <cellStyle name="_Book2_ROR &amp; CONV FACTOR" xfId="34"/>
    <cellStyle name="_Book2_ROR &amp; CONV FACTOR 2" xfId="1636"/>
    <cellStyle name="_Book2_ROR &amp; CONV FACTOR 2 2" xfId="1637"/>
    <cellStyle name="_Book2_ROR &amp; CONV FACTOR 3" xfId="1638"/>
    <cellStyle name="_Book2_ROR 5.02" xfId="35"/>
    <cellStyle name="_Book2_ROR 5.02 2" xfId="1639"/>
    <cellStyle name="_Book2_ROR 5.02 2 2" xfId="1640"/>
    <cellStyle name="_Book2_ROR 5.02 3" xfId="1641"/>
    <cellStyle name="_Book3" xfId="1642"/>
    <cellStyle name="_Book5" xfId="1643"/>
    <cellStyle name="_Chelan Debt Forecast 12.19.05" xfId="36"/>
    <cellStyle name="_Chelan Debt Forecast 12.19.05 2" xfId="1644"/>
    <cellStyle name="_Chelan Debt Forecast 12.19.05 2 2" xfId="1645"/>
    <cellStyle name="_Chelan Debt Forecast 12.19.05 2 2 2" xfId="1646"/>
    <cellStyle name="_Chelan Debt Forecast 12.19.05 2 3" xfId="1647"/>
    <cellStyle name="_Chelan Debt Forecast 12.19.05 3" xfId="1648"/>
    <cellStyle name="_Chelan Debt Forecast 12.19.05 3 2" xfId="1649"/>
    <cellStyle name="_Chelan Debt Forecast 12.19.05 3 2 2" xfId="1650"/>
    <cellStyle name="_Chelan Debt Forecast 12.19.05 3 3" xfId="1651"/>
    <cellStyle name="_Chelan Debt Forecast 12.19.05 3 3 2" xfId="1652"/>
    <cellStyle name="_Chelan Debt Forecast 12.19.05 3 4" xfId="1653"/>
    <cellStyle name="_Chelan Debt Forecast 12.19.05 3 4 2" xfId="1654"/>
    <cellStyle name="_Chelan Debt Forecast 12.19.05 4" xfId="1655"/>
    <cellStyle name="_Chelan Debt Forecast 12.19.05 4 2" xfId="1656"/>
    <cellStyle name="_Chelan Debt Forecast 12.19.05 5" xfId="1657"/>
    <cellStyle name="_Chelan Debt Forecast 12.19.05_(C) WHE Proforma with ITC cash grant 10 Yr Amort_for deferral_102809" xfId="1658"/>
    <cellStyle name="_Chelan Debt Forecast 12.19.05_(C) WHE Proforma with ITC cash grant 10 Yr Amort_for deferral_102809 2" xfId="1659"/>
    <cellStyle name="_Chelan Debt Forecast 12.19.05_(C) WHE Proforma with ITC cash grant 10 Yr Amort_for deferral_102809 2 2" xfId="1660"/>
    <cellStyle name="_Chelan Debt Forecast 12.19.05_(C) WHE Proforma with ITC cash grant 10 Yr Amort_for deferral_102809 3" xfId="1661"/>
    <cellStyle name="_Chelan Debt Forecast 12.19.05_(C) WHE Proforma with ITC cash grant 10 Yr Amort_for deferral_102809_16.07E Wild Horse Wind Expansionwrkingfile" xfId="1662"/>
    <cellStyle name="_Chelan Debt Forecast 12.19.05_(C) WHE Proforma with ITC cash grant 10 Yr Amort_for deferral_102809_16.07E Wild Horse Wind Expansionwrkingfile 2" xfId="1663"/>
    <cellStyle name="_Chelan Debt Forecast 12.19.05_(C) WHE Proforma with ITC cash grant 10 Yr Amort_for deferral_102809_16.07E Wild Horse Wind Expansionwrkingfile 2 2" xfId="1664"/>
    <cellStyle name="_Chelan Debt Forecast 12.19.05_(C) WHE Proforma with ITC cash grant 10 Yr Amort_for deferral_102809_16.07E Wild Horse Wind Expansionwrkingfile 3" xfId="1665"/>
    <cellStyle name="_Chelan Debt Forecast 12.19.05_(C) WHE Proforma with ITC cash grant 10 Yr Amort_for deferral_102809_16.07E Wild Horse Wind Expansionwrkingfile SF" xfId="1666"/>
    <cellStyle name="_Chelan Debt Forecast 12.19.05_(C) WHE Proforma with ITC cash grant 10 Yr Amort_for deferral_102809_16.07E Wild Horse Wind Expansionwrkingfile SF 2" xfId="1667"/>
    <cellStyle name="_Chelan Debt Forecast 12.19.05_(C) WHE Proforma with ITC cash grant 10 Yr Amort_for deferral_102809_16.07E Wild Horse Wind Expansionwrkingfile SF 2 2" xfId="1668"/>
    <cellStyle name="_Chelan Debt Forecast 12.19.05_(C) WHE Proforma with ITC cash grant 10 Yr Amort_for deferral_102809_16.07E Wild Horse Wind Expansionwrkingfile SF 3" xfId="1669"/>
    <cellStyle name="_Chelan Debt Forecast 12.19.05_(C) WHE Proforma with ITC cash grant 10 Yr Amort_for deferral_102809_16.37E Wild Horse Expansion DeferralRevwrkingfile SF" xfId="1670"/>
    <cellStyle name="_Chelan Debt Forecast 12.19.05_(C) WHE Proforma with ITC cash grant 10 Yr Amort_for deferral_102809_16.37E Wild Horse Expansion DeferralRevwrkingfile SF 2" xfId="1671"/>
    <cellStyle name="_Chelan Debt Forecast 12.19.05_(C) WHE Proforma with ITC cash grant 10 Yr Amort_for deferral_102809_16.37E Wild Horse Expansion DeferralRevwrkingfile SF 2 2" xfId="1672"/>
    <cellStyle name="_Chelan Debt Forecast 12.19.05_(C) WHE Proforma with ITC cash grant 10 Yr Amort_for deferral_102809_16.37E Wild Horse Expansion DeferralRevwrkingfile SF 3" xfId="1673"/>
    <cellStyle name="_Chelan Debt Forecast 12.19.05_(C) WHE Proforma with ITC cash grant 10 Yr Amort_for rebuttal_120709" xfId="1674"/>
    <cellStyle name="_Chelan Debt Forecast 12.19.05_(C) WHE Proforma with ITC cash grant 10 Yr Amort_for rebuttal_120709 2" xfId="1675"/>
    <cellStyle name="_Chelan Debt Forecast 12.19.05_(C) WHE Proforma with ITC cash grant 10 Yr Amort_for rebuttal_120709 2 2" xfId="1676"/>
    <cellStyle name="_Chelan Debt Forecast 12.19.05_(C) WHE Proforma with ITC cash grant 10 Yr Amort_for rebuttal_120709 3" xfId="1677"/>
    <cellStyle name="_Chelan Debt Forecast 12.19.05_04.07E Wild Horse Wind Expansion" xfId="1678"/>
    <cellStyle name="_Chelan Debt Forecast 12.19.05_04.07E Wild Horse Wind Expansion 2" xfId="1679"/>
    <cellStyle name="_Chelan Debt Forecast 12.19.05_04.07E Wild Horse Wind Expansion 2 2" xfId="1680"/>
    <cellStyle name="_Chelan Debt Forecast 12.19.05_04.07E Wild Horse Wind Expansion 3" xfId="1681"/>
    <cellStyle name="_Chelan Debt Forecast 12.19.05_04.07E Wild Horse Wind Expansion_16.07E Wild Horse Wind Expansionwrkingfile" xfId="1682"/>
    <cellStyle name="_Chelan Debt Forecast 12.19.05_04.07E Wild Horse Wind Expansion_16.07E Wild Horse Wind Expansionwrkingfile 2" xfId="1683"/>
    <cellStyle name="_Chelan Debt Forecast 12.19.05_04.07E Wild Horse Wind Expansion_16.07E Wild Horse Wind Expansionwrkingfile 2 2" xfId="1684"/>
    <cellStyle name="_Chelan Debt Forecast 12.19.05_04.07E Wild Horse Wind Expansion_16.07E Wild Horse Wind Expansionwrkingfile 3" xfId="1685"/>
    <cellStyle name="_Chelan Debt Forecast 12.19.05_04.07E Wild Horse Wind Expansion_16.07E Wild Horse Wind Expansionwrkingfile SF" xfId="1686"/>
    <cellStyle name="_Chelan Debt Forecast 12.19.05_04.07E Wild Horse Wind Expansion_16.07E Wild Horse Wind Expansionwrkingfile SF 2" xfId="1687"/>
    <cellStyle name="_Chelan Debt Forecast 12.19.05_04.07E Wild Horse Wind Expansion_16.07E Wild Horse Wind Expansionwrkingfile SF 2 2" xfId="1688"/>
    <cellStyle name="_Chelan Debt Forecast 12.19.05_04.07E Wild Horse Wind Expansion_16.07E Wild Horse Wind Expansionwrkingfile SF 3" xfId="1689"/>
    <cellStyle name="_Chelan Debt Forecast 12.19.05_04.07E Wild Horse Wind Expansion_16.37E Wild Horse Expansion DeferralRevwrkingfile SF" xfId="1690"/>
    <cellStyle name="_Chelan Debt Forecast 12.19.05_04.07E Wild Horse Wind Expansion_16.37E Wild Horse Expansion DeferralRevwrkingfile SF 2" xfId="1691"/>
    <cellStyle name="_Chelan Debt Forecast 12.19.05_04.07E Wild Horse Wind Expansion_16.37E Wild Horse Expansion DeferralRevwrkingfile SF 2 2" xfId="1692"/>
    <cellStyle name="_Chelan Debt Forecast 12.19.05_04.07E Wild Horse Wind Expansion_16.37E Wild Horse Expansion DeferralRevwrkingfile SF 3" xfId="1693"/>
    <cellStyle name="_Chelan Debt Forecast 12.19.05_16.07E Wild Horse Wind Expansionwrkingfile" xfId="1694"/>
    <cellStyle name="_Chelan Debt Forecast 12.19.05_16.07E Wild Horse Wind Expansionwrkingfile 2" xfId="1695"/>
    <cellStyle name="_Chelan Debt Forecast 12.19.05_16.07E Wild Horse Wind Expansionwrkingfile 2 2" xfId="1696"/>
    <cellStyle name="_Chelan Debt Forecast 12.19.05_16.07E Wild Horse Wind Expansionwrkingfile 3" xfId="1697"/>
    <cellStyle name="_Chelan Debt Forecast 12.19.05_16.07E Wild Horse Wind Expansionwrkingfile SF" xfId="1698"/>
    <cellStyle name="_Chelan Debt Forecast 12.19.05_16.07E Wild Horse Wind Expansionwrkingfile SF 2" xfId="1699"/>
    <cellStyle name="_Chelan Debt Forecast 12.19.05_16.07E Wild Horse Wind Expansionwrkingfile SF 2 2" xfId="1700"/>
    <cellStyle name="_Chelan Debt Forecast 12.19.05_16.07E Wild Horse Wind Expansionwrkingfile SF 3" xfId="1701"/>
    <cellStyle name="_Chelan Debt Forecast 12.19.05_16.37E Wild Horse Expansion DeferralRevwrkingfile SF" xfId="1702"/>
    <cellStyle name="_Chelan Debt Forecast 12.19.05_16.37E Wild Horse Expansion DeferralRevwrkingfile SF 2" xfId="1703"/>
    <cellStyle name="_Chelan Debt Forecast 12.19.05_16.37E Wild Horse Expansion DeferralRevwrkingfile SF 2 2" xfId="1704"/>
    <cellStyle name="_Chelan Debt Forecast 12.19.05_16.37E Wild Horse Expansion DeferralRevwrkingfile SF 3" xfId="1705"/>
    <cellStyle name="_Chelan Debt Forecast 12.19.05_2010 PTC's July1_Dec31 2010 " xfId="502"/>
    <cellStyle name="_Chelan Debt Forecast 12.19.05_2010 PTC's Sept10_Aug11 (Version 4)" xfId="503"/>
    <cellStyle name="_Chelan Debt Forecast 12.19.05_4 31 Regulatory Assets and Liabilities  7 06- Exhibit D" xfId="1706"/>
    <cellStyle name="_Chelan Debt Forecast 12.19.05_4 31 Regulatory Assets and Liabilities  7 06- Exhibit D 2" xfId="1707"/>
    <cellStyle name="_Chelan Debt Forecast 12.19.05_4 31 Regulatory Assets and Liabilities  7 06- Exhibit D 2 2" xfId="1708"/>
    <cellStyle name="_Chelan Debt Forecast 12.19.05_4 31 Regulatory Assets and Liabilities  7 06- Exhibit D 3" xfId="1709"/>
    <cellStyle name="_Chelan Debt Forecast 12.19.05_4 32 Regulatory Assets and Liabilities  7 06- Exhibit D" xfId="1710"/>
    <cellStyle name="_Chelan Debt Forecast 12.19.05_4 32 Regulatory Assets and Liabilities  7 06- Exhibit D 2" xfId="1711"/>
    <cellStyle name="_Chelan Debt Forecast 12.19.05_4 32 Regulatory Assets and Liabilities  7 06- Exhibit D 2 2" xfId="1712"/>
    <cellStyle name="_Chelan Debt Forecast 12.19.05_4 32 Regulatory Assets and Liabilities  7 06- Exhibit D 3" xfId="1713"/>
    <cellStyle name="_Chelan Debt Forecast 12.19.05_Att B to RECs proceeds proposal" xfId="504"/>
    <cellStyle name="_Chelan Debt Forecast 12.19.05_Backup for Attachment B 2010-09-09" xfId="505"/>
    <cellStyle name="_Chelan Debt Forecast 12.19.05_Bench Request - Attachment B" xfId="506"/>
    <cellStyle name="_Chelan Debt Forecast 12.19.05_Book2" xfId="1714"/>
    <cellStyle name="_Chelan Debt Forecast 12.19.05_Book2 2" xfId="1715"/>
    <cellStyle name="_Chelan Debt Forecast 12.19.05_Book2 2 2" xfId="1716"/>
    <cellStyle name="_Chelan Debt Forecast 12.19.05_Book2 3" xfId="1717"/>
    <cellStyle name="_Chelan Debt Forecast 12.19.05_Book2_Adj Bench DR 3 for Initial Briefs (Electric)" xfId="1718"/>
    <cellStyle name="_Chelan Debt Forecast 12.19.05_Book2_Adj Bench DR 3 for Initial Briefs (Electric) 2" xfId="1719"/>
    <cellStyle name="_Chelan Debt Forecast 12.19.05_Book2_Adj Bench DR 3 for Initial Briefs (Electric) 2 2" xfId="1720"/>
    <cellStyle name="_Chelan Debt Forecast 12.19.05_Book2_Adj Bench DR 3 for Initial Briefs (Electric) 3" xfId="1721"/>
    <cellStyle name="_Chelan Debt Forecast 12.19.05_Book2_Electric Rev Req Model (2009 GRC) Rebuttal" xfId="1722"/>
    <cellStyle name="_Chelan Debt Forecast 12.19.05_Book2_Electric Rev Req Model (2009 GRC) Rebuttal 2" xfId="1723"/>
    <cellStyle name="_Chelan Debt Forecast 12.19.05_Book2_Electric Rev Req Model (2009 GRC) Rebuttal 2 2" xfId="1724"/>
    <cellStyle name="_Chelan Debt Forecast 12.19.05_Book2_Electric Rev Req Model (2009 GRC) Rebuttal 3" xfId="1725"/>
    <cellStyle name="_Chelan Debt Forecast 12.19.05_Book2_Electric Rev Req Model (2009 GRC) Rebuttal REmoval of New  WH Solar AdjustMI" xfId="1726"/>
    <cellStyle name="_Chelan Debt Forecast 12.19.05_Book2_Electric Rev Req Model (2009 GRC) Rebuttal REmoval of New  WH Solar AdjustMI 2" xfId="1727"/>
    <cellStyle name="_Chelan Debt Forecast 12.19.05_Book2_Electric Rev Req Model (2009 GRC) Rebuttal REmoval of New  WH Solar AdjustMI 2 2" xfId="1728"/>
    <cellStyle name="_Chelan Debt Forecast 12.19.05_Book2_Electric Rev Req Model (2009 GRC) Rebuttal REmoval of New  WH Solar AdjustMI 3" xfId="1729"/>
    <cellStyle name="_Chelan Debt Forecast 12.19.05_Book2_Electric Rev Req Model (2009 GRC) Revised 01-18-2010" xfId="1730"/>
    <cellStyle name="_Chelan Debt Forecast 12.19.05_Book2_Electric Rev Req Model (2009 GRC) Revised 01-18-2010 2" xfId="1731"/>
    <cellStyle name="_Chelan Debt Forecast 12.19.05_Book2_Electric Rev Req Model (2009 GRC) Revised 01-18-2010 2 2" xfId="1732"/>
    <cellStyle name="_Chelan Debt Forecast 12.19.05_Book2_Electric Rev Req Model (2009 GRC) Revised 01-18-2010 3" xfId="1733"/>
    <cellStyle name="_Chelan Debt Forecast 12.19.05_Book2_Final Order Electric EXHIBIT A-1" xfId="1734"/>
    <cellStyle name="_Chelan Debt Forecast 12.19.05_Book2_Final Order Electric EXHIBIT A-1 2" xfId="1735"/>
    <cellStyle name="_Chelan Debt Forecast 12.19.05_Book2_Final Order Electric EXHIBIT A-1 2 2" xfId="1736"/>
    <cellStyle name="_Chelan Debt Forecast 12.19.05_Book2_Final Order Electric EXHIBIT A-1 3" xfId="1737"/>
    <cellStyle name="_Chelan Debt Forecast 12.19.05_Book4" xfId="1738"/>
    <cellStyle name="_Chelan Debt Forecast 12.19.05_Book4 2" xfId="1739"/>
    <cellStyle name="_Chelan Debt Forecast 12.19.05_Book4 2 2" xfId="1740"/>
    <cellStyle name="_Chelan Debt Forecast 12.19.05_Book4 3" xfId="1741"/>
    <cellStyle name="_Chelan Debt Forecast 12.19.05_Book9" xfId="1742"/>
    <cellStyle name="_Chelan Debt Forecast 12.19.05_Book9 2" xfId="1743"/>
    <cellStyle name="_Chelan Debt Forecast 12.19.05_Book9 2 2" xfId="1744"/>
    <cellStyle name="_Chelan Debt Forecast 12.19.05_Book9 3" xfId="1745"/>
    <cellStyle name="_Chelan Debt Forecast 12.19.05_Check the Interest Calculation" xfId="507"/>
    <cellStyle name="_Chelan Debt Forecast 12.19.05_Check the Interest Calculation_Scenario 1 REC vs PTC Offset" xfId="508"/>
    <cellStyle name="_Chelan Debt Forecast 12.19.05_Check the Interest Calculation_Scenario 3" xfId="509"/>
    <cellStyle name="_Chelan Debt Forecast 12.19.05_INPUTS" xfId="37"/>
    <cellStyle name="_Chelan Debt Forecast 12.19.05_INPUTS 2" xfId="1746"/>
    <cellStyle name="_Chelan Debt Forecast 12.19.05_INPUTS 2 2" xfId="1747"/>
    <cellStyle name="_Chelan Debt Forecast 12.19.05_INPUTS 3" xfId="1748"/>
    <cellStyle name="_Chelan Debt Forecast 12.19.05_Power Costs - Comparison bx Rbtl-Staff-Jt-PC" xfId="1749"/>
    <cellStyle name="_Chelan Debt Forecast 12.19.05_Power Costs - Comparison bx Rbtl-Staff-Jt-PC 2" xfId="1750"/>
    <cellStyle name="_Chelan Debt Forecast 12.19.05_Power Costs - Comparison bx Rbtl-Staff-Jt-PC 2 2" xfId="1751"/>
    <cellStyle name="_Chelan Debt Forecast 12.19.05_Power Costs - Comparison bx Rbtl-Staff-Jt-PC 3" xfId="1752"/>
    <cellStyle name="_Chelan Debt Forecast 12.19.05_Power Costs - Comparison bx Rbtl-Staff-Jt-PC_Adj Bench DR 3 for Initial Briefs (Electric)" xfId="1753"/>
    <cellStyle name="_Chelan Debt Forecast 12.19.05_Power Costs - Comparison bx Rbtl-Staff-Jt-PC_Adj Bench DR 3 for Initial Briefs (Electric) 2" xfId="1754"/>
    <cellStyle name="_Chelan Debt Forecast 12.19.05_Power Costs - Comparison bx Rbtl-Staff-Jt-PC_Adj Bench DR 3 for Initial Briefs (Electric) 2 2" xfId="1755"/>
    <cellStyle name="_Chelan Debt Forecast 12.19.05_Power Costs - Comparison bx Rbtl-Staff-Jt-PC_Adj Bench DR 3 for Initial Briefs (Electric) 3" xfId="1756"/>
    <cellStyle name="_Chelan Debt Forecast 12.19.05_Power Costs - Comparison bx Rbtl-Staff-Jt-PC_Electric Rev Req Model (2009 GRC) Rebuttal" xfId="1757"/>
    <cellStyle name="_Chelan Debt Forecast 12.19.05_Power Costs - Comparison bx Rbtl-Staff-Jt-PC_Electric Rev Req Model (2009 GRC) Rebuttal 2" xfId="1758"/>
    <cellStyle name="_Chelan Debt Forecast 12.19.05_Power Costs - Comparison bx Rbtl-Staff-Jt-PC_Electric Rev Req Model (2009 GRC) Rebuttal 2 2" xfId="1759"/>
    <cellStyle name="_Chelan Debt Forecast 12.19.05_Power Costs - Comparison bx Rbtl-Staff-Jt-PC_Electric Rev Req Model (2009 GRC) Rebuttal 3" xfId="1760"/>
    <cellStyle name="_Chelan Debt Forecast 12.19.05_Power Costs - Comparison bx Rbtl-Staff-Jt-PC_Electric Rev Req Model (2009 GRC) Rebuttal REmoval of New  WH Solar AdjustMI" xfId="1761"/>
    <cellStyle name="_Chelan Debt Forecast 12.19.05_Power Costs - Comparison bx Rbtl-Staff-Jt-PC_Electric Rev Req Model (2009 GRC) Rebuttal REmoval of New  WH Solar AdjustMI 2" xfId="1762"/>
    <cellStyle name="_Chelan Debt Forecast 12.19.05_Power Costs - Comparison bx Rbtl-Staff-Jt-PC_Electric Rev Req Model (2009 GRC) Rebuttal REmoval of New  WH Solar AdjustMI 2 2" xfId="1763"/>
    <cellStyle name="_Chelan Debt Forecast 12.19.05_Power Costs - Comparison bx Rbtl-Staff-Jt-PC_Electric Rev Req Model (2009 GRC) Rebuttal REmoval of New  WH Solar AdjustMI 3" xfId="1764"/>
    <cellStyle name="_Chelan Debt Forecast 12.19.05_Power Costs - Comparison bx Rbtl-Staff-Jt-PC_Electric Rev Req Model (2009 GRC) Revised 01-18-2010" xfId="1765"/>
    <cellStyle name="_Chelan Debt Forecast 12.19.05_Power Costs - Comparison bx Rbtl-Staff-Jt-PC_Electric Rev Req Model (2009 GRC) Revised 01-18-2010 2" xfId="1766"/>
    <cellStyle name="_Chelan Debt Forecast 12.19.05_Power Costs - Comparison bx Rbtl-Staff-Jt-PC_Electric Rev Req Model (2009 GRC) Revised 01-18-2010 2 2" xfId="1767"/>
    <cellStyle name="_Chelan Debt Forecast 12.19.05_Power Costs - Comparison bx Rbtl-Staff-Jt-PC_Electric Rev Req Model (2009 GRC) Revised 01-18-2010 3" xfId="1768"/>
    <cellStyle name="_Chelan Debt Forecast 12.19.05_Power Costs - Comparison bx Rbtl-Staff-Jt-PC_Final Order Electric EXHIBIT A-1" xfId="1769"/>
    <cellStyle name="_Chelan Debt Forecast 12.19.05_Power Costs - Comparison bx Rbtl-Staff-Jt-PC_Final Order Electric EXHIBIT A-1 2" xfId="1770"/>
    <cellStyle name="_Chelan Debt Forecast 12.19.05_Power Costs - Comparison bx Rbtl-Staff-Jt-PC_Final Order Electric EXHIBIT A-1 2 2" xfId="1771"/>
    <cellStyle name="_Chelan Debt Forecast 12.19.05_Power Costs - Comparison bx Rbtl-Staff-Jt-PC_Final Order Electric EXHIBIT A-1 3" xfId="1772"/>
    <cellStyle name="_Chelan Debt Forecast 12.19.05_Production Adj 4.37" xfId="38"/>
    <cellStyle name="_Chelan Debt Forecast 12.19.05_Production Adj 4.37 2" xfId="1773"/>
    <cellStyle name="_Chelan Debt Forecast 12.19.05_Production Adj 4.37 2 2" xfId="1774"/>
    <cellStyle name="_Chelan Debt Forecast 12.19.05_Production Adj 4.37 3" xfId="1775"/>
    <cellStyle name="_Chelan Debt Forecast 12.19.05_Purchased Power Adj 4.03" xfId="39"/>
    <cellStyle name="_Chelan Debt Forecast 12.19.05_Purchased Power Adj 4.03 2" xfId="1776"/>
    <cellStyle name="_Chelan Debt Forecast 12.19.05_Purchased Power Adj 4.03 2 2" xfId="1777"/>
    <cellStyle name="_Chelan Debt Forecast 12.19.05_Purchased Power Adj 4.03 3" xfId="1778"/>
    <cellStyle name="_Chelan Debt Forecast 12.19.05_Rebuttal Power Costs" xfId="1779"/>
    <cellStyle name="_Chelan Debt Forecast 12.19.05_Rebuttal Power Costs 2" xfId="1780"/>
    <cellStyle name="_Chelan Debt Forecast 12.19.05_Rebuttal Power Costs 2 2" xfId="1781"/>
    <cellStyle name="_Chelan Debt Forecast 12.19.05_Rebuttal Power Costs 3" xfId="1782"/>
    <cellStyle name="_Chelan Debt Forecast 12.19.05_Rebuttal Power Costs_Adj Bench DR 3 for Initial Briefs (Electric)" xfId="1783"/>
    <cellStyle name="_Chelan Debt Forecast 12.19.05_Rebuttal Power Costs_Adj Bench DR 3 for Initial Briefs (Electric) 2" xfId="1784"/>
    <cellStyle name="_Chelan Debt Forecast 12.19.05_Rebuttal Power Costs_Adj Bench DR 3 for Initial Briefs (Electric) 2 2" xfId="1785"/>
    <cellStyle name="_Chelan Debt Forecast 12.19.05_Rebuttal Power Costs_Adj Bench DR 3 for Initial Briefs (Electric) 3" xfId="1786"/>
    <cellStyle name="_Chelan Debt Forecast 12.19.05_Rebuttal Power Costs_Electric Rev Req Model (2009 GRC) Rebuttal" xfId="1787"/>
    <cellStyle name="_Chelan Debt Forecast 12.19.05_Rebuttal Power Costs_Electric Rev Req Model (2009 GRC) Rebuttal 2" xfId="1788"/>
    <cellStyle name="_Chelan Debt Forecast 12.19.05_Rebuttal Power Costs_Electric Rev Req Model (2009 GRC) Rebuttal 2 2" xfId="1789"/>
    <cellStyle name="_Chelan Debt Forecast 12.19.05_Rebuttal Power Costs_Electric Rev Req Model (2009 GRC) Rebuttal 3" xfId="1790"/>
    <cellStyle name="_Chelan Debt Forecast 12.19.05_Rebuttal Power Costs_Electric Rev Req Model (2009 GRC) Rebuttal REmoval of New  WH Solar AdjustMI" xfId="1791"/>
    <cellStyle name="_Chelan Debt Forecast 12.19.05_Rebuttal Power Costs_Electric Rev Req Model (2009 GRC) Rebuttal REmoval of New  WH Solar AdjustMI 2" xfId="1792"/>
    <cellStyle name="_Chelan Debt Forecast 12.19.05_Rebuttal Power Costs_Electric Rev Req Model (2009 GRC) Rebuttal REmoval of New  WH Solar AdjustMI 2 2" xfId="1793"/>
    <cellStyle name="_Chelan Debt Forecast 12.19.05_Rebuttal Power Costs_Electric Rev Req Model (2009 GRC) Rebuttal REmoval of New  WH Solar AdjustMI 3" xfId="1794"/>
    <cellStyle name="_Chelan Debt Forecast 12.19.05_Rebuttal Power Costs_Electric Rev Req Model (2009 GRC) Revised 01-18-2010" xfId="1795"/>
    <cellStyle name="_Chelan Debt Forecast 12.19.05_Rebuttal Power Costs_Electric Rev Req Model (2009 GRC) Revised 01-18-2010 2" xfId="1796"/>
    <cellStyle name="_Chelan Debt Forecast 12.19.05_Rebuttal Power Costs_Electric Rev Req Model (2009 GRC) Revised 01-18-2010 2 2" xfId="1797"/>
    <cellStyle name="_Chelan Debt Forecast 12.19.05_Rebuttal Power Costs_Electric Rev Req Model (2009 GRC) Revised 01-18-2010 3" xfId="1798"/>
    <cellStyle name="_Chelan Debt Forecast 12.19.05_Rebuttal Power Costs_Final Order Electric EXHIBIT A-1" xfId="1799"/>
    <cellStyle name="_Chelan Debt Forecast 12.19.05_Rebuttal Power Costs_Final Order Electric EXHIBIT A-1 2" xfId="1800"/>
    <cellStyle name="_Chelan Debt Forecast 12.19.05_Rebuttal Power Costs_Final Order Electric EXHIBIT A-1 2 2" xfId="1801"/>
    <cellStyle name="_Chelan Debt Forecast 12.19.05_Rebuttal Power Costs_Final Order Electric EXHIBIT A-1 3" xfId="1802"/>
    <cellStyle name="_Chelan Debt Forecast 12.19.05_RECS vs PTC's w Interest 6-28-10" xfId="510"/>
    <cellStyle name="_Chelan Debt Forecast 12.19.05_ROR &amp; CONV FACTOR" xfId="40"/>
    <cellStyle name="_Chelan Debt Forecast 12.19.05_ROR &amp; CONV FACTOR 2" xfId="1803"/>
    <cellStyle name="_Chelan Debt Forecast 12.19.05_ROR &amp; CONV FACTOR 2 2" xfId="1804"/>
    <cellStyle name="_Chelan Debt Forecast 12.19.05_ROR &amp; CONV FACTOR 3" xfId="1805"/>
    <cellStyle name="_Chelan Debt Forecast 12.19.05_ROR 5.02" xfId="41"/>
    <cellStyle name="_Chelan Debt Forecast 12.19.05_ROR 5.02 2" xfId="1806"/>
    <cellStyle name="_Chelan Debt Forecast 12.19.05_ROR 5.02 2 2" xfId="1807"/>
    <cellStyle name="_Chelan Debt Forecast 12.19.05_ROR 5.02 3" xfId="1808"/>
    <cellStyle name="_Copy 11-9 Sumas Proforma - Current" xfId="1809"/>
    <cellStyle name="_Costs not in AURORA 06GRC" xfId="42"/>
    <cellStyle name="_Costs not in AURORA 06GRC 2" xfId="1810"/>
    <cellStyle name="_Costs not in AURORA 06GRC 2 2" xfId="1811"/>
    <cellStyle name="_Costs not in AURORA 06GRC 2 2 2" xfId="1812"/>
    <cellStyle name="_Costs not in AURORA 06GRC 2 3" xfId="1813"/>
    <cellStyle name="_Costs not in AURORA 06GRC 3" xfId="1814"/>
    <cellStyle name="_Costs not in AURORA 06GRC 3 2" xfId="1815"/>
    <cellStyle name="_Costs not in AURORA 06GRC 3 2 2" xfId="1816"/>
    <cellStyle name="_Costs not in AURORA 06GRC 3 3" xfId="1817"/>
    <cellStyle name="_Costs not in AURORA 06GRC 3 3 2" xfId="1818"/>
    <cellStyle name="_Costs not in AURORA 06GRC 3 4" xfId="1819"/>
    <cellStyle name="_Costs not in AURORA 06GRC 3 4 2" xfId="1820"/>
    <cellStyle name="_Costs not in AURORA 06GRC 4" xfId="1821"/>
    <cellStyle name="_Costs not in AURORA 06GRC 4 2" xfId="1822"/>
    <cellStyle name="_Costs not in AURORA 06GRC 5" xfId="1823"/>
    <cellStyle name="_Costs not in AURORA 06GRC_04 07E Wild Horse Wind Expansion (C) (2)" xfId="43"/>
    <cellStyle name="_Costs not in AURORA 06GRC_04 07E Wild Horse Wind Expansion (C) (2) 2" xfId="1824"/>
    <cellStyle name="_Costs not in AURORA 06GRC_04 07E Wild Horse Wind Expansion (C) (2) 2 2" xfId="1825"/>
    <cellStyle name="_Costs not in AURORA 06GRC_04 07E Wild Horse Wind Expansion (C) (2) 3" xfId="1826"/>
    <cellStyle name="_Costs not in AURORA 06GRC_04 07E Wild Horse Wind Expansion (C) (2)_Adj Bench DR 3 for Initial Briefs (Electric)" xfId="1827"/>
    <cellStyle name="_Costs not in AURORA 06GRC_04 07E Wild Horse Wind Expansion (C) (2)_Adj Bench DR 3 for Initial Briefs (Electric) 2" xfId="1828"/>
    <cellStyle name="_Costs not in AURORA 06GRC_04 07E Wild Horse Wind Expansion (C) (2)_Adj Bench DR 3 for Initial Briefs (Electric) 2 2" xfId="1829"/>
    <cellStyle name="_Costs not in AURORA 06GRC_04 07E Wild Horse Wind Expansion (C) (2)_Adj Bench DR 3 for Initial Briefs (Electric) 3" xfId="1830"/>
    <cellStyle name="_Costs not in AURORA 06GRC_04 07E Wild Horse Wind Expansion (C) (2)_Electric Rev Req Model (2009 GRC) " xfId="1831"/>
    <cellStyle name="_Costs not in AURORA 06GRC_04 07E Wild Horse Wind Expansion (C) (2)_Electric Rev Req Model (2009 GRC)  2" xfId="1832"/>
    <cellStyle name="_Costs not in AURORA 06GRC_04 07E Wild Horse Wind Expansion (C) (2)_Electric Rev Req Model (2009 GRC)  2 2" xfId="1833"/>
    <cellStyle name="_Costs not in AURORA 06GRC_04 07E Wild Horse Wind Expansion (C) (2)_Electric Rev Req Model (2009 GRC)  3" xfId="1834"/>
    <cellStyle name="_Costs not in AURORA 06GRC_04 07E Wild Horse Wind Expansion (C) (2)_Electric Rev Req Model (2009 GRC) Rebuttal" xfId="1835"/>
    <cellStyle name="_Costs not in AURORA 06GRC_04 07E Wild Horse Wind Expansion (C) (2)_Electric Rev Req Model (2009 GRC) Rebuttal 2" xfId="1836"/>
    <cellStyle name="_Costs not in AURORA 06GRC_04 07E Wild Horse Wind Expansion (C) (2)_Electric Rev Req Model (2009 GRC) Rebuttal 2 2" xfId="1837"/>
    <cellStyle name="_Costs not in AURORA 06GRC_04 07E Wild Horse Wind Expansion (C) (2)_Electric Rev Req Model (2009 GRC) Rebuttal 3" xfId="1838"/>
    <cellStyle name="_Costs not in AURORA 06GRC_04 07E Wild Horse Wind Expansion (C) (2)_Electric Rev Req Model (2009 GRC) Rebuttal REmoval of New  WH Solar AdjustMI" xfId="1839"/>
    <cellStyle name="_Costs not in AURORA 06GRC_04 07E Wild Horse Wind Expansion (C) (2)_Electric Rev Req Model (2009 GRC) Rebuttal REmoval of New  WH Solar AdjustMI 2" xfId="1840"/>
    <cellStyle name="_Costs not in AURORA 06GRC_04 07E Wild Horse Wind Expansion (C) (2)_Electric Rev Req Model (2009 GRC) Rebuttal REmoval of New  WH Solar AdjustMI 2 2" xfId="1841"/>
    <cellStyle name="_Costs not in AURORA 06GRC_04 07E Wild Horse Wind Expansion (C) (2)_Electric Rev Req Model (2009 GRC) Rebuttal REmoval of New  WH Solar AdjustMI 3" xfId="1842"/>
    <cellStyle name="_Costs not in AURORA 06GRC_04 07E Wild Horse Wind Expansion (C) (2)_Electric Rev Req Model (2009 GRC) Revised 01-18-2010" xfId="1843"/>
    <cellStyle name="_Costs not in AURORA 06GRC_04 07E Wild Horse Wind Expansion (C) (2)_Electric Rev Req Model (2009 GRC) Revised 01-18-2010 2" xfId="1844"/>
    <cellStyle name="_Costs not in AURORA 06GRC_04 07E Wild Horse Wind Expansion (C) (2)_Electric Rev Req Model (2009 GRC) Revised 01-18-2010 2 2" xfId="1845"/>
    <cellStyle name="_Costs not in AURORA 06GRC_04 07E Wild Horse Wind Expansion (C) (2)_Electric Rev Req Model (2009 GRC) Revised 01-18-2010 3" xfId="1846"/>
    <cellStyle name="_Costs not in AURORA 06GRC_04 07E Wild Horse Wind Expansion (C) (2)_Final Order Electric EXHIBIT A-1" xfId="1847"/>
    <cellStyle name="_Costs not in AURORA 06GRC_04 07E Wild Horse Wind Expansion (C) (2)_Final Order Electric EXHIBIT A-1 2" xfId="1848"/>
    <cellStyle name="_Costs not in AURORA 06GRC_04 07E Wild Horse Wind Expansion (C) (2)_Final Order Electric EXHIBIT A-1 2 2" xfId="1849"/>
    <cellStyle name="_Costs not in AURORA 06GRC_04 07E Wild Horse Wind Expansion (C) (2)_Final Order Electric EXHIBIT A-1 3" xfId="1850"/>
    <cellStyle name="_Costs not in AURORA 06GRC_04 07E Wild Horse Wind Expansion (C) (2)_TENASKA REGULATORY ASSET" xfId="1851"/>
    <cellStyle name="_Costs not in AURORA 06GRC_04 07E Wild Horse Wind Expansion (C) (2)_TENASKA REGULATORY ASSET 2" xfId="1852"/>
    <cellStyle name="_Costs not in AURORA 06GRC_04 07E Wild Horse Wind Expansion (C) (2)_TENASKA REGULATORY ASSET 2 2" xfId="1853"/>
    <cellStyle name="_Costs not in AURORA 06GRC_04 07E Wild Horse Wind Expansion (C) (2)_TENASKA REGULATORY ASSET 3" xfId="1854"/>
    <cellStyle name="_Costs not in AURORA 06GRC_16.37E Wild Horse Expansion DeferralRevwrkingfile SF" xfId="1855"/>
    <cellStyle name="_Costs not in AURORA 06GRC_16.37E Wild Horse Expansion DeferralRevwrkingfile SF 2" xfId="1856"/>
    <cellStyle name="_Costs not in AURORA 06GRC_16.37E Wild Horse Expansion DeferralRevwrkingfile SF 2 2" xfId="1857"/>
    <cellStyle name="_Costs not in AURORA 06GRC_16.37E Wild Horse Expansion DeferralRevwrkingfile SF 3" xfId="1858"/>
    <cellStyle name="_Costs not in AURORA 06GRC_2010 PTC's July1_Dec31 2010 " xfId="511"/>
    <cellStyle name="_Costs not in AURORA 06GRC_2010 PTC's Sept10_Aug11 (Version 4)" xfId="512"/>
    <cellStyle name="_Costs not in AURORA 06GRC_4 31 Regulatory Assets and Liabilities  7 06- Exhibit D" xfId="1859"/>
    <cellStyle name="_Costs not in AURORA 06GRC_4 31 Regulatory Assets and Liabilities  7 06- Exhibit D 2" xfId="1860"/>
    <cellStyle name="_Costs not in AURORA 06GRC_4 31 Regulatory Assets and Liabilities  7 06- Exhibit D 2 2" xfId="1861"/>
    <cellStyle name="_Costs not in AURORA 06GRC_4 31 Regulatory Assets and Liabilities  7 06- Exhibit D 3" xfId="1862"/>
    <cellStyle name="_Costs not in AURORA 06GRC_4 32 Regulatory Assets and Liabilities  7 06- Exhibit D" xfId="1863"/>
    <cellStyle name="_Costs not in AURORA 06GRC_4 32 Regulatory Assets and Liabilities  7 06- Exhibit D 2" xfId="1864"/>
    <cellStyle name="_Costs not in AURORA 06GRC_4 32 Regulatory Assets and Liabilities  7 06- Exhibit D 2 2" xfId="1865"/>
    <cellStyle name="_Costs not in AURORA 06GRC_4 32 Regulatory Assets and Liabilities  7 06- Exhibit D 3" xfId="1866"/>
    <cellStyle name="_Costs not in AURORA 06GRC_Att B to RECs proceeds proposal" xfId="513"/>
    <cellStyle name="_Costs not in AURORA 06GRC_Backup for Attachment B 2010-09-09" xfId="514"/>
    <cellStyle name="_Costs not in AURORA 06GRC_Bench Request - Attachment B" xfId="515"/>
    <cellStyle name="_Costs not in AURORA 06GRC_Book2" xfId="1867"/>
    <cellStyle name="_Costs not in AURORA 06GRC_Book2 2" xfId="1868"/>
    <cellStyle name="_Costs not in AURORA 06GRC_Book2 2 2" xfId="1869"/>
    <cellStyle name="_Costs not in AURORA 06GRC_Book2 3" xfId="1870"/>
    <cellStyle name="_Costs not in AURORA 06GRC_Book2_Adj Bench DR 3 for Initial Briefs (Electric)" xfId="1871"/>
    <cellStyle name="_Costs not in AURORA 06GRC_Book2_Adj Bench DR 3 for Initial Briefs (Electric) 2" xfId="1872"/>
    <cellStyle name="_Costs not in AURORA 06GRC_Book2_Adj Bench DR 3 for Initial Briefs (Electric) 2 2" xfId="1873"/>
    <cellStyle name="_Costs not in AURORA 06GRC_Book2_Adj Bench DR 3 for Initial Briefs (Electric) 3" xfId="1874"/>
    <cellStyle name="_Costs not in AURORA 06GRC_Book2_Electric Rev Req Model (2009 GRC) Rebuttal" xfId="1875"/>
    <cellStyle name="_Costs not in AURORA 06GRC_Book2_Electric Rev Req Model (2009 GRC) Rebuttal 2" xfId="1876"/>
    <cellStyle name="_Costs not in AURORA 06GRC_Book2_Electric Rev Req Model (2009 GRC) Rebuttal 2 2" xfId="1877"/>
    <cellStyle name="_Costs not in AURORA 06GRC_Book2_Electric Rev Req Model (2009 GRC) Rebuttal 3" xfId="1878"/>
    <cellStyle name="_Costs not in AURORA 06GRC_Book2_Electric Rev Req Model (2009 GRC) Rebuttal REmoval of New  WH Solar AdjustMI" xfId="1879"/>
    <cellStyle name="_Costs not in AURORA 06GRC_Book2_Electric Rev Req Model (2009 GRC) Rebuttal REmoval of New  WH Solar AdjustMI 2" xfId="1880"/>
    <cellStyle name="_Costs not in AURORA 06GRC_Book2_Electric Rev Req Model (2009 GRC) Rebuttal REmoval of New  WH Solar AdjustMI 2 2" xfId="1881"/>
    <cellStyle name="_Costs not in AURORA 06GRC_Book2_Electric Rev Req Model (2009 GRC) Rebuttal REmoval of New  WH Solar AdjustMI 3" xfId="1882"/>
    <cellStyle name="_Costs not in AURORA 06GRC_Book2_Electric Rev Req Model (2009 GRC) Revised 01-18-2010" xfId="1883"/>
    <cellStyle name="_Costs not in AURORA 06GRC_Book2_Electric Rev Req Model (2009 GRC) Revised 01-18-2010 2" xfId="1884"/>
    <cellStyle name="_Costs not in AURORA 06GRC_Book2_Electric Rev Req Model (2009 GRC) Revised 01-18-2010 2 2" xfId="1885"/>
    <cellStyle name="_Costs not in AURORA 06GRC_Book2_Electric Rev Req Model (2009 GRC) Revised 01-18-2010 3" xfId="1886"/>
    <cellStyle name="_Costs not in AURORA 06GRC_Book2_Final Order Electric EXHIBIT A-1" xfId="1887"/>
    <cellStyle name="_Costs not in AURORA 06GRC_Book2_Final Order Electric EXHIBIT A-1 2" xfId="1888"/>
    <cellStyle name="_Costs not in AURORA 06GRC_Book2_Final Order Electric EXHIBIT A-1 2 2" xfId="1889"/>
    <cellStyle name="_Costs not in AURORA 06GRC_Book2_Final Order Electric EXHIBIT A-1 3" xfId="1890"/>
    <cellStyle name="_Costs not in AURORA 06GRC_Book4" xfId="1891"/>
    <cellStyle name="_Costs not in AURORA 06GRC_Book4 2" xfId="1892"/>
    <cellStyle name="_Costs not in AURORA 06GRC_Book4 2 2" xfId="1893"/>
    <cellStyle name="_Costs not in AURORA 06GRC_Book4 3" xfId="1894"/>
    <cellStyle name="_Costs not in AURORA 06GRC_Book9" xfId="1895"/>
    <cellStyle name="_Costs not in AURORA 06GRC_Book9 2" xfId="1896"/>
    <cellStyle name="_Costs not in AURORA 06GRC_Book9 2 2" xfId="1897"/>
    <cellStyle name="_Costs not in AURORA 06GRC_Book9 3" xfId="1898"/>
    <cellStyle name="_Costs not in AURORA 06GRC_Check the Interest Calculation" xfId="516"/>
    <cellStyle name="_Costs not in AURORA 06GRC_Check the Interest Calculation_Scenario 1 REC vs PTC Offset" xfId="517"/>
    <cellStyle name="_Costs not in AURORA 06GRC_Check the Interest Calculation_Scenario 3" xfId="518"/>
    <cellStyle name="_Costs not in AURORA 06GRC_INPUTS" xfId="44"/>
    <cellStyle name="_Costs not in AURORA 06GRC_INPUTS 2" xfId="1899"/>
    <cellStyle name="_Costs not in AURORA 06GRC_INPUTS 2 2" xfId="1900"/>
    <cellStyle name="_Costs not in AURORA 06GRC_INPUTS 3" xfId="1901"/>
    <cellStyle name="_Costs not in AURORA 06GRC_Power Costs - Comparison bx Rbtl-Staff-Jt-PC" xfId="1902"/>
    <cellStyle name="_Costs not in AURORA 06GRC_Power Costs - Comparison bx Rbtl-Staff-Jt-PC 2" xfId="1903"/>
    <cellStyle name="_Costs not in AURORA 06GRC_Power Costs - Comparison bx Rbtl-Staff-Jt-PC 2 2" xfId="1904"/>
    <cellStyle name="_Costs not in AURORA 06GRC_Power Costs - Comparison bx Rbtl-Staff-Jt-PC 3" xfId="1905"/>
    <cellStyle name="_Costs not in AURORA 06GRC_Power Costs - Comparison bx Rbtl-Staff-Jt-PC_Adj Bench DR 3 for Initial Briefs (Electric)" xfId="1906"/>
    <cellStyle name="_Costs not in AURORA 06GRC_Power Costs - Comparison bx Rbtl-Staff-Jt-PC_Adj Bench DR 3 for Initial Briefs (Electric) 2" xfId="1907"/>
    <cellStyle name="_Costs not in AURORA 06GRC_Power Costs - Comparison bx Rbtl-Staff-Jt-PC_Adj Bench DR 3 for Initial Briefs (Electric) 2 2" xfId="1908"/>
    <cellStyle name="_Costs not in AURORA 06GRC_Power Costs - Comparison bx Rbtl-Staff-Jt-PC_Adj Bench DR 3 for Initial Briefs (Electric) 3" xfId="1909"/>
    <cellStyle name="_Costs not in AURORA 06GRC_Power Costs - Comparison bx Rbtl-Staff-Jt-PC_Electric Rev Req Model (2009 GRC) Rebuttal" xfId="1910"/>
    <cellStyle name="_Costs not in AURORA 06GRC_Power Costs - Comparison bx Rbtl-Staff-Jt-PC_Electric Rev Req Model (2009 GRC) Rebuttal 2" xfId="1911"/>
    <cellStyle name="_Costs not in AURORA 06GRC_Power Costs - Comparison bx Rbtl-Staff-Jt-PC_Electric Rev Req Model (2009 GRC) Rebuttal 2 2" xfId="1912"/>
    <cellStyle name="_Costs not in AURORA 06GRC_Power Costs - Comparison bx Rbtl-Staff-Jt-PC_Electric Rev Req Model (2009 GRC) Rebuttal 3" xfId="1913"/>
    <cellStyle name="_Costs not in AURORA 06GRC_Power Costs - Comparison bx Rbtl-Staff-Jt-PC_Electric Rev Req Model (2009 GRC) Rebuttal REmoval of New  WH Solar AdjustMI" xfId="1914"/>
    <cellStyle name="_Costs not in AURORA 06GRC_Power Costs - Comparison bx Rbtl-Staff-Jt-PC_Electric Rev Req Model (2009 GRC) Rebuttal REmoval of New  WH Solar AdjustMI 2" xfId="1915"/>
    <cellStyle name="_Costs not in AURORA 06GRC_Power Costs - Comparison bx Rbtl-Staff-Jt-PC_Electric Rev Req Model (2009 GRC) Rebuttal REmoval of New  WH Solar AdjustMI 2 2" xfId="1916"/>
    <cellStyle name="_Costs not in AURORA 06GRC_Power Costs - Comparison bx Rbtl-Staff-Jt-PC_Electric Rev Req Model (2009 GRC) Rebuttal REmoval of New  WH Solar AdjustMI 3" xfId="1917"/>
    <cellStyle name="_Costs not in AURORA 06GRC_Power Costs - Comparison bx Rbtl-Staff-Jt-PC_Electric Rev Req Model (2009 GRC) Revised 01-18-2010" xfId="1918"/>
    <cellStyle name="_Costs not in AURORA 06GRC_Power Costs - Comparison bx Rbtl-Staff-Jt-PC_Electric Rev Req Model (2009 GRC) Revised 01-18-2010 2" xfId="1919"/>
    <cellStyle name="_Costs not in AURORA 06GRC_Power Costs - Comparison bx Rbtl-Staff-Jt-PC_Electric Rev Req Model (2009 GRC) Revised 01-18-2010 2 2" xfId="1920"/>
    <cellStyle name="_Costs not in AURORA 06GRC_Power Costs - Comparison bx Rbtl-Staff-Jt-PC_Electric Rev Req Model (2009 GRC) Revised 01-18-2010 3" xfId="1921"/>
    <cellStyle name="_Costs not in AURORA 06GRC_Power Costs - Comparison bx Rbtl-Staff-Jt-PC_Final Order Electric EXHIBIT A-1" xfId="1922"/>
    <cellStyle name="_Costs not in AURORA 06GRC_Power Costs - Comparison bx Rbtl-Staff-Jt-PC_Final Order Electric EXHIBIT A-1 2" xfId="1923"/>
    <cellStyle name="_Costs not in AURORA 06GRC_Power Costs - Comparison bx Rbtl-Staff-Jt-PC_Final Order Electric EXHIBIT A-1 2 2" xfId="1924"/>
    <cellStyle name="_Costs not in AURORA 06GRC_Power Costs - Comparison bx Rbtl-Staff-Jt-PC_Final Order Electric EXHIBIT A-1 3" xfId="1925"/>
    <cellStyle name="_Costs not in AURORA 06GRC_Production Adj 4.37" xfId="45"/>
    <cellStyle name="_Costs not in AURORA 06GRC_Production Adj 4.37 2" xfId="1926"/>
    <cellStyle name="_Costs not in AURORA 06GRC_Production Adj 4.37 2 2" xfId="1927"/>
    <cellStyle name="_Costs not in AURORA 06GRC_Production Adj 4.37 3" xfId="1928"/>
    <cellStyle name="_Costs not in AURORA 06GRC_Purchased Power Adj 4.03" xfId="46"/>
    <cellStyle name="_Costs not in AURORA 06GRC_Purchased Power Adj 4.03 2" xfId="1929"/>
    <cellStyle name="_Costs not in AURORA 06GRC_Purchased Power Adj 4.03 2 2" xfId="1930"/>
    <cellStyle name="_Costs not in AURORA 06GRC_Purchased Power Adj 4.03 3" xfId="1931"/>
    <cellStyle name="_Costs not in AURORA 06GRC_Rebuttal Power Costs" xfId="1932"/>
    <cellStyle name="_Costs not in AURORA 06GRC_Rebuttal Power Costs 2" xfId="1933"/>
    <cellStyle name="_Costs not in AURORA 06GRC_Rebuttal Power Costs 2 2" xfId="1934"/>
    <cellStyle name="_Costs not in AURORA 06GRC_Rebuttal Power Costs 3" xfId="1935"/>
    <cellStyle name="_Costs not in AURORA 06GRC_Rebuttal Power Costs_Adj Bench DR 3 for Initial Briefs (Electric)" xfId="1936"/>
    <cellStyle name="_Costs not in AURORA 06GRC_Rebuttal Power Costs_Adj Bench DR 3 for Initial Briefs (Electric) 2" xfId="1937"/>
    <cellStyle name="_Costs not in AURORA 06GRC_Rebuttal Power Costs_Adj Bench DR 3 for Initial Briefs (Electric) 2 2" xfId="1938"/>
    <cellStyle name="_Costs not in AURORA 06GRC_Rebuttal Power Costs_Adj Bench DR 3 for Initial Briefs (Electric) 3" xfId="1939"/>
    <cellStyle name="_Costs not in AURORA 06GRC_Rebuttal Power Costs_Electric Rev Req Model (2009 GRC) Rebuttal" xfId="1940"/>
    <cellStyle name="_Costs not in AURORA 06GRC_Rebuttal Power Costs_Electric Rev Req Model (2009 GRC) Rebuttal 2" xfId="1941"/>
    <cellStyle name="_Costs not in AURORA 06GRC_Rebuttal Power Costs_Electric Rev Req Model (2009 GRC) Rebuttal 2 2" xfId="1942"/>
    <cellStyle name="_Costs not in AURORA 06GRC_Rebuttal Power Costs_Electric Rev Req Model (2009 GRC) Rebuttal 3" xfId="1943"/>
    <cellStyle name="_Costs not in AURORA 06GRC_Rebuttal Power Costs_Electric Rev Req Model (2009 GRC) Rebuttal REmoval of New  WH Solar AdjustMI" xfId="1944"/>
    <cellStyle name="_Costs not in AURORA 06GRC_Rebuttal Power Costs_Electric Rev Req Model (2009 GRC) Rebuttal REmoval of New  WH Solar AdjustMI 2" xfId="1945"/>
    <cellStyle name="_Costs not in AURORA 06GRC_Rebuttal Power Costs_Electric Rev Req Model (2009 GRC) Rebuttal REmoval of New  WH Solar AdjustMI 2 2" xfId="1946"/>
    <cellStyle name="_Costs not in AURORA 06GRC_Rebuttal Power Costs_Electric Rev Req Model (2009 GRC) Rebuttal REmoval of New  WH Solar AdjustMI 3" xfId="1947"/>
    <cellStyle name="_Costs not in AURORA 06GRC_Rebuttal Power Costs_Electric Rev Req Model (2009 GRC) Revised 01-18-2010" xfId="1948"/>
    <cellStyle name="_Costs not in AURORA 06GRC_Rebuttal Power Costs_Electric Rev Req Model (2009 GRC) Revised 01-18-2010 2" xfId="1949"/>
    <cellStyle name="_Costs not in AURORA 06GRC_Rebuttal Power Costs_Electric Rev Req Model (2009 GRC) Revised 01-18-2010 2 2" xfId="1950"/>
    <cellStyle name="_Costs not in AURORA 06GRC_Rebuttal Power Costs_Electric Rev Req Model (2009 GRC) Revised 01-18-2010 3" xfId="1951"/>
    <cellStyle name="_Costs not in AURORA 06GRC_Rebuttal Power Costs_Final Order Electric EXHIBIT A-1" xfId="1952"/>
    <cellStyle name="_Costs not in AURORA 06GRC_Rebuttal Power Costs_Final Order Electric EXHIBIT A-1 2" xfId="1953"/>
    <cellStyle name="_Costs not in AURORA 06GRC_Rebuttal Power Costs_Final Order Electric EXHIBIT A-1 2 2" xfId="1954"/>
    <cellStyle name="_Costs not in AURORA 06GRC_Rebuttal Power Costs_Final Order Electric EXHIBIT A-1 3" xfId="1955"/>
    <cellStyle name="_Costs not in AURORA 06GRC_RECS vs PTC's w Interest 6-28-10" xfId="519"/>
    <cellStyle name="_Costs not in AURORA 06GRC_ROR &amp; CONV FACTOR" xfId="47"/>
    <cellStyle name="_Costs not in AURORA 06GRC_ROR &amp; CONV FACTOR 2" xfId="1956"/>
    <cellStyle name="_Costs not in AURORA 06GRC_ROR &amp; CONV FACTOR 2 2" xfId="1957"/>
    <cellStyle name="_Costs not in AURORA 06GRC_ROR &amp; CONV FACTOR 3" xfId="1958"/>
    <cellStyle name="_Costs not in AURORA 06GRC_ROR 5.02" xfId="48"/>
    <cellStyle name="_Costs not in AURORA 06GRC_ROR 5.02 2" xfId="1959"/>
    <cellStyle name="_Costs not in AURORA 06GRC_ROR 5.02 2 2" xfId="1960"/>
    <cellStyle name="_Costs not in AURORA 06GRC_ROR 5.02 3" xfId="1961"/>
    <cellStyle name="_Costs not in AURORA 2006GRC 6.15.06" xfId="49"/>
    <cellStyle name="_Costs not in AURORA 2006GRC 6.15.06 2" xfId="1962"/>
    <cellStyle name="_Costs not in AURORA 2006GRC 6.15.06 2 2" xfId="1963"/>
    <cellStyle name="_Costs not in AURORA 2006GRC 6.15.06 2 2 2" xfId="1964"/>
    <cellStyle name="_Costs not in AURORA 2006GRC 6.15.06 2 3" xfId="1965"/>
    <cellStyle name="_Costs not in AURORA 2006GRC 6.15.06 3" xfId="1966"/>
    <cellStyle name="_Costs not in AURORA 2006GRC 6.15.06 3 2" xfId="1967"/>
    <cellStyle name="_Costs not in AURORA 2006GRC 6.15.06 3 2 2" xfId="1968"/>
    <cellStyle name="_Costs not in AURORA 2006GRC 6.15.06 3 3" xfId="1969"/>
    <cellStyle name="_Costs not in AURORA 2006GRC 6.15.06 3 3 2" xfId="1970"/>
    <cellStyle name="_Costs not in AURORA 2006GRC 6.15.06 3 4" xfId="1971"/>
    <cellStyle name="_Costs not in AURORA 2006GRC 6.15.06 3 4 2" xfId="1972"/>
    <cellStyle name="_Costs not in AURORA 2006GRC 6.15.06 4" xfId="1973"/>
    <cellStyle name="_Costs not in AURORA 2006GRC 6.15.06 4 2" xfId="1974"/>
    <cellStyle name="_Costs not in AURORA 2006GRC 6.15.06 5" xfId="1975"/>
    <cellStyle name="_Costs not in AURORA 2006GRC 6.15.06_04 07E Wild Horse Wind Expansion (C) (2)" xfId="50"/>
    <cellStyle name="_Costs not in AURORA 2006GRC 6.15.06_04 07E Wild Horse Wind Expansion (C) (2) 2" xfId="1976"/>
    <cellStyle name="_Costs not in AURORA 2006GRC 6.15.06_04 07E Wild Horse Wind Expansion (C) (2) 2 2" xfId="1977"/>
    <cellStyle name="_Costs not in AURORA 2006GRC 6.15.06_04 07E Wild Horse Wind Expansion (C) (2) 3" xfId="1978"/>
    <cellStyle name="_Costs not in AURORA 2006GRC 6.15.06_04 07E Wild Horse Wind Expansion (C) (2)_Adj Bench DR 3 for Initial Briefs (Electric)" xfId="1979"/>
    <cellStyle name="_Costs not in AURORA 2006GRC 6.15.06_04 07E Wild Horse Wind Expansion (C) (2)_Adj Bench DR 3 for Initial Briefs (Electric) 2" xfId="1980"/>
    <cellStyle name="_Costs not in AURORA 2006GRC 6.15.06_04 07E Wild Horse Wind Expansion (C) (2)_Adj Bench DR 3 for Initial Briefs (Electric) 2 2" xfId="1981"/>
    <cellStyle name="_Costs not in AURORA 2006GRC 6.15.06_04 07E Wild Horse Wind Expansion (C) (2)_Adj Bench DR 3 for Initial Briefs (Electric) 3" xfId="1982"/>
    <cellStyle name="_Costs not in AURORA 2006GRC 6.15.06_04 07E Wild Horse Wind Expansion (C) (2)_Electric Rev Req Model (2009 GRC) " xfId="1983"/>
    <cellStyle name="_Costs not in AURORA 2006GRC 6.15.06_04 07E Wild Horse Wind Expansion (C) (2)_Electric Rev Req Model (2009 GRC)  2" xfId="1984"/>
    <cellStyle name="_Costs not in AURORA 2006GRC 6.15.06_04 07E Wild Horse Wind Expansion (C) (2)_Electric Rev Req Model (2009 GRC)  2 2" xfId="1985"/>
    <cellStyle name="_Costs not in AURORA 2006GRC 6.15.06_04 07E Wild Horse Wind Expansion (C) (2)_Electric Rev Req Model (2009 GRC)  3" xfId="1986"/>
    <cellStyle name="_Costs not in AURORA 2006GRC 6.15.06_04 07E Wild Horse Wind Expansion (C) (2)_Electric Rev Req Model (2009 GRC) Rebuttal" xfId="1987"/>
    <cellStyle name="_Costs not in AURORA 2006GRC 6.15.06_04 07E Wild Horse Wind Expansion (C) (2)_Electric Rev Req Model (2009 GRC) Rebuttal 2" xfId="1988"/>
    <cellStyle name="_Costs not in AURORA 2006GRC 6.15.06_04 07E Wild Horse Wind Expansion (C) (2)_Electric Rev Req Model (2009 GRC) Rebuttal 2 2" xfId="1989"/>
    <cellStyle name="_Costs not in AURORA 2006GRC 6.15.06_04 07E Wild Horse Wind Expansion (C) (2)_Electric Rev Req Model (2009 GRC) Rebuttal 3" xfId="1990"/>
    <cellStyle name="_Costs not in AURORA 2006GRC 6.15.06_04 07E Wild Horse Wind Expansion (C) (2)_Electric Rev Req Model (2009 GRC) Rebuttal REmoval of New  WH Solar AdjustMI" xfId="1991"/>
    <cellStyle name="_Costs not in AURORA 2006GRC 6.15.06_04 07E Wild Horse Wind Expansion (C) (2)_Electric Rev Req Model (2009 GRC) Rebuttal REmoval of New  WH Solar AdjustMI 2" xfId="1992"/>
    <cellStyle name="_Costs not in AURORA 2006GRC 6.15.06_04 07E Wild Horse Wind Expansion (C) (2)_Electric Rev Req Model (2009 GRC) Rebuttal REmoval of New  WH Solar AdjustMI 2 2" xfId="1993"/>
    <cellStyle name="_Costs not in AURORA 2006GRC 6.15.06_04 07E Wild Horse Wind Expansion (C) (2)_Electric Rev Req Model (2009 GRC) Rebuttal REmoval of New  WH Solar AdjustMI 3" xfId="1994"/>
    <cellStyle name="_Costs not in AURORA 2006GRC 6.15.06_04 07E Wild Horse Wind Expansion (C) (2)_Electric Rev Req Model (2009 GRC) Revised 01-18-2010" xfId="1995"/>
    <cellStyle name="_Costs not in AURORA 2006GRC 6.15.06_04 07E Wild Horse Wind Expansion (C) (2)_Electric Rev Req Model (2009 GRC) Revised 01-18-2010 2" xfId="1996"/>
    <cellStyle name="_Costs not in AURORA 2006GRC 6.15.06_04 07E Wild Horse Wind Expansion (C) (2)_Electric Rev Req Model (2009 GRC) Revised 01-18-2010 2 2" xfId="1997"/>
    <cellStyle name="_Costs not in AURORA 2006GRC 6.15.06_04 07E Wild Horse Wind Expansion (C) (2)_Electric Rev Req Model (2009 GRC) Revised 01-18-2010 3" xfId="1998"/>
    <cellStyle name="_Costs not in AURORA 2006GRC 6.15.06_04 07E Wild Horse Wind Expansion (C) (2)_Final Order Electric EXHIBIT A-1" xfId="1999"/>
    <cellStyle name="_Costs not in AURORA 2006GRC 6.15.06_04 07E Wild Horse Wind Expansion (C) (2)_Final Order Electric EXHIBIT A-1 2" xfId="2000"/>
    <cellStyle name="_Costs not in AURORA 2006GRC 6.15.06_04 07E Wild Horse Wind Expansion (C) (2)_Final Order Electric EXHIBIT A-1 2 2" xfId="2001"/>
    <cellStyle name="_Costs not in AURORA 2006GRC 6.15.06_04 07E Wild Horse Wind Expansion (C) (2)_Final Order Electric EXHIBIT A-1 3" xfId="2002"/>
    <cellStyle name="_Costs not in AURORA 2006GRC 6.15.06_04 07E Wild Horse Wind Expansion (C) (2)_TENASKA REGULATORY ASSET" xfId="2003"/>
    <cellStyle name="_Costs not in AURORA 2006GRC 6.15.06_04 07E Wild Horse Wind Expansion (C) (2)_TENASKA REGULATORY ASSET 2" xfId="2004"/>
    <cellStyle name="_Costs not in AURORA 2006GRC 6.15.06_04 07E Wild Horse Wind Expansion (C) (2)_TENASKA REGULATORY ASSET 2 2" xfId="2005"/>
    <cellStyle name="_Costs not in AURORA 2006GRC 6.15.06_04 07E Wild Horse Wind Expansion (C) (2)_TENASKA REGULATORY ASSET 3" xfId="2006"/>
    <cellStyle name="_Costs not in AURORA 2006GRC 6.15.06_16.37E Wild Horse Expansion DeferralRevwrkingfile SF" xfId="2007"/>
    <cellStyle name="_Costs not in AURORA 2006GRC 6.15.06_16.37E Wild Horse Expansion DeferralRevwrkingfile SF 2" xfId="2008"/>
    <cellStyle name="_Costs not in AURORA 2006GRC 6.15.06_16.37E Wild Horse Expansion DeferralRevwrkingfile SF 2 2" xfId="2009"/>
    <cellStyle name="_Costs not in AURORA 2006GRC 6.15.06_16.37E Wild Horse Expansion DeferralRevwrkingfile SF 3" xfId="2010"/>
    <cellStyle name="_Costs not in AURORA 2006GRC 6.15.06_2010 PTC's July1_Dec31 2010 " xfId="520"/>
    <cellStyle name="_Costs not in AURORA 2006GRC 6.15.06_2010 PTC's Sept10_Aug11 (Version 4)" xfId="521"/>
    <cellStyle name="_Costs not in AURORA 2006GRC 6.15.06_4 31 Regulatory Assets and Liabilities  7 06- Exhibit D" xfId="2011"/>
    <cellStyle name="_Costs not in AURORA 2006GRC 6.15.06_4 31 Regulatory Assets and Liabilities  7 06- Exhibit D 2" xfId="2012"/>
    <cellStyle name="_Costs not in AURORA 2006GRC 6.15.06_4 31 Regulatory Assets and Liabilities  7 06- Exhibit D 2 2" xfId="2013"/>
    <cellStyle name="_Costs not in AURORA 2006GRC 6.15.06_4 31 Regulatory Assets and Liabilities  7 06- Exhibit D 3" xfId="2014"/>
    <cellStyle name="_Costs not in AURORA 2006GRC 6.15.06_4 32 Regulatory Assets and Liabilities  7 06- Exhibit D" xfId="2015"/>
    <cellStyle name="_Costs not in AURORA 2006GRC 6.15.06_4 32 Regulatory Assets and Liabilities  7 06- Exhibit D 2" xfId="2016"/>
    <cellStyle name="_Costs not in AURORA 2006GRC 6.15.06_4 32 Regulatory Assets and Liabilities  7 06- Exhibit D 2 2" xfId="2017"/>
    <cellStyle name="_Costs not in AURORA 2006GRC 6.15.06_4 32 Regulatory Assets and Liabilities  7 06- Exhibit D 3" xfId="2018"/>
    <cellStyle name="_Costs not in AURORA 2006GRC 6.15.06_Att B to RECs proceeds proposal" xfId="522"/>
    <cellStyle name="_Costs not in AURORA 2006GRC 6.15.06_Backup for Attachment B 2010-09-09" xfId="523"/>
    <cellStyle name="_Costs not in AURORA 2006GRC 6.15.06_Bench Request - Attachment B" xfId="524"/>
    <cellStyle name="_Costs not in AURORA 2006GRC 6.15.06_Book2" xfId="2019"/>
    <cellStyle name="_Costs not in AURORA 2006GRC 6.15.06_Book2 2" xfId="2020"/>
    <cellStyle name="_Costs not in AURORA 2006GRC 6.15.06_Book2 2 2" xfId="2021"/>
    <cellStyle name="_Costs not in AURORA 2006GRC 6.15.06_Book2 3" xfId="2022"/>
    <cellStyle name="_Costs not in AURORA 2006GRC 6.15.06_Book2_Adj Bench DR 3 for Initial Briefs (Electric)" xfId="2023"/>
    <cellStyle name="_Costs not in AURORA 2006GRC 6.15.06_Book2_Adj Bench DR 3 for Initial Briefs (Electric) 2" xfId="2024"/>
    <cellStyle name="_Costs not in AURORA 2006GRC 6.15.06_Book2_Adj Bench DR 3 for Initial Briefs (Electric) 2 2" xfId="2025"/>
    <cellStyle name="_Costs not in AURORA 2006GRC 6.15.06_Book2_Adj Bench DR 3 for Initial Briefs (Electric) 3" xfId="2026"/>
    <cellStyle name="_Costs not in AURORA 2006GRC 6.15.06_Book2_Electric Rev Req Model (2009 GRC) Rebuttal" xfId="2027"/>
    <cellStyle name="_Costs not in AURORA 2006GRC 6.15.06_Book2_Electric Rev Req Model (2009 GRC) Rebuttal 2" xfId="2028"/>
    <cellStyle name="_Costs not in AURORA 2006GRC 6.15.06_Book2_Electric Rev Req Model (2009 GRC) Rebuttal 2 2" xfId="2029"/>
    <cellStyle name="_Costs not in AURORA 2006GRC 6.15.06_Book2_Electric Rev Req Model (2009 GRC) Rebuttal 3" xfId="2030"/>
    <cellStyle name="_Costs not in AURORA 2006GRC 6.15.06_Book2_Electric Rev Req Model (2009 GRC) Rebuttal REmoval of New  WH Solar AdjustMI" xfId="2031"/>
    <cellStyle name="_Costs not in AURORA 2006GRC 6.15.06_Book2_Electric Rev Req Model (2009 GRC) Rebuttal REmoval of New  WH Solar AdjustMI 2" xfId="2032"/>
    <cellStyle name="_Costs not in AURORA 2006GRC 6.15.06_Book2_Electric Rev Req Model (2009 GRC) Rebuttal REmoval of New  WH Solar AdjustMI 2 2" xfId="2033"/>
    <cellStyle name="_Costs not in AURORA 2006GRC 6.15.06_Book2_Electric Rev Req Model (2009 GRC) Rebuttal REmoval of New  WH Solar AdjustMI 3" xfId="2034"/>
    <cellStyle name="_Costs not in AURORA 2006GRC 6.15.06_Book2_Electric Rev Req Model (2009 GRC) Revised 01-18-2010" xfId="2035"/>
    <cellStyle name="_Costs not in AURORA 2006GRC 6.15.06_Book2_Electric Rev Req Model (2009 GRC) Revised 01-18-2010 2" xfId="2036"/>
    <cellStyle name="_Costs not in AURORA 2006GRC 6.15.06_Book2_Electric Rev Req Model (2009 GRC) Revised 01-18-2010 2 2" xfId="2037"/>
    <cellStyle name="_Costs not in AURORA 2006GRC 6.15.06_Book2_Electric Rev Req Model (2009 GRC) Revised 01-18-2010 3" xfId="2038"/>
    <cellStyle name="_Costs not in AURORA 2006GRC 6.15.06_Book2_Final Order Electric EXHIBIT A-1" xfId="2039"/>
    <cellStyle name="_Costs not in AURORA 2006GRC 6.15.06_Book2_Final Order Electric EXHIBIT A-1 2" xfId="2040"/>
    <cellStyle name="_Costs not in AURORA 2006GRC 6.15.06_Book2_Final Order Electric EXHIBIT A-1 2 2" xfId="2041"/>
    <cellStyle name="_Costs not in AURORA 2006GRC 6.15.06_Book2_Final Order Electric EXHIBIT A-1 3" xfId="2042"/>
    <cellStyle name="_Costs not in AURORA 2006GRC 6.15.06_Book4" xfId="2043"/>
    <cellStyle name="_Costs not in AURORA 2006GRC 6.15.06_Book4 2" xfId="2044"/>
    <cellStyle name="_Costs not in AURORA 2006GRC 6.15.06_Book4 2 2" xfId="2045"/>
    <cellStyle name="_Costs not in AURORA 2006GRC 6.15.06_Book4 3" xfId="2046"/>
    <cellStyle name="_Costs not in AURORA 2006GRC 6.15.06_Book9" xfId="2047"/>
    <cellStyle name="_Costs not in AURORA 2006GRC 6.15.06_Book9 2" xfId="2048"/>
    <cellStyle name="_Costs not in AURORA 2006GRC 6.15.06_Book9 2 2" xfId="2049"/>
    <cellStyle name="_Costs not in AURORA 2006GRC 6.15.06_Book9 3" xfId="2050"/>
    <cellStyle name="_Costs not in AURORA 2006GRC 6.15.06_INPUTS" xfId="51"/>
    <cellStyle name="_Costs not in AURORA 2006GRC 6.15.06_INPUTS 2" xfId="2051"/>
    <cellStyle name="_Costs not in AURORA 2006GRC 6.15.06_INPUTS 2 2" xfId="2052"/>
    <cellStyle name="_Costs not in AURORA 2006GRC 6.15.06_INPUTS 3" xfId="2053"/>
    <cellStyle name="_Costs not in AURORA 2006GRC 6.15.06_Power Costs - Comparison bx Rbtl-Staff-Jt-PC" xfId="2054"/>
    <cellStyle name="_Costs not in AURORA 2006GRC 6.15.06_Power Costs - Comparison bx Rbtl-Staff-Jt-PC 2" xfId="2055"/>
    <cellStyle name="_Costs not in AURORA 2006GRC 6.15.06_Power Costs - Comparison bx Rbtl-Staff-Jt-PC 2 2" xfId="2056"/>
    <cellStyle name="_Costs not in AURORA 2006GRC 6.15.06_Power Costs - Comparison bx Rbtl-Staff-Jt-PC 3" xfId="2057"/>
    <cellStyle name="_Costs not in AURORA 2006GRC 6.15.06_Power Costs - Comparison bx Rbtl-Staff-Jt-PC_Adj Bench DR 3 for Initial Briefs (Electric)" xfId="2058"/>
    <cellStyle name="_Costs not in AURORA 2006GRC 6.15.06_Power Costs - Comparison bx Rbtl-Staff-Jt-PC_Adj Bench DR 3 for Initial Briefs (Electric) 2" xfId="2059"/>
    <cellStyle name="_Costs not in AURORA 2006GRC 6.15.06_Power Costs - Comparison bx Rbtl-Staff-Jt-PC_Adj Bench DR 3 for Initial Briefs (Electric) 2 2" xfId="2060"/>
    <cellStyle name="_Costs not in AURORA 2006GRC 6.15.06_Power Costs - Comparison bx Rbtl-Staff-Jt-PC_Adj Bench DR 3 for Initial Briefs (Electric) 3" xfId="2061"/>
    <cellStyle name="_Costs not in AURORA 2006GRC 6.15.06_Power Costs - Comparison bx Rbtl-Staff-Jt-PC_Electric Rev Req Model (2009 GRC) Rebuttal" xfId="2062"/>
    <cellStyle name="_Costs not in AURORA 2006GRC 6.15.06_Power Costs - Comparison bx Rbtl-Staff-Jt-PC_Electric Rev Req Model (2009 GRC) Rebuttal 2" xfId="2063"/>
    <cellStyle name="_Costs not in AURORA 2006GRC 6.15.06_Power Costs - Comparison bx Rbtl-Staff-Jt-PC_Electric Rev Req Model (2009 GRC) Rebuttal 2 2" xfId="2064"/>
    <cellStyle name="_Costs not in AURORA 2006GRC 6.15.06_Power Costs - Comparison bx Rbtl-Staff-Jt-PC_Electric Rev Req Model (2009 GRC) Rebuttal 3" xfId="2065"/>
    <cellStyle name="_Costs not in AURORA 2006GRC 6.15.06_Power Costs - Comparison bx Rbtl-Staff-Jt-PC_Electric Rev Req Model (2009 GRC) Rebuttal REmoval of New  WH Solar AdjustMI" xfId="2066"/>
    <cellStyle name="_Costs not in AURORA 2006GRC 6.15.06_Power Costs - Comparison bx Rbtl-Staff-Jt-PC_Electric Rev Req Model (2009 GRC) Rebuttal REmoval of New  WH Solar AdjustMI 2" xfId="2067"/>
    <cellStyle name="_Costs not in AURORA 2006GRC 6.15.06_Power Costs - Comparison bx Rbtl-Staff-Jt-PC_Electric Rev Req Model (2009 GRC) Rebuttal REmoval of New  WH Solar AdjustMI 2 2" xfId="2068"/>
    <cellStyle name="_Costs not in AURORA 2006GRC 6.15.06_Power Costs - Comparison bx Rbtl-Staff-Jt-PC_Electric Rev Req Model (2009 GRC) Rebuttal REmoval of New  WH Solar AdjustMI 3" xfId="2069"/>
    <cellStyle name="_Costs not in AURORA 2006GRC 6.15.06_Power Costs - Comparison bx Rbtl-Staff-Jt-PC_Electric Rev Req Model (2009 GRC) Revised 01-18-2010" xfId="2070"/>
    <cellStyle name="_Costs not in AURORA 2006GRC 6.15.06_Power Costs - Comparison bx Rbtl-Staff-Jt-PC_Electric Rev Req Model (2009 GRC) Revised 01-18-2010 2" xfId="2071"/>
    <cellStyle name="_Costs not in AURORA 2006GRC 6.15.06_Power Costs - Comparison bx Rbtl-Staff-Jt-PC_Electric Rev Req Model (2009 GRC) Revised 01-18-2010 2 2" xfId="2072"/>
    <cellStyle name="_Costs not in AURORA 2006GRC 6.15.06_Power Costs - Comparison bx Rbtl-Staff-Jt-PC_Electric Rev Req Model (2009 GRC) Revised 01-18-2010 3" xfId="2073"/>
    <cellStyle name="_Costs not in AURORA 2006GRC 6.15.06_Power Costs - Comparison bx Rbtl-Staff-Jt-PC_Final Order Electric EXHIBIT A-1" xfId="2074"/>
    <cellStyle name="_Costs not in AURORA 2006GRC 6.15.06_Power Costs - Comparison bx Rbtl-Staff-Jt-PC_Final Order Electric EXHIBIT A-1 2" xfId="2075"/>
    <cellStyle name="_Costs not in AURORA 2006GRC 6.15.06_Power Costs - Comparison bx Rbtl-Staff-Jt-PC_Final Order Electric EXHIBIT A-1 2 2" xfId="2076"/>
    <cellStyle name="_Costs not in AURORA 2006GRC 6.15.06_Power Costs - Comparison bx Rbtl-Staff-Jt-PC_Final Order Electric EXHIBIT A-1 3" xfId="2077"/>
    <cellStyle name="_Costs not in AURORA 2006GRC 6.15.06_Production Adj 4.37" xfId="52"/>
    <cellStyle name="_Costs not in AURORA 2006GRC 6.15.06_Production Adj 4.37 2" xfId="2078"/>
    <cellStyle name="_Costs not in AURORA 2006GRC 6.15.06_Production Adj 4.37 2 2" xfId="2079"/>
    <cellStyle name="_Costs not in AURORA 2006GRC 6.15.06_Production Adj 4.37 3" xfId="2080"/>
    <cellStyle name="_Costs not in AURORA 2006GRC 6.15.06_Purchased Power Adj 4.03" xfId="53"/>
    <cellStyle name="_Costs not in AURORA 2006GRC 6.15.06_Purchased Power Adj 4.03 2" xfId="2081"/>
    <cellStyle name="_Costs not in AURORA 2006GRC 6.15.06_Purchased Power Adj 4.03 2 2" xfId="2082"/>
    <cellStyle name="_Costs not in AURORA 2006GRC 6.15.06_Purchased Power Adj 4.03 3" xfId="2083"/>
    <cellStyle name="_Costs not in AURORA 2006GRC 6.15.06_Rebuttal Power Costs" xfId="2084"/>
    <cellStyle name="_Costs not in AURORA 2006GRC 6.15.06_Rebuttal Power Costs 2" xfId="2085"/>
    <cellStyle name="_Costs not in AURORA 2006GRC 6.15.06_Rebuttal Power Costs 2 2" xfId="2086"/>
    <cellStyle name="_Costs not in AURORA 2006GRC 6.15.06_Rebuttal Power Costs 3" xfId="2087"/>
    <cellStyle name="_Costs not in AURORA 2006GRC 6.15.06_Rebuttal Power Costs_Adj Bench DR 3 for Initial Briefs (Electric)" xfId="2088"/>
    <cellStyle name="_Costs not in AURORA 2006GRC 6.15.06_Rebuttal Power Costs_Adj Bench DR 3 for Initial Briefs (Electric) 2" xfId="2089"/>
    <cellStyle name="_Costs not in AURORA 2006GRC 6.15.06_Rebuttal Power Costs_Adj Bench DR 3 for Initial Briefs (Electric) 2 2" xfId="2090"/>
    <cellStyle name="_Costs not in AURORA 2006GRC 6.15.06_Rebuttal Power Costs_Adj Bench DR 3 for Initial Briefs (Electric) 3" xfId="2091"/>
    <cellStyle name="_Costs not in AURORA 2006GRC 6.15.06_Rebuttal Power Costs_Electric Rev Req Model (2009 GRC) Rebuttal" xfId="2092"/>
    <cellStyle name="_Costs not in AURORA 2006GRC 6.15.06_Rebuttal Power Costs_Electric Rev Req Model (2009 GRC) Rebuttal 2" xfId="2093"/>
    <cellStyle name="_Costs not in AURORA 2006GRC 6.15.06_Rebuttal Power Costs_Electric Rev Req Model (2009 GRC) Rebuttal 2 2" xfId="2094"/>
    <cellStyle name="_Costs not in AURORA 2006GRC 6.15.06_Rebuttal Power Costs_Electric Rev Req Model (2009 GRC) Rebuttal 3" xfId="2095"/>
    <cellStyle name="_Costs not in AURORA 2006GRC 6.15.06_Rebuttal Power Costs_Electric Rev Req Model (2009 GRC) Rebuttal REmoval of New  WH Solar AdjustMI" xfId="2096"/>
    <cellStyle name="_Costs not in AURORA 2006GRC 6.15.06_Rebuttal Power Costs_Electric Rev Req Model (2009 GRC) Rebuttal REmoval of New  WH Solar AdjustMI 2" xfId="2097"/>
    <cellStyle name="_Costs not in AURORA 2006GRC 6.15.06_Rebuttal Power Costs_Electric Rev Req Model (2009 GRC) Rebuttal REmoval of New  WH Solar AdjustMI 2 2" xfId="2098"/>
    <cellStyle name="_Costs not in AURORA 2006GRC 6.15.06_Rebuttal Power Costs_Electric Rev Req Model (2009 GRC) Rebuttal REmoval of New  WH Solar AdjustMI 3" xfId="2099"/>
    <cellStyle name="_Costs not in AURORA 2006GRC 6.15.06_Rebuttal Power Costs_Electric Rev Req Model (2009 GRC) Revised 01-18-2010" xfId="2100"/>
    <cellStyle name="_Costs not in AURORA 2006GRC 6.15.06_Rebuttal Power Costs_Electric Rev Req Model (2009 GRC) Revised 01-18-2010 2" xfId="2101"/>
    <cellStyle name="_Costs not in AURORA 2006GRC 6.15.06_Rebuttal Power Costs_Electric Rev Req Model (2009 GRC) Revised 01-18-2010 2 2" xfId="2102"/>
    <cellStyle name="_Costs not in AURORA 2006GRC 6.15.06_Rebuttal Power Costs_Electric Rev Req Model (2009 GRC) Revised 01-18-2010 3" xfId="2103"/>
    <cellStyle name="_Costs not in AURORA 2006GRC 6.15.06_Rebuttal Power Costs_Final Order Electric EXHIBIT A-1" xfId="2104"/>
    <cellStyle name="_Costs not in AURORA 2006GRC 6.15.06_Rebuttal Power Costs_Final Order Electric EXHIBIT A-1 2" xfId="2105"/>
    <cellStyle name="_Costs not in AURORA 2006GRC 6.15.06_Rebuttal Power Costs_Final Order Electric EXHIBIT A-1 2 2" xfId="2106"/>
    <cellStyle name="_Costs not in AURORA 2006GRC 6.15.06_Rebuttal Power Costs_Final Order Electric EXHIBIT A-1 3" xfId="2107"/>
    <cellStyle name="_Costs not in AURORA 2006GRC 6.15.06_RECS vs PTC's w Interest 6-28-10" xfId="525"/>
    <cellStyle name="_Costs not in AURORA 2006GRC 6.15.06_ROR &amp; CONV FACTOR" xfId="54"/>
    <cellStyle name="_Costs not in AURORA 2006GRC 6.15.06_ROR &amp; CONV FACTOR 2" xfId="2108"/>
    <cellStyle name="_Costs not in AURORA 2006GRC 6.15.06_ROR &amp; CONV FACTOR 2 2" xfId="2109"/>
    <cellStyle name="_Costs not in AURORA 2006GRC 6.15.06_ROR &amp; CONV FACTOR 3" xfId="2110"/>
    <cellStyle name="_Costs not in AURORA 2006GRC 6.15.06_ROR 5.02" xfId="55"/>
    <cellStyle name="_Costs not in AURORA 2006GRC 6.15.06_ROR 5.02 2" xfId="2111"/>
    <cellStyle name="_Costs not in AURORA 2006GRC 6.15.06_ROR 5.02 2 2" xfId="2112"/>
    <cellStyle name="_Costs not in AURORA 2006GRC 6.15.06_ROR 5.02 3" xfId="2113"/>
    <cellStyle name="_Costs not in AURORA 2006GRC w gas price updated" xfId="56"/>
    <cellStyle name="_Costs not in AURORA 2006GRC w gas price updated 2" xfId="2114"/>
    <cellStyle name="_Costs not in AURORA 2006GRC w gas price updated 2 2" xfId="2115"/>
    <cellStyle name="_Costs not in AURORA 2006GRC w gas price updated 3" xfId="2116"/>
    <cellStyle name="_Costs not in AURORA 2006GRC w gas price updated_Adj Bench DR 3 for Initial Briefs (Electric)" xfId="2117"/>
    <cellStyle name="_Costs not in AURORA 2006GRC w gas price updated_Adj Bench DR 3 for Initial Briefs (Electric) 2" xfId="2118"/>
    <cellStyle name="_Costs not in AURORA 2006GRC w gas price updated_Adj Bench DR 3 for Initial Briefs (Electric) 2 2" xfId="2119"/>
    <cellStyle name="_Costs not in AURORA 2006GRC w gas price updated_Adj Bench DR 3 for Initial Briefs (Electric) 3" xfId="2120"/>
    <cellStyle name="_Costs not in AURORA 2006GRC w gas price updated_Book2" xfId="2121"/>
    <cellStyle name="_Costs not in AURORA 2006GRC w gas price updated_Book2 2" xfId="2122"/>
    <cellStyle name="_Costs not in AURORA 2006GRC w gas price updated_Book2 2 2" xfId="2123"/>
    <cellStyle name="_Costs not in AURORA 2006GRC w gas price updated_Book2 3" xfId="2124"/>
    <cellStyle name="_Costs not in AURORA 2006GRC w gas price updated_Book2_Adj Bench DR 3 for Initial Briefs (Electric)" xfId="2125"/>
    <cellStyle name="_Costs not in AURORA 2006GRC w gas price updated_Book2_Adj Bench DR 3 for Initial Briefs (Electric) 2" xfId="2126"/>
    <cellStyle name="_Costs not in AURORA 2006GRC w gas price updated_Book2_Adj Bench DR 3 for Initial Briefs (Electric) 2 2" xfId="2127"/>
    <cellStyle name="_Costs not in AURORA 2006GRC w gas price updated_Book2_Adj Bench DR 3 for Initial Briefs (Electric) 3" xfId="2128"/>
    <cellStyle name="_Costs not in AURORA 2006GRC w gas price updated_Book2_Electric Rev Req Model (2009 GRC) Rebuttal" xfId="2129"/>
    <cellStyle name="_Costs not in AURORA 2006GRC w gas price updated_Book2_Electric Rev Req Model (2009 GRC) Rebuttal 2" xfId="2130"/>
    <cellStyle name="_Costs not in AURORA 2006GRC w gas price updated_Book2_Electric Rev Req Model (2009 GRC) Rebuttal 2 2" xfId="2131"/>
    <cellStyle name="_Costs not in AURORA 2006GRC w gas price updated_Book2_Electric Rev Req Model (2009 GRC) Rebuttal 3" xfId="2132"/>
    <cellStyle name="_Costs not in AURORA 2006GRC w gas price updated_Book2_Electric Rev Req Model (2009 GRC) Rebuttal REmoval of New  WH Solar AdjustMI" xfId="2133"/>
    <cellStyle name="_Costs not in AURORA 2006GRC w gas price updated_Book2_Electric Rev Req Model (2009 GRC) Rebuttal REmoval of New  WH Solar AdjustMI 2" xfId="2134"/>
    <cellStyle name="_Costs not in AURORA 2006GRC w gas price updated_Book2_Electric Rev Req Model (2009 GRC) Rebuttal REmoval of New  WH Solar AdjustMI 2 2" xfId="2135"/>
    <cellStyle name="_Costs not in AURORA 2006GRC w gas price updated_Book2_Electric Rev Req Model (2009 GRC) Rebuttal REmoval of New  WH Solar AdjustMI 3" xfId="2136"/>
    <cellStyle name="_Costs not in AURORA 2006GRC w gas price updated_Book2_Electric Rev Req Model (2009 GRC) Revised 01-18-2010" xfId="2137"/>
    <cellStyle name="_Costs not in AURORA 2006GRC w gas price updated_Book2_Electric Rev Req Model (2009 GRC) Revised 01-18-2010 2" xfId="2138"/>
    <cellStyle name="_Costs not in AURORA 2006GRC w gas price updated_Book2_Electric Rev Req Model (2009 GRC) Revised 01-18-2010 2 2" xfId="2139"/>
    <cellStyle name="_Costs not in AURORA 2006GRC w gas price updated_Book2_Electric Rev Req Model (2009 GRC) Revised 01-18-2010 3" xfId="2140"/>
    <cellStyle name="_Costs not in AURORA 2006GRC w gas price updated_Book2_Final Order Electric EXHIBIT A-1" xfId="2141"/>
    <cellStyle name="_Costs not in AURORA 2006GRC w gas price updated_Book2_Final Order Electric EXHIBIT A-1 2" xfId="2142"/>
    <cellStyle name="_Costs not in AURORA 2006GRC w gas price updated_Book2_Final Order Electric EXHIBIT A-1 2 2" xfId="2143"/>
    <cellStyle name="_Costs not in AURORA 2006GRC w gas price updated_Book2_Final Order Electric EXHIBIT A-1 3" xfId="2144"/>
    <cellStyle name="_Costs not in AURORA 2006GRC w gas price updated_Electric Rev Req Model (2009 GRC) " xfId="2145"/>
    <cellStyle name="_Costs not in AURORA 2006GRC w gas price updated_Electric Rev Req Model (2009 GRC)  2" xfId="2146"/>
    <cellStyle name="_Costs not in AURORA 2006GRC w gas price updated_Electric Rev Req Model (2009 GRC)  2 2" xfId="2147"/>
    <cellStyle name="_Costs not in AURORA 2006GRC w gas price updated_Electric Rev Req Model (2009 GRC)  3" xfId="2148"/>
    <cellStyle name="_Costs not in AURORA 2006GRC w gas price updated_Electric Rev Req Model (2009 GRC) Rebuttal" xfId="2149"/>
    <cellStyle name="_Costs not in AURORA 2006GRC w gas price updated_Electric Rev Req Model (2009 GRC) Rebuttal 2" xfId="2150"/>
    <cellStyle name="_Costs not in AURORA 2006GRC w gas price updated_Electric Rev Req Model (2009 GRC) Rebuttal 2 2" xfId="2151"/>
    <cellStyle name="_Costs not in AURORA 2006GRC w gas price updated_Electric Rev Req Model (2009 GRC) Rebuttal 3" xfId="2152"/>
    <cellStyle name="_Costs not in AURORA 2006GRC w gas price updated_Electric Rev Req Model (2009 GRC) Rebuttal REmoval of New  WH Solar AdjustMI" xfId="2153"/>
    <cellStyle name="_Costs not in AURORA 2006GRC w gas price updated_Electric Rev Req Model (2009 GRC) Rebuttal REmoval of New  WH Solar AdjustMI 2" xfId="2154"/>
    <cellStyle name="_Costs not in AURORA 2006GRC w gas price updated_Electric Rev Req Model (2009 GRC) Rebuttal REmoval of New  WH Solar AdjustMI 2 2" xfId="2155"/>
    <cellStyle name="_Costs not in AURORA 2006GRC w gas price updated_Electric Rev Req Model (2009 GRC) Rebuttal REmoval of New  WH Solar AdjustMI 3" xfId="2156"/>
    <cellStyle name="_Costs not in AURORA 2006GRC w gas price updated_Electric Rev Req Model (2009 GRC) Revised 01-18-2010" xfId="2157"/>
    <cellStyle name="_Costs not in AURORA 2006GRC w gas price updated_Electric Rev Req Model (2009 GRC) Revised 01-18-2010 2" xfId="2158"/>
    <cellStyle name="_Costs not in AURORA 2006GRC w gas price updated_Electric Rev Req Model (2009 GRC) Revised 01-18-2010 2 2" xfId="2159"/>
    <cellStyle name="_Costs not in AURORA 2006GRC w gas price updated_Electric Rev Req Model (2009 GRC) Revised 01-18-2010 3" xfId="2160"/>
    <cellStyle name="_Costs not in AURORA 2006GRC w gas price updated_Final Order Electric EXHIBIT A-1" xfId="2161"/>
    <cellStyle name="_Costs not in AURORA 2006GRC w gas price updated_Final Order Electric EXHIBIT A-1 2" xfId="2162"/>
    <cellStyle name="_Costs not in AURORA 2006GRC w gas price updated_Final Order Electric EXHIBIT A-1 2 2" xfId="2163"/>
    <cellStyle name="_Costs not in AURORA 2006GRC w gas price updated_Final Order Electric EXHIBIT A-1 3" xfId="2164"/>
    <cellStyle name="_Costs not in AURORA 2006GRC w gas price updated_Rebuttal Power Costs" xfId="2165"/>
    <cellStyle name="_Costs not in AURORA 2006GRC w gas price updated_Rebuttal Power Costs 2" xfId="2166"/>
    <cellStyle name="_Costs not in AURORA 2006GRC w gas price updated_Rebuttal Power Costs 2 2" xfId="2167"/>
    <cellStyle name="_Costs not in AURORA 2006GRC w gas price updated_Rebuttal Power Costs 3" xfId="2168"/>
    <cellStyle name="_Costs not in AURORA 2006GRC w gas price updated_Rebuttal Power Costs_Adj Bench DR 3 for Initial Briefs (Electric)" xfId="2169"/>
    <cellStyle name="_Costs not in AURORA 2006GRC w gas price updated_Rebuttal Power Costs_Adj Bench DR 3 for Initial Briefs (Electric) 2" xfId="2170"/>
    <cellStyle name="_Costs not in AURORA 2006GRC w gas price updated_Rebuttal Power Costs_Adj Bench DR 3 for Initial Briefs (Electric) 2 2" xfId="2171"/>
    <cellStyle name="_Costs not in AURORA 2006GRC w gas price updated_Rebuttal Power Costs_Adj Bench DR 3 for Initial Briefs (Electric) 3" xfId="2172"/>
    <cellStyle name="_Costs not in AURORA 2006GRC w gas price updated_Rebuttal Power Costs_Electric Rev Req Model (2009 GRC) Rebuttal" xfId="2173"/>
    <cellStyle name="_Costs not in AURORA 2006GRC w gas price updated_Rebuttal Power Costs_Electric Rev Req Model (2009 GRC) Rebuttal 2" xfId="2174"/>
    <cellStyle name="_Costs not in AURORA 2006GRC w gas price updated_Rebuttal Power Costs_Electric Rev Req Model (2009 GRC) Rebuttal 2 2" xfId="2175"/>
    <cellStyle name="_Costs not in AURORA 2006GRC w gas price updated_Rebuttal Power Costs_Electric Rev Req Model (2009 GRC) Rebuttal 3" xfId="2176"/>
    <cellStyle name="_Costs not in AURORA 2006GRC w gas price updated_Rebuttal Power Costs_Electric Rev Req Model (2009 GRC) Rebuttal REmoval of New  WH Solar AdjustMI" xfId="2177"/>
    <cellStyle name="_Costs not in AURORA 2006GRC w gas price updated_Rebuttal Power Costs_Electric Rev Req Model (2009 GRC) Rebuttal REmoval of New  WH Solar AdjustMI 2" xfId="2178"/>
    <cellStyle name="_Costs not in AURORA 2006GRC w gas price updated_Rebuttal Power Costs_Electric Rev Req Model (2009 GRC) Rebuttal REmoval of New  WH Solar AdjustMI 2 2" xfId="2179"/>
    <cellStyle name="_Costs not in AURORA 2006GRC w gas price updated_Rebuttal Power Costs_Electric Rev Req Model (2009 GRC) Rebuttal REmoval of New  WH Solar AdjustMI 3" xfId="2180"/>
    <cellStyle name="_Costs not in AURORA 2006GRC w gas price updated_Rebuttal Power Costs_Electric Rev Req Model (2009 GRC) Revised 01-18-2010" xfId="2181"/>
    <cellStyle name="_Costs not in AURORA 2006GRC w gas price updated_Rebuttal Power Costs_Electric Rev Req Model (2009 GRC) Revised 01-18-2010 2" xfId="2182"/>
    <cellStyle name="_Costs not in AURORA 2006GRC w gas price updated_Rebuttal Power Costs_Electric Rev Req Model (2009 GRC) Revised 01-18-2010 2 2" xfId="2183"/>
    <cellStyle name="_Costs not in AURORA 2006GRC w gas price updated_Rebuttal Power Costs_Electric Rev Req Model (2009 GRC) Revised 01-18-2010 3" xfId="2184"/>
    <cellStyle name="_Costs not in AURORA 2006GRC w gas price updated_Rebuttal Power Costs_Final Order Electric EXHIBIT A-1" xfId="2185"/>
    <cellStyle name="_Costs not in AURORA 2006GRC w gas price updated_Rebuttal Power Costs_Final Order Electric EXHIBIT A-1 2" xfId="2186"/>
    <cellStyle name="_Costs not in AURORA 2006GRC w gas price updated_Rebuttal Power Costs_Final Order Electric EXHIBIT A-1 2 2" xfId="2187"/>
    <cellStyle name="_Costs not in AURORA 2006GRC w gas price updated_Rebuttal Power Costs_Final Order Electric EXHIBIT A-1 3" xfId="2188"/>
    <cellStyle name="_Costs not in AURORA 2006GRC w gas price updated_TENASKA REGULATORY ASSET" xfId="2189"/>
    <cellStyle name="_Costs not in AURORA 2006GRC w gas price updated_TENASKA REGULATORY ASSET 2" xfId="2190"/>
    <cellStyle name="_Costs not in AURORA 2006GRC w gas price updated_TENASKA REGULATORY ASSET 2 2" xfId="2191"/>
    <cellStyle name="_Costs not in AURORA 2006GRC w gas price updated_TENASKA REGULATORY ASSET 3" xfId="2192"/>
    <cellStyle name="_Costs not in AURORA 2007 Rate Case" xfId="57"/>
    <cellStyle name="_Costs not in AURORA 2007 Rate Case 2" xfId="2193"/>
    <cellStyle name="_Costs not in AURORA 2007 Rate Case 2 2" xfId="2194"/>
    <cellStyle name="_Costs not in AURORA 2007 Rate Case 2 2 2" xfId="2195"/>
    <cellStyle name="_Costs not in AURORA 2007 Rate Case 2 3" xfId="2196"/>
    <cellStyle name="_Costs not in AURORA 2007 Rate Case 3" xfId="2197"/>
    <cellStyle name="_Costs not in AURORA 2007 Rate Case 3 2" xfId="2198"/>
    <cellStyle name="_Costs not in AURORA 2007 Rate Case 4" xfId="2199"/>
    <cellStyle name="_Costs not in AURORA 2007 Rate Case_(C) WHE Proforma with ITC cash grant 10 Yr Amort_for deferral_102809" xfId="2200"/>
    <cellStyle name="_Costs not in AURORA 2007 Rate Case_(C) WHE Proforma with ITC cash grant 10 Yr Amort_for deferral_102809 2" xfId="2201"/>
    <cellStyle name="_Costs not in AURORA 2007 Rate Case_(C) WHE Proforma with ITC cash grant 10 Yr Amort_for deferral_102809 2 2" xfId="2202"/>
    <cellStyle name="_Costs not in AURORA 2007 Rate Case_(C) WHE Proforma with ITC cash grant 10 Yr Amort_for deferral_102809 3" xfId="2203"/>
    <cellStyle name="_Costs not in AURORA 2007 Rate Case_(C) WHE Proforma with ITC cash grant 10 Yr Amort_for deferral_102809_16.07E Wild Horse Wind Expansionwrkingfile" xfId="2204"/>
    <cellStyle name="_Costs not in AURORA 2007 Rate Case_(C) WHE Proforma with ITC cash grant 10 Yr Amort_for deferral_102809_16.07E Wild Horse Wind Expansionwrkingfile 2" xfId="2205"/>
    <cellStyle name="_Costs not in AURORA 2007 Rate Case_(C) WHE Proforma with ITC cash grant 10 Yr Amort_for deferral_102809_16.07E Wild Horse Wind Expansionwrkingfile 2 2" xfId="2206"/>
    <cellStyle name="_Costs not in AURORA 2007 Rate Case_(C) WHE Proforma with ITC cash grant 10 Yr Amort_for deferral_102809_16.07E Wild Horse Wind Expansionwrkingfile 3" xfId="2207"/>
    <cellStyle name="_Costs not in AURORA 2007 Rate Case_(C) WHE Proforma with ITC cash grant 10 Yr Amort_for deferral_102809_16.07E Wild Horse Wind Expansionwrkingfile SF" xfId="2208"/>
    <cellStyle name="_Costs not in AURORA 2007 Rate Case_(C) WHE Proforma with ITC cash grant 10 Yr Amort_for deferral_102809_16.07E Wild Horse Wind Expansionwrkingfile SF 2" xfId="2209"/>
    <cellStyle name="_Costs not in AURORA 2007 Rate Case_(C) WHE Proforma with ITC cash grant 10 Yr Amort_for deferral_102809_16.07E Wild Horse Wind Expansionwrkingfile SF 2 2" xfId="2210"/>
    <cellStyle name="_Costs not in AURORA 2007 Rate Case_(C) WHE Proforma with ITC cash grant 10 Yr Amort_for deferral_102809_16.07E Wild Horse Wind Expansionwrkingfile SF 3" xfId="2211"/>
    <cellStyle name="_Costs not in AURORA 2007 Rate Case_(C) WHE Proforma with ITC cash grant 10 Yr Amort_for deferral_102809_16.37E Wild Horse Expansion DeferralRevwrkingfile SF" xfId="2212"/>
    <cellStyle name="_Costs not in AURORA 2007 Rate Case_(C) WHE Proforma with ITC cash grant 10 Yr Amort_for deferral_102809_16.37E Wild Horse Expansion DeferralRevwrkingfile SF 2" xfId="2213"/>
    <cellStyle name="_Costs not in AURORA 2007 Rate Case_(C) WHE Proforma with ITC cash grant 10 Yr Amort_for deferral_102809_16.37E Wild Horse Expansion DeferralRevwrkingfile SF 2 2" xfId="2214"/>
    <cellStyle name="_Costs not in AURORA 2007 Rate Case_(C) WHE Proforma with ITC cash grant 10 Yr Amort_for deferral_102809_16.37E Wild Horse Expansion DeferralRevwrkingfile SF 3" xfId="2215"/>
    <cellStyle name="_Costs not in AURORA 2007 Rate Case_(C) WHE Proforma with ITC cash grant 10 Yr Amort_for rebuttal_120709" xfId="2216"/>
    <cellStyle name="_Costs not in AURORA 2007 Rate Case_(C) WHE Proforma with ITC cash grant 10 Yr Amort_for rebuttal_120709 2" xfId="2217"/>
    <cellStyle name="_Costs not in AURORA 2007 Rate Case_(C) WHE Proforma with ITC cash grant 10 Yr Amort_for rebuttal_120709 2 2" xfId="2218"/>
    <cellStyle name="_Costs not in AURORA 2007 Rate Case_(C) WHE Proforma with ITC cash grant 10 Yr Amort_for rebuttal_120709 3" xfId="2219"/>
    <cellStyle name="_Costs not in AURORA 2007 Rate Case_04.07E Wild Horse Wind Expansion" xfId="2220"/>
    <cellStyle name="_Costs not in AURORA 2007 Rate Case_04.07E Wild Horse Wind Expansion 2" xfId="2221"/>
    <cellStyle name="_Costs not in AURORA 2007 Rate Case_04.07E Wild Horse Wind Expansion 2 2" xfId="2222"/>
    <cellStyle name="_Costs not in AURORA 2007 Rate Case_04.07E Wild Horse Wind Expansion 3" xfId="2223"/>
    <cellStyle name="_Costs not in AURORA 2007 Rate Case_04.07E Wild Horse Wind Expansion_16.07E Wild Horse Wind Expansionwrkingfile" xfId="2224"/>
    <cellStyle name="_Costs not in AURORA 2007 Rate Case_04.07E Wild Horse Wind Expansion_16.07E Wild Horse Wind Expansionwrkingfile 2" xfId="2225"/>
    <cellStyle name="_Costs not in AURORA 2007 Rate Case_04.07E Wild Horse Wind Expansion_16.07E Wild Horse Wind Expansionwrkingfile 2 2" xfId="2226"/>
    <cellStyle name="_Costs not in AURORA 2007 Rate Case_04.07E Wild Horse Wind Expansion_16.07E Wild Horse Wind Expansionwrkingfile 3" xfId="2227"/>
    <cellStyle name="_Costs not in AURORA 2007 Rate Case_04.07E Wild Horse Wind Expansion_16.07E Wild Horse Wind Expansionwrkingfile SF" xfId="2228"/>
    <cellStyle name="_Costs not in AURORA 2007 Rate Case_04.07E Wild Horse Wind Expansion_16.07E Wild Horse Wind Expansionwrkingfile SF 2" xfId="2229"/>
    <cellStyle name="_Costs not in AURORA 2007 Rate Case_04.07E Wild Horse Wind Expansion_16.07E Wild Horse Wind Expansionwrkingfile SF 2 2" xfId="2230"/>
    <cellStyle name="_Costs not in AURORA 2007 Rate Case_04.07E Wild Horse Wind Expansion_16.07E Wild Horse Wind Expansionwrkingfile SF 3" xfId="2231"/>
    <cellStyle name="_Costs not in AURORA 2007 Rate Case_04.07E Wild Horse Wind Expansion_16.37E Wild Horse Expansion DeferralRevwrkingfile SF" xfId="2232"/>
    <cellStyle name="_Costs not in AURORA 2007 Rate Case_04.07E Wild Horse Wind Expansion_16.37E Wild Horse Expansion DeferralRevwrkingfile SF 2" xfId="2233"/>
    <cellStyle name="_Costs not in AURORA 2007 Rate Case_04.07E Wild Horse Wind Expansion_16.37E Wild Horse Expansion DeferralRevwrkingfile SF 2 2" xfId="2234"/>
    <cellStyle name="_Costs not in AURORA 2007 Rate Case_04.07E Wild Horse Wind Expansion_16.37E Wild Horse Expansion DeferralRevwrkingfile SF 3" xfId="2235"/>
    <cellStyle name="_Costs not in AURORA 2007 Rate Case_16.07E Wild Horse Wind Expansionwrkingfile" xfId="2236"/>
    <cellStyle name="_Costs not in AURORA 2007 Rate Case_16.07E Wild Horse Wind Expansionwrkingfile 2" xfId="2237"/>
    <cellStyle name="_Costs not in AURORA 2007 Rate Case_16.07E Wild Horse Wind Expansionwrkingfile 2 2" xfId="2238"/>
    <cellStyle name="_Costs not in AURORA 2007 Rate Case_16.07E Wild Horse Wind Expansionwrkingfile 3" xfId="2239"/>
    <cellStyle name="_Costs not in AURORA 2007 Rate Case_16.07E Wild Horse Wind Expansionwrkingfile SF" xfId="2240"/>
    <cellStyle name="_Costs not in AURORA 2007 Rate Case_16.07E Wild Horse Wind Expansionwrkingfile SF 2" xfId="2241"/>
    <cellStyle name="_Costs not in AURORA 2007 Rate Case_16.07E Wild Horse Wind Expansionwrkingfile SF 2 2" xfId="2242"/>
    <cellStyle name="_Costs not in AURORA 2007 Rate Case_16.07E Wild Horse Wind Expansionwrkingfile SF 3" xfId="2243"/>
    <cellStyle name="_Costs not in AURORA 2007 Rate Case_16.37E Wild Horse Expansion DeferralRevwrkingfile SF" xfId="2244"/>
    <cellStyle name="_Costs not in AURORA 2007 Rate Case_16.37E Wild Horse Expansion DeferralRevwrkingfile SF 2" xfId="2245"/>
    <cellStyle name="_Costs not in AURORA 2007 Rate Case_16.37E Wild Horse Expansion DeferralRevwrkingfile SF 2 2" xfId="2246"/>
    <cellStyle name="_Costs not in AURORA 2007 Rate Case_16.37E Wild Horse Expansion DeferralRevwrkingfile SF 3" xfId="2247"/>
    <cellStyle name="_Costs not in AURORA 2007 Rate Case_4 31 Regulatory Assets and Liabilities  7 06- Exhibit D" xfId="2248"/>
    <cellStyle name="_Costs not in AURORA 2007 Rate Case_4 31 Regulatory Assets and Liabilities  7 06- Exhibit D 2" xfId="2249"/>
    <cellStyle name="_Costs not in AURORA 2007 Rate Case_4 31 Regulatory Assets and Liabilities  7 06- Exhibit D 2 2" xfId="2250"/>
    <cellStyle name="_Costs not in AURORA 2007 Rate Case_4 31 Regulatory Assets and Liabilities  7 06- Exhibit D 3" xfId="2251"/>
    <cellStyle name="_Costs not in AURORA 2007 Rate Case_4 32 Regulatory Assets and Liabilities  7 06- Exhibit D" xfId="2252"/>
    <cellStyle name="_Costs not in AURORA 2007 Rate Case_4 32 Regulatory Assets and Liabilities  7 06- Exhibit D 2" xfId="2253"/>
    <cellStyle name="_Costs not in AURORA 2007 Rate Case_4 32 Regulatory Assets and Liabilities  7 06- Exhibit D 2 2" xfId="2254"/>
    <cellStyle name="_Costs not in AURORA 2007 Rate Case_4 32 Regulatory Assets and Liabilities  7 06- Exhibit D 3" xfId="2255"/>
    <cellStyle name="_Costs not in AURORA 2007 Rate Case_Book2" xfId="2256"/>
    <cellStyle name="_Costs not in AURORA 2007 Rate Case_Book2 2" xfId="2257"/>
    <cellStyle name="_Costs not in AURORA 2007 Rate Case_Book2 2 2" xfId="2258"/>
    <cellStyle name="_Costs not in AURORA 2007 Rate Case_Book2 3" xfId="2259"/>
    <cellStyle name="_Costs not in AURORA 2007 Rate Case_Book2_Adj Bench DR 3 for Initial Briefs (Electric)" xfId="2260"/>
    <cellStyle name="_Costs not in AURORA 2007 Rate Case_Book2_Adj Bench DR 3 for Initial Briefs (Electric) 2" xfId="2261"/>
    <cellStyle name="_Costs not in AURORA 2007 Rate Case_Book2_Adj Bench DR 3 for Initial Briefs (Electric) 2 2" xfId="2262"/>
    <cellStyle name="_Costs not in AURORA 2007 Rate Case_Book2_Adj Bench DR 3 for Initial Briefs (Electric) 3" xfId="2263"/>
    <cellStyle name="_Costs not in AURORA 2007 Rate Case_Book2_Electric Rev Req Model (2009 GRC) Rebuttal" xfId="2264"/>
    <cellStyle name="_Costs not in AURORA 2007 Rate Case_Book2_Electric Rev Req Model (2009 GRC) Rebuttal 2" xfId="2265"/>
    <cellStyle name="_Costs not in AURORA 2007 Rate Case_Book2_Electric Rev Req Model (2009 GRC) Rebuttal 2 2" xfId="2266"/>
    <cellStyle name="_Costs not in AURORA 2007 Rate Case_Book2_Electric Rev Req Model (2009 GRC) Rebuttal 3" xfId="2267"/>
    <cellStyle name="_Costs not in AURORA 2007 Rate Case_Book2_Electric Rev Req Model (2009 GRC) Rebuttal REmoval of New  WH Solar AdjustMI" xfId="2268"/>
    <cellStyle name="_Costs not in AURORA 2007 Rate Case_Book2_Electric Rev Req Model (2009 GRC) Rebuttal REmoval of New  WH Solar AdjustMI 2" xfId="2269"/>
    <cellStyle name="_Costs not in AURORA 2007 Rate Case_Book2_Electric Rev Req Model (2009 GRC) Rebuttal REmoval of New  WH Solar AdjustMI 2 2" xfId="2270"/>
    <cellStyle name="_Costs not in AURORA 2007 Rate Case_Book2_Electric Rev Req Model (2009 GRC) Rebuttal REmoval of New  WH Solar AdjustMI 3" xfId="2271"/>
    <cellStyle name="_Costs not in AURORA 2007 Rate Case_Book2_Electric Rev Req Model (2009 GRC) Revised 01-18-2010" xfId="2272"/>
    <cellStyle name="_Costs not in AURORA 2007 Rate Case_Book2_Electric Rev Req Model (2009 GRC) Revised 01-18-2010 2" xfId="2273"/>
    <cellStyle name="_Costs not in AURORA 2007 Rate Case_Book2_Electric Rev Req Model (2009 GRC) Revised 01-18-2010 2 2" xfId="2274"/>
    <cellStyle name="_Costs not in AURORA 2007 Rate Case_Book2_Electric Rev Req Model (2009 GRC) Revised 01-18-2010 3" xfId="2275"/>
    <cellStyle name="_Costs not in AURORA 2007 Rate Case_Book2_Final Order Electric EXHIBIT A-1" xfId="2276"/>
    <cellStyle name="_Costs not in AURORA 2007 Rate Case_Book2_Final Order Electric EXHIBIT A-1 2" xfId="2277"/>
    <cellStyle name="_Costs not in AURORA 2007 Rate Case_Book2_Final Order Electric EXHIBIT A-1 2 2" xfId="2278"/>
    <cellStyle name="_Costs not in AURORA 2007 Rate Case_Book2_Final Order Electric EXHIBIT A-1 3" xfId="2279"/>
    <cellStyle name="_Costs not in AURORA 2007 Rate Case_Book4" xfId="2280"/>
    <cellStyle name="_Costs not in AURORA 2007 Rate Case_Book4 2" xfId="2281"/>
    <cellStyle name="_Costs not in AURORA 2007 Rate Case_Book4 2 2" xfId="2282"/>
    <cellStyle name="_Costs not in AURORA 2007 Rate Case_Book4 3" xfId="2283"/>
    <cellStyle name="_Costs not in AURORA 2007 Rate Case_Book9" xfId="2284"/>
    <cellStyle name="_Costs not in AURORA 2007 Rate Case_Book9 2" xfId="2285"/>
    <cellStyle name="_Costs not in AURORA 2007 Rate Case_Book9 2 2" xfId="2286"/>
    <cellStyle name="_Costs not in AURORA 2007 Rate Case_Book9 3" xfId="2287"/>
    <cellStyle name="_Costs not in AURORA 2007 Rate Case_Electric COS Inputs" xfId="58"/>
    <cellStyle name="_Costs not in AURORA 2007 Rate Case_Electric COS Inputs 2" xfId="2288"/>
    <cellStyle name="_Costs not in AURORA 2007 Rate Case_Electric COS Inputs 2 2" xfId="2289"/>
    <cellStyle name="_Costs not in AURORA 2007 Rate Case_Electric COS Inputs 2 2 2" xfId="2290"/>
    <cellStyle name="_Costs not in AURORA 2007 Rate Case_Electric COS Inputs 2 3" xfId="2291"/>
    <cellStyle name="_Costs not in AURORA 2007 Rate Case_Electric COS Inputs 2 3 2" xfId="2292"/>
    <cellStyle name="_Costs not in AURORA 2007 Rate Case_Electric COS Inputs 2 4" xfId="2293"/>
    <cellStyle name="_Costs not in AURORA 2007 Rate Case_Electric COS Inputs 2 4 2" xfId="2294"/>
    <cellStyle name="_Costs not in AURORA 2007 Rate Case_Electric COS Inputs 3" xfId="2295"/>
    <cellStyle name="_Costs not in AURORA 2007 Rate Case_Electric COS Inputs 3 2" xfId="2296"/>
    <cellStyle name="_Costs not in AURORA 2007 Rate Case_Electric COS Inputs 4" xfId="2297"/>
    <cellStyle name="_Costs not in AURORA 2007 Rate Case_Electric COS Inputs 4 2" xfId="2298"/>
    <cellStyle name="_Costs not in AURORA 2007 Rate Case_Electric COS Inputs 5" xfId="2299"/>
    <cellStyle name="_Costs not in AURORA 2007 Rate Case_Power Costs - Comparison bx Rbtl-Staff-Jt-PC" xfId="2300"/>
    <cellStyle name="_Costs not in AURORA 2007 Rate Case_Power Costs - Comparison bx Rbtl-Staff-Jt-PC 2" xfId="2301"/>
    <cellStyle name="_Costs not in AURORA 2007 Rate Case_Power Costs - Comparison bx Rbtl-Staff-Jt-PC 2 2" xfId="2302"/>
    <cellStyle name="_Costs not in AURORA 2007 Rate Case_Power Costs - Comparison bx Rbtl-Staff-Jt-PC 3" xfId="2303"/>
    <cellStyle name="_Costs not in AURORA 2007 Rate Case_Power Costs - Comparison bx Rbtl-Staff-Jt-PC_Adj Bench DR 3 for Initial Briefs (Electric)" xfId="2304"/>
    <cellStyle name="_Costs not in AURORA 2007 Rate Case_Power Costs - Comparison bx Rbtl-Staff-Jt-PC_Adj Bench DR 3 for Initial Briefs (Electric) 2" xfId="2305"/>
    <cellStyle name="_Costs not in AURORA 2007 Rate Case_Power Costs - Comparison bx Rbtl-Staff-Jt-PC_Adj Bench DR 3 for Initial Briefs (Electric) 2 2" xfId="2306"/>
    <cellStyle name="_Costs not in AURORA 2007 Rate Case_Power Costs - Comparison bx Rbtl-Staff-Jt-PC_Adj Bench DR 3 for Initial Briefs (Electric) 3" xfId="2307"/>
    <cellStyle name="_Costs not in AURORA 2007 Rate Case_Power Costs - Comparison bx Rbtl-Staff-Jt-PC_Electric Rev Req Model (2009 GRC) Rebuttal" xfId="2308"/>
    <cellStyle name="_Costs not in AURORA 2007 Rate Case_Power Costs - Comparison bx Rbtl-Staff-Jt-PC_Electric Rev Req Model (2009 GRC) Rebuttal 2" xfId="2309"/>
    <cellStyle name="_Costs not in AURORA 2007 Rate Case_Power Costs - Comparison bx Rbtl-Staff-Jt-PC_Electric Rev Req Model (2009 GRC) Rebuttal 2 2" xfId="2310"/>
    <cellStyle name="_Costs not in AURORA 2007 Rate Case_Power Costs - Comparison bx Rbtl-Staff-Jt-PC_Electric Rev Req Model (2009 GRC) Rebuttal 3" xfId="2311"/>
    <cellStyle name="_Costs not in AURORA 2007 Rate Case_Power Costs - Comparison bx Rbtl-Staff-Jt-PC_Electric Rev Req Model (2009 GRC) Rebuttal REmoval of New  WH Solar AdjustMI" xfId="2312"/>
    <cellStyle name="_Costs not in AURORA 2007 Rate Case_Power Costs - Comparison bx Rbtl-Staff-Jt-PC_Electric Rev Req Model (2009 GRC) Rebuttal REmoval of New  WH Solar AdjustMI 2" xfId="2313"/>
    <cellStyle name="_Costs not in AURORA 2007 Rate Case_Power Costs - Comparison bx Rbtl-Staff-Jt-PC_Electric Rev Req Model (2009 GRC) Rebuttal REmoval of New  WH Solar AdjustMI 2 2" xfId="2314"/>
    <cellStyle name="_Costs not in AURORA 2007 Rate Case_Power Costs - Comparison bx Rbtl-Staff-Jt-PC_Electric Rev Req Model (2009 GRC) Rebuttal REmoval of New  WH Solar AdjustMI 3" xfId="2315"/>
    <cellStyle name="_Costs not in AURORA 2007 Rate Case_Power Costs - Comparison bx Rbtl-Staff-Jt-PC_Electric Rev Req Model (2009 GRC) Revised 01-18-2010" xfId="2316"/>
    <cellStyle name="_Costs not in AURORA 2007 Rate Case_Power Costs - Comparison bx Rbtl-Staff-Jt-PC_Electric Rev Req Model (2009 GRC) Revised 01-18-2010 2" xfId="2317"/>
    <cellStyle name="_Costs not in AURORA 2007 Rate Case_Power Costs - Comparison bx Rbtl-Staff-Jt-PC_Electric Rev Req Model (2009 GRC) Revised 01-18-2010 2 2" xfId="2318"/>
    <cellStyle name="_Costs not in AURORA 2007 Rate Case_Power Costs - Comparison bx Rbtl-Staff-Jt-PC_Electric Rev Req Model (2009 GRC) Revised 01-18-2010 3" xfId="2319"/>
    <cellStyle name="_Costs not in AURORA 2007 Rate Case_Power Costs - Comparison bx Rbtl-Staff-Jt-PC_Final Order Electric EXHIBIT A-1" xfId="2320"/>
    <cellStyle name="_Costs not in AURORA 2007 Rate Case_Power Costs - Comparison bx Rbtl-Staff-Jt-PC_Final Order Electric EXHIBIT A-1 2" xfId="2321"/>
    <cellStyle name="_Costs not in AURORA 2007 Rate Case_Power Costs - Comparison bx Rbtl-Staff-Jt-PC_Final Order Electric EXHIBIT A-1 2 2" xfId="2322"/>
    <cellStyle name="_Costs not in AURORA 2007 Rate Case_Power Costs - Comparison bx Rbtl-Staff-Jt-PC_Final Order Electric EXHIBIT A-1 3" xfId="2323"/>
    <cellStyle name="_Costs not in AURORA 2007 Rate Case_Production Adj 4.37" xfId="59"/>
    <cellStyle name="_Costs not in AURORA 2007 Rate Case_Production Adj 4.37 2" xfId="2324"/>
    <cellStyle name="_Costs not in AURORA 2007 Rate Case_Production Adj 4.37 2 2" xfId="2325"/>
    <cellStyle name="_Costs not in AURORA 2007 Rate Case_Production Adj 4.37 3" xfId="2326"/>
    <cellStyle name="_Costs not in AURORA 2007 Rate Case_Purchased Power Adj 4.03" xfId="60"/>
    <cellStyle name="_Costs not in AURORA 2007 Rate Case_Purchased Power Adj 4.03 2" xfId="2327"/>
    <cellStyle name="_Costs not in AURORA 2007 Rate Case_Purchased Power Adj 4.03 2 2" xfId="2328"/>
    <cellStyle name="_Costs not in AURORA 2007 Rate Case_Purchased Power Adj 4.03 3" xfId="2329"/>
    <cellStyle name="_Costs not in AURORA 2007 Rate Case_Rebuttal Power Costs" xfId="2330"/>
    <cellStyle name="_Costs not in AURORA 2007 Rate Case_Rebuttal Power Costs 2" xfId="2331"/>
    <cellStyle name="_Costs not in AURORA 2007 Rate Case_Rebuttal Power Costs 2 2" xfId="2332"/>
    <cellStyle name="_Costs not in AURORA 2007 Rate Case_Rebuttal Power Costs 3" xfId="2333"/>
    <cellStyle name="_Costs not in AURORA 2007 Rate Case_Rebuttal Power Costs_Adj Bench DR 3 for Initial Briefs (Electric)" xfId="2334"/>
    <cellStyle name="_Costs not in AURORA 2007 Rate Case_Rebuttal Power Costs_Adj Bench DR 3 for Initial Briefs (Electric) 2" xfId="2335"/>
    <cellStyle name="_Costs not in AURORA 2007 Rate Case_Rebuttal Power Costs_Adj Bench DR 3 for Initial Briefs (Electric) 2 2" xfId="2336"/>
    <cellStyle name="_Costs not in AURORA 2007 Rate Case_Rebuttal Power Costs_Adj Bench DR 3 for Initial Briefs (Electric) 3" xfId="2337"/>
    <cellStyle name="_Costs not in AURORA 2007 Rate Case_Rebuttal Power Costs_Electric Rev Req Model (2009 GRC) Rebuttal" xfId="2338"/>
    <cellStyle name="_Costs not in AURORA 2007 Rate Case_Rebuttal Power Costs_Electric Rev Req Model (2009 GRC) Rebuttal 2" xfId="2339"/>
    <cellStyle name="_Costs not in AURORA 2007 Rate Case_Rebuttal Power Costs_Electric Rev Req Model (2009 GRC) Rebuttal 2 2" xfId="2340"/>
    <cellStyle name="_Costs not in AURORA 2007 Rate Case_Rebuttal Power Costs_Electric Rev Req Model (2009 GRC) Rebuttal 3" xfId="2341"/>
    <cellStyle name="_Costs not in AURORA 2007 Rate Case_Rebuttal Power Costs_Electric Rev Req Model (2009 GRC) Rebuttal REmoval of New  WH Solar AdjustMI" xfId="2342"/>
    <cellStyle name="_Costs not in AURORA 2007 Rate Case_Rebuttal Power Costs_Electric Rev Req Model (2009 GRC) Rebuttal REmoval of New  WH Solar AdjustMI 2" xfId="2343"/>
    <cellStyle name="_Costs not in AURORA 2007 Rate Case_Rebuttal Power Costs_Electric Rev Req Model (2009 GRC) Rebuttal REmoval of New  WH Solar AdjustMI 2 2" xfId="2344"/>
    <cellStyle name="_Costs not in AURORA 2007 Rate Case_Rebuttal Power Costs_Electric Rev Req Model (2009 GRC) Rebuttal REmoval of New  WH Solar AdjustMI 3" xfId="2345"/>
    <cellStyle name="_Costs not in AURORA 2007 Rate Case_Rebuttal Power Costs_Electric Rev Req Model (2009 GRC) Revised 01-18-2010" xfId="2346"/>
    <cellStyle name="_Costs not in AURORA 2007 Rate Case_Rebuttal Power Costs_Electric Rev Req Model (2009 GRC) Revised 01-18-2010 2" xfId="2347"/>
    <cellStyle name="_Costs not in AURORA 2007 Rate Case_Rebuttal Power Costs_Electric Rev Req Model (2009 GRC) Revised 01-18-2010 2 2" xfId="2348"/>
    <cellStyle name="_Costs not in AURORA 2007 Rate Case_Rebuttal Power Costs_Electric Rev Req Model (2009 GRC) Revised 01-18-2010 3" xfId="2349"/>
    <cellStyle name="_Costs not in AURORA 2007 Rate Case_Rebuttal Power Costs_Final Order Electric EXHIBIT A-1" xfId="2350"/>
    <cellStyle name="_Costs not in AURORA 2007 Rate Case_Rebuttal Power Costs_Final Order Electric EXHIBIT A-1 2" xfId="2351"/>
    <cellStyle name="_Costs not in AURORA 2007 Rate Case_Rebuttal Power Costs_Final Order Electric EXHIBIT A-1 2 2" xfId="2352"/>
    <cellStyle name="_Costs not in AURORA 2007 Rate Case_Rebuttal Power Costs_Final Order Electric EXHIBIT A-1 3" xfId="2353"/>
    <cellStyle name="_Costs not in AURORA 2007 Rate Case_ROR 5.02" xfId="61"/>
    <cellStyle name="_Costs not in AURORA 2007 Rate Case_ROR 5.02 2" xfId="2354"/>
    <cellStyle name="_Costs not in AURORA 2007 Rate Case_ROR 5.02 2 2" xfId="2355"/>
    <cellStyle name="_Costs not in AURORA 2007 Rate Case_ROR 5.02 3" xfId="2356"/>
    <cellStyle name="_Costs not in KWI3000 '06Budget" xfId="62"/>
    <cellStyle name="_Costs not in KWI3000 '06Budget 2" xfId="2357"/>
    <cellStyle name="_Costs not in KWI3000 '06Budget 2 2" xfId="2358"/>
    <cellStyle name="_Costs not in KWI3000 '06Budget 2 2 2" xfId="2359"/>
    <cellStyle name="_Costs not in KWI3000 '06Budget 2 3" xfId="2360"/>
    <cellStyle name="_Costs not in KWI3000 '06Budget 3" xfId="2361"/>
    <cellStyle name="_Costs not in KWI3000 '06Budget 3 2" xfId="2362"/>
    <cellStyle name="_Costs not in KWI3000 '06Budget 3 2 2" xfId="2363"/>
    <cellStyle name="_Costs not in KWI3000 '06Budget 3 3" xfId="2364"/>
    <cellStyle name="_Costs not in KWI3000 '06Budget 3 3 2" xfId="2365"/>
    <cellStyle name="_Costs not in KWI3000 '06Budget 3 4" xfId="2366"/>
    <cellStyle name="_Costs not in KWI3000 '06Budget 3 4 2" xfId="2367"/>
    <cellStyle name="_Costs not in KWI3000 '06Budget 4" xfId="2368"/>
    <cellStyle name="_Costs not in KWI3000 '06Budget 4 2" xfId="2369"/>
    <cellStyle name="_Costs not in KWI3000 '06Budget 5" xfId="2370"/>
    <cellStyle name="_Costs not in KWI3000 '06Budget_(C) WHE Proforma with ITC cash grant 10 Yr Amort_for deferral_102809" xfId="2371"/>
    <cellStyle name="_Costs not in KWI3000 '06Budget_(C) WHE Proforma with ITC cash grant 10 Yr Amort_for deferral_102809 2" xfId="2372"/>
    <cellStyle name="_Costs not in KWI3000 '06Budget_(C) WHE Proforma with ITC cash grant 10 Yr Amort_for deferral_102809 2 2" xfId="2373"/>
    <cellStyle name="_Costs not in KWI3000 '06Budget_(C) WHE Proforma with ITC cash grant 10 Yr Amort_for deferral_102809 3" xfId="2374"/>
    <cellStyle name="_Costs not in KWI3000 '06Budget_(C) WHE Proforma with ITC cash grant 10 Yr Amort_for deferral_102809_16.07E Wild Horse Wind Expansionwrkingfile" xfId="2375"/>
    <cellStyle name="_Costs not in KWI3000 '06Budget_(C) WHE Proforma with ITC cash grant 10 Yr Amort_for deferral_102809_16.07E Wild Horse Wind Expansionwrkingfile 2" xfId="2376"/>
    <cellStyle name="_Costs not in KWI3000 '06Budget_(C) WHE Proforma with ITC cash grant 10 Yr Amort_for deferral_102809_16.07E Wild Horse Wind Expansionwrkingfile 2 2" xfId="2377"/>
    <cellStyle name="_Costs not in KWI3000 '06Budget_(C) WHE Proforma with ITC cash grant 10 Yr Amort_for deferral_102809_16.07E Wild Horse Wind Expansionwrkingfile 3" xfId="2378"/>
    <cellStyle name="_Costs not in KWI3000 '06Budget_(C) WHE Proforma with ITC cash grant 10 Yr Amort_for deferral_102809_16.07E Wild Horse Wind Expansionwrkingfile SF" xfId="2379"/>
    <cellStyle name="_Costs not in KWI3000 '06Budget_(C) WHE Proforma with ITC cash grant 10 Yr Amort_for deferral_102809_16.07E Wild Horse Wind Expansionwrkingfile SF 2" xfId="2380"/>
    <cellStyle name="_Costs not in KWI3000 '06Budget_(C) WHE Proforma with ITC cash grant 10 Yr Amort_for deferral_102809_16.07E Wild Horse Wind Expansionwrkingfile SF 2 2" xfId="2381"/>
    <cellStyle name="_Costs not in KWI3000 '06Budget_(C) WHE Proforma with ITC cash grant 10 Yr Amort_for deferral_102809_16.07E Wild Horse Wind Expansionwrkingfile SF 3" xfId="2382"/>
    <cellStyle name="_Costs not in KWI3000 '06Budget_(C) WHE Proforma with ITC cash grant 10 Yr Amort_for deferral_102809_16.37E Wild Horse Expansion DeferralRevwrkingfile SF" xfId="2383"/>
    <cellStyle name="_Costs not in KWI3000 '06Budget_(C) WHE Proforma with ITC cash grant 10 Yr Amort_for deferral_102809_16.37E Wild Horse Expansion DeferralRevwrkingfile SF 2" xfId="2384"/>
    <cellStyle name="_Costs not in KWI3000 '06Budget_(C) WHE Proforma with ITC cash grant 10 Yr Amort_for deferral_102809_16.37E Wild Horse Expansion DeferralRevwrkingfile SF 2 2" xfId="2385"/>
    <cellStyle name="_Costs not in KWI3000 '06Budget_(C) WHE Proforma with ITC cash grant 10 Yr Amort_for deferral_102809_16.37E Wild Horse Expansion DeferralRevwrkingfile SF 3" xfId="2386"/>
    <cellStyle name="_Costs not in KWI3000 '06Budget_(C) WHE Proforma with ITC cash grant 10 Yr Amort_for rebuttal_120709" xfId="2387"/>
    <cellStyle name="_Costs not in KWI3000 '06Budget_(C) WHE Proforma with ITC cash grant 10 Yr Amort_for rebuttal_120709 2" xfId="2388"/>
    <cellStyle name="_Costs not in KWI3000 '06Budget_(C) WHE Proforma with ITC cash grant 10 Yr Amort_for rebuttal_120709 2 2" xfId="2389"/>
    <cellStyle name="_Costs not in KWI3000 '06Budget_(C) WHE Proforma with ITC cash grant 10 Yr Amort_for rebuttal_120709 3" xfId="2390"/>
    <cellStyle name="_Costs not in KWI3000 '06Budget_04.07E Wild Horse Wind Expansion" xfId="2391"/>
    <cellStyle name="_Costs not in KWI3000 '06Budget_04.07E Wild Horse Wind Expansion 2" xfId="2392"/>
    <cellStyle name="_Costs not in KWI3000 '06Budget_04.07E Wild Horse Wind Expansion 2 2" xfId="2393"/>
    <cellStyle name="_Costs not in KWI3000 '06Budget_04.07E Wild Horse Wind Expansion 3" xfId="2394"/>
    <cellStyle name="_Costs not in KWI3000 '06Budget_04.07E Wild Horse Wind Expansion_16.07E Wild Horse Wind Expansionwrkingfile" xfId="2395"/>
    <cellStyle name="_Costs not in KWI3000 '06Budget_04.07E Wild Horse Wind Expansion_16.07E Wild Horse Wind Expansionwrkingfile 2" xfId="2396"/>
    <cellStyle name="_Costs not in KWI3000 '06Budget_04.07E Wild Horse Wind Expansion_16.07E Wild Horse Wind Expansionwrkingfile 2 2" xfId="2397"/>
    <cellStyle name="_Costs not in KWI3000 '06Budget_04.07E Wild Horse Wind Expansion_16.07E Wild Horse Wind Expansionwrkingfile 3" xfId="2398"/>
    <cellStyle name="_Costs not in KWI3000 '06Budget_04.07E Wild Horse Wind Expansion_16.07E Wild Horse Wind Expansionwrkingfile SF" xfId="2399"/>
    <cellStyle name="_Costs not in KWI3000 '06Budget_04.07E Wild Horse Wind Expansion_16.07E Wild Horse Wind Expansionwrkingfile SF 2" xfId="2400"/>
    <cellStyle name="_Costs not in KWI3000 '06Budget_04.07E Wild Horse Wind Expansion_16.07E Wild Horse Wind Expansionwrkingfile SF 2 2" xfId="2401"/>
    <cellStyle name="_Costs not in KWI3000 '06Budget_04.07E Wild Horse Wind Expansion_16.07E Wild Horse Wind Expansionwrkingfile SF 3" xfId="2402"/>
    <cellStyle name="_Costs not in KWI3000 '06Budget_04.07E Wild Horse Wind Expansion_16.37E Wild Horse Expansion DeferralRevwrkingfile SF" xfId="2403"/>
    <cellStyle name="_Costs not in KWI3000 '06Budget_04.07E Wild Horse Wind Expansion_16.37E Wild Horse Expansion DeferralRevwrkingfile SF 2" xfId="2404"/>
    <cellStyle name="_Costs not in KWI3000 '06Budget_04.07E Wild Horse Wind Expansion_16.37E Wild Horse Expansion DeferralRevwrkingfile SF 2 2" xfId="2405"/>
    <cellStyle name="_Costs not in KWI3000 '06Budget_04.07E Wild Horse Wind Expansion_16.37E Wild Horse Expansion DeferralRevwrkingfile SF 3" xfId="2406"/>
    <cellStyle name="_Costs not in KWI3000 '06Budget_16.07E Wild Horse Wind Expansionwrkingfile" xfId="2407"/>
    <cellStyle name="_Costs not in KWI3000 '06Budget_16.07E Wild Horse Wind Expansionwrkingfile 2" xfId="2408"/>
    <cellStyle name="_Costs not in KWI3000 '06Budget_16.07E Wild Horse Wind Expansionwrkingfile 2 2" xfId="2409"/>
    <cellStyle name="_Costs not in KWI3000 '06Budget_16.07E Wild Horse Wind Expansionwrkingfile 3" xfId="2410"/>
    <cellStyle name="_Costs not in KWI3000 '06Budget_16.07E Wild Horse Wind Expansionwrkingfile SF" xfId="2411"/>
    <cellStyle name="_Costs not in KWI3000 '06Budget_16.07E Wild Horse Wind Expansionwrkingfile SF 2" xfId="2412"/>
    <cellStyle name="_Costs not in KWI3000 '06Budget_16.07E Wild Horse Wind Expansionwrkingfile SF 2 2" xfId="2413"/>
    <cellStyle name="_Costs not in KWI3000 '06Budget_16.07E Wild Horse Wind Expansionwrkingfile SF 3" xfId="2414"/>
    <cellStyle name="_Costs not in KWI3000 '06Budget_16.37E Wild Horse Expansion DeferralRevwrkingfile SF" xfId="2415"/>
    <cellStyle name="_Costs not in KWI3000 '06Budget_16.37E Wild Horse Expansion DeferralRevwrkingfile SF 2" xfId="2416"/>
    <cellStyle name="_Costs not in KWI3000 '06Budget_16.37E Wild Horse Expansion DeferralRevwrkingfile SF 2 2" xfId="2417"/>
    <cellStyle name="_Costs not in KWI3000 '06Budget_16.37E Wild Horse Expansion DeferralRevwrkingfile SF 3" xfId="2418"/>
    <cellStyle name="_Costs not in KWI3000 '06Budget_2010 PTC's July1_Dec31 2010 " xfId="526"/>
    <cellStyle name="_Costs not in KWI3000 '06Budget_2010 PTC's Sept10_Aug11 (Version 4)" xfId="527"/>
    <cellStyle name="_Costs not in KWI3000 '06Budget_4 31 Regulatory Assets and Liabilities  7 06- Exhibit D" xfId="2419"/>
    <cellStyle name="_Costs not in KWI3000 '06Budget_4 31 Regulatory Assets and Liabilities  7 06- Exhibit D 2" xfId="2420"/>
    <cellStyle name="_Costs not in KWI3000 '06Budget_4 31 Regulatory Assets and Liabilities  7 06- Exhibit D 2 2" xfId="2421"/>
    <cellStyle name="_Costs not in KWI3000 '06Budget_4 31 Regulatory Assets and Liabilities  7 06- Exhibit D 3" xfId="2422"/>
    <cellStyle name="_Costs not in KWI3000 '06Budget_4 32 Regulatory Assets and Liabilities  7 06- Exhibit D" xfId="2423"/>
    <cellStyle name="_Costs not in KWI3000 '06Budget_4 32 Regulatory Assets and Liabilities  7 06- Exhibit D 2" xfId="2424"/>
    <cellStyle name="_Costs not in KWI3000 '06Budget_4 32 Regulatory Assets and Liabilities  7 06- Exhibit D 2 2" xfId="2425"/>
    <cellStyle name="_Costs not in KWI3000 '06Budget_4 32 Regulatory Assets and Liabilities  7 06- Exhibit D 3" xfId="2426"/>
    <cellStyle name="_Costs not in KWI3000 '06Budget_Att B to RECs proceeds proposal" xfId="528"/>
    <cellStyle name="_Costs not in KWI3000 '06Budget_Backup for Attachment B 2010-09-09" xfId="529"/>
    <cellStyle name="_Costs not in KWI3000 '06Budget_Bench Request - Attachment B" xfId="530"/>
    <cellStyle name="_Costs not in KWI3000 '06Budget_Book2" xfId="2427"/>
    <cellStyle name="_Costs not in KWI3000 '06Budget_Book2 2" xfId="2428"/>
    <cellStyle name="_Costs not in KWI3000 '06Budget_Book2 2 2" xfId="2429"/>
    <cellStyle name="_Costs not in KWI3000 '06Budget_Book2 3" xfId="2430"/>
    <cellStyle name="_Costs not in KWI3000 '06Budget_Book2_Adj Bench DR 3 for Initial Briefs (Electric)" xfId="2431"/>
    <cellStyle name="_Costs not in KWI3000 '06Budget_Book2_Adj Bench DR 3 for Initial Briefs (Electric) 2" xfId="2432"/>
    <cellStyle name="_Costs not in KWI3000 '06Budget_Book2_Adj Bench DR 3 for Initial Briefs (Electric) 2 2" xfId="2433"/>
    <cellStyle name="_Costs not in KWI3000 '06Budget_Book2_Adj Bench DR 3 for Initial Briefs (Electric) 3" xfId="2434"/>
    <cellStyle name="_Costs not in KWI3000 '06Budget_Book2_Electric Rev Req Model (2009 GRC) Rebuttal" xfId="2435"/>
    <cellStyle name="_Costs not in KWI3000 '06Budget_Book2_Electric Rev Req Model (2009 GRC) Rebuttal 2" xfId="2436"/>
    <cellStyle name="_Costs not in KWI3000 '06Budget_Book2_Electric Rev Req Model (2009 GRC) Rebuttal 2 2" xfId="2437"/>
    <cellStyle name="_Costs not in KWI3000 '06Budget_Book2_Electric Rev Req Model (2009 GRC) Rebuttal 3" xfId="2438"/>
    <cellStyle name="_Costs not in KWI3000 '06Budget_Book2_Electric Rev Req Model (2009 GRC) Rebuttal REmoval of New  WH Solar AdjustMI" xfId="2439"/>
    <cellStyle name="_Costs not in KWI3000 '06Budget_Book2_Electric Rev Req Model (2009 GRC) Rebuttal REmoval of New  WH Solar AdjustMI 2" xfId="2440"/>
    <cellStyle name="_Costs not in KWI3000 '06Budget_Book2_Electric Rev Req Model (2009 GRC) Rebuttal REmoval of New  WH Solar AdjustMI 2 2" xfId="2441"/>
    <cellStyle name="_Costs not in KWI3000 '06Budget_Book2_Electric Rev Req Model (2009 GRC) Rebuttal REmoval of New  WH Solar AdjustMI 3" xfId="2442"/>
    <cellStyle name="_Costs not in KWI3000 '06Budget_Book2_Electric Rev Req Model (2009 GRC) Revised 01-18-2010" xfId="2443"/>
    <cellStyle name="_Costs not in KWI3000 '06Budget_Book2_Electric Rev Req Model (2009 GRC) Revised 01-18-2010 2" xfId="2444"/>
    <cellStyle name="_Costs not in KWI3000 '06Budget_Book2_Electric Rev Req Model (2009 GRC) Revised 01-18-2010 2 2" xfId="2445"/>
    <cellStyle name="_Costs not in KWI3000 '06Budget_Book2_Electric Rev Req Model (2009 GRC) Revised 01-18-2010 3" xfId="2446"/>
    <cellStyle name="_Costs not in KWI3000 '06Budget_Book2_Final Order Electric EXHIBIT A-1" xfId="2447"/>
    <cellStyle name="_Costs not in KWI3000 '06Budget_Book2_Final Order Electric EXHIBIT A-1 2" xfId="2448"/>
    <cellStyle name="_Costs not in KWI3000 '06Budget_Book2_Final Order Electric EXHIBIT A-1 2 2" xfId="2449"/>
    <cellStyle name="_Costs not in KWI3000 '06Budget_Book2_Final Order Electric EXHIBIT A-1 3" xfId="2450"/>
    <cellStyle name="_Costs not in KWI3000 '06Budget_Book4" xfId="2451"/>
    <cellStyle name="_Costs not in KWI3000 '06Budget_Book4 2" xfId="2452"/>
    <cellStyle name="_Costs not in KWI3000 '06Budget_Book4 2 2" xfId="2453"/>
    <cellStyle name="_Costs not in KWI3000 '06Budget_Book4 3" xfId="2454"/>
    <cellStyle name="_Costs not in KWI3000 '06Budget_Book9" xfId="2455"/>
    <cellStyle name="_Costs not in KWI3000 '06Budget_Book9 2" xfId="2456"/>
    <cellStyle name="_Costs not in KWI3000 '06Budget_Book9 2 2" xfId="2457"/>
    <cellStyle name="_Costs not in KWI3000 '06Budget_Book9 3" xfId="2458"/>
    <cellStyle name="_Costs not in KWI3000 '06Budget_Check the Interest Calculation" xfId="531"/>
    <cellStyle name="_Costs not in KWI3000 '06Budget_Check the Interest Calculation_Scenario 1 REC vs PTC Offset" xfId="532"/>
    <cellStyle name="_Costs not in KWI3000 '06Budget_Check the Interest Calculation_Scenario 3" xfId="533"/>
    <cellStyle name="_Costs not in KWI3000 '06Budget_INPUTS" xfId="63"/>
    <cellStyle name="_Costs not in KWI3000 '06Budget_INPUTS 2" xfId="2459"/>
    <cellStyle name="_Costs not in KWI3000 '06Budget_INPUTS 2 2" xfId="2460"/>
    <cellStyle name="_Costs not in KWI3000 '06Budget_INPUTS 3" xfId="2461"/>
    <cellStyle name="_Costs not in KWI3000 '06Budget_Power Costs - Comparison bx Rbtl-Staff-Jt-PC" xfId="2462"/>
    <cellStyle name="_Costs not in KWI3000 '06Budget_Power Costs - Comparison bx Rbtl-Staff-Jt-PC 2" xfId="2463"/>
    <cellStyle name="_Costs not in KWI3000 '06Budget_Power Costs - Comparison bx Rbtl-Staff-Jt-PC 2 2" xfId="2464"/>
    <cellStyle name="_Costs not in KWI3000 '06Budget_Power Costs - Comparison bx Rbtl-Staff-Jt-PC 3" xfId="2465"/>
    <cellStyle name="_Costs not in KWI3000 '06Budget_Power Costs - Comparison bx Rbtl-Staff-Jt-PC_Adj Bench DR 3 for Initial Briefs (Electric)" xfId="2466"/>
    <cellStyle name="_Costs not in KWI3000 '06Budget_Power Costs - Comparison bx Rbtl-Staff-Jt-PC_Adj Bench DR 3 for Initial Briefs (Electric) 2" xfId="2467"/>
    <cellStyle name="_Costs not in KWI3000 '06Budget_Power Costs - Comparison bx Rbtl-Staff-Jt-PC_Adj Bench DR 3 for Initial Briefs (Electric) 2 2" xfId="2468"/>
    <cellStyle name="_Costs not in KWI3000 '06Budget_Power Costs - Comparison bx Rbtl-Staff-Jt-PC_Adj Bench DR 3 for Initial Briefs (Electric) 3" xfId="2469"/>
    <cellStyle name="_Costs not in KWI3000 '06Budget_Power Costs - Comparison bx Rbtl-Staff-Jt-PC_Electric Rev Req Model (2009 GRC) Rebuttal" xfId="2470"/>
    <cellStyle name="_Costs not in KWI3000 '06Budget_Power Costs - Comparison bx Rbtl-Staff-Jt-PC_Electric Rev Req Model (2009 GRC) Rebuttal 2" xfId="2471"/>
    <cellStyle name="_Costs not in KWI3000 '06Budget_Power Costs - Comparison bx Rbtl-Staff-Jt-PC_Electric Rev Req Model (2009 GRC) Rebuttal 2 2" xfId="2472"/>
    <cellStyle name="_Costs not in KWI3000 '06Budget_Power Costs - Comparison bx Rbtl-Staff-Jt-PC_Electric Rev Req Model (2009 GRC) Rebuttal 3" xfId="2473"/>
    <cellStyle name="_Costs not in KWI3000 '06Budget_Power Costs - Comparison bx Rbtl-Staff-Jt-PC_Electric Rev Req Model (2009 GRC) Rebuttal REmoval of New  WH Solar AdjustMI" xfId="2474"/>
    <cellStyle name="_Costs not in KWI3000 '06Budget_Power Costs - Comparison bx Rbtl-Staff-Jt-PC_Electric Rev Req Model (2009 GRC) Rebuttal REmoval of New  WH Solar AdjustMI 2" xfId="2475"/>
    <cellStyle name="_Costs not in KWI3000 '06Budget_Power Costs - Comparison bx Rbtl-Staff-Jt-PC_Electric Rev Req Model (2009 GRC) Rebuttal REmoval of New  WH Solar AdjustMI 2 2" xfId="2476"/>
    <cellStyle name="_Costs not in KWI3000 '06Budget_Power Costs - Comparison bx Rbtl-Staff-Jt-PC_Electric Rev Req Model (2009 GRC) Rebuttal REmoval of New  WH Solar AdjustMI 3" xfId="2477"/>
    <cellStyle name="_Costs not in KWI3000 '06Budget_Power Costs - Comparison bx Rbtl-Staff-Jt-PC_Electric Rev Req Model (2009 GRC) Revised 01-18-2010" xfId="2478"/>
    <cellStyle name="_Costs not in KWI3000 '06Budget_Power Costs - Comparison bx Rbtl-Staff-Jt-PC_Electric Rev Req Model (2009 GRC) Revised 01-18-2010 2" xfId="2479"/>
    <cellStyle name="_Costs not in KWI3000 '06Budget_Power Costs - Comparison bx Rbtl-Staff-Jt-PC_Electric Rev Req Model (2009 GRC) Revised 01-18-2010 2 2" xfId="2480"/>
    <cellStyle name="_Costs not in KWI3000 '06Budget_Power Costs - Comparison bx Rbtl-Staff-Jt-PC_Electric Rev Req Model (2009 GRC) Revised 01-18-2010 3" xfId="2481"/>
    <cellStyle name="_Costs not in KWI3000 '06Budget_Power Costs - Comparison bx Rbtl-Staff-Jt-PC_Final Order Electric EXHIBIT A-1" xfId="2482"/>
    <cellStyle name="_Costs not in KWI3000 '06Budget_Power Costs - Comparison bx Rbtl-Staff-Jt-PC_Final Order Electric EXHIBIT A-1 2" xfId="2483"/>
    <cellStyle name="_Costs not in KWI3000 '06Budget_Power Costs - Comparison bx Rbtl-Staff-Jt-PC_Final Order Electric EXHIBIT A-1 2 2" xfId="2484"/>
    <cellStyle name="_Costs not in KWI3000 '06Budget_Power Costs - Comparison bx Rbtl-Staff-Jt-PC_Final Order Electric EXHIBIT A-1 3" xfId="2485"/>
    <cellStyle name="_Costs not in KWI3000 '06Budget_Production Adj 4.37" xfId="64"/>
    <cellStyle name="_Costs not in KWI3000 '06Budget_Production Adj 4.37 2" xfId="2486"/>
    <cellStyle name="_Costs not in KWI3000 '06Budget_Production Adj 4.37 2 2" xfId="2487"/>
    <cellStyle name="_Costs not in KWI3000 '06Budget_Production Adj 4.37 3" xfId="2488"/>
    <cellStyle name="_Costs not in KWI3000 '06Budget_Purchased Power Adj 4.03" xfId="65"/>
    <cellStyle name="_Costs not in KWI3000 '06Budget_Purchased Power Adj 4.03 2" xfId="2489"/>
    <cellStyle name="_Costs not in KWI3000 '06Budget_Purchased Power Adj 4.03 2 2" xfId="2490"/>
    <cellStyle name="_Costs not in KWI3000 '06Budget_Purchased Power Adj 4.03 3" xfId="2491"/>
    <cellStyle name="_Costs not in KWI3000 '06Budget_Rebuttal Power Costs" xfId="2492"/>
    <cellStyle name="_Costs not in KWI3000 '06Budget_Rebuttal Power Costs 2" xfId="2493"/>
    <cellStyle name="_Costs not in KWI3000 '06Budget_Rebuttal Power Costs 2 2" xfId="2494"/>
    <cellStyle name="_Costs not in KWI3000 '06Budget_Rebuttal Power Costs 3" xfId="2495"/>
    <cellStyle name="_Costs not in KWI3000 '06Budget_Rebuttal Power Costs_Adj Bench DR 3 for Initial Briefs (Electric)" xfId="2496"/>
    <cellStyle name="_Costs not in KWI3000 '06Budget_Rebuttal Power Costs_Adj Bench DR 3 for Initial Briefs (Electric) 2" xfId="2497"/>
    <cellStyle name="_Costs not in KWI3000 '06Budget_Rebuttal Power Costs_Adj Bench DR 3 for Initial Briefs (Electric) 2 2" xfId="2498"/>
    <cellStyle name="_Costs not in KWI3000 '06Budget_Rebuttal Power Costs_Adj Bench DR 3 for Initial Briefs (Electric) 3" xfId="2499"/>
    <cellStyle name="_Costs not in KWI3000 '06Budget_Rebuttal Power Costs_Electric Rev Req Model (2009 GRC) Rebuttal" xfId="2500"/>
    <cellStyle name="_Costs not in KWI3000 '06Budget_Rebuttal Power Costs_Electric Rev Req Model (2009 GRC) Rebuttal 2" xfId="2501"/>
    <cellStyle name="_Costs not in KWI3000 '06Budget_Rebuttal Power Costs_Electric Rev Req Model (2009 GRC) Rebuttal 2 2" xfId="2502"/>
    <cellStyle name="_Costs not in KWI3000 '06Budget_Rebuttal Power Costs_Electric Rev Req Model (2009 GRC) Rebuttal 3" xfId="2503"/>
    <cellStyle name="_Costs not in KWI3000 '06Budget_Rebuttal Power Costs_Electric Rev Req Model (2009 GRC) Rebuttal REmoval of New  WH Solar AdjustMI" xfId="2504"/>
    <cellStyle name="_Costs not in KWI3000 '06Budget_Rebuttal Power Costs_Electric Rev Req Model (2009 GRC) Rebuttal REmoval of New  WH Solar AdjustMI 2" xfId="2505"/>
    <cellStyle name="_Costs not in KWI3000 '06Budget_Rebuttal Power Costs_Electric Rev Req Model (2009 GRC) Rebuttal REmoval of New  WH Solar AdjustMI 2 2" xfId="2506"/>
    <cellStyle name="_Costs not in KWI3000 '06Budget_Rebuttal Power Costs_Electric Rev Req Model (2009 GRC) Rebuttal REmoval of New  WH Solar AdjustMI 3" xfId="2507"/>
    <cellStyle name="_Costs not in KWI3000 '06Budget_Rebuttal Power Costs_Electric Rev Req Model (2009 GRC) Revised 01-18-2010" xfId="2508"/>
    <cellStyle name="_Costs not in KWI3000 '06Budget_Rebuttal Power Costs_Electric Rev Req Model (2009 GRC) Revised 01-18-2010 2" xfId="2509"/>
    <cellStyle name="_Costs not in KWI3000 '06Budget_Rebuttal Power Costs_Electric Rev Req Model (2009 GRC) Revised 01-18-2010 2 2" xfId="2510"/>
    <cellStyle name="_Costs not in KWI3000 '06Budget_Rebuttal Power Costs_Electric Rev Req Model (2009 GRC) Revised 01-18-2010 3" xfId="2511"/>
    <cellStyle name="_Costs not in KWI3000 '06Budget_Rebuttal Power Costs_Final Order Electric EXHIBIT A-1" xfId="2512"/>
    <cellStyle name="_Costs not in KWI3000 '06Budget_Rebuttal Power Costs_Final Order Electric EXHIBIT A-1 2" xfId="2513"/>
    <cellStyle name="_Costs not in KWI3000 '06Budget_Rebuttal Power Costs_Final Order Electric EXHIBIT A-1 2 2" xfId="2514"/>
    <cellStyle name="_Costs not in KWI3000 '06Budget_Rebuttal Power Costs_Final Order Electric EXHIBIT A-1 3" xfId="2515"/>
    <cellStyle name="_Costs not in KWI3000 '06Budget_RECS vs PTC's w Interest 6-28-10" xfId="534"/>
    <cellStyle name="_Costs not in KWI3000 '06Budget_ROR &amp; CONV FACTOR" xfId="66"/>
    <cellStyle name="_Costs not in KWI3000 '06Budget_ROR &amp; CONV FACTOR 2" xfId="2516"/>
    <cellStyle name="_Costs not in KWI3000 '06Budget_ROR &amp; CONV FACTOR 2 2" xfId="2517"/>
    <cellStyle name="_Costs not in KWI3000 '06Budget_ROR &amp; CONV FACTOR 3" xfId="2518"/>
    <cellStyle name="_Costs not in KWI3000 '06Budget_ROR 5.02" xfId="67"/>
    <cellStyle name="_Costs not in KWI3000 '06Budget_ROR 5.02 2" xfId="2519"/>
    <cellStyle name="_Costs not in KWI3000 '06Budget_ROR 5.02 2 2" xfId="2520"/>
    <cellStyle name="_Costs not in KWI3000 '06Budget_ROR 5.02 3" xfId="2521"/>
    <cellStyle name="_DEM-WP (C) Power Cost 2006GRC Order" xfId="68"/>
    <cellStyle name="_DEM-WP (C) Power Cost 2006GRC Order 2" xfId="2522"/>
    <cellStyle name="_DEM-WP (C) Power Cost 2006GRC Order 2 2" xfId="2523"/>
    <cellStyle name="_DEM-WP (C) Power Cost 2006GRC Order 2 2 2" xfId="2524"/>
    <cellStyle name="_DEM-WP (C) Power Cost 2006GRC Order 2 3" xfId="2525"/>
    <cellStyle name="_DEM-WP (C) Power Cost 2006GRC Order 3" xfId="2526"/>
    <cellStyle name="_DEM-WP (C) Power Cost 2006GRC Order 3 2" xfId="2527"/>
    <cellStyle name="_DEM-WP (C) Power Cost 2006GRC Order 4" xfId="2528"/>
    <cellStyle name="_DEM-WP (C) Power Cost 2006GRC Order_04 07E Wild Horse Wind Expansion (C) (2)" xfId="69"/>
    <cellStyle name="_DEM-WP (C) Power Cost 2006GRC Order_04 07E Wild Horse Wind Expansion (C) (2) 2" xfId="2529"/>
    <cellStyle name="_DEM-WP (C) Power Cost 2006GRC Order_04 07E Wild Horse Wind Expansion (C) (2) 2 2" xfId="2530"/>
    <cellStyle name="_DEM-WP (C) Power Cost 2006GRC Order_04 07E Wild Horse Wind Expansion (C) (2) 3" xfId="2531"/>
    <cellStyle name="_DEM-WP (C) Power Cost 2006GRC Order_04 07E Wild Horse Wind Expansion (C) (2)_Adj Bench DR 3 for Initial Briefs (Electric)" xfId="2532"/>
    <cellStyle name="_DEM-WP (C) Power Cost 2006GRC Order_04 07E Wild Horse Wind Expansion (C) (2)_Adj Bench DR 3 for Initial Briefs (Electric) 2" xfId="2533"/>
    <cellStyle name="_DEM-WP (C) Power Cost 2006GRC Order_04 07E Wild Horse Wind Expansion (C) (2)_Adj Bench DR 3 for Initial Briefs (Electric) 2 2" xfId="2534"/>
    <cellStyle name="_DEM-WP (C) Power Cost 2006GRC Order_04 07E Wild Horse Wind Expansion (C) (2)_Adj Bench DR 3 for Initial Briefs (Electric) 3" xfId="2535"/>
    <cellStyle name="_DEM-WP (C) Power Cost 2006GRC Order_04 07E Wild Horse Wind Expansion (C) (2)_Electric Rev Req Model (2009 GRC) " xfId="2536"/>
    <cellStyle name="_DEM-WP (C) Power Cost 2006GRC Order_04 07E Wild Horse Wind Expansion (C) (2)_Electric Rev Req Model (2009 GRC)  2" xfId="2537"/>
    <cellStyle name="_DEM-WP (C) Power Cost 2006GRC Order_04 07E Wild Horse Wind Expansion (C) (2)_Electric Rev Req Model (2009 GRC)  2 2" xfId="2538"/>
    <cellStyle name="_DEM-WP (C) Power Cost 2006GRC Order_04 07E Wild Horse Wind Expansion (C) (2)_Electric Rev Req Model (2009 GRC)  3" xfId="2539"/>
    <cellStyle name="_DEM-WP (C) Power Cost 2006GRC Order_04 07E Wild Horse Wind Expansion (C) (2)_Electric Rev Req Model (2009 GRC) Rebuttal" xfId="2540"/>
    <cellStyle name="_DEM-WP (C) Power Cost 2006GRC Order_04 07E Wild Horse Wind Expansion (C) (2)_Electric Rev Req Model (2009 GRC) Rebuttal 2" xfId="2541"/>
    <cellStyle name="_DEM-WP (C) Power Cost 2006GRC Order_04 07E Wild Horse Wind Expansion (C) (2)_Electric Rev Req Model (2009 GRC) Rebuttal 2 2" xfId="2542"/>
    <cellStyle name="_DEM-WP (C) Power Cost 2006GRC Order_04 07E Wild Horse Wind Expansion (C) (2)_Electric Rev Req Model (2009 GRC) Rebuttal 3" xfId="2543"/>
    <cellStyle name="_DEM-WP (C) Power Cost 2006GRC Order_04 07E Wild Horse Wind Expansion (C) (2)_Electric Rev Req Model (2009 GRC) Rebuttal REmoval of New  WH Solar AdjustMI" xfId="2544"/>
    <cellStyle name="_DEM-WP (C) Power Cost 2006GRC Order_04 07E Wild Horse Wind Expansion (C) (2)_Electric Rev Req Model (2009 GRC) Rebuttal REmoval of New  WH Solar AdjustMI 2" xfId="2545"/>
    <cellStyle name="_DEM-WP (C) Power Cost 2006GRC Order_04 07E Wild Horse Wind Expansion (C) (2)_Electric Rev Req Model (2009 GRC) Rebuttal REmoval of New  WH Solar AdjustMI 2 2" xfId="2546"/>
    <cellStyle name="_DEM-WP (C) Power Cost 2006GRC Order_04 07E Wild Horse Wind Expansion (C) (2)_Electric Rev Req Model (2009 GRC) Rebuttal REmoval of New  WH Solar AdjustMI 3" xfId="2547"/>
    <cellStyle name="_DEM-WP (C) Power Cost 2006GRC Order_04 07E Wild Horse Wind Expansion (C) (2)_Electric Rev Req Model (2009 GRC) Revised 01-18-2010" xfId="2548"/>
    <cellStyle name="_DEM-WP (C) Power Cost 2006GRC Order_04 07E Wild Horse Wind Expansion (C) (2)_Electric Rev Req Model (2009 GRC) Revised 01-18-2010 2" xfId="2549"/>
    <cellStyle name="_DEM-WP (C) Power Cost 2006GRC Order_04 07E Wild Horse Wind Expansion (C) (2)_Electric Rev Req Model (2009 GRC) Revised 01-18-2010 2 2" xfId="2550"/>
    <cellStyle name="_DEM-WP (C) Power Cost 2006GRC Order_04 07E Wild Horse Wind Expansion (C) (2)_Electric Rev Req Model (2009 GRC) Revised 01-18-2010 3" xfId="2551"/>
    <cellStyle name="_DEM-WP (C) Power Cost 2006GRC Order_04 07E Wild Horse Wind Expansion (C) (2)_Final Order Electric EXHIBIT A-1" xfId="2552"/>
    <cellStyle name="_DEM-WP (C) Power Cost 2006GRC Order_04 07E Wild Horse Wind Expansion (C) (2)_Final Order Electric EXHIBIT A-1 2" xfId="2553"/>
    <cellStyle name="_DEM-WP (C) Power Cost 2006GRC Order_04 07E Wild Horse Wind Expansion (C) (2)_Final Order Electric EXHIBIT A-1 2 2" xfId="2554"/>
    <cellStyle name="_DEM-WP (C) Power Cost 2006GRC Order_04 07E Wild Horse Wind Expansion (C) (2)_Final Order Electric EXHIBIT A-1 3" xfId="2555"/>
    <cellStyle name="_DEM-WP (C) Power Cost 2006GRC Order_04 07E Wild Horse Wind Expansion (C) (2)_TENASKA REGULATORY ASSET" xfId="2556"/>
    <cellStyle name="_DEM-WP (C) Power Cost 2006GRC Order_04 07E Wild Horse Wind Expansion (C) (2)_TENASKA REGULATORY ASSET 2" xfId="2557"/>
    <cellStyle name="_DEM-WP (C) Power Cost 2006GRC Order_04 07E Wild Horse Wind Expansion (C) (2)_TENASKA REGULATORY ASSET 2 2" xfId="2558"/>
    <cellStyle name="_DEM-WP (C) Power Cost 2006GRC Order_04 07E Wild Horse Wind Expansion (C) (2)_TENASKA REGULATORY ASSET 3" xfId="2559"/>
    <cellStyle name="_DEM-WP (C) Power Cost 2006GRC Order_16.37E Wild Horse Expansion DeferralRevwrkingfile SF" xfId="2560"/>
    <cellStyle name="_DEM-WP (C) Power Cost 2006GRC Order_16.37E Wild Horse Expansion DeferralRevwrkingfile SF 2" xfId="2561"/>
    <cellStyle name="_DEM-WP (C) Power Cost 2006GRC Order_16.37E Wild Horse Expansion DeferralRevwrkingfile SF 2 2" xfId="2562"/>
    <cellStyle name="_DEM-WP (C) Power Cost 2006GRC Order_16.37E Wild Horse Expansion DeferralRevwrkingfile SF 3" xfId="2563"/>
    <cellStyle name="_DEM-WP (C) Power Cost 2006GRC Order_4 31 Regulatory Assets and Liabilities  7 06- Exhibit D" xfId="2564"/>
    <cellStyle name="_DEM-WP (C) Power Cost 2006GRC Order_4 31 Regulatory Assets and Liabilities  7 06- Exhibit D 2" xfId="2565"/>
    <cellStyle name="_DEM-WP (C) Power Cost 2006GRC Order_4 31 Regulatory Assets and Liabilities  7 06- Exhibit D 2 2" xfId="2566"/>
    <cellStyle name="_DEM-WP (C) Power Cost 2006GRC Order_4 31 Regulatory Assets and Liabilities  7 06- Exhibit D 3" xfId="2567"/>
    <cellStyle name="_DEM-WP (C) Power Cost 2006GRC Order_4 32 Regulatory Assets and Liabilities  7 06- Exhibit D" xfId="2568"/>
    <cellStyle name="_DEM-WP (C) Power Cost 2006GRC Order_4 32 Regulatory Assets and Liabilities  7 06- Exhibit D 2" xfId="2569"/>
    <cellStyle name="_DEM-WP (C) Power Cost 2006GRC Order_4 32 Regulatory Assets and Liabilities  7 06- Exhibit D 2 2" xfId="2570"/>
    <cellStyle name="_DEM-WP (C) Power Cost 2006GRC Order_4 32 Regulatory Assets and Liabilities  7 06- Exhibit D 3" xfId="2571"/>
    <cellStyle name="_DEM-WP (C) Power Cost 2006GRC Order_Book2" xfId="2572"/>
    <cellStyle name="_DEM-WP (C) Power Cost 2006GRC Order_Book2 2" xfId="2573"/>
    <cellStyle name="_DEM-WP (C) Power Cost 2006GRC Order_Book2 2 2" xfId="2574"/>
    <cellStyle name="_DEM-WP (C) Power Cost 2006GRC Order_Book2 3" xfId="2575"/>
    <cellStyle name="_DEM-WP (C) Power Cost 2006GRC Order_Book2_Adj Bench DR 3 for Initial Briefs (Electric)" xfId="2576"/>
    <cellStyle name="_DEM-WP (C) Power Cost 2006GRC Order_Book2_Adj Bench DR 3 for Initial Briefs (Electric) 2" xfId="2577"/>
    <cellStyle name="_DEM-WP (C) Power Cost 2006GRC Order_Book2_Adj Bench DR 3 for Initial Briefs (Electric) 2 2" xfId="2578"/>
    <cellStyle name="_DEM-WP (C) Power Cost 2006GRC Order_Book2_Adj Bench DR 3 for Initial Briefs (Electric) 3" xfId="2579"/>
    <cellStyle name="_DEM-WP (C) Power Cost 2006GRC Order_Book2_Electric Rev Req Model (2009 GRC) Rebuttal" xfId="2580"/>
    <cellStyle name="_DEM-WP (C) Power Cost 2006GRC Order_Book2_Electric Rev Req Model (2009 GRC) Rebuttal 2" xfId="2581"/>
    <cellStyle name="_DEM-WP (C) Power Cost 2006GRC Order_Book2_Electric Rev Req Model (2009 GRC) Rebuttal 2 2" xfId="2582"/>
    <cellStyle name="_DEM-WP (C) Power Cost 2006GRC Order_Book2_Electric Rev Req Model (2009 GRC) Rebuttal 3" xfId="2583"/>
    <cellStyle name="_DEM-WP (C) Power Cost 2006GRC Order_Book2_Electric Rev Req Model (2009 GRC) Rebuttal REmoval of New  WH Solar AdjustMI" xfId="2584"/>
    <cellStyle name="_DEM-WP (C) Power Cost 2006GRC Order_Book2_Electric Rev Req Model (2009 GRC) Rebuttal REmoval of New  WH Solar AdjustMI 2" xfId="2585"/>
    <cellStyle name="_DEM-WP (C) Power Cost 2006GRC Order_Book2_Electric Rev Req Model (2009 GRC) Rebuttal REmoval of New  WH Solar AdjustMI 2 2" xfId="2586"/>
    <cellStyle name="_DEM-WP (C) Power Cost 2006GRC Order_Book2_Electric Rev Req Model (2009 GRC) Rebuttal REmoval of New  WH Solar AdjustMI 3" xfId="2587"/>
    <cellStyle name="_DEM-WP (C) Power Cost 2006GRC Order_Book2_Electric Rev Req Model (2009 GRC) Revised 01-18-2010" xfId="2588"/>
    <cellStyle name="_DEM-WP (C) Power Cost 2006GRC Order_Book2_Electric Rev Req Model (2009 GRC) Revised 01-18-2010 2" xfId="2589"/>
    <cellStyle name="_DEM-WP (C) Power Cost 2006GRC Order_Book2_Electric Rev Req Model (2009 GRC) Revised 01-18-2010 2 2" xfId="2590"/>
    <cellStyle name="_DEM-WP (C) Power Cost 2006GRC Order_Book2_Electric Rev Req Model (2009 GRC) Revised 01-18-2010 3" xfId="2591"/>
    <cellStyle name="_DEM-WP (C) Power Cost 2006GRC Order_Book2_Final Order Electric EXHIBIT A-1" xfId="2592"/>
    <cellStyle name="_DEM-WP (C) Power Cost 2006GRC Order_Book2_Final Order Electric EXHIBIT A-1 2" xfId="2593"/>
    <cellStyle name="_DEM-WP (C) Power Cost 2006GRC Order_Book2_Final Order Electric EXHIBIT A-1 2 2" xfId="2594"/>
    <cellStyle name="_DEM-WP (C) Power Cost 2006GRC Order_Book2_Final Order Electric EXHIBIT A-1 3" xfId="2595"/>
    <cellStyle name="_DEM-WP (C) Power Cost 2006GRC Order_Book4" xfId="2596"/>
    <cellStyle name="_DEM-WP (C) Power Cost 2006GRC Order_Book4 2" xfId="2597"/>
    <cellStyle name="_DEM-WP (C) Power Cost 2006GRC Order_Book4 2 2" xfId="2598"/>
    <cellStyle name="_DEM-WP (C) Power Cost 2006GRC Order_Book4 3" xfId="2599"/>
    <cellStyle name="_DEM-WP (C) Power Cost 2006GRC Order_Book9" xfId="2600"/>
    <cellStyle name="_DEM-WP (C) Power Cost 2006GRC Order_Book9 2" xfId="2601"/>
    <cellStyle name="_DEM-WP (C) Power Cost 2006GRC Order_Book9 2 2" xfId="2602"/>
    <cellStyle name="_DEM-WP (C) Power Cost 2006GRC Order_Book9 3" xfId="2603"/>
    <cellStyle name="_DEM-WP (C) Power Cost 2006GRC Order_Electric COS Inputs" xfId="70"/>
    <cellStyle name="_DEM-WP (C) Power Cost 2006GRC Order_Electric COS Inputs 2" xfId="2604"/>
    <cellStyle name="_DEM-WP (C) Power Cost 2006GRC Order_Electric COS Inputs 2 2" xfId="2605"/>
    <cellStyle name="_DEM-WP (C) Power Cost 2006GRC Order_Electric COS Inputs 2 2 2" xfId="2606"/>
    <cellStyle name="_DEM-WP (C) Power Cost 2006GRC Order_Electric COS Inputs 2 3" xfId="2607"/>
    <cellStyle name="_DEM-WP (C) Power Cost 2006GRC Order_Electric COS Inputs 2 3 2" xfId="2608"/>
    <cellStyle name="_DEM-WP (C) Power Cost 2006GRC Order_Electric COS Inputs 2 4" xfId="2609"/>
    <cellStyle name="_DEM-WP (C) Power Cost 2006GRC Order_Electric COS Inputs 2 4 2" xfId="2610"/>
    <cellStyle name="_DEM-WP (C) Power Cost 2006GRC Order_Electric COS Inputs 3" xfId="2611"/>
    <cellStyle name="_DEM-WP (C) Power Cost 2006GRC Order_Electric COS Inputs 3 2" xfId="2612"/>
    <cellStyle name="_DEM-WP (C) Power Cost 2006GRC Order_Electric COS Inputs 4" xfId="2613"/>
    <cellStyle name="_DEM-WP (C) Power Cost 2006GRC Order_Electric COS Inputs 4 2" xfId="2614"/>
    <cellStyle name="_DEM-WP (C) Power Cost 2006GRC Order_Electric COS Inputs 5" xfId="2615"/>
    <cellStyle name="_DEM-WP (C) Power Cost 2006GRC Order_Power Costs - Comparison bx Rbtl-Staff-Jt-PC" xfId="2616"/>
    <cellStyle name="_DEM-WP (C) Power Cost 2006GRC Order_Power Costs - Comparison bx Rbtl-Staff-Jt-PC 2" xfId="2617"/>
    <cellStyle name="_DEM-WP (C) Power Cost 2006GRC Order_Power Costs - Comparison bx Rbtl-Staff-Jt-PC 2 2" xfId="2618"/>
    <cellStyle name="_DEM-WP (C) Power Cost 2006GRC Order_Power Costs - Comparison bx Rbtl-Staff-Jt-PC 3" xfId="2619"/>
    <cellStyle name="_DEM-WP (C) Power Cost 2006GRC Order_Power Costs - Comparison bx Rbtl-Staff-Jt-PC_Adj Bench DR 3 for Initial Briefs (Electric)" xfId="2620"/>
    <cellStyle name="_DEM-WP (C) Power Cost 2006GRC Order_Power Costs - Comparison bx Rbtl-Staff-Jt-PC_Adj Bench DR 3 for Initial Briefs (Electric) 2" xfId="2621"/>
    <cellStyle name="_DEM-WP (C) Power Cost 2006GRC Order_Power Costs - Comparison bx Rbtl-Staff-Jt-PC_Adj Bench DR 3 for Initial Briefs (Electric) 2 2" xfId="2622"/>
    <cellStyle name="_DEM-WP (C) Power Cost 2006GRC Order_Power Costs - Comparison bx Rbtl-Staff-Jt-PC_Adj Bench DR 3 for Initial Briefs (Electric) 3" xfId="2623"/>
    <cellStyle name="_DEM-WP (C) Power Cost 2006GRC Order_Power Costs - Comparison bx Rbtl-Staff-Jt-PC_Electric Rev Req Model (2009 GRC) Rebuttal" xfId="2624"/>
    <cellStyle name="_DEM-WP (C) Power Cost 2006GRC Order_Power Costs - Comparison bx Rbtl-Staff-Jt-PC_Electric Rev Req Model (2009 GRC) Rebuttal 2" xfId="2625"/>
    <cellStyle name="_DEM-WP (C) Power Cost 2006GRC Order_Power Costs - Comparison bx Rbtl-Staff-Jt-PC_Electric Rev Req Model (2009 GRC) Rebuttal 2 2" xfId="2626"/>
    <cellStyle name="_DEM-WP (C) Power Cost 2006GRC Order_Power Costs - Comparison bx Rbtl-Staff-Jt-PC_Electric Rev Req Model (2009 GRC) Rebuttal 3" xfId="2627"/>
    <cellStyle name="_DEM-WP (C) Power Cost 2006GRC Order_Power Costs - Comparison bx Rbtl-Staff-Jt-PC_Electric Rev Req Model (2009 GRC) Rebuttal REmoval of New  WH Solar AdjustMI" xfId="2628"/>
    <cellStyle name="_DEM-WP (C) Power Cost 2006GRC Order_Power Costs - Comparison bx Rbtl-Staff-Jt-PC_Electric Rev Req Model (2009 GRC) Rebuttal REmoval of New  WH Solar AdjustMI 2" xfId="2629"/>
    <cellStyle name="_DEM-WP (C) Power Cost 2006GRC Order_Power Costs - Comparison bx Rbtl-Staff-Jt-PC_Electric Rev Req Model (2009 GRC) Rebuttal REmoval of New  WH Solar AdjustMI 2 2" xfId="2630"/>
    <cellStyle name="_DEM-WP (C) Power Cost 2006GRC Order_Power Costs - Comparison bx Rbtl-Staff-Jt-PC_Electric Rev Req Model (2009 GRC) Rebuttal REmoval of New  WH Solar AdjustMI 3" xfId="2631"/>
    <cellStyle name="_DEM-WP (C) Power Cost 2006GRC Order_Power Costs - Comparison bx Rbtl-Staff-Jt-PC_Electric Rev Req Model (2009 GRC) Revised 01-18-2010" xfId="2632"/>
    <cellStyle name="_DEM-WP (C) Power Cost 2006GRC Order_Power Costs - Comparison bx Rbtl-Staff-Jt-PC_Electric Rev Req Model (2009 GRC) Revised 01-18-2010 2" xfId="2633"/>
    <cellStyle name="_DEM-WP (C) Power Cost 2006GRC Order_Power Costs - Comparison bx Rbtl-Staff-Jt-PC_Electric Rev Req Model (2009 GRC) Revised 01-18-2010 2 2" xfId="2634"/>
    <cellStyle name="_DEM-WP (C) Power Cost 2006GRC Order_Power Costs - Comparison bx Rbtl-Staff-Jt-PC_Electric Rev Req Model (2009 GRC) Revised 01-18-2010 3" xfId="2635"/>
    <cellStyle name="_DEM-WP (C) Power Cost 2006GRC Order_Power Costs - Comparison bx Rbtl-Staff-Jt-PC_Final Order Electric EXHIBIT A-1" xfId="2636"/>
    <cellStyle name="_DEM-WP (C) Power Cost 2006GRC Order_Power Costs - Comparison bx Rbtl-Staff-Jt-PC_Final Order Electric EXHIBIT A-1 2" xfId="2637"/>
    <cellStyle name="_DEM-WP (C) Power Cost 2006GRC Order_Power Costs - Comparison bx Rbtl-Staff-Jt-PC_Final Order Electric EXHIBIT A-1 2 2" xfId="2638"/>
    <cellStyle name="_DEM-WP (C) Power Cost 2006GRC Order_Power Costs - Comparison bx Rbtl-Staff-Jt-PC_Final Order Electric EXHIBIT A-1 3" xfId="2639"/>
    <cellStyle name="_DEM-WP (C) Power Cost 2006GRC Order_Production Adj 4.37" xfId="71"/>
    <cellStyle name="_DEM-WP (C) Power Cost 2006GRC Order_Production Adj 4.37 2" xfId="2640"/>
    <cellStyle name="_DEM-WP (C) Power Cost 2006GRC Order_Production Adj 4.37 2 2" xfId="2641"/>
    <cellStyle name="_DEM-WP (C) Power Cost 2006GRC Order_Production Adj 4.37 3" xfId="2642"/>
    <cellStyle name="_DEM-WP (C) Power Cost 2006GRC Order_Purchased Power Adj 4.03" xfId="72"/>
    <cellStyle name="_DEM-WP (C) Power Cost 2006GRC Order_Purchased Power Adj 4.03 2" xfId="2643"/>
    <cellStyle name="_DEM-WP (C) Power Cost 2006GRC Order_Purchased Power Adj 4.03 2 2" xfId="2644"/>
    <cellStyle name="_DEM-WP (C) Power Cost 2006GRC Order_Purchased Power Adj 4.03 3" xfId="2645"/>
    <cellStyle name="_DEM-WP (C) Power Cost 2006GRC Order_Rebuttal Power Costs" xfId="2646"/>
    <cellStyle name="_DEM-WP (C) Power Cost 2006GRC Order_Rebuttal Power Costs 2" xfId="2647"/>
    <cellStyle name="_DEM-WP (C) Power Cost 2006GRC Order_Rebuttal Power Costs 2 2" xfId="2648"/>
    <cellStyle name="_DEM-WP (C) Power Cost 2006GRC Order_Rebuttal Power Costs 3" xfId="2649"/>
    <cellStyle name="_DEM-WP (C) Power Cost 2006GRC Order_Rebuttal Power Costs_Adj Bench DR 3 for Initial Briefs (Electric)" xfId="2650"/>
    <cellStyle name="_DEM-WP (C) Power Cost 2006GRC Order_Rebuttal Power Costs_Adj Bench DR 3 for Initial Briefs (Electric) 2" xfId="2651"/>
    <cellStyle name="_DEM-WP (C) Power Cost 2006GRC Order_Rebuttal Power Costs_Adj Bench DR 3 for Initial Briefs (Electric) 2 2" xfId="2652"/>
    <cellStyle name="_DEM-WP (C) Power Cost 2006GRC Order_Rebuttal Power Costs_Adj Bench DR 3 for Initial Briefs (Electric) 3" xfId="2653"/>
    <cellStyle name="_DEM-WP (C) Power Cost 2006GRC Order_Rebuttal Power Costs_Electric Rev Req Model (2009 GRC) Rebuttal" xfId="2654"/>
    <cellStyle name="_DEM-WP (C) Power Cost 2006GRC Order_Rebuttal Power Costs_Electric Rev Req Model (2009 GRC) Rebuttal 2" xfId="2655"/>
    <cellStyle name="_DEM-WP (C) Power Cost 2006GRC Order_Rebuttal Power Costs_Electric Rev Req Model (2009 GRC) Rebuttal 2 2" xfId="2656"/>
    <cellStyle name="_DEM-WP (C) Power Cost 2006GRC Order_Rebuttal Power Costs_Electric Rev Req Model (2009 GRC) Rebuttal 3" xfId="2657"/>
    <cellStyle name="_DEM-WP (C) Power Cost 2006GRC Order_Rebuttal Power Costs_Electric Rev Req Model (2009 GRC) Rebuttal REmoval of New  WH Solar AdjustMI" xfId="2658"/>
    <cellStyle name="_DEM-WP (C) Power Cost 2006GRC Order_Rebuttal Power Costs_Electric Rev Req Model (2009 GRC) Rebuttal REmoval of New  WH Solar AdjustMI 2" xfId="2659"/>
    <cellStyle name="_DEM-WP (C) Power Cost 2006GRC Order_Rebuttal Power Costs_Electric Rev Req Model (2009 GRC) Rebuttal REmoval of New  WH Solar AdjustMI 2 2" xfId="2660"/>
    <cellStyle name="_DEM-WP (C) Power Cost 2006GRC Order_Rebuttal Power Costs_Electric Rev Req Model (2009 GRC) Rebuttal REmoval of New  WH Solar AdjustMI 3" xfId="2661"/>
    <cellStyle name="_DEM-WP (C) Power Cost 2006GRC Order_Rebuttal Power Costs_Electric Rev Req Model (2009 GRC) Revised 01-18-2010" xfId="2662"/>
    <cellStyle name="_DEM-WP (C) Power Cost 2006GRC Order_Rebuttal Power Costs_Electric Rev Req Model (2009 GRC) Revised 01-18-2010 2" xfId="2663"/>
    <cellStyle name="_DEM-WP (C) Power Cost 2006GRC Order_Rebuttal Power Costs_Electric Rev Req Model (2009 GRC) Revised 01-18-2010 2 2" xfId="2664"/>
    <cellStyle name="_DEM-WP (C) Power Cost 2006GRC Order_Rebuttal Power Costs_Electric Rev Req Model (2009 GRC) Revised 01-18-2010 3" xfId="2665"/>
    <cellStyle name="_DEM-WP (C) Power Cost 2006GRC Order_Rebuttal Power Costs_Final Order Electric EXHIBIT A-1" xfId="2666"/>
    <cellStyle name="_DEM-WP (C) Power Cost 2006GRC Order_Rebuttal Power Costs_Final Order Electric EXHIBIT A-1 2" xfId="2667"/>
    <cellStyle name="_DEM-WP (C) Power Cost 2006GRC Order_Rebuttal Power Costs_Final Order Electric EXHIBIT A-1 2 2" xfId="2668"/>
    <cellStyle name="_DEM-WP (C) Power Cost 2006GRC Order_Rebuttal Power Costs_Final Order Electric EXHIBIT A-1 3" xfId="2669"/>
    <cellStyle name="_DEM-WP (C) Power Cost 2006GRC Order_ROR 5.02" xfId="73"/>
    <cellStyle name="_DEM-WP (C) Power Cost 2006GRC Order_ROR 5.02 2" xfId="2670"/>
    <cellStyle name="_DEM-WP (C) Power Cost 2006GRC Order_ROR 5.02 2 2" xfId="2671"/>
    <cellStyle name="_DEM-WP (C) Power Cost 2006GRC Order_ROR 5.02 3" xfId="2672"/>
    <cellStyle name="_DEM-WP (C) Power Cost 2006GRC Order_Scenario 1 REC vs PTC Offset" xfId="535"/>
    <cellStyle name="_DEM-WP (C) Power Cost 2006GRC Order_Scenario 3" xfId="536"/>
    <cellStyle name="_DEM-WP Revised (HC) Wild Horse 2006GRC" xfId="74"/>
    <cellStyle name="_DEM-WP Revised (HC) Wild Horse 2006GRC 2" xfId="2673"/>
    <cellStyle name="_DEM-WP Revised (HC) Wild Horse 2006GRC 2 2" xfId="2674"/>
    <cellStyle name="_DEM-WP Revised (HC) Wild Horse 2006GRC 3" xfId="2675"/>
    <cellStyle name="_DEM-WP Revised (HC) Wild Horse 2006GRC_16.37E Wild Horse Expansion DeferralRevwrkingfile SF" xfId="2676"/>
    <cellStyle name="_DEM-WP Revised (HC) Wild Horse 2006GRC_16.37E Wild Horse Expansion DeferralRevwrkingfile SF 2" xfId="2677"/>
    <cellStyle name="_DEM-WP Revised (HC) Wild Horse 2006GRC_16.37E Wild Horse Expansion DeferralRevwrkingfile SF 2 2" xfId="2678"/>
    <cellStyle name="_DEM-WP Revised (HC) Wild Horse 2006GRC_16.37E Wild Horse Expansion DeferralRevwrkingfile SF 3" xfId="2679"/>
    <cellStyle name="_DEM-WP Revised (HC) Wild Horse 2006GRC_Adj Bench DR 3 for Initial Briefs (Electric)" xfId="2680"/>
    <cellStyle name="_DEM-WP Revised (HC) Wild Horse 2006GRC_Adj Bench DR 3 for Initial Briefs (Electric) 2" xfId="2681"/>
    <cellStyle name="_DEM-WP Revised (HC) Wild Horse 2006GRC_Adj Bench DR 3 for Initial Briefs (Electric) 2 2" xfId="2682"/>
    <cellStyle name="_DEM-WP Revised (HC) Wild Horse 2006GRC_Adj Bench DR 3 for Initial Briefs (Electric) 3" xfId="2683"/>
    <cellStyle name="_DEM-WP Revised (HC) Wild Horse 2006GRC_Book2" xfId="2684"/>
    <cellStyle name="_DEM-WP Revised (HC) Wild Horse 2006GRC_Book2 2" xfId="2685"/>
    <cellStyle name="_DEM-WP Revised (HC) Wild Horse 2006GRC_Book2 2 2" xfId="2686"/>
    <cellStyle name="_DEM-WP Revised (HC) Wild Horse 2006GRC_Book2 3" xfId="2687"/>
    <cellStyle name="_DEM-WP Revised (HC) Wild Horse 2006GRC_Book4" xfId="2688"/>
    <cellStyle name="_DEM-WP Revised (HC) Wild Horse 2006GRC_Book4 2" xfId="2689"/>
    <cellStyle name="_DEM-WP Revised (HC) Wild Horse 2006GRC_Book4 2 2" xfId="2690"/>
    <cellStyle name="_DEM-WP Revised (HC) Wild Horse 2006GRC_Book4 3" xfId="2691"/>
    <cellStyle name="_DEM-WP Revised (HC) Wild Horse 2006GRC_Electric Rev Req Model (2009 GRC) " xfId="2692"/>
    <cellStyle name="_DEM-WP Revised (HC) Wild Horse 2006GRC_Electric Rev Req Model (2009 GRC)  2" xfId="2693"/>
    <cellStyle name="_DEM-WP Revised (HC) Wild Horse 2006GRC_Electric Rev Req Model (2009 GRC)  2 2" xfId="2694"/>
    <cellStyle name="_DEM-WP Revised (HC) Wild Horse 2006GRC_Electric Rev Req Model (2009 GRC)  3" xfId="2695"/>
    <cellStyle name="_DEM-WP Revised (HC) Wild Horse 2006GRC_Electric Rev Req Model (2009 GRC) Rebuttal" xfId="2696"/>
    <cellStyle name="_DEM-WP Revised (HC) Wild Horse 2006GRC_Electric Rev Req Model (2009 GRC) Rebuttal 2" xfId="2697"/>
    <cellStyle name="_DEM-WP Revised (HC) Wild Horse 2006GRC_Electric Rev Req Model (2009 GRC) Rebuttal 2 2" xfId="2698"/>
    <cellStyle name="_DEM-WP Revised (HC) Wild Horse 2006GRC_Electric Rev Req Model (2009 GRC) Rebuttal 3" xfId="2699"/>
    <cellStyle name="_DEM-WP Revised (HC) Wild Horse 2006GRC_Electric Rev Req Model (2009 GRC) Rebuttal REmoval of New  WH Solar AdjustMI" xfId="2700"/>
    <cellStyle name="_DEM-WP Revised (HC) Wild Horse 2006GRC_Electric Rev Req Model (2009 GRC) Rebuttal REmoval of New  WH Solar AdjustMI 2" xfId="2701"/>
    <cellStyle name="_DEM-WP Revised (HC) Wild Horse 2006GRC_Electric Rev Req Model (2009 GRC) Rebuttal REmoval of New  WH Solar AdjustMI 2 2" xfId="2702"/>
    <cellStyle name="_DEM-WP Revised (HC) Wild Horse 2006GRC_Electric Rev Req Model (2009 GRC) Rebuttal REmoval of New  WH Solar AdjustMI 3" xfId="2703"/>
    <cellStyle name="_DEM-WP Revised (HC) Wild Horse 2006GRC_Electric Rev Req Model (2009 GRC) Revised 01-18-2010" xfId="2704"/>
    <cellStyle name="_DEM-WP Revised (HC) Wild Horse 2006GRC_Electric Rev Req Model (2009 GRC) Revised 01-18-2010 2" xfId="2705"/>
    <cellStyle name="_DEM-WP Revised (HC) Wild Horse 2006GRC_Electric Rev Req Model (2009 GRC) Revised 01-18-2010 2 2" xfId="2706"/>
    <cellStyle name="_DEM-WP Revised (HC) Wild Horse 2006GRC_Electric Rev Req Model (2009 GRC) Revised 01-18-2010 3" xfId="2707"/>
    <cellStyle name="_DEM-WP Revised (HC) Wild Horse 2006GRC_Final Order Electric EXHIBIT A-1" xfId="2708"/>
    <cellStyle name="_DEM-WP Revised (HC) Wild Horse 2006GRC_Final Order Electric EXHIBIT A-1 2" xfId="2709"/>
    <cellStyle name="_DEM-WP Revised (HC) Wild Horse 2006GRC_Final Order Electric EXHIBIT A-1 2 2" xfId="2710"/>
    <cellStyle name="_DEM-WP Revised (HC) Wild Horse 2006GRC_Final Order Electric EXHIBIT A-1 3" xfId="2711"/>
    <cellStyle name="_DEM-WP Revised (HC) Wild Horse 2006GRC_Power Costs - Comparison bx Rbtl-Staff-Jt-PC" xfId="2712"/>
    <cellStyle name="_DEM-WP Revised (HC) Wild Horse 2006GRC_Power Costs - Comparison bx Rbtl-Staff-Jt-PC 2" xfId="2713"/>
    <cellStyle name="_DEM-WP Revised (HC) Wild Horse 2006GRC_Power Costs - Comparison bx Rbtl-Staff-Jt-PC 2 2" xfId="2714"/>
    <cellStyle name="_DEM-WP Revised (HC) Wild Horse 2006GRC_Power Costs - Comparison bx Rbtl-Staff-Jt-PC 3" xfId="2715"/>
    <cellStyle name="_DEM-WP Revised (HC) Wild Horse 2006GRC_Rebuttal Power Costs" xfId="2716"/>
    <cellStyle name="_DEM-WP Revised (HC) Wild Horse 2006GRC_Rebuttal Power Costs 2" xfId="2717"/>
    <cellStyle name="_DEM-WP Revised (HC) Wild Horse 2006GRC_Rebuttal Power Costs 2 2" xfId="2718"/>
    <cellStyle name="_DEM-WP Revised (HC) Wild Horse 2006GRC_Rebuttal Power Costs 3" xfId="2719"/>
    <cellStyle name="_DEM-WP Revised (HC) Wild Horse 2006GRC_TENASKA REGULATORY ASSET" xfId="2720"/>
    <cellStyle name="_DEM-WP Revised (HC) Wild Horse 2006GRC_TENASKA REGULATORY ASSET 2" xfId="2721"/>
    <cellStyle name="_DEM-WP Revised (HC) Wild Horse 2006GRC_TENASKA REGULATORY ASSET 2 2" xfId="2722"/>
    <cellStyle name="_DEM-WP Revised (HC) Wild Horse 2006GRC_TENASKA REGULATORY ASSET 3" xfId="2723"/>
    <cellStyle name="_DEM-WP(C) Colstrip FOR" xfId="2724"/>
    <cellStyle name="_DEM-WP(C) Colstrip FOR 2" xfId="2725"/>
    <cellStyle name="_DEM-WP(C) Colstrip FOR 2 2" xfId="2726"/>
    <cellStyle name="_DEM-WP(C) Colstrip FOR 3" xfId="2727"/>
    <cellStyle name="_DEM-WP(C) Colstrip FOR_(C) WHE Proforma with ITC cash grant 10 Yr Amort_for rebuttal_120709" xfId="2728"/>
    <cellStyle name="_DEM-WP(C) Colstrip FOR_(C) WHE Proforma with ITC cash grant 10 Yr Amort_for rebuttal_120709 2" xfId="2729"/>
    <cellStyle name="_DEM-WP(C) Colstrip FOR_(C) WHE Proforma with ITC cash grant 10 Yr Amort_for rebuttal_120709 2 2" xfId="2730"/>
    <cellStyle name="_DEM-WP(C) Colstrip FOR_(C) WHE Proforma with ITC cash grant 10 Yr Amort_for rebuttal_120709 3" xfId="2731"/>
    <cellStyle name="_DEM-WP(C) Colstrip FOR_16.07E Wild Horse Wind Expansionwrkingfile" xfId="2732"/>
    <cellStyle name="_DEM-WP(C) Colstrip FOR_16.07E Wild Horse Wind Expansionwrkingfile 2" xfId="2733"/>
    <cellStyle name="_DEM-WP(C) Colstrip FOR_16.07E Wild Horse Wind Expansionwrkingfile 2 2" xfId="2734"/>
    <cellStyle name="_DEM-WP(C) Colstrip FOR_16.07E Wild Horse Wind Expansionwrkingfile 3" xfId="2735"/>
    <cellStyle name="_DEM-WP(C) Colstrip FOR_16.07E Wild Horse Wind Expansionwrkingfile SF" xfId="2736"/>
    <cellStyle name="_DEM-WP(C) Colstrip FOR_16.07E Wild Horse Wind Expansionwrkingfile SF 2" xfId="2737"/>
    <cellStyle name="_DEM-WP(C) Colstrip FOR_16.07E Wild Horse Wind Expansionwrkingfile SF 2 2" xfId="2738"/>
    <cellStyle name="_DEM-WP(C) Colstrip FOR_16.07E Wild Horse Wind Expansionwrkingfile SF 3" xfId="2739"/>
    <cellStyle name="_DEM-WP(C) Colstrip FOR_16.37E Wild Horse Expansion DeferralRevwrkingfile SF" xfId="2740"/>
    <cellStyle name="_DEM-WP(C) Colstrip FOR_16.37E Wild Horse Expansion DeferralRevwrkingfile SF 2" xfId="2741"/>
    <cellStyle name="_DEM-WP(C) Colstrip FOR_16.37E Wild Horse Expansion DeferralRevwrkingfile SF 2 2" xfId="2742"/>
    <cellStyle name="_DEM-WP(C) Colstrip FOR_16.37E Wild Horse Expansion DeferralRevwrkingfile SF 3" xfId="2743"/>
    <cellStyle name="_DEM-WP(C) Colstrip FOR_Adj Bench DR 3 for Initial Briefs (Electric)" xfId="2744"/>
    <cellStyle name="_DEM-WP(C) Colstrip FOR_Adj Bench DR 3 for Initial Briefs (Electric) 2" xfId="2745"/>
    <cellStyle name="_DEM-WP(C) Colstrip FOR_Adj Bench DR 3 for Initial Briefs (Electric) 2 2" xfId="2746"/>
    <cellStyle name="_DEM-WP(C) Colstrip FOR_Adj Bench DR 3 for Initial Briefs (Electric) 3" xfId="2747"/>
    <cellStyle name="_DEM-WP(C) Colstrip FOR_Book2" xfId="2748"/>
    <cellStyle name="_DEM-WP(C) Colstrip FOR_Book2 2" xfId="2749"/>
    <cellStyle name="_DEM-WP(C) Colstrip FOR_Book2 2 2" xfId="2750"/>
    <cellStyle name="_DEM-WP(C) Colstrip FOR_Book2 3" xfId="2751"/>
    <cellStyle name="_DEM-WP(C) Colstrip FOR_Book2_Adj Bench DR 3 for Initial Briefs (Electric)" xfId="2752"/>
    <cellStyle name="_DEM-WP(C) Colstrip FOR_Book2_Adj Bench DR 3 for Initial Briefs (Electric) 2" xfId="2753"/>
    <cellStyle name="_DEM-WP(C) Colstrip FOR_Book2_Adj Bench DR 3 for Initial Briefs (Electric) 2 2" xfId="2754"/>
    <cellStyle name="_DEM-WP(C) Colstrip FOR_Book2_Adj Bench DR 3 for Initial Briefs (Electric) 3" xfId="2755"/>
    <cellStyle name="_DEM-WP(C) Colstrip FOR_Book2_Electric Rev Req Model (2009 GRC) Rebuttal" xfId="2756"/>
    <cellStyle name="_DEM-WP(C) Colstrip FOR_Book2_Electric Rev Req Model (2009 GRC) Rebuttal 2" xfId="2757"/>
    <cellStyle name="_DEM-WP(C) Colstrip FOR_Book2_Electric Rev Req Model (2009 GRC) Rebuttal 2 2" xfId="2758"/>
    <cellStyle name="_DEM-WP(C) Colstrip FOR_Book2_Electric Rev Req Model (2009 GRC) Rebuttal 3" xfId="2759"/>
    <cellStyle name="_DEM-WP(C) Colstrip FOR_Book2_Electric Rev Req Model (2009 GRC) Rebuttal REmoval of New  WH Solar AdjustMI" xfId="2760"/>
    <cellStyle name="_DEM-WP(C) Colstrip FOR_Book2_Electric Rev Req Model (2009 GRC) Rebuttal REmoval of New  WH Solar AdjustMI 2" xfId="2761"/>
    <cellStyle name="_DEM-WP(C) Colstrip FOR_Book2_Electric Rev Req Model (2009 GRC) Rebuttal REmoval of New  WH Solar AdjustMI 2 2" xfId="2762"/>
    <cellStyle name="_DEM-WP(C) Colstrip FOR_Book2_Electric Rev Req Model (2009 GRC) Rebuttal REmoval of New  WH Solar AdjustMI 3" xfId="2763"/>
    <cellStyle name="_DEM-WP(C) Colstrip FOR_Book2_Electric Rev Req Model (2009 GRC) Revised 01-18-2010" xfId="2764"/>
    <cellStyle name="_DEM-WP(C) Colstrip FOR_Book2_Electric Rev Req Model (2009 GRC) Revised 01-18-2010 2" xfId="2765"/>
    <cellStyle name="_DEM-WP(C) Colstrip FOR_Book2_Electric Rev Req Model (2009 GRC) Revised 01-18-2010 2 2" xfId="2766"/>
    <cellStyle name="_DEM-WP(C) Colstrip FOR_Book2_Electric Rev Req Model (2009 GRC) Revised 01-18-2010 3" xfId="2767"/>
    <cellStyle name="_DEM-WP(C) Colstrip FOR_Book2_Final Order Electric EXHIBIT A-1" xfId="2768"/>
    <cellStyle name="_DEM-WP(C) Colstrip FOR_Book2_Final Order Electric EXHIBIT A-1 2" xfId="2769"/>
    <cellStyle name="_DEM-WP(C) Colstrip FOR_Book2_Final Order Electric EXHIBIT A-1 2 2" xfId="2770"/>
    <cellStyle name="_DEM-WP(C) Colstrip FOR_Book2_Final Order Electric EXHIBIT A-1 3" xfId="2771"/>
    <cellStyle name="_DEM-WP(C) Colstrip FOR_Electric Rev Req Model (2009 GRC) Rebuttal" xfId="2772"/>
    <cellStyle name="_DEM-WP(C) Colstrip FOR_Electric Rev Req Model (2009 GRC) Rebuttal 2" xfId="2773"/>
    <cellStyle name="_DEM-WP(C) Colstrip FOR_Electric Rev Req Model (2009 GRC) Rebuttal 2 2" xfId="2774"/>
    <cellStyle name="_DEM-WP(C) Colstrip FOR_Electric Rev Req Model (2009 GRC) Rebuttal 3" xfId="2775"/>
    <cellStyle name="_DEM-WP(C) Colstrip FOR_Electric Rev Req Model (2009 GRC) Rebuttal REmoval of New  WH Solar AdjustMI" xfId="2776"/>
    <cellStyle name="_DEM-WP(C) Colstrip FOR_Electric Rev Req Model (2009 GRC) Rebuttal REmoval of New  WH Solar AdjustMI 2" xfId="2777"/>
    <cellStyle name="_DEM-WP(C) Colstrip FOR_Electric Rev Req Model (2009 GRC) Rebuttal REmoval of New  WH Solar AdjustMI 2 2" xfId="2778"/>
    <cellStyle name="_DEM-WP(C) Colstrip FOR_Electric Rev Req Model (2009 GRC) Rebuttal REmoval of New  WH Solar AdjustMI 3" xfId="2779"/>
    <cellStyle name="_DEM-WP(C) Colstrip FOR_Electric Rev Req Model (2009 GRC) Revised 01-18-2010" xfId="2780"/>
    <cellStyle name="_DEM-WP(C) Colstrip FOR_Electric Rev Req Model (2009 GRC) Revised 01-18-2010 2" xfId="2781"/>
    <cellStyle name="_DEM-WP(C) Colstrip FOR_Electric Rev Req Model (2009 GRC) Revised 01-18-2010 2 2" xfId="2782"/>
    <cellStyle name="_DEM-WP(C) Colstrip FOR_Electric Rev Req Model (2009 GRC) Revised 01-18-2010 3" xfId="2783"/>
    <cellStyle name="_DEM-WP(C) Colstrip FOR_Final Order Electric EXHIBIT A-1" xfId="2784"/>
    <cellStyle name="_DEM-WP(C) Colstrip FOR_Final Order Electric EXHIBIT A-1 2" xfId="2785"/>
    <cellStyle name="_DEM-WP(C) Colstrip FOR_Final Order Electric EXHIBIT A-1 2 2" xfId="2786"/>
    <cellStyle name="_DEM-WP(C) Colstrip FOR_Final Order Electric EXHIBIT A-1 3" xfId="2787"/>
    <cellStyle name="_DEM-WP(C) Colstrip FOR_Rebuttal Power Costs" xfId="2788"/>
    <cellStyle name="_DEM-WP(C) Colstrip FOR_Rebuttal Power Costs 2" xfId="2789"/>
    <cellStyle name="_DEM-WP(C) Colstrip FOR_Rebuttal Power Costs 2 2" xfId="2790"/>
    <cellStyle name="_DEM-WP(C) Colstrip FOR_Rebuttal Power Costs 3" xfId="2791"/>
    <cellStyle name="_DEM-WP(C) Colstrip FOR_Rebuttal Power Costs_Adj Bench DR 3 for Initial Briefs (Electric)" xfId="2792"/>
    <cellStyle name="_DEM-WP(C) Colstrip FOR_Rebuttal Power Costs_Adj Bench DR 3 for Initial Briefs (Electric) 2" xfId="2793"/>
    <cellStyle name="_DEM-WP(C) Colstrip FOR_Rebuttal Power Costs_Adj Bench DR 3 for Initial Briefs (Electric) 2 2" xfId="2794"/>
    <cellStyle name="_DEM-WP(C) Colstrip FOR_Rebuttal Power Costs_Adj Bench DR 3 for Initial Briefs (Electric) 3" xfId="2795"/>
    <cellStyle name="_DEM-WP(C) Colstrip FOR_Rebuttal Power Costs_Electric Rev Req Model (2009 GRC) Rebuttal" xfId="2796"/>
    <cellStyle name="_DEM-WP(C) Colstrip FOR_Rebuttal Power Costs_Electric Rev Req Model (2009 GRC) Rebuttal 2" xfId="2797"/>
    <cellStyle name="_DEM-WP(C) Colstrip FOR_Rebuttal Power Costs_Electric Rev Req Model (2009 GRC) Rebuttal 2 2" xfId="2798"/>
    <cellStyle name="_DEM-WP(C) Colstrip FOR_Rebuttal Power Costs_Electric Rev Req Model (2009 GRC) Rebuttal 3" xfId="2799"/>
    <cellStyle name="_DEM-WP(C) Colstrip FOR_Rebuttal Power Costs_Electric Rev Req Model (2009 GRC) Rebuttal REmoval of New  WH Solar AdjustMI" xfId="2800"/>
    <cellStyle name="_DEM-WP(C) Colstrip FOR_Rebuttal Power Costs_Electric Rev Req Model (2009 GRC) Rebuttal REmoval of New  WH Solar AdjustMI 2" xfId="2801"/>
    <cellStyle name="_DEM-WP(C) Colstrip FOR_Rebuttal Power Costs_Electric Rev Req Model (2009 GRC) Rebuttal REmoval of New  WH Solar AdjustMI 2 2" xfId="2802"/>
    <cellStyle name="_DEM-WP(C) Colstrip FOR_Rebuttal Power Costs_Electric Rev Req Model (2009 GRC) Rebuttal REmoval of New  WH Solar AdjustMI 3" xfId="2803"/>
    <cellStyle name="_DEM-WP(C) Colstrip FOR_Rebuttal Power Costs_Electric Rev Req Model (2009 GRC) Revised 01-18-2010" xfId="2804"/>
    <cellStyle name="_DEM-WP(C) Colstrip FOR_Rebuttal Power Costs_Electric Rev Req Model (2009 GRC) Revised 01-18-2010 2" xfId="2805"/>
    <cellStyle name="_DEM-WP(C) Colstrip FOR_Rebuttal Power Costs_Electric Rev Req Model (2009 GRC) Revised 01-18-2010 2 2" xfId="2806"/>
    <cellStyle name="_DEM-WP(C) Colstrip FOR_Rebuttal Power Costs_Electric Rev Req Model (2009 GRC) Revised 01-18-2010 3" xfId="2807"/>
    <cellStyle name="_DEM-WP(C) Colstrip FOR_Rebuttal Power Costs_Final Order Electric EXHIBIT A-1" xfId="2808"/>
    <cellStyle name="_DEM-WP(C) Colstrip FOR_Rebuttal Power Costs_Final Order Electric EXHIBIT A-1 2" xfId="2809"/>
    <cellStyle name="_DEM-WP(C) Colstrip FOR_Rebuttal Power Costs_Final Order Electric EXHIBIT A-1 2 2" xfId="2810"/>
    <cellStyle name="_DEM-WP(C) Colstrip FOR_Rebuttal Power Costs_Final Order Electric EXHIBIT A-1 3" xfId="2811"/>
    <cellStyle name="_DEM-WP(C) Colstrip FOR_TENASKA REGULATORY ASSET" xfId="2812"/>
    <cellStyle name="_DEM-WP(C) Colstrip FOR_TENASKA REGULATORY ASSET 2" xfId="2813"/>
    <cellStyle name="_DEM-WP(C) Colstrip FOR_TENASKA REGULATORY ASSET 2 2" xfId="2814"/>
    <cellStyle name="_DEM-WP(C) Colstrip FOR_TENASKA REGULATORY ASSET 3" xfId="2815"/>
    <cellStyle name="_DEM-WP(C) Costs not in AURORA 2006GRC" xfId="75"/>
    <cellStyle name="_DEM-WP(C) Costs not in AURORA 2006GRC 2" xfId="2816"/>
    <cellStyle name="_DEM-WP(C) Costs not in AURORA 2006GRC 2 2" xfId="2817"/>
    <cellStyle name="_DEM-WP(C) Costs not in AURORA 2006GRC 2 2 2" xfId="2818"/>
    <cellStyle name="_DEM-WP(C) Costs not in AURORA 2006GRC 2 3" xfId="2819"/>
    <cellStyle name="_DEM-WP(C) Costs not in AURORA 2006GRC 3" xfId="2820"/>
    <cellStyle name="_DEM-WP(C) Costs not in AURORA 2006GRC 3 2" xfId="2821"/>
    <cellStyle name="_DEM-WP(C) Costs not in AURORA 2006GRC 4" xfId="2822"/>
    <cellStyle name="_DEM-WP(C) Costs not in AURORA 2006GRC_(C) WHE Proforma with ITC cash grant 10 Yr Amort_for deferral_102809" xfId="2823"/>
    <cellStyle name="_DEM-WP(C) Costs not in AURORA 2006GRC_(C) WHE Proforma with ITC cash grant 10 Yr Amort_for deferral_102809 2" xfId="2824"/>
    <cellStyle name="_DEM-WP(C) Costs not in AURORA 2006GRC_(C) WHE Proforma with ITC cash grant 10 Yr Amort_for deferral_102809 2 2" xfId="2825"/>
    <cellStyle name="_DEM-WP(C) Costs not in AURORA 2006GRC_(C) WHE Proforma with ITC cash grant 10 Yr Amort_for deferral_102809 3" xfId="2826"/>
    <cellStyle name="_DEM-WP(C) Costs not in AURORA 2006GRC_(C) WHE Proforma with ITC cash grant 10 Yr Amort_for deferral_102809_16.07E Wild Horse Wind Expansionwrkingfile" xfId="2827"/>
    <cellStyle name="_DEM-WP(C) Costs not in AURORA 2006GRC_(C) WHE Proforma with ITC cash grant 10 Yr Amort_for deferral_102809_16.07E Wild Horse Wind Expansionwrkingfile 2" xfId="2828"/>
    <cellStyle name="_DEM-WP(C) Costs not in AURORA 2006GRC_(C) WHE Proforma with ITC cash grant 10 Yr Amort_for deferral_102809_16.07E Wild Horse Wind Expansionwrkingfile 2 2" xfId="2829"/>
    <cellStyle name="_DEM-WP(C) Costs not in AURORA 2006GRC_(C) WHE Proforma with ITC cash grant 10 Yr Amort_for deferral_102809_16.07E Wild Horse Wind Expansionwrkingfile 3" xfId="2830"/>
    <cellStyle name="_DEM-WP(C) Costs not in AURORA 2006GRC_(C) WHE Proforma with ITC cash grant 10 Yr Amort_for deferral_102809_16.07E Wild Horse Wind Expansionwrkingfile SF" xfId="2831"/>
    <cellStyle name="_DEM-WP(C) Costs not in AURORA 2006GRC_(C) WHE Proforma with ITC cash grant 10 Yr Amort_for deferral_102809_16.07E Wild Horse Wind Expansionwrkingfile SF 2" xfId="2832"/>
    <cellStyle name="_DEM-WP(C) Costs not in AURORA 2006GRC_(C) WHE Proforma with ITC cash grant 10 Yr Amort_for deferral_102809_16.07E Wild Horse Wind Expansionwrkingfile SF 2 2" xfId="2833"/>
    <cellStyle name="_DEM-WP(C) Costs not in AURORA 2006GRC_(C) WHE Proforma with ITC cash grant 10 Yr Amort_for deferral_102809_16.07E Wild Horse Wind Expansionwrkingfile SF 3" xfId="2834"/>
    <cellStyle name="_DEM-WP(C) Costs not in AURORA 2006GRC_(C) WHE Proforma with ITC cash grant 10 Yr Amort_for deferral_102809_16.37E Wild Horse Expansion DeferralRevwrkingfile SF" xfId="2835"/>
    <cellStyle name="_DEM-WP(C) Costs not in AURORA 2006GRC_(C) WHE Proforma with ITC cash grant 10 Yr Amort_for deferral_102809_16.37E Wild Horse Expansion DeferralRevwrkingfile SF 2" xfId="2836"/>
    <cellStyle name="_DEM-WP(C) Costs not in AURORA 2006GRC_(C) WHE Proforma with ITC cash grant 10 Yr Amort_for deferral_102809_16.37E Wild Horse Expansion DeferralRevwrkingfile SF 2 2" xfId="2837"/>
    <cellStyle name="_DEM-WP(C) Costs not in AURORA 2006GRC_(C) WHE Proforma with ITC cash grant 10 Yr Amort_for deferral_102809_16.37E Wild Horse Expansion DeferralRevwrkingfile SF 3" xfId="2838"/>
    <cellStyle name="_DEM-WP(C) Costs not in AURORA 2006GRC_(C) WHE Proforma with ITC cash grant 10 Yr Amort_for rebuttal_120709" xfId="2839"/>
    <cellStyle name="_DEM-WP(C) Costs not in AURORA 2006GRC_(C) WHE Proforma with ITC cash grant 10 Yr Amort_for rebuttal_120709 2" xfId="2840"/>
    <cellStyle name="_DEM-WP(C) Costs not in AURORA 2006GRC_(C) WHE Proforma with ITC cash grant 10 Yr Amort_for rebuttal_120709 2 2" xfId="2841"/>
    <cellStyle name="_DEM-WP(C) Costs not in AURORA 2006GRC_(C) WHE Proforma with ITC cash grant 10 Yr Amort_for rebuttal_120709 3" xfId="2842"/>
    <cellStyle name="_DEM-WP(C) Costs not in AURORA 2006GRC_04.07E Wild Horse Wind Expansion" xfId="2843"/>
    <cellStyle name="_DEM-WP(C) Costs not in AURORA 2006GRC_04.07E Wild Horse Wind Expansion 2" xfId="2844"/>
    <cellStyle name="_DEM-WP(C) Costs not in AURORA 2006GRC_04.07E Wild Horse Wind Expansion 2 2" xfId="2845"/>
    <cellStyle name="_DEM-WP(C) Costs not in AURORA 2006GRC_04.07E Wild Horse Wind Expansion 3" xfId="2846"/>
    <cellStyle name="_DEM-WP(C) Costs not in AURORA 2006GRC_04.07E Wild Horse Wind Expansion_16.07E Wild Horse Wind Expansionwrkingfile" xfId="2847"/>
    <cellStyle name="_DEM-WP(C) Costs not in AURORA 2006GRC_04.07E Wild Horse Wind Expansion_16.07E Wild Horse Wind Expansionwrkingfile 2" xfId="2848"/>
    <cellStyle name="_DEM-WP(C) Costs not in AURORA 2006GRC_04.07E Wild Horse Wind Expansion_16.07E Wild Horse Wind Expansionwrkingfile 2 2" xfId="2849"/>
    <cellStyle name="_DEM-WP(C) Costs not in AURORA 2006GRC_04.07E Wild Horse Wind Expansion_16.07E Wild Horse Wind Expansionwrkingfile 3" xfId="2850"/>
    <cellStyle name="_DEM-WP(C) Costs not in AURORA 2006GRC_04.07E Wild Horse Wind Expansion_16.07E Wild Horse Wind Expansionwrkingfile SF" xfId="2851"/>
    <cellStyle name="_DEM-WP(C) Costs not in AURORA 2006GRC_04.07E Wild Horse Wind Expansion_16.07E Wild Horse Wind Expansionwrkingfile SF 2" xfId="2852"/>
    <cellStyle name="_DEM-WP(C) Costs not in AURORA 2006GRC_04.07E Wild Horse Wind Expansion_16.07E Wild Horse Wind Expansionwrkingfile SF 2 2" xfId="2853"/>
    <cellStyle name="_DEM-WP(C) Costs not in AURORA 2006GRC_04.07E Wild Horse Wind Expansion_16.07E Wild Horse Wind Expansionwrkingfile SF 3" xfId="2854"/>
    <cellStyle name="_DEM-WP(C) Costs not in AURORA 2006GRC_04.07E Wild Horse Wind Expansion_16.37E Wild Horse Expansion DeferralRevwrkingfile SF" xfId="2855"/>
    <cellStyle name="_DEM-WP(C) Costs not in AURORA 2006GRC_04.07E Wild Horse Wind Expansion_16.37E Wild Horse Expansion DeferralRevwrkingfile SF 2" xfId="2856"/>
    <cellStyle name="_DEM-WP(C) Costs not in AURORA 2006GRC_04.07E Wild Horse Wind Expansion_16.37E Wild Horse Expansion DeferralRevwrkingfile SF 2 2" xfId="2857"/>
    <cellStyle name="_DEM-WP(C) Costs not in AURORA 2006GRC_04.07E Wild Horse Wind Expansion_16.37E Wild Horse Expansion DeferralRevwrkingfile SF 3" xfId="2858"/>
    <cellStyle name="_DEM-WP(C) Costs not in AURORA 2006GRC_16.07E Wild Horse Wind Expansionwrkingfile" xfId="2859"/>
    <cellStyle name="_DEM-WP(C) Costs not in AURORA 2006GRC_16.07E Wild Horse Wind Expansionwrkingfile 2" xfId="2860"/>
    <cellStyle name="_DEM-WP(C) Costs not in AURORA 2006GRC_16.07E Wild Horse Wind Expansionwrkingfile 2 2" xfId="2861"/>
    <cellStyle name="_DEM-WP(C) Costs not in AURORA 2006GRC_16.07E Wild Horse Wind Expansionwrkingfile 3" xfId="2862"/>
    <cellStyle name="_DEM-WP(C) Costs not in AURORA 2006GRC_16.07E Wild Horse Wind Expansionwrkingfile SF" xfId="2863"/>
    <cellStyle name="_DEM-WP(C) Costs not in AURORA 2006GRC_16.07E Wild Horse Wind Expansionwrkingfile SF 2" xfId="2864"/>
    <cellStyle name="_DEM-WP(C) Costs not in AURORA 2006GRC_16.07E Wild Horse Wind Expansionwrkingfile SF 2 2" xfId="2865"/>
    <cellStyle name="_DEM-WP(C) Costs not in AURORA 2006GRC_16.07E Wild Horse Wind Expansionwrkingfile SF 3" xfId="2866"/>
    <cellStyle name="_DEM-WP(C) Costs not in AURORA 2006GRC_16.37E Wild Horse Expansion DeferralRevwrkingfile SF" xfId="2867"/>
    <cellStyle name="_DEM-WP(C) Costs not in AURORA 2006GRC_16.37E Wild Horse Expansion DeferralRevwrkingfile SF 2" xfId="2868"/>
    <cellStyle name="_DEM-WP(C) Costs not in AURORA 2006GRC_16.37E Wild Horse Expansion DeferralRevwrkingfile SF 2 2" xfId="2869"/>
    <cellStyle name="_DEM-WP(C) Costs not in AURORA 2006GRC_16.37E Wild Horse Expansion DeferralRevwrkingfile SF 3" xfId="2870"/>
    <cellStyle name="_DEM-WP(C) Costs not in AURORA 2006GRC_4 31 Regulatory Assets and Liabilities  7 06- Exhibit D" xfId="2871"/>
    <cellStyle name="_DEM-WP(C) Costs not in AURORA 2006GRC_4 31 Regulatory Assets and Liabilities  7 06- Exhibit D 2" xfId="2872"/>
    <cellStyle name="_DEM-WP(C) Costs not in AURORA 2006GRC_4 31 Regulatory Assets and Liabilities  7 06- Exhibit D 2 2" xfId="2873"/>
    <cellStyle name="_DEM-WP(C) Costs not in AURORA 2006GRC_4 31 Regulatory Assets and Liabilities  7 06- Exhibit D 3" xfId="2874"/>
    <cellStyle name="_DEM-WP(C) Costs not in AURORA 2006GRC_4 32 Regulatory Assets and Liabilities  7 06- Exhibit D" xfId="2875"/>
    <cellStyle name="_DEM-WP(C) Costs not in AURORA 2006GRC_4 32 Regulatory Assets and Liabilities  7 06- Exhibit D 2" xfId="2876"/>
    <cellStyle name="_DEM-WP(C) Costs not in AURORA 2006GRC_4 32 Regulatory Assets and Liabilities  7 06- Exhibit D 2 2" xfId="2877"/>
    <cellStyle name="_DEM-WP(C) Costs not in AURORA 2006GRC_4 32 Regulatory Assets and Liabilities  7 06- Exhibit D 3" xfId="2878"/>
    <cellStyle name="_DEM-WP(C) Costs not in AURORA 2006GRC_Book2" xfId="2879"/>
    <cellStyle name="_DEM-WP(C) Costs not in AURORA 2006GRC_Book2 2" xfId="2880"/>
    <cellStyle name="_DEM-WP(C) Costs not in AURORA 2006GRC_Book2 2 2" xfId="2881"/>
    <cellStyle name="_DEM-WP(C) Costs not in AURORA 2006GRC_Book2 3" xfId="2882"/>
    <cellStyle name="_DEM-WP(C) Costs not in AURORA 2006GRC_Book2_Adj Bench DR 3 for Initial Briefs (Electric)" xfId="2883"/>
    <cellStyle name="_DEM-WP(C) Costs not in AURORA 2006GRC_Book2_Adj Bench DR 3 for Initial Briefs (Electric) 2" xfId="2884"/>
    <cellStyle name="_DEM-WP(C) Costs not in AURORA 2006GRC_Book2_Adj Bench DR 3 for Initial Briefs (Electric) 2 2" xfId="2885"/>
    <cellStyle name="_DEM-WP(C) Costs not in AURORA 2006GRC_Book2_Adj Bench DR 3 for Initial Briefs (Electric) 3" xfId="2886"/>
    <cellStyle name="_DEM-WP(C) Costs not in AURORA 2006GRC_Book2_Electric Rev Req Model (2009 GRC) Rebuttal" xfId="2887"/>
    <cellStyle name="_DEM-WP(C) Costs not in AURORA 2006GRC_Book2_Electric Rev Req Model (2009 GRC) Rebuttal 2" xfId="2888"/>
    <cellStyle name="_DEM-WP(C) Costs not in AURORA 2006GRC_Book2_Electric Rev Req Model (2009 GRC) Rebuttal 2 2" xfId="2889"/>
    <cellStyle name="_DEM-WP(C) Costs not in AURORA 2006GRC_Book2_Electric Rev Req Model (2009 GRC) Rebuttal 3" xfId="2890"/>
    <cellStyle name="_DEM-WP(C) Costs not in AURORA 2006GRC_Book2_Electric Rev Req Model (2009 GRC) Rebuttal REmoval of New  WH Solar AdjustMI" xfId="2891"/>
    <cellStyle name="_DEM-WP(C) Costs not in AURORA 2006GRC_Book2_Electric Rev Req Model (2009 GRC) Rebuttal REmoval of New  WH Solar AdjustMI 2" xfId="2892"/>
    <cellStyle name="_DEM-WP(C) Costs not in AURORA 2006GRC_Book2_Electric Rev Req Model (2009 GRC) Rebuttal REmoval of New  WH Solar AdjustMI 2 2" xfId="2893"/>
    <cellStyle name="_DEM-WP(C) Costs not in AURORA 2006GRC_Book2_Electric Rev Req Model (2009 GRC) Rebuttal REmoval of New  WH Solar AdjustMI 3" xfId="2894"/>
    <cellStyle name="_DEM-WP(C) Costs not in AURORA 2006GRC_Book2_Electric Rev Req Model (2009 GRC) Revised 01-18-2010" xfId="2895"/>
    <cellStyle name="_DEM-WP(C) Costs not in AURORA 2006GRC_Book2_Electric Rev Req Model (2009 GRC) Revised 01-18-2010 2" xfId="2896"/>
    <cellStyle name="_DEM-WP(C) Costs not in AURORA 2006GRC_Book2_Electric Rev Req Model (2009 GRC) Revised 01-18-2010 2 2" xfId="2897"/>
    <cellStyle name="_DEM-WP(C) Costs not in AURORA 2006GRC_Book2_Electric Rev Req Model (2009 GRC) Revised 01-18-2010 3" xfId="2898"/>
    <cellStyle name="_DEM-WP(C) Costs not in AURORA 2006GRC_Book2_Final Order Electric EXHIBIT A-1" xfId="2899"/>
    <cellStyle name="_DEM-WP(C) Costs not in AURORA 2006GRC_Book2_Final Order Electric EXHIBIT A-1 2" xfId="2900"/>
    <cellStyle name="_DEM-WP(C) Costs not in AURORA 2006GRC_Book2_Final Order Electric EXHIBIT A-1 2 2" xfId="2901"/>
    <cellStyle name="_DEM-WP(C) Costs not in AURORA 2006GRC_Book2_Final Order Electric EXHIBIT A-1 3" xfId="2902"/>
    <cellStyle name="_DEM-WP(C) Costs not in AURORA 2006GRC_Book4" xfId="2903"/>
    <cellStyle name="_DEM-WP(C) Costs not in AURORA 2006GRC_Book4 2" xfId="2904"/>
    <cellStyle name="_DEM-WP(C) Costs not in AURORA 2006GRC_Book4 2 2" xfId="2905"/>
    <cellStyle name="_DEM-WP(C) Costs not in AURORA 2006GRC_Book4 3" xfId="2906"/>
    <cellStyle name="_DEM-WP(C) Costs not in AURORA 2006GRC_Book9" xfId="2907"/>
    <cellStyle name="_DEM-WP(C) Costs not in AURORA 2006GRC_Book9 2" xfId="2908"/>
    <cellStyle name="_DEM-WP(C) Costs not in AURORA 2006GRC_Book9 2 2" xfId="2909"/>
    <cellStyle name="_DEM-WP(C) Costs not in AURORA 2006GRC_Book9 3" xfId="2910"/>
    <cellStyle name="_DEM-WP(C) Costs not in AURORA 2006GRC_Electric COS Inputs" xfId="76"/>
    <cellStyle name="_DEM-WP(C) Costs not in AURORA 2006GRC_Electric COS Inputs 2" xfId="2911"/>
    <cellStyle name="_DEM-WP(C) Costs not in AURORA 2006GRC_Electric COS Inputs 2 2" xfId="2912"/>
    <cellStyle name="_DEM-WP(C) Costs not in AURORA 2006GRC_Electric COS Inputs 2 2 2" xfId="2913"/>
    <cellStyle name="_DEM-WP(C) Costs not in AURORA 2006GRC_Electric COS Inputs 2 3" xfId="2914"/>
    <cellStyle name="_DEM-WP(C) Costs not in AURORA 2006GRC_Electric COS Inputs 2 3 2" xfId="2915"/>
    <cellStyle name="_DEM-WP(C) Costs not in AURORA 2006GRC_Electric COS Inputs 2 4" xfId="2916"/>
    <cellStyle name="_DEM-WP(C) Costs not in AURORA 2006GRC_Electric COS Inputs 2 4 2" xfId="2917"/>
    <cellStyle name="_DEM-WP(C) Costs not in AURORA 2006GRC_Electric COS Inputs 3" xfId="2918"/>
    <cellStyle name="_DEM-WP(C) Costs not in AURORA 2006GRC_Electric COS Inputs 3 2" xfId="2919"/>
    <cellStyle name="_DEM-WP(C) Costs not in AURORA 2006GRC_Electric COS Inputs 4" xfId="2920"/>
    <cellStyle name="_DEM-WP(C) Costs not in AURORA 2006GRC_Electric COS Inputs 4 2" xfId="2921"/>
    <cellStyle name="_DEM-WP(C) Costs not in AURORA 2006GRC_Electric COS Inputs 5" xfId="2922"/>
    <cellStyle name="_DEM-WP(C) Costs not in AURORA 2006GRC_Power Costs - Comparison bx Rbtl-Staff-Jt-PC" xfId="2923"/>
    <cellStyle name="_DEM-WP(C) Costs not in AURORA 2006GRC_Power Costs - Comparison bx Rbtl-Staff-Jt-PC 2" xfId="2924"/>
    <cellStyle name="_DEM-WP(C) Costs not in AURORA 2006GRC_Power Costs - Comparison bx Rbtl-Staff-Jt-PC 2 2" xfId="2925"/>
    <cellStyle name="_DEM-WP(C) Costs not in AURORA 2006GRC_Power Costs - Comparison bx Rbtl-Staff-Jt-PC 3" xfId="2926"/>
    <cellStyle name="_DEM-WP(C) Costs not in AURORA 2006GRC_Power Costs - Comparison bx Rbtl-Staff-Jt-PC_Adj Bench DR 3 for Initial Briefs (Electric)" xfId="2927"/>
    <cellStyle name="_DEM-WP(C) Costs not in AURORA 2006GRC_Power Costs - Comparison bx Rbtl-Staff-Jt-PC_Adj Bench DR 3 for Initial Briefs (Electric) 2" xfId="2928"/>
    <cellStyle name="_DEM-WP(C) Costs not in AURORA 2006GRC_Power Costs - Comparison bx Rbtl-Staff-Jt-PC_Adj Bench DR 3 for Initial Briefs (Electric) 2 2" xfId="2929"/>
    <cellStyle name="_DEM-WP(C) Costs not in AURORA 2006GRC_Power Costs - Comparison bx Rbtl-Staff-Jt-PC_Adj Bench DR 3 for Initial Briefs (Electric) 3" xfId="2930"/>
    <cellStyle name="_DEM-WP(C) Costs not in AURORA 2006GRC_Power Costs - Comparison bx Rbtl-Staff-Jt-PC_Electric Rev Req Model (2009 GRC) Rebuttal" xfId="2931"/>
    <cellStyle name="_DEM-WP(C) Costs not in AURORA 2006GRC_Power Costs - Comparison bx Rbtl-Staff-Jt-PC_Electric Rev Req Model (2009 GRC) Rebuttal 2" xfId="2932"/>
    <cellStyle name="_DEM-WP(C) Costs not in AURORA 2006GRC_Power Costs - Comparison bx Rbtl-Staff-Jt-PC_Electric Rev Req Model (2009 GRC) Rebuttal 2 2" xfId="2933"/>
    <cellStyle name="_DEM-WP(C) Costs not in AURORA 2006GRC_Power Costs - Comparison bx Rbtl-Staff-Jt-PC_Electric Rev Req Model (2009 GRC) Rebuttal 3" xfId="2934"/>
    <cellStyle name="_DEM-WP(C) Costs not in AURORA 2006GRC_Power Costs - Comparison bx Rbtl-Staff-Jt-PC_Electric Rev Req Model (2009 GRC) Rebuttal REmoval of New  WH Solar AdjustMI" xfId="2935"/>
    <cellStyle name="_DEM-WP(C) Costs not in AURORA 2006GRC_Power Costs - Comparison bx Rbtl-Staff-Jt-PC_Electric Rev Req Model (2009 GRC) Rebuttal REmoval of New  WH Solar AdjustMI 2" xfId="2936"/>
    <cellStyle name="_DEM-WP(C) Costs not in AURORA 2006GRC_Power Costs - Comparison bx Rbtl-Staff-Jt-PC_Electric Rev Req Model (2009 GRC) Rebuttal REmoval of New  WH Solar AdjustMI 2 2" xfId="2937"/>
    <cellStyle name="_DEM-WP(C) Costs not in AURORA 2006GRC_Power Costs - Comparison bx Rbtl-Staff-Jt-PC_Electric Rev Req Model (2009 GRC) Rebuttal REmoval of New  WH Solar AdjustMI 3" xfId="2938"/>
    <cellStyle name="_DEM-WP(C) Costs not in AURORA 2006GRC_Power Costs - Comparison bx Rbtl-Staff-Jt-PC_Electric Rev Req Model (2009 GRC) Revised 01-18-2010" xfId="2939"/>
    <cellStyle name="_DEM-WP(C) Costs not in AURORA 2006GRC_Power Costs - Comparison bx Rbtl-Staff-Jt-PC_Electric Rev Req Model (2009 GRC) Revised 01-18-2010 2" xfId="2940"/>
    <cellStyle name="_DEM-WP(C) Costs not in AURORA 2006GRC_Power Costs - Comparison bx Rbtl-Staff-Jt-PC_Electric Rev Req Model (2009 GRC) Revised 01-18-2010 2 2" xfId="2941"/>
    <cellStyle name="_DEM-WP(C) Costs not in AURORA 2006GRC_Power Costs - Comparison bx Rbtl-Staff-Jt-PC_Electric Rev Req Model (2009 GRC) Revised 01-18-2010 3" xfId="2942"/>
    <cellStyle name="_DEM-WP(C) Costs not in AURORA 2006GRC_Power Costs - Comparison bx Rbtl-Staff-Jt-PC_Final Order Electric EXHIBIT A-1" xfId="2943"/>
    <cellStyle name="_DEM-WP(C) Costs not in AURORA 2006GRC_Power Costs - Comparison bx Rbtl-Staff-Jt-PC_Final Order Electric EXHIBIT A-1 2" xfId="2944"/>
    <cellStyle name="_DEM-WP(C) Costs not in AURORA 2006GRC_Power Costs - Comparison bx Rbtl-Staff-Jt-PC_Final Order Electric EXHIBIT A-1 2 2" xfId="2945"/>
    <cellStyle name="_DEM-WP(C) Costs not in AURORA 2006GRC_Power Costs - Comparison bx Rbtl-Staff-Jt-PC_Final Order Electric EXHIBIT A-1 3" xfId="2946"/>
    <cellStyle name="_DEM-WP(C) Costs not in AURORA 2006GRC_Production Adj 4.37" xfId="77"/>
    <cellStyle name="_DEM-WP(C) Costs not in AURORA 2006GRC_Production Adj 4.37 2" xfId="2947"/>
    <cellStyle name="_DEM-WP(C) Costs not in AURORA 2006GRC_Production Adj 4.37 2 2" xfId="2948"/>
    <cellStyle name="_DEM-WP(C) Costs not in AURORA 2006GRC_Production Adj 4.37 3" xfId="2949"/>
    <cellStyle name="_DEM-WP(C) Costs not in AURORA 2006GRC_Purchased Power Adj 4.03" xfId="78"/>
    <cellStyle name="_DEM-WP(C) Costs not in AURORA 2006GRC_Purchased Power Adj 4.03 2" xfId="2950"/>
    <cellStyle name="_DEM-WP(C) Costs not in AURORA 2006GRC_Purchased Power Adj 4.03 2 2" xfId="2951"/>
    <cellStyle name="_DEM-WP(C) Costs not in AURORA 2006GRC_Purchased Power Adj 4.03 3" xfId="2952"/>
    <cellStyle name="_DEM-WP(C) Costs not in AURORA 2006GRC_Rebuttal Power Costs" xfId="2953"/>
    <cellStyle name="_DEM-WP(C) Costs not in AURORA 2006GRC_Rebuttal Power Costs 2" xfId="2954"/>
    <cellStyle name="_DEM-WP(C) Costs not in AURORA 2006GRC_Rebuttal Power Costs 2 2" xfId="2955"/>
    <cellStyle name="_DEM-WP(C) Costs not in AURORA 2006GRC_Rebuttal Power Costs 3" xfId="2956"/>
    <cellStyle name="_DEM-WP(C) Costs not in AURORA 2006GRC_Rebuttal Power Costs_Adj Bench DR 3 for Initial Briefs (Electric)" xfId="2957"/>
    <cellStyle name="_DEM-WP(C) Costs not in AURORA 2006GRC_Rebuttal Power Costs_Adj Bench DR 3 for Initial Briefs (Electric) 2" xfId="2958"/>
    <cellStyle name="_DEM-WP(C) Costs not in AURORA 2006GRC_Rebuttal Power Costs_Adj Bench DR 3 for Initial Briefs (Electric) 2 2" xfId="2959"/>
    <cellStyle name="_DEM-WP(C) Costs not in AURORA 2006GRC_Rebuttal Power Costs_Adj Bench DR 3 for Initial Briefs (Electric) 3" xfId="2960"/>
    <cellStyle name="_DEM-WP(C) Costs not in AURORA 2006GRC_Rebuttal Power Costs_Electric Rev Req Model (2009 GRC) Rebuttal" xfId="2961"/>
    <cellStyle name="_DEM-WP(C) Costs not in AURORA 2006GRC_Rebuttal Power Costs_Electric Rev Req Model (2009 GRC) Rebuttal 2" xfId="2962"/>
    <cellStyle name="_DEM-WP(C) Costs not in AURORA 2006GRC_Rebuttal Power Costs_Electric Rev Req Model (2009 GRC) Rebuttal 2 2" xfId="2963"/>
    <cellStyle name="_DEM-WP(C) Costs not in AURORA 2006GRC_Rebuttal Power Costs_Electric Rev Req Model (2009 GRC) Rebuttal 3" xfId="2964"/>
    <cellStyle name="_DEM-WP(C) Costs not in AURORA 2006GRC_Rebuttal Power Costs_Electric Rev Req Model (2009 GRC) Rebuttal REmoval of New  WH Solar AdjustMI" xfId="2965"/>
    <cellStyle name="_DEM-WP(C) Costs not in AURORA 2006GRC_Rebuttal Power Costs_Electric Rev Req Model (2009 GRC) Rebuttal REmoval of New  WH Solar AdjustMI 2" xfId="2966"/>
    <cellStyle name="_DEM-WP(C) Costs not in AURORA 2006GRC_Rebuttal Power Costs_Electric Rev Req Model (2009 GRC) Rebuttal REmoval of New  WH Solar AdjustMI 2 2" xfId="2967"/>
    <cellStyle name="_DEM-WP(C) Costs not in AURORA 2006GRC_Rebuttal Power Costs_Electric Rev Req Model (2009 GRC) Rebuttal REmoval of New  WH Solar AdjustMI 3" xfId="2968"/>
    <cellStyle name="_DEM-WP(C) Costs not in AURORA 2006GRC_Rebuttal Power Costs_Electric Rev Req Model (2009 GRC) Revised 01-18-2010" xfId="2969"/>
    <cellStyle name="_DEM-WP(C) Costs not in AURORA 2006GRC_Rebuttal Power Costs_Electric Rev Req Model (2009 GRC) Revised 01-18-2010 2" xfId="2970"/>
    <cellStyle name="_DEM-WP(C) Costs not in AURORA 2006GRC_Rebuttal Power Costs_Electric Rev Req Model (2009 GRC) Revised 01-18-2010 2 2" xfId="2971"/>
    <cellStyle name="_DEM-WP(C) Costs not in AURORA 2006GRC_Rebuttal Power Costs_Electric Rev Req Model (2009 GRC) Revised 01-18-2010 3" xfId="2972"/>
    <cellStyle name="_DEM-WP(C) Costs not in AURORA 2006GRC_Rebuttal Power Costs_Final Order Electric EXHIBIT A-1" xfId="2973"/>
    <cellStyle name="_DEM-WP(C) Costs not in AURORA 2006GRC_Rebuttal Power Costs_Final Order Electric EXHIBIT A-1 2" xfId="2974"/>
    <cellStyle name="_DEM-WP(C) Costs not in AURORA 2006GRC_Rebuttal Power Costs_Final Order Electric EXHIBIT A-1 2 2" xfId="2975"/>
    <cellStyle name="_DEM-WP(C) Costs not in AURORA 2006GRC_Rebuttal Power Costs_Final Order Electric EXHIBIT A-1 3" xfId="2976"/>
    <cellStyle name="_DEM-WP(C) Costs not in AURORA 2006GRC_ROR 5.02" xfId="79"/>
    <cellStyle name="_DEM-WP(C) Costs not in AURORA 2006GRC_ROR 5.02 2" xfId="2977"/>
    <cellStyle name="_DEM-WP(C) Costs not in AURORA 2006GRC_ROR 5.02 2 2" xfId="2978"/>
    <cellStyle name="_DEM-WP(C) Costs not in AURORA 2006GRC_ROR 5.02 3" xfId="2979"/>
    <cellStyle name="_DEM-WP(C) Costs not in AURORA 2007GRC" xfId="80"/>
    <cellStyle name="_DEM-WP(C) Costs not in AURORA 2007GRC 2" xfId="2980"/>
    <cellStyle name="_DEM-WP(C) Costs not in AURORA 2007GRC 2 2" xfId="2981"/>
    <cellStyle name="_DEM-WP(C) Costs not in AURORA 2007GRC 3" xfId="2982"/>
    <cellStyle name="_DEM-WP(C) Costs not in AURORA 2007GRC_16.37E Wild Horse Expansion DeferralRevwrkingfile SF" xfId="2983"/>
    <cellStyle name="_DEM-WP(C) Costs not in AURORA 2007GRC_16.37E Wild Horse Expansion DeferralRevwrkingfile SF 2" xfId="2984"/>
    <cellStyle name="_DEM-WP(C) Costs not in AURORA 2007GRC_16.37E Wild Horse Expansion DeferralRevwrkingfile SF 2 2" xfId="2985"/>
    <cellStyle name="_DEM-WP(C) Costs not in AURORA 2007GRC_16.37E Wild Horse Expansion DeferralRevwrkingfile SF 3" xfId="2986"/>
    <cellStyle name="_DEM-WP(C) Costs not in AURORA 2007GRC_Adj Bench DR 3 for Initial Briefs (Electric)" xfId="2987"/>
    <cellStyle name="_DEM-WP(C) Costs not in AURORA 2007GRC_Adj Bench DR 3 for Initial Briefs (Electric) 2" xfId="2988"/>
    <cellStyle name="_DEM-WP(C) Costs not in AURORA 2007GRC_Adj Bench DR 3 for Initial Briefs (Electric) 2 2" xfId="2989"/>
    <cellStyle name="_DEM-WP(C) Costs not in AURORA 2007GRC_Adj Bench DR 3 for Initial Briefs (Electric) 3" xfId="2990"/>
    <cellStyle name="_DEM-WP(C) Costs not in AURORA 2007GRC_Book2" xfId="2991"/>
    <cellStyle name="_DEM-WP(C) Costs not in AURORA 2007GRC_Book2 2" xfId="2992"/>
    <cellStyle name="_DEM-WP(C) Costs not in AURORA 2007GRC_Book2 2 2" xfId="2993"/>
    <cellStyle name="_DEM-WP(C) Costs not in AURORA 2007GRC_Book2 3" xfId="2994"/>
    <cellStyle name="_DEM-WP(C) Costs not in AURORA 2007GRC_Book4" xfId="2995"/>
    <cellStyle name="_DEM-WP(C) Costs not in AURORA 2007GRC_Book4 2" xfId="2996"/>
    <cellStyle name="_DEM-WP(C) Costs not in AURORA 2007GRC_Book4 2 2" xfId="2997"/>
    <cellStyle name="_DEM-WP(C) Costs not in AURORA 2007GRC_Book4 3" xfId="2998"/>
    <cellStyle name="_DEM-WP(C) Costs not in AURORA 2007GRC_Electric Rev Req Model (2009 GRC) " xfId="2999"/>
    <cellStyle name="_DEM-WP(C) Costs not in AURORA 2007GRC_Electric Rev Req Model (2009 GRC)  2" xfId="3000"/>
    <cellStyle name="_DEM-WP(C) Costs not in AURORA 2007GRC_Electric Rev Req Model (2009 GRC)  2 2" xfId="3001"/>
    <cellStyle name="_DEM-WP(C) Costs not in AURORA 2007GRC_Electric Rev Req Model (2009 GRC)  3" xfId="3002"/>
    <cellStyle name="_DEM-WP(C) Costs not in AURORA 2007GRC_Electric Rev Req Model (2009 GRC) Rebuttal" xfId="3003"/>
    <cellStyle name="_DEM-WP(C) Costs not in AURORA 2007GRC_Electric Rev Req Model (2009 GRC) Rebuttal 2" xfId="3004"/>
    <cellStyle name="_DEM-WP(C) Costs not in AURORA 2007GRC_Electric Rev Req Model (2009 GRC) Rebuttal 2 2" xfId="3005"/>
    <cellStyle name="_DEM-WP(C) Costs not in AURORA 2007GRC_Electric Rev Req Model (2009 GRC) Rebuttal 3" xfId="3006"/>
    <cellStyle name="_DEM-WP(C) Costs not in AURORA 2007GRC_Electric Rev Req Model (2009 GRC) Rebuttal REmoval of New  WH Solar AdjustMI" xfId="3007"/>
    <cellStyle name="_DEM-WP(C) Costs not in AURORA 2007GRC_Electric Rev Req Model (2009 GRC) Rebuttal REmoval of New  WH Solar AdjustMI 2" xfId="3008"/>
    <cellStyle name="_DEM-WP(C) Costs not in AURORA 2007GRC_Electric Rev Req Model (2009 GRC) Rebuttal REmoval of New  WH Solar AdjustMI 2 2" xfId="3009"/>
    <cellStyle name="_DEM-WP(C) Costs not in AURORA 2007GRC_Electric Rev Req Model (2009 GRC) Rebuttal REmoval of New  WH Solar AdjustMI 3" xfId="3010"/>
    <cellStyle name="_DEM-WP(C) Costs not in AURORA 2007GRC_Electric Rev Req Model (2009 GRC) Revised 01-18-2010" xfId="3011"/>
    <cellStyle name="_DEM-WP(C) Costs not in AURORA 2007GRC_Electric Rev Req Model (2009 GRC) Revised 01-18-2010 2" xfId="3012"/>
    <cellStyle name="_DEM-WP(C) Costs not in AURORA 2007GRC_Electric Rev Req Model (2009 GRC) Revised 01-18-2010 2 2" xfId="3013"/>
    <cellStyle name="_DEM-WP(C) Costs not in AURORA 2007GRC_Electric Rev Req Model (2009 GRC) Revised 01-18-2010 3" xfId="3014"/>
    <cellStyle name="_DEM-WP(C) Costs not in AURORA 2007GRC_Final Order Electric EXHIBIT A-1" xfId="3015"/>
    <cellStyle name="_DEM-WP(C) Costs not in AURORA 2007GRC_Final Order Electric EXHIBIT A-1 2" xfId="3016"/>
    <cellStyle name="_DEM-WP(C) Costs not in AURORA 2007GRC_Final Order Electric EXHIBIT A-1 2 2" xfId="3017"/>
    <cellStyle name="_DEM-WP(C) Costs not in AURORA 2007GRC_Final Order Electric EXHIBIT A-1 3" xfId="3018"/>
    <cellStyle name="_DEM-WP(C) Costs not in AURORA 2007GRC_Power Costs - Comparison bx Rbtl-Staff-Jt-PC" xfId="3019"/>
    <cellStyle name="_DEM-WP(C) Costs not in AURORA 2007GRC_Power Costs - Comparison bx Rbtl-Staff-Jt-PC 2" xfId="3020"/>
    <cellStyle name="_DEM-WP(C) Costs not in AURORA 2007GRC_Power Costs - Comparison bx Rbtl-Staff-Jt-PC 2 2" xfId="3021"/>
    <cellStyle name="_DEM-WP(C) Costs not in AURORA 2007GRC_Power Costs - Comparison bx Rbtl-Staff-Jt-PC 3" xfId="3022"/>
    <cellStyle name="_DEM-WP(C) Costs not in AURORA 2007GRC_Rebuttal Power Costs" xfId="3023"/>
    <cellStyle name="_DEM-WP(C) Costs not in AURORA 2007GRC_Rebuttal Power Costs 2" xfId="3024"/>
    <cellStyle name="_DEM-WP(C) Costs not in AURORA 2007GRC_Rebuttal Power Costs 2 2" xfId="3025"/>
    <cellStyle name="_DEM-WP(C) Costs not in AURORA 2007GRC_Rebuttal Power Costs 3" xfId="3026"/>
    <cellStyle name="_DEM-WP(C) Costs not in AURORA 2007GRC_TENASKA REGULATORY ASSET" xfId="3027"/>
    <cellStyle name="_DEM-WP(C) Costs not in AURORA 2007GRC_TENASKA REGULATORY ASSET 2" xfId="3028"/>
    <cellStyle name="_DEM-WP(C) Costs not in AURORA 2007GRC_TENASKA REGULATORY ASSET 2 2" xfId="3029"/>
    <cellStyle name="_DEM-WP(C) Costs not in AURORA 2007GRC_TENASKA REGULATORY ASSET 3" xfId="3030"/>
    <cellStyle name="_DEM-WP(C) Costs not in AURORA 2007PCORC-5.07Update" xfId="81"/>
    <cellStyle name="_DEM-WP(C) Costs not in AURORA 2007PCORC-5.07Update 2" xfId="3031"/>
    <cellStyle name="_DEM-WP(C) Costs not in AURORA 2007PCORC-5.07Update 2 2" xfId="3032"/>
    <cellStyle name="_DEM-WP(C) Costs not in AURORA 2007PCORC-5.07Update 3" xfId="3033"/>
    <cellStyle name="_DEM-WP(C) Costs not in AURORA 2007PCORC-5.07Update_16.37E Wild Horse Expansion DeferralRevwrkingfile SF" xfId="3034"/>
    <cellStyle name="_DEM-WP(C) Costs not in AURORA 2007PCORC-5.07Update_16.37E Wild Horse Expansion DeferralRevwrkingfile SF 2" xfId="3035"/>
    <cellStyle name="_DEM-WP(C) Costs not in AURORA 2007PCORC-5.07Update_16.37E Wild Horse Expansion DeferralRevwrkingfile SF 2 2" xfId="3036"/>
    <cellStyle name="_DEM-WP(C) Costs not in AURORA 2007PCORC-5.07Update_16.37E Wild Horse Expansion DeferralRevwrkingfile SF 3" xfId="3037"/>
    <cellStyle name="_DEM-WP(C) Costs not in AURORA 2007PCORC-5.07Update_Adj Bench DR 3 for Initial Briefs (Electric)" xfId="3038"/>
    <cellStyle name="_DEM-WP(C) Costs not in AURORA 2007PCORC-5.07Update_Adj Bench DR 3 for Initial Briefs (Electric) 2" xfId="3039"/>
    <cellStyle name="_DEM-WP(C) Costs not in AURORA 2007PCORC-5.07Update_Adj Bench DR 3 for Initial Briefs (Electric) 2 2" xfId="3040"/>
    <cellStyle name="_DEM-WP(C) Costs not in AURORA 2007PCORC-5.07Update_Adj Bench DR 3 for Initial Briefs (Electric) 3" xfId="3041"/>
    <cellStyle name="_DEM-WP(C) Costs not in AURORA 2007PCORC-5.07Update_Book2" xfId="3042"/>
    <cellStyle name="_DEM-WP(C) Costs not in AURORA 2007PCORC-5.07Update_Book2 2" xfId="3043"/>
    <cellStyle name="_DEM-WP(C) Costs not in AURORA 2007PCORC-5.07Update_Book2 2 2" xfId="3044"/>
    <cellStyle name="_DEM-WP(C) Costs not in AURORA 2007PCORC-5.07Update_Book2 3" xfId="3045"/>
    <cellStyle name="_DEM-WP(C) Costs not in AURORA 2007PCORC-5.07Update_Book4" xfId="3046"/>
    <cellStyle name="_DEM-WP(C) Costs not in AURORA 2007PCORC-5.07Update_Book4 2" xfId="3047"/>
    <cellStyle name="_DEM-WP(C) Costs not in AURORA 2007PCORC-5.07Update_Book4 2 2" xfId="3048"/>
    <cellStyle name="_DEM-WP(C) Costs not in AURORA 2007PCORC-5.07Update_Book4 3" xfId="3049"/>
    <cellStyle name="_DEM-WP(C) Costs not in AURORA 2007PCORC-5.07Update_DEM-WP(C) Production O&amp;M 2009GRC Rebuttal" xfId="3050"/>
    <cellStyle name="_DEM-WP(C) Costs not in AURORA 2007PCORC-5.07Update_DEM-WP(C) Production O&amp;M 2009GRC Rebuttal 2" xfId="3051"/>
    <cellStyle name="_DEM-WP(C) Costs not in AURORA 2007PCORC-5.07Update_DEM-WP(C) Production O&amp;M 2009GRC Rebuttal 2 2" xfId="3052"/>
    <cellStyle name="_DEM-WP(C) Costs not in AURORA 2007PCORC-5.07Update_DEM-WP(C) Production O&amp;M 2009GRC Rebuttal 3" xfId="3053"/>
    <cellStyle name="_DEM-WP(C) Costs not in AURORA 2007PCORC-5.07Update_DEM-WP(C) Production O&amp;M 2009GRC Rebuttal_Adj Bench DR 3 for Initial Briefs (Electric)" xfId="3054"/>
    <cellStyle name="_DEM-WP(C) Costs not in AURORA 2007PCORC-5.07Update_DEM-WP(C) Production O&amp;M 2009GRC Rebuttal_Adj Bench DR 3 for Initial Briefs (Electric) 2" xfId="3055"/>
    <cellStyle name="_DEM-WP(C) Costs not in AURORA 2007PCORC-5.07Update_DEM-WP(C) Production O&amp;M 2009GRC Rebuttal_Adj Bench DR 3 for Initial Briefs (Electric) 2 2" xfId="3056"/>
    <cellStyle name="_DEM-WP(C) Costs not in AURORA 2007PCORC-5.07Update_DEM-WP(C) Production O&amp;M 2009GRC Rebuttal_Adj Bench DR 3 for Initial Briefs (Electric) 3" xfId="3057"/>
    <cellStyle name="_DEM-WP(C) Costs not in AURORA 2007PCORC-5.07Update_DEM-WP(C) Production O&amp;M 2009GRC Rebuttal_Book2" xfId="3058"/>
    <cellStyle name="_DEM-WP(C) Costs not in AURORA 2007PCORC-5.07Update_DEM-WP(C) Production O&amp;M 2009GRC Rebuttal_Book2 2" xfId="3059"/>
    <cellStyle name="_DEM-WP(C) Costs not in AURORA 2007PCORC-5.07Update_DEM-WP(C) Production O&amp;M 2009GRC Rebuttal_Book2 2 2" xfId="3060"/>
    <cellStyle name="_DEM-WP(C) Costs not in AURORA 2007PCORC-5.07Update_DEM-WP(C) Production O&amp;M 2009GRC Rebuttal_Book2 3" xfId="3061"/>
    <cellStyle name="_DEM-WP(C) Costs not in AURORA 2007PCORC-5.07Update_DEM-WP(C) Production O&amp;M 2009GRC Rebuttal_Book2_Adj Bench DR 3 for Initial Briefs (Electric)" xfId="3062"/>
    <cellStyle name="_DEM-WP(C) Costs not in AURORA 2007PCORC-5.07Update_DEM-WP(C) Production O&amp;M 2009GRC Rebuttal_Book2_Adj Bench DR 3 for Initial Briefs (Electric) 2" xfId="3063"/>
    <cellStyle name="_DEM-WP(C) Costs not in AURORA 2007PCORC-5.07Update_DEM-WP(C) Production O&amp;M 2009GRC Rebuttal_Book2_Adj Bench DR 3 for Initial Briefs (Electric) 2 2" xfId="3064"/>
    <cellStyle name="_DEM-WP(C) Costs not in AURORA 2007PCORC-5.07Update_DEM-WP(C) Production O&amp;M 2009GRC Rebuttal_Book2_Adj Bench DR 3 for Initial Briefs (Electric) 3" xfId="3065"/>
    <cellStyle name="_DEM-WP(C) Costs not in AURORA 2007PCORC-5.07Update_DEM-WP(C) Production O&amp;M 2009GRC Rebuttal_Book2_Electric Rev Req Model (2009 GRC) Rebuttal" xfId="3066"/>
    <cellStyle name="_DEM-WP(C) Costs not in AURORA 2007PCORC-5.07Update_DEM-WP(C) Production O&amp;M 2009GRC Rebuttal_Book2_Electric Rev Req Model (2009 GRC) Rebuttal 2" xfId="3067"/>
    <cellStyle name="_DEM-WP(C) Costs not in AURORA 2007PCORC-5.07Update_DEM-WP(C) Production O&amp;M 2009GRC Rebuttal_Book2_Electric Rev Req Model (2009 GRC) Rebuttal 2 2" xfId="3068"/>
    <cellStyle name="_DEM-WP(C) Costs not in AURORA 2007PCORC-5.07Update_DEM-WP(C) Production O&amp;M 2009GRC Rebuttal_Book2_Electric Rev Req Model (2009 GRC) Rebuttal 3" xfId="3069"/>
    <cellStyle name="_DEM-WP(C) Costs not in AURORA 2007PCORC-5.07Update_DEM-WP(C) Production O&amp;M 2009GRC Rebuttal_Book2_Electric Rev Req Model (2009 GRC) Rebuttal REmoval of New  WH Solar AdjustMI" xfId="3070"/>
    <cellStyle name="_DEM-WP(C) Costs not in AURORA 2007PCORC-5.07Update_DEM-WP(C) Production O&amp;M 2009GRC Rebuttal_Book2_Electric Rev Req Model (2009 GRC) Rebuttal REmoval of New  WH Solar AdjustMI 2" xfId="3071"/>
    <cellStyle name="_DEM-WP(C) Costs not in AURORA 2007PCORC-5.07Update_DEM-WP(C) Production O&amp;M 2009GRC Rebuttal_Book2_Electric Rev Req Model (2009 GRC) Rebuttal REmoval of New  WH Solar AdjustMI 2 2" xfId="3072"/>
    <cellStyle name="_DEM-WP(C) Costs not in AURORA 2007PCORC-5.07Update_DEM-WP(C) Production O&amp;M 2009GRC Rebuttal_Book2_Electric Rev Req Model (2009 GRC) Rebuttal REmoval of New  WH Solar AdjustMI 3" xfId="3073"/>
    <cellStyle name="_DEM-WP(C) Costs not in AURORA 2007PCORC-5.07Update_DEM-WP(C) Production O&amp;M 2009GRC Rebuttal_Book2_Electric Rev Req Model (2009 GRC) Revised 01-18-2010" xfId="3074"/>
    <cellStyle name="_DEM-WP(C) Costs not in AURORA 2007PCORC-5.07Update_DEM-WP(C) Production O&amp;M 2009GRC Rebuttal_Book2_Electric Rev Req Model (2009 GRC) Revised 01-18-2010 2" xfId="3075"/>
    <cellStyle name="_DEM-WP(C) Costs not in AURORA 2007PCORC-5.07Update_DEM-WP(C) Production O&amp;M 2009GRC Rebuttal_Book2_Electric Rev Req Model (2009 GRC) Revised 01-18-2010 2 2" xfId="3076"/>
    <cellStyle name="_DEM-WP(C) Costs not in AURORA 2007PCORC-5.07Update_DEM-WP(C) Production O&amp;M 2009GRC Rebuttal_Book2_Electric Rev Req Model (2009 GRC) Revised 01-18-2010 3" xfId="3077"/>
    <cellStyle name="_DEM-WP(C) Costs not in AURORA 2007PCORC-5.07Update_DEM-WP(C) Production O&amp;M 2009GRC Rebuttal_Book2_Final Order Electric EXHIBIT A-1" xfId="3078"/>
    <cellStyle name="_DEM-WP(C) Costs not in AURORA 2007PCORC-5.07Update_DEM-WP(C) Production O&amp;M 2009GRC Rebuttal_Book2_Final Order Electric EXHIBIT A-1 2" xfId="3079"/>
    <cellStyle name="_DEM-WP(C) Costs not in AURORA 2007PCORC-5.07Update_DEM-WP(C) Production O&amp;M 2009GRC Rebuttal_Book2_Final Order Electric EXHIBIT A-1 2 2" xfId="3080"/>
    <cellStyle name="_DEM-WP(C) Costs not in AURORA 2007PCORC-5.07Update_DEM-WP(C) Production O&amp;M 2009GRC Rebuttal_Book2_Final Order Electric EXHIBIT A-1 3" xfId="3081"/>
    <cellStyle name="_DEM-WP(C) Costs not in AURORA 2007PCORC-5.07Update_DEM-WP(C) Production O&amp;M 2009GRC Rebuttal_Electric Rev Req Model (2009 GRC) Rebuttal" xfId="3082"/>
    <cellStyle name="_DEM-WP(C) Costs not in AURORA 2007PCORC-5.07Update_DEM-WP(C) Production O&amp;M 2009GRC Rebuttal_Electric Rev Req Model (2009 GRC) Rebuttal 2" xfId="3083"/>
    <cellStyle name="_DEM-WP(C) Costs not in AURORA 2007PCORC-5.07Update_DEM-WP(C) Production O&amp;M 2009GRC Rebuttal_Electric Rev Req Model (2009 GRC) Rebuttal 2 2" xfId="3084"/>
    <cellStyle name="_DEM-WP(C) Costs not in AURORA 2007PCORC-5.07Update_DEM-WP(C) Production O&amp;M 2009GRC Rebuttal_Electric Rev Req Model (2009 GRC) Rebuttal 3" xfId="3085"/>
    <cellStyle name="_DEM-WP(C) Costs not in AURORA 2007PCORC-5.07Update_DEM-WP(C) Production O&amp;M 2009GRC Rebuttal_Electric Rev Req Model (2009 GRC) Rebuttal REmoval of New  WH Solar AdjustMI" xfId="3086"/>
    <cellStyle name="_DEM-WP(C) Costs not in AURORA 2007PCORC-5.07Update_DEM-WP(C) Production O&amp;M 2009GRC Rebuttal_Electric Rev Req Model (2009 GRC) Rebuttal REmoval of New  WH Solar AdjustMI 2" xfId="3087"/>
    <cellStyle name="_DEM-WP(C) Costs not in AURORA 2007PCORC-5.07Update_DEM-WP(C) Production O&amp;M 2009GRC Rebuttal_Electric Rev Req Model (2009 GRC) Rebuttal REmoval of New  WH Solar AdjustMI 2 2" xfId="3088"/>
    <cellStyle name="_DEM-WP(C) Costs not in AURORA 2007PCORC-5.07Update_DEM-WP(C) Production O&amp;M 2009GRC Rebuttal_Electric Rev Req Model (2009 GRC) Rebuttal REmoval of New  WH Solar AdjustMI 3" xfId="3089"/>
    <cellStyle name="_DEM-WP(C) Costs not in AURORA 2007PCORC-5.07Update_DEM-WP(C) Production O&amp;M 2009GRC Rebuttal_Electric Rev Req Model (2009 GRC) Revised 01-18-2010" xfId="3090"/>
    <cellStyle name="_DEM-WP(C) Costs not in AURORA 2007PCORC-5.07Update_DEM-WP(C) Production O&amp;M 2009GRC Rebuttal_Electric Rev Req Model (2009 GRC) Revised 01-18-2010 2" xfId="3091"/>
    <cellStyle name="_DEM-WP(C) Costs not in AURORA 2007PCORC-5.07Update_DEM-WP(C) Production O&amp;M 2009GRC Rebuttal_Electric Rev Req Model (2009 GRC) Revised 01-18-2010 2 2" xfId="3092"/>
    <cellStyle name="_DEM-WP(C) Costs not in AURORA 2007PCORC-5.07Update_DEM-WP(C) Production O&amp;M 2009GRC Rebuttal_Electric Rev Req Model (2009 GRC) Revised 01-18-2010 3" xfId="3093"/>
    <cellStyle name="_DEM-WP(C) Costs not in AURORA 2007PCORC-5.07Update_DEM-WP(C) Production O&amp;M 2009GRC Rebuttal_Final Order Electric EXHIBIT A-1" xfId="3094"/>
    <cellStyle name="_DEM-WP(C) Costs not in AURORA 2007PCORC-5.07Update_DEM-WP(C) Production O&amp;M 2009GRC Rebuttal_Final Order Electric EXHIBIT A-1 2" xfId="3095"/>
    <cellStyle name="_DEM-WP(C) Costs not in AURORA 2007PCORC-5.07Update_DEM-WP(C) Production O&amp;M 2009GRC Rebuttal_Final Order Electric EXHIBIT A-1 2 2" xfId="3096"/>
    <cellStyle name="_DEM-WP(C) Costs not in AURORA 2007PCORC-5.07Update_DEM-WP(C) Production O&amp;M 2009GRC Rebuttal_Final Order Electric EXHIBIT A-1 3" xfId="3097"/>
    <cellStyle name="_DEM-WP(C) Costs not in AURORA 2007PCORC-5.07Update_DEM-WP(C) Production O&amp;M 2009GRC Rebuttal_Rebuttal Power Costs" xfId="3098"/>
    <cellStyle name="_DEM-WP(C) Costs not in AURORA 2007PCORC-5.07Update_DEM-WP(C) Production O&amp;M 2009GRC Rebuttal_Rebuttal Power Costs 2" xfId="3099"/>
    <cellStyle name="_DEM-WP(C) Costs not in AURORA 2007PCORC-5.07Update_DEM-WP(C) Production O&amp;M 2009GRC Rebuttal_Rebuttal Power Costs 2 2" xfId="3100"/>
    <cellStyle name="_DEM-WP(C) Costs not in AURORA 2007PCORC-5.07Update_DEM-WP(C) Production O&amp;M 2009GRC Rebuttal_Rebuttal Power Costs 3" xfId="3101"/>
    <cellStyle name="_DEM-WP(C) Costs not in AURORA 2007PCORC-5.07Update_DEM-WP(C) Production O&amp;M 2009GRC Rebuttal_Rebuttal Power Costs_Adj Bench DR 3 for Initial Briefs (Electric)" xfId="3102"/>
    <cellStyle name="_DEM-WP(C) Costs not in AURORA 2007PCORC-5.07Update_DEM-WP(C) Production O&amp;M 2009GRC Rebuttal_Rebuttal Power Costs_Adj Bench DR 3 for Initial Briefs (Electric) 2" xfId="3103"/>
    <cellStyle name="_DEM-WP(C) Costs not in AURORA 2007PCORC-5.07Update_DEM-WP(C) Production O&amp;M 2009GRC Rebuttal_Rebuttal Power Costs_Adj Bench DR 3 for Initial Briefs (Electric) 2 2" xfId="3104"/>
    <cellStyle name="_DEM-WP(C) Costs not in AURORA 2007PCORC-5.07Update_DEM-WP(C) Production O&amp;M 2009GRC Rebuttal_Rebuttal Power Costs_Adj Bench DR 3 for Initial Briefs (Electric) 3" xfId="3105"/>
    <cellStyle name="_DEM-WP(C) Costs not in AURORA 2007PCORC-5.07Update_DEM-WP(C) Production O&amp;M 2009GRC Rebuttal_Rebuttal Power Costs_Electric Rev Req Model (2009 GRC) Rebuttal" xfId="3106"/>
    <cellStyle name="_DEM-WP(C) Costs not in AURORA 2007PCORC-5.07Update_DEM-WP(C) Production O&amp;M 2009GRC Rebuttal_Rebuttal Power Costs_Electric Rev Req Model (2009 GRC) Rebuttal 2" xfId="3107"/>
    <cellStyle name="_DEM-WP(C) Costs not in AURORA 2007PCORC-5.07Update_DEM-WP(C) Production O&amp;M 2009GRC Rebuttal_Rebuttal Power Costs_Electric Rev Req Model (2009 GRC) Rebuttal 2 2" xfId="3108"/>
    <cellStyle name="_DEM-WP(C) Costs not in AURORA 2007PCORC-5.07Update_DEM-WP(C) Production O&amp;M 2009GRC Rebuttal_Rebuttal Power Costs_Electric Rev Req Model (2009 GRC) Rebuttal 3" xfId="3109"/>
    <cellStyle name="_DEM-WP(C) Costs not in AURORA 2007PCORC-5.07Update_DEM-WP(C) Production O&amp;M 2009GRC Rebuttal_Rebuttal Power Costs_Electric Rev Req Model (2009 GRC) Rebuttal REmoval of New  WH Solar AdjustMI" xfId="3110"/>
    <cellStyle name="_DEM-WP(C) Costs not in AURORA 2007PCORC-5.07Update_DEM-WP(C) Production O&amp;M 2009GRC Rebuttal_Rebuttal Power Costs_Electric Rev Req Model (2009 GRC) Rebuttal REmoval of New  WH Solar AdjustMI 2" xfId="3111"/>
    <cellStyle name="_DEM-WP(C) Costs not in AURORA 2007PCORC-5.07Update_DEM-WP(C) Production O&amp;M 2009GRC Rebuttal_Rebuttal Power Costs_Electric Rev Req Model (2009 GRC) Rebuttal REmoval of New  WH Solar AdjustMI 2 2" xfId="3112"/>
    <cellStyle name="_DEM-WP(C) Costs not in AURORA 2007PCORC-5.07Update_DEM-WP(C) Production O&amp;M 2009GRC Rebuttal_Rebuttal Power Costs_Electric Rev Req Model (2009 GRC) Rebuttal REmoval of New  WH Solar AdjustMI 3" xfId="3113"/>
    <cellStyle name="_DEM-WP(C) Costs not in AURORA 2007PCORC-5.07Update_DEM-WP(C) Production O&amp;M 2009GRC Rebuttal_Rebuttal Power Costs_Electric Rev Req Model (2009 GRC) Revised 01-18-2010" xfId="3114"/>
    <cellStyle name="_DEM-WP(C) Costs not in AURORA 2007PCORC-5.07Update_DEM-WP(C) Production O&amp;M 2009GRC Rebuttal_Rebuttal Power Costs_Electric Rev Req Model (2009 GRC) Revised 01-18-2010 2" xfId="3115"/>
    <cellStyle name="_DEM-WP(C) Costs not in AURORA 2007PCORC-5.07Update_DEM-WP(C) Production O&amp;M 2009GRC Rebuttal_Rebuttal Power Costs_Electric Rev Req Model (2009 GRC) Revised 01-18-2010 2 2" xfId="3116"/>
    <cellStyle name="_DEM-WP(C) Costs not in AURORA 2007PCORC-5.07Update_DEM-WP(C) Production O&amp;M 2009GRC Rebuttal_Rebuttal Power Costs_Electric Rev Req Model (2009 GRC) Revised 01-18-2010 3" xfId="3117"/>
    <cellStyle name="_DEM-WP(C) Costs not in AURORA 2007PCORC-5.07Update_DEM-WP(C) Production O&amp;M 2009GRC Rebuttal_Rebuttal Power Costs_Final Order Electric EXHIBIT A-1" xfId="3118"/>
    <cellStyle name="_DEM-WP(C) Costs not in AURORA 2007PCORC-5.07Update_DEM-WP(C) Production O&amp;M 2009GRC Rebuttal_Rebuttal Power Costs_Final Order Electric EXHIBIT A-1 2" xfId="3119"/>
    <cellStyle name="_DEM-WP(C) Costs not in AURORA 2007PCORC-5.07Update_DEM-WP(C) Production O&amp;M 2009GRC Rebuttal_Rebuttal Power Costs_Final Order Electric EXHIBIT A-1 2 2" xfId="3120"/>
    <cellStyle name="_DEM-WP(C) Costs not in AURORA 2007PCORC-5.07Update_DEM-WP(C) Production O&amp;M 2009GRC Rebuttal_Rebuttal Power Costs_Final Order Electric EXHIBIT A-1 3" xfId="3121"/>
    <cellStyle name="_DEM-WP(C) Costs not in AURORA 2007PCORC-5.07Update_Electric Rev Req Model (2009 GRC) " xfId="3122"/>
    <cellStyle name="_DEM-WP(C) Costs not in AURORA 2007PCORC-5.07Update_Electric Rev Req Model (2009 GRC)  2" xfId="3123"/>
    <cellStyle name="_DEM-WP(C) Costs not in AURORA 2007PCORC-5.07Update_Electric Rev Req Model (2009 GRC)  2 2" xfId="3124"/>
    <cellStyle name="_DEM-WP(C) Costs not in AURORA 2007PCORC-5.07Update_Electric Rev Req Model (2009 GRC)  3" xfId="3125"/>
    <cellStyle name="_DEM-WP(C) Costs not in AURORA 2007PCORC-5.07Update_Electric Rev Req Model (2009 GRC) Rebuttal" xfId="3126"/>
    <cellStyle name="_DEM-WP(C) Costs not in AURORA 2007PCORC-5.07Update_Electric Rev Req Model (2009 GRC) Rebuttal 2" xfId="3127"/>
    <cellStyle name="_DEM-WP(C) Costs not in AURORA 2007PCORC-5.07Update_Electric Rev Req Model (2009 GRC) Rebuttal 2 2" xfId="3128"/>
    <cellStyle name="_DEM-WP(C) Costs not in AURORA 2007PCORC-5.07Update_Electric Rev Req Model (2009 GRC) Rebuttal 3" xfId="3129"/>
    <cellStyle name="_DEM-WP(C) Costs not in AURORA 2007PCORC-5.07Update_Electric Rev Req Model (2009 GRC) Rebuttal REmoval of New  WH Solar AdjustMI" xfId="3130"/>
    <cellStyle name="_DEM-WP(C) Costs not in AURORA 2007PCORC-5.07Update_Electric Rev Req Model (2009 GRC) Rebuttal REmoval of New  WH Solar AdjustMI 2" xfId="3131"/>
    <cellStyle name="_DEM-WP(C) Costs not in AURORA 2007PCORC-5.07Update_Electric Rev Req Model (2009 GRC) Rebuttal REmoval of New  WH Solar AdjustMI 2 2" xfId="3132"/>
    <cellStyle name="_DEM-WP(C) Costs not in AURORA 2007PCORC-5.07Update_Electric Rev Req Model (2009 GRC) Rebuttal REmoval of New  WH Solar AdjustMI 3" xfId="3133"/>
    <cellStyle name="_DEM-WP(C) Costs not in AURORA 2007PCORC-5.07Update_Electric Rev Req Model (2009 GRC) Revised 01-18-2010" xfId="3134"/>
    <cellStyle name="_DEM-WP(C) Costs not in AURORA 2007PCORC-5.07Update_Electric Rev Req Model (2009 GRC) Revised 01-18-2010 2" xfId="3135"/>
    <cellStyle name="_DEM-WP(C) Costs not in AURORA 2007PCORC-5.07Update_Electric Rev Req Model (2009 GRC) Revised 01-18-2010 2 2" xfId="3136"/>
    <cellStyle name="_DEM-WP(C) Costs not in AURORA 2007PCORC-5.07Update_Electric Rev Req Model (2009 GRC) Revised 01-18-2010 3" xfId="3137"/>
    <cellStyle name="_DEM-WP(C) Costs not in AURORA 2007PCORC-5.07Update_Final Order Electric EXHIBIT A-1" xfId="3138"/>
    <cellStyle name="_DEM-WP(C) Costs not in AURORA 2007PCORC-5.07Update_Final Order Electric EXHIBIT A-1 2" xfId="3139"/>
    <cellStyle name="_DEM-WP(C) Costs not in AURORA 2007PCORC-5.07Update_Final Order Electric EXHIBIT A-1 2 2" xfId="3140"/>
    <cellStyle name="_DEM-WP(C) Costs not in AURORA 2007PCORC-5.07Update_Final Order Electric EXHIBIT A-1 3" xfId="3141"/>
    <cellStyle name="_DEM-WP(C) Costs not in AURORA 2007PCORC-5.07Update_Power Costs - Comparison bx Rbtl-Staff-Jt-PC" xfId="3142"/>
    <cellStyle name="_DEM-WP(C) Costs not in AURORA 2007PCORC-5.07Update_Power Costs - Comparison bx Rbtl-Staff-Jt-PC 2" xfId="3143"/>
    <cellStyle name="_DEM-WP(C) Costs not in AURORA 2007PCORC-5.07Update_Power Costs - Comparison bx Rbtl-Staff-Jt-PC 2 2" xfId="3144"/>
    <cellStyle name="_DEM-WP(C) Costs not in AURORA 2007PCORC-5.07Update_Power Costs - Comparison bx Rbtl-Staff-Jt-PC 3" xfId="3145"/>
    <cellStyle name="_DEM-WP(C) Costs not in AURORA 2007PCORC-5.07Update_Rebuttal Power Costs" xfId="3146"/>
    <cellStyle name="_DEM-WP(C) Costs not in AURORA 2007PCORC-5.07Update_Rebuttal Power Costs 2" xfId="3147"/>
    <cellStyle name="_DEM-WP(C) Costs not in AURORA 2007PCORC-5.07Update_Rebuttal Power Costs 2 2" xfId="3148"/>
    <cellStyle name="_DEM-WP(C) Costs not in AURORA 2007PCORC-5.07Update_Rebuttal Power Costs 3" xfId="3149"/>
    <cellStyle name="_DEM-WP(C) Costs not in AURORA 2007PCORC-5.07Update_TENASKA REGULATORY ASSET" xfId="3150"/>
    <cellStyle name="_DEM-WP(C) Costs not in AURORA 2007PCORC-5.07Update_TENASKA REGULATORY ASSET 2" xfId="3151"/>
    <cellStyle name="_DEM-WP(C) Costs not in AURORA 2007PCORC-5.07Update_TENASKA REGULATORY ASSET 2 2" xfId="3152"/>
    <cellStyle name="_DEM-WP(C) Costs not in AURORA 2007PCORC-5.07Update_TENASKA REGULATORY ASSET 3" xfId="3153"/>
    <cellStyle name="_DEM-WP(C) Prod O&amp;M 2007GRC" xfId="3154"/>
    <cellStyle name="_DEM-WP(C) Prod O&amp;M 2007GRC 2" xfId="3155"/>
    <cellStyle name="_DEM-WP(C) Prod O&amp;M 2007GRC 2 2" xfId="3156"/>
    <cellStyle name="_DEM-WP(C) Prod O&amp;M 2007GRC 3" xfId="3157"/>
    <cellStyle name="_DEM-WP(C) Prod O&amp;M 2007GRC_Adj Bench DR 3 for Initial Briefs (Electric)" xfId="3158"/>
    <cellStyle name="_DEM-WP(C) Prod O&amp;M 2007GRC_Adj Bench DR 3 for Initial Briefs (Electric) 2" xfId="3159"/>
    <cellStyle name="_DEM-WP(C) Prod O&amp;M 2007GRC_Adj Bench DR 3 for Initial Briefs (Electric) 2 2" xfId="3160"/>
    <cellStyle name="_DEM-WP(C) Prod O&amp;M 2007GRC_Adj Bench DR 3 for Initial Briefs (Electric) 3" xfId="3161"/>
    <cellStyle name="_DEM-WP(C) Prod O&amp;M 2007GRC_Book2" xfId="3162"/>
    <cellStyle name="_DEM-WP(C) Prod O&amp;M 2007GRC_Book2 2" xfId="3163"/>
    <cellStyle name="_DEM-WP(C) Prod O&amp;M 2007GRC_Book2 2 2" xfId="3164"/>
    <cellStyle name="_DEM-WP(C) Prod O&amp;M 2007GRC_Book2 3" xfId="3165"/>
    <cellStyle name="_DEM-WP(C) Prod O&amp;M 2007GRC_Book2_Adj Bench DR 3 for Initial Briefs (Electric)" xfId="3166"/>
    <cellStyle name="_DEM-WP(C) Prod O&amp;M 2007GRC_Book2_Adj Bench DR 3 for Initial Briefs (Electric) 2" xfId="3167"/>
    <cellStyle name="_DEM-WP(C) Prod O&amp;M 2007GRC_Book2_Adj Bench DR 3 for Initial Briefs (Electric) 2 2" xfId="3168"/>
    <cellStyle name="_DEM-WP(C) Prod O&amp;M 2007GRC_Book2_Adj Bench DR 3 for Initial Briefs (Electric) 3" xfId="3169"/>
    <cellStyle name="_DEM-WP(C) Prod O&amp;M 2007GRC_Book2_Electric Rev Req Model (2009 GRC) Rebuttal" xfId="3170"/>
    <cellStyle name="_DEM-WP(C) Prod O&amp;M 2007GRC_Book2_Electric Rev Req Model (2009 GRC) Rebuttal 2" xfId="3171"/>
    <cellStyle name="_DEM-WP(C) Prod O&amp;M 2007GRC_Book2_Electric Rev Req Model (2009 GRC) Rebuttal 2 2" xfId="3172"/>
    <cellStyle name="_DEM-WP(C) Prod O&amp;M 2007GRC_Book2_Electric Rev Req Model (2009 GRC) Rebuttal 3" xfId="3173"/>
    <cellStyle name="_DEM-WP(C) Prod O&amp;M 2007GRC_Book2_Electric Rev Req Model (2009 GRC) Rebuttal REmoval of New  WH Solar AdjustMI" xfId="3174"/>
    <cellStyle name="_DEM-WP(C) Prod O&amp;M 2007GRC_Book2_Electric Rev Req Model (2009 GRC) Rebuttal REmoval of New  WH Solar AdjustMI 2" xfId="3175"/>
    <cellStyle name="_DEM-WP(C) Prod O&amp;M 2007GRC_Book2_Electric Rev Req Model (2009 GRC) Rebuttal REmoval of New  WH Solar AdjustMI 2 2" xfId="3176"/>
    <cellStyle name="_DEM-WP(C) Prod O&amp;M 2007GRC_Book2_Electric Rev Req Model (2009 GRC) Rebuttal REmoval of New  WH Solar AdjustMI 3" xfId="3177"/>
    <cellStyle name="_DEM-WP(C) Prod O&amp;M 2007GRC_Book2_Electric Rev Req Model (2009 GRC) Revised 01-18-2010" xfId="3178"/>
    <cellStyle name="_DEM-WP(C) Prod O&amp;M 2007GRC_Book2_Electric Rev Req Model (2009 GRC) Revised 01-18-2010 2" xfId="3179"/>
    <cellStyle name="_DEM-WP(C) Prod O&amp;M 2007GRC_Book2_Electric Rev Req Model (2009 GRC) Revised 01-18-2010 2 2" xfId="3180"/>
    <cellStyle name="_DEM-WP(C) Prod O&amp;M 2007GRC_Book2_Electric Rev Req Model (2009 GRC) Revised 01-18-2010 3" xfId="3181"/>
    <cellStyle name="_DEM-WP(C) Prod O&amp;M 2007GRC_Book2_Final Order Electric EXHIBIT A-1" xfId="3182"/>
    <cellStyle name="_DEM-WP(C) Prod O&amp;M 2007GRC_Book2_Final Order Electric EXHIBIT A-1 2" xfId="3183"/>
    <cellStyle name="_DEM-WP(C) Prod O&amp;M 2007GRC_Book2_Final Order Electric EXHIBIT A-1 2 2" xfId="3184"/>
    <cellStyle name="_DEM-WP(C) Prod O&amp;M 2007GRC_Book2_Final Order Electric EXHIBIT A-1 3" xfId="3185"/>
    <cellStyle name="_DEM-WP(C) Prod O&amp;M 2007GRC_Electric Rev Req Model (2009 GRC) Rebuttal" xfId="3186"/>
    <cellStyle name="_DEM-WP(C) Prod O&amp;M 2007GRC_Electric Rev Req Model (2009 GRC) Rebuttal 2" xfId="3187"/>
    <cellStyle name="_DEM-WP(C) Prod O&amp;M 2007GRC_Electric Rev Req Model (2009 GRC) Rebuttal 2 2" xfId="3188"/>
    <cellStyle name="_DEM-WP(C) Prod O&amp;M 2007GRC_Electric Rev Req Model (2009 GRC) Rebuttal 3" xfId="3189"/>
    <cellStyle name="_DEM-WP(C) Prod O&amp;M 2007GRC_Electric Rev Req Model (2009 GRC) Rebuttal REmoval of New  WH Solar AdjustMI" xfId="3190"/>
    <cellStyle name="_DEM-WP(C) Prod O&amp;M 2007GRC_Electric Rev Req Model (2009 GRC) Rebuttal REmoval of New  WH Solar AdjustMI 2" xfId="3191"/>
    <cellStyle name="_DEM-WP(C) Prod O&amp;M 2007GRC_Electric Rev Req Model (2009 GRC) Rebuttal REmoval of New  WH Solar AdjustMI 2 2" xfId="3192"/>
    <cellStyle name="_DEM-WP(C) Prod O&amp;M 2007GRC_Electric Rev Req Model (2009 GRC) Rebuttal REmoval of New  WH Solar AdjustMI 3" xfId="3193"/>
    <cellStyle name="_DEM-WP(C) Prod O&amp;M 2007GRC_Electric Rev Req Model (2009 GRC) Revised 01-18-2010" xfId="3194"/>
    <cellStyle name="_DEM-WP(C) Prod O&amp;M 2007GRC_Electric Rev Req Model (2009 GRC) Revised 01-18-2010 2" xfId="3195"/>
    <cellStyle name="_DEM-WP(C) Prod O&amp;M 2007GRC_Electric Rev Req Model (2009 GRC) Revised 01-18-2010 2 2" xfId="3196"/>
    <cellStyle name="_DEM-WP(C) Prod O&amp;M 2007GRC_Electric Rev Req Model (2009 GRC) Revised 01-18-2010 3" xfId="3197"/>
    <cellStyle name="_DEM-WP(C) Prod O&amp;M 2007GRC_Final Order Electric EXHIBIT A-1" xfId="3198"/>
    <cellStyle name="_DEM-WP(C) Prod O&amp;M 2007GRC_Final Order Electric EXHIBIT A-1 2" xfId="3199"/>
    <cellStyle name="_DEM-WP(C) Prod O&amp;M 2007GRC_Final Order Electric EXHIBIT A-1 2 2" xfId="3200"/>
    <cellStyle name="_DEM-WP(C) Prod O&amp;M 2007GRC_Final Order Electric EXHIBIT A-1 3" xfId="3201"/>
    <cellStyle name="_DEM-WP(C) Prod O&amp;M 2007GRC_Rebuttal Power Costs" xfId="3202"/>
    <cellStyle name="_DEM-WP(C) Prod O&amp;M 2007GRC_Rebuttal Power Costs 2" xfId="3203"/>
    <cellStyle name="_DEM-WP(C) Prod O&amp;M 2007GRC_Rebuttal Power Costs 2 2" xfId="3204"/>
    <cellStyle name="_DEM-WP(C) Prod O&amp;M 2007GRC_Rebuttal Power Costs 3" xfId="3205"/>
    <cellStyle name="_DEM-WP(C) Prod O&amp;M 2007GRC_Rebuttal Power Costs_Adj Bench DR 3 for Initial Briefs (Electric)" xfId="3206"/>
    <cellStyle name="_DEM-WP(C) Prod O&amp;M 2007GRC_Rebuttal Power Costs_Adj Bench DR 3 for Initial Briefs (Electric) 2" xfId="3207"/>
    <cellStyle name="_DEM-WP(C) Prod O&amp;M 2007GRC_Rebuttal Power Costs_Adj Bench DR 3 for Initial Briefs (Electric) 2 2" xfId="3208"/>
    <cellStyle name="_DEM-WP(C) Prod O&amp;M 2007GRC_Rebuttal Power Costs_Adj Bench DR 3 for Initial Briefs (Electric) 3" xfId="3209"/>
    <cellStyle name="_DEM-WP(C) Prod O&amp;M 2007GRC_Rebuttal Power Costs_Electric Rev Req Model (2009 GRC) Rebuttal" xfId="3210"/>
    <cellStyle name="_DEM-WP(C) Prod O&amp;M 2007GRC_Rebuttal Power Costs_Electric Rev Req Model (2009 GRC) Rebuttal 2" xfId="3211"/>
    <cellStyle name="_DEM-WP(C) Prod O&amp;M 2007GRC_Rebuttal Power Costs_Electric Rev Req Model (2009 GRC) Rebuttal 2 2" xfId="3212"/>
    <cellStyle name="_DEM-WP(C) Prod O&amp;M 2007GRC_Rebuttal Power Costs_Electric Rev Req Model (2009 GRC) Rebuttal 3" xfId="3213"/>
    <cellStyle name="_DEM-WP(C) Prod O&amp;M 2007GRC_Rebuttal Power Costs_Electric Rev Req Model (2009 GRC) Rebuttal REmoval of New  WH Solar AdjustMI" xfId="3214"/>
    <cellStyle name="_DEM-WP(C) Prod O&amp;M 2007GRC_Rebuttal Power Costs_Electric Rev Req Model (2009 GRC) Rebuttal REmoval of New  WH Solar AdjustMI 2" xfId="3215"/>
    <cellStyle name="_DEM-WP(C) Prod O&amp;M 2007GRC_Rebuttal Power Costs_Electric Rev Req Model (2009 GRC) Rebuttal REmoval of New  WH Solar AdjustMI 2 2" xfId="3216"/>
    <cellStyle name="_DEM-WP(C) Prod O&amp;M 2007GRC_Rebuttal Power Costs_Electric Rev Req Model (2009 GRC) Rebuttal REmoval of New  WH Solar AdjustMI 3" xfId="3217"/>
    <cellStyle name="_DEM-WP(C) Prod O&amp;M 2007GRC_Rebuttal Power Costs_Electric Rev Req Model (2009 GRC) Revised 01-18-2010" xfId="3218"/>
    <cellStyle name="_DEM-WP(C) Prod O&amp;M 2007GRC_Rebuttal Power Costs_Electric Rev Req Model (2009 GRC) Revised 01-18-2010 2" xfId="3219"/>
    <cellStyle name="_DEM-WP(C) Prod O&amp;M 2007GRC_Rebuttal Power Costs_Electric Rev Req Model (2009 GRC) Revised 01-18-2010 2 2" xfId="3220"/>
    <cellStyle name="_DEM-WP(C) Prod O&amp;M 2007GRC_Rebuttal Power Costs_Electric Rev Req Model (2009 GRC) Revised 01-18-2010 3" xfId="3221"/>
    <cellStyle name="_DEM-WP(C) Prod O&amp;M 2007GRC_Rebuttal Power Costs_Final Order Electric EXHIBIT A-1" xfId="3222"/>
    <cellStyle name="_DEM-WP(C) Prod O&amp;M 2007GRC_Rebuttal Power Costs_Final Order Electric EXHIBIT A-1 2" xfId="3223"/>
    <cellStyle name="_DEM-WP(C) Prod O&amp;M 2007GRC_Rebuttal Power Costs_Final Order Electric EXHIBIT A-1 2 2" xfId="3224"/>
    <cellStyle name="_DEM-WP(C) Prod O&amp;M 2007GRC_Rebuttal Power Costs_Final Order Electric EXHIBIT A-1 3" xfId="3225"/>
    <cellStyle name="_DEM-WP(C) Rate Year Sumas by Month Update Corrected" xfId="3226"/>
    <cellStyle name="_DEM-WP(C) Sumas Proforma 11.5.07" xfId="82"/>
    <cellStyle name="_DEM-WP(C) Westside Hydro Data_051007" xfId="83"/>
    <cellStyle name="_DEM-WP(C) Westside Hydro Data_051007 2" xfId="3227"/>
    <cellStyle name="_DEM-WP(C) Westside Hydro Data_051007 2 2" xfId="3228"/>
    <cellStyle name="_DEM-WP(C) Westside Hydro Data_051007 3" xfId="3229"/>
    <cellStyle name="_DEM-WP(C) Westside Hydro Data_051007_16.37E Wild Horse Expansion DeferralRevwrkingfile SF" xfId="3230"/>
    <cellStyle name="_DEM-WP(C) Westside Hydro Data_051007_16.37E Wild Horse Expansion DeferralRevwrkingfile SF 2" xfId="3231"/>
    <cellStyle name="_DEM-WP(C) Westside Hydro Data_051007_16.37E Wild Horse Expansion DeferralRevwrkingfile SF 2 2" xfId="3232"/>
    <cellStyle name="_DEM-WP(C) Westside Hydro Data_051007_16.37E Wild Horse Expansion DeferralRevwrkingfile SF 3" xfId="3233"/>
    <cellStyle name="_DEM-WP(C) Westside Hydro Data_051007_Adj Bench DR 3 for Initial Briefs (Electric)" xfId="3234"/>
    <cellStyle name="_DEM-WP(C) Westside Hydro Data_051007_Adj Bench DR 3 for Initial Briefs (Electric) 2" xfId="3235"/>
    <cellStyle name="_DEM-WP(C) Westside Hydro Data_051007_Adj Bench DR 3 for Initial Briefs (Electric) 2 2" xfId="3236"/>
    <cellStyle name="_DEM-WP(C) Westside Hydro Data_051007_Adj Bench DR 3 for Initial Briefs (Electric) 3" xfId="3237"/>
    <cellStyle name="_DEM-WP(C) Westside Hydro Data_051007_Book2" xfId="3238"/>
    <cellStyle name="_DEM-WP(C) Westside Hydro Data_051007_Book2 2" xfId="3239"/>
    <cellStyle name="_DEM-WP(C) Westside Hydro Data_051007_Book2 2 2" xfId="3240"/>
    <cellStyle name="_DEM-WP(C) Westside Hydro Data_051007_Book2 3" xfId="3241"/>
    <cellStyle name="_DEM-WP(C) Westside Hydro Data_051007_Book4" xfId="3242"/>
    <cellStyle name="_DEM-WP(C) Westside Hydro Data_051007_Book4 2" xfId="3243"/>
    <cellStyle name="_DEM-WP(C) Westside Hydro Data_051007_Book4 2 2" xfId="3244"/>
    <cellStyle name="_DEM-WP(C) Westside Hydro Data_051007_Book4 3" xfId="3245"/>
    <cellStyle name="_DEM-WP(C) Westside Hydro Data_051007_Electric Rev Req Model (2009 GRC) " xfId="3246"/>
    <cellStyle name="_DEM-WP(C) Westside Hydro Data_051007_Electric Rev Req Model (2009 GRC)  2" xfId="3247"/>
    <cellStyle name="_DEM-WP(C) Westside Hydro Data_051007_Electric Rev Req Model (2009 GRC)  2 2" xfId="3248"/>
    <cellStyle name="_DEM-WP(C) Westside Hydro Data_051007_Electric Rev Req Model (2009 GRC)  3" xfId="3249"/>
    <cellStyle name="_DEM-WP(C) Westside Hydro Data_051007_Electric Rev Req Model (2009 GRC) Rebuttal" xfId="3250"/>
    <cellStyle name="_DEM-WP(C) Westside Hydro Data_051007_Electric Rev Req Model (2009 GRC) Rebuttal 2" xfId="3251"/>
    <cellStyle name="_DEM-WP(C) Westside Hydro Data_051007_Electric Rev Req Model (2009 GRC) Rebuttal 2 2" xfId="3252"/>
    <cellStyle name="_DEM-WP(C) Westside Hydro Data_051007_Electric Rev Req Model (2009 GRC) Rebuttal 3" xfId="3253"/>
    <cellStyle name="_DEM-WP(C) Westside Hydro Data_051007_Electric Rev Req Model (2009 GRC) Rebuttal REmoval of New  WH Solar AdjustMI" xfId="3254"/>
    <cellStyle name="_DEM-WP(C) Westside Hydro Data_051007_Electric Rev Req Model (2009 GRC) Rebuttal REmoval of New  WH Solar AdjustMI 2" xfId="3255"/>
    <cellStyle name="_DEM-WP(C) Westside Hydro Data_051007_Electric Rev Req Model (2009 GRC) Rebuttal REmoval of New  WH Solar AdjustMI 2 2" xfId="3256"/>
    <cellStyle name="_DEM-WP(C) Westside Hydro Data_051007_Electric Rev Req Model (2009 GRC) Rebuttal REmoval of New  WH Solar AdjustMI 3" xfId="3257"/>
    <cellStyle name="_DEM-WP(C) Westside Hydro Data_051007_Electric Rev Req Model (2009 GRC) Revised 01-18-2010" xfId="3258"/>
    <cellStyle name="_DEM-WP(C) Westside Hydro Data_051007_Electric Rev Req Model (2009 GRC) Revised 01-18-2010 2" xfId="3259"/>
    <cellStyle name="_DEM-WP(C) Westside Hydro Data_051007_Electric Rev Req Model (2009 GRC) Revised 01-18-2010 2 2" xfId="3260"/>
    <cellStyle name="_DEM-WP(C) Westside Hydro Data_051007_Electric Rev Req Model (2009 GRC) Revised 01-18-2010 3" xfId="3261"/>
    <cellStyle name="_DEM-WP(C) Westside Hydro Data_051007_Final Order Electric EXHIBIT A-1" xfId="3262"/>
    <cellStyle name="_DEM-WP(C) Westside Hydro Data_051007_Final Order Electric EXHIBIT A-1 2" xfId="3263"/>
    <cellStyle name="_DEM-WP(C) Westside Hydro Data_051007_Final Order Electric EXHIBIT A-1 2 2" xfId="3264"/>
    <cellStyle name="_DEM-WP(C) Westside Hydro Data_051007_Final Order Electric EXHIBIT A-1 3" xfId="3265"/>
    <cellStyle name="_DEM-WP(C) Westside Hydro Data_051007_Power Costs - Comparison bx Rbtl-Staff-Jt-PC" xfId="3266"/>
    <cellStyle name="_DEM-WP(C) Westside Hydro Data_051007_Power Costs - Comparison bx Rbtl-Staff-Jt-PC 2" xfId="3267"/>
    <cellStyle name="_DEM-WP(C) Westside Hydro Data_051007_Power Costs - Comparison bx Rbtl-Staff-Jt-PC 2 2" xfId="3268"/>
    <cellStyle name="_DEM-WP(C) Westside Hydro Data_051007_Power Costs - Comparison bx Rbtl-Staff-Jt-PC 3" xfId="3269"/>
    <cellStyle name="_DEM-WP(C) Westside Hydro Data_051007_Rebuttal Power Costs" xfId="3270"/>
    <cellStyle name="_DEM-WP(C) Westside Hydro Data_051007_Rebuttal Power Costs 2" xfId="3271"/>
    <cellStyle name="_DEM-WP(C) Westside Hydro Data_051007_Rebuttal Power Costs 2 2" xfId="3272"/>
    <cellStyle name="_DEM-WP(C) Westside Hydro Data_051007_Rebuttal Power Costs 3" xfId="3273"/>
    <cellStyle name="_DEM-WP(C) Westside Hydro Data_051007_TENASKA REGULATORY ASSET" xfId="3274"/>
    <cellStyle name="_DEM-WP(C) Westside Hydro Data_051007_TENASKA REGULATORY ASSET 2" xfId="3275"/>
    <cellStyle name="_DEM-WP(C) Westside Hydro Data_051007_TENASKA REGULATORY ASSET 2 2" xfId="3276"/>
    <cellStyle name="_DEM-WP(C) Westside Hydro Data_051007_TENASKA REGULATORY ASSET 3" xfId="3277"/>
    <cellStyle name="_x0013__Electric Rev Req Model (2009 GRC) " xfId="3278"/>
    <cellStyle name="_x0013__Electric Rev Req Model (2009 GRC)  2" xfId="3279"/>
    <cellStyle name="_x0013__Electric Rev Req Model (2009 GRC)  2 2" xfId="3280"/>
    <cellStyle name="_x0013__Electric Rev Req Model (2009 GRC)  3" xfId="3281"/>
    <cellStyle name="_x0013__Electric Rev Req Model (2009 GRC) Rebuttal" xfId="3282"/>
    <cellStyle name="_x0013__Electric Rev Req Model (2009 GRC) Rebuttal 2" xfId="3283"/>
    <cellStyle name="_x0013__Electric Rev Req Model (2009 GRC) Rebuttal 2 2" xfId="3284"/>
    <cellStyle name="_x0013__Electric Rev Req Model (2009 GRC) Rebuttal 3" xfId="3285"/>
    <cellStyle name="_x0013__Electric Rev Req Model (2009 GRC) Rebuttal REmoval of New  WH Solar AdjustMI" xfId="3286"/>
    <cellStyle name="_x0013__Electric Rev Req Model (2009 GRC) Rebuttal REmoval of New  WH Solar AdjustMI 2" xfId="3287"/>
    <cellStyle name="_x0013__Electric Rev Req Model (2009 GRC) Rebuttal REmoval of New  WH Solar AdjustMI 2 2" xfId="3288"/>
    <cellStyle name="_x0013__Electric Rev Req Model (2009 GRC) Rebuttal REmoval of New  WH Solar AdjustMI 3" xfId="3289"/>
    <cellStyle name="_x0013__Electric Rev Req Model (2009 GRC) Revised 01-18-2010" xfId="3290"/>
    <cellStyle name="_x0013__Electric Rev Req Model (2009 GRC) Revised 01-18-2010 2" xfId="3291"/>
    <cellStyle name="_x0013__Electric Rev Req Model (2009 GRC) Revised 01-18-2010 2 2" xfId="3292"/>
    <cellStyle name="_x0013__Electric Rev Req Model (2009 GRC) Revised 01-18-2010 3" xfId="3293"/>
    <cellStyle name="_x0013__Final Order Electric EXHIBIT A-1" xfId="3294"/>
    <cellStyle name="_x0013__Final Order Electric EXHIBIT A-1 2" xfId="3295"/>
    <cellStyle name="_x0013__Final Order Electric EXHIBIT A-1 2 2" xfId="3296"/>
    <cellStyle name="_x0013__Final Order Electric EXHIBIT A-1 3" xfId="3297"/>
    <cellStyle name="_Fixed Gas Transport 1 19 09" xfId="3298"/>
    <cellStyle name="_Fixed Gas Transport 1 19 09 2" xfId="3299"/>
    <cellStyle name="_Fixed Gas Transport 1 19 09 2 2" xfId="3300"/>
    <cellStyle name="_Fixed Gas Transport 1 19 09 3" xfId="3301"/>
    <cellStyle name="_Fuel Prices 4-14" xfId="84"/>
    <cellStyle name="_Fuel Prices 4-14 2" xfId="3302"/>
    <cellStyle name="_Fuel Prices 4-14 2 2" xfId="3303"/>
    <cellStyle name="_Fuel Prices 4-14 2 2 2" xfId="3304"/>
    <cellStyle name="_Fuel Prices 4-14 2 3" xfId="3305"/>
    <cellStyle name="_Fuel Prices 4-14 3" xfId="3306"/>
    <cellStyle name="_Fuel Prices 4-14 3 2" xfId="3307"/>
    <cellStyle name="_Fuel Prices 4-14 4" xfId="3308"/>
    <cellStyle name="_Fuel Prices 4-14_04 07E Wild Horse Wind Expansion (C) (2)" xfId="85"/>
    <cellStyle name="_Fuel Prices 4-14_04 07E Wild Horse Wind Expansion (C) (2) 2" xfId="3309"/>
    <cellStyle name="_Fuel Prices 4-14_04 07E Wild Horse Wind Expansion (C) (2) 2 2" xfId="3310"/>
    <cellStyle name="_Fuel Prices 4-14_04 07E Wild Horse Wind Expansion (C) (2) 3" xfId="3311"/>
    <cellStyle name="_Fuel Prices 4-14_04 07E Wild Horse Wind Expansion (C) (2)_Adj Bench DR 3 for Initial Briefs (Electric)" xfId="3312"/>
    <cellStyle name="_Fuel Prices 4-14_04 07E Wild Horse Wind Expansion (C) (2)_Adj Bench DR 3 for Initial Briefs (Electric) 2" xfId="3313"/>
    <cellStyle name="_Fuel Prices 4-14_04 07E Wild Horse Wind Expansion (C) (2)_Adj Bench DR 3 for Initial Briefs (Electric) 2 2" xfId="3314"/>
    <cellStyle name="_Fuel Prices 4-14_04 07E Wild Horse Wind Expansion (C) (2)_Adj Bench DR 3 for Initial Briefs (Electric) 3" xfId="3315"/>
    <cellStyle name="_Fuel Prices 4-14_04 07E Wild Horse Wind Expansion (C) (2)_Electric Rev Req Model (2009 GRC) " xfId="3316"/>
    <cellStyle name="_Fuel Prices 4-14_04 07E Wild Horse Wind Expansion (C) (2)_Electric Rev Req Model (2009 GRC)  2" xfId="3317"/>
    <cellStyle name="_Fuel Prices 4-14_04 07E Wild Horse Wind Expansion (C) (2)_Electric Rev Req Model (2009 GRC)  2 2" xfId="3318"/>
    <cellStyle name="_Fuel Prices 4-14_04 07E Wild Horse Wind Expansion (C) (2)_Electric Rev Req Model (2009 GRC)  3" xfId="3319"/>
    <cellStyle name="_Fuel Prices 4-14_04 07E Wild Horse Wind Expansion (C) (2)_Electric Rev Req Model (2009 GRC) Rebuttal" xfId="3320"/>
    <cellStyle name="_Fuel Prices 4-14_04 07E Wild Horse Wind Expansion (C) (2)_Electric Rev Req Model (2009 GRC) Rebuttal 2" xfId="3321"/>
    <cellStyle name="_Fuel Prices 4-14_04 07E Wild Horse Wind Expansion (C) (2)_Electric Rev Req Model (2009 GRC) Rebuttal 2 2" xfId="3322"/>
    <cellStyle name="_Fuel Prices 4-14_04 07E Wild Horse Wind Expansion (C) (2)_Electric Rev Req Model (2009 GRC) Rebuttal 3" xfId="3323"/>
    <cellStyle name="_Fuel Prices 4-14_04 07E Wild Horse Wind Expansion (C) (2)_Electric Rev Req Model (2009 GRC) Rebuttal REmoval of New  WH Solar AdjustMI" xfId="3324"/>
    <cellStyle name="_Fuel Prices 4-14_04 07E Wild Horse Wind Expansion (C) (2)_Electric Rev Req Model (2009 GRC) Rebuttal REmoval of New  WH Solar AdjustMI 2" xfId="3325"/>
    <cellStyle name="_Fuel Prices 4-14_04 07E Wild Horse Wind Expansion (C) (2)_Electric Rev Req Model (2009 GRC) Rebuttal REmoval of New  WH Solar AdjustMI 2 2" xfId="3326"/>
    <cellStyle name="_Fuel Prices 4-14_04 07E Wild Horse Wind Expansion (C) (2)_Electric Rev Req Model (2009 GRC) Rebuttal REmoval of New  WH Solar AdjustMI 3" xfId="3327"/>
    <cellStyle name="_Fuel Prices 4-14_04 07E Wild Horse Wind Expansion (C) (2)_Electric Rev Req Model (2009 GRC) Revised 01-18-2010" xfId="3328"/>
    <cellStyle name="_Fuel Prices 4-14_04 07E Wild Horse Wind Expansion (C) (2)_Electric Rev Req Model (2009 GRC) Revised 01-18-2010 2" xfId="3329"/>
    <cellStyle name="_Fuel Prices 4-14_04 07E Wild Horse Wind Expansion (C) (2)_Electric Rev Req Model (2009 GRC) Revised 01-18-2010 2 2" xfId="3330"/>
    <cellStyle name="_Fuel Prices 4-14_04 07E Wild Horse Wind Expansion (C) (2)_Electric Rev Req Model (2009 GRC) Revised 01-18-2010 3" xfId="3331"/>
    <cellStyle name="_Fuel Prices 4-14_04 07E Wild Horse Wind Expansion (C) (2)_Final Order Electric EXHIBIT A-1" xfId="3332"/>
    <cellStyle name="_Fuel Prices 4-14_04 07E Wild Horse Wind Expansion (C) (2)_Final Order Electric EXHIBIT A-1 2" xfId="3333"/>
    <cellStyle name="_Fuel Prices 4-14_04 07E Wild Horse Wind Expansion (C) (2)_Final Order Electric EXHIBIT A-1 2 2" xfId="3334"/>
    <cellStyle name="_Fuel Prices 4-14_04 07E Wild Horse Wind Expansion (C) (2)_Final Order Electric EXHIBIT A-1 3" xfId="3335"/>
    <cellStyle name="_Fuel Prices 4-14_04 07E Wild Horse Wind Expansion (C) (2)_TENASKA REGULATORY ASSET" xfId="3336"/>
    <cellStyle name="_Fuel Prices 4-14_04 07E Wild Horse Wind Expansion (C) (2)_TENASKA REGULATORY ASSET 2" xfId="3337"/>
    <cellStyle name="_Fuel Prices 4-14_04 07E Wild Horse Wind Expansion (C) (2)_TENASKA REGULATORY ASSET 2 2" xfId="3338"/>
    <cellStyle name="_Fuel Prices 4-14_04 07E Wild Horse Wind Expansion (C) (2)_TENASKA REGULATORY ASSET 3" xfId="3339"/>
    <cellStyle name="_Fuel Prices 4-14_16.37E Wild Horse Expansion DeferralRevwrkingfile SF" xfId="3340"/>
    <cellStyle name="_Fuel Prices 4-14_16.37E Wild Horse Expansion DeferralRevwrkingfile SF 2" xfId="3341"/>
    <cellStyle name="_Fuel Prices 4-14_16.37E Wild Horse Expansion DeferralRevwrkingfile SF 2 2" xfId="3342"/>
    <cellStyle name="_Fuel Prices 4-14_16.37E Wild Horse Expansion DeferralRevwrkingfile SF 3" xfId="3343"/>
    <cellStyle name="_Fuel Prices 4-14_2010 PTC's July1_Dec31 2010 " xfId="537"/>
    <cellStyle name="_Fuel Prices 4-14_2010 PTC's Sept10_Aug11 (Version 4)" xfId="538"/>
    <cellStyle name="_Fuel Prices 4-14_4 31 Regulatory Assets and Liabilities  7 06- Exhibit D" xfId="3344"/>
    <cellStyle name="_Fuel Prices 4-14_4 31 Regulatory Assets and Liabilities  7 06- Exhibit D 2" xfId="3345"/>
    <cellStyle name="_Fuel Prices 4-14_4 31 Regulatory Assets and Liabilities  7 06- Exhibit D 2 2" xfId="3346"/>
    <cellStyle name="_Fuel Prices 4-14_4 31 Regulatory Assets and Liabilities  7 06- Exhibit D 3" xfId="3347"/>
    <cellStyle name="_Fuel Prices 4-14_4 32 Regulatory Assets and Liabilities  7 06- Exhibit D" xfId="3348"/>
    <cellStyle name="_Fuel Prices 4-14_4 32 Regulatory Assets and Liabilities  7 06- Exhibit D 2" xfId="3349"/>
    <cellStyle name="_Fuel Prices 4-14_4 32 Regulatory Assets and Liabilities  7 06- Exhibit D 2 2" xfId="3350"/>
    <cellStyle name="_Fuel Prices 4-14_4 32 Regulatory Assets and Liabilities  7 06- Exhibit D 3" xfId="3351"/>
    <cellStyle name="_Fuel Prices 4-14_Att B to RECs proceeds proposal" xfId="539"/>
    <cellStyle name="_Fuel Prices 4-14_Backup for Attachment B 2010-09-09" xfId="540"/>
    <cellStyle name="_Fuel Prices 4-14_Bench Request - Attachment B" xfId="541"/>
    <cellStyle name="_Fuel Prices 4-14_Book2" xfId="3352"/>
    <cellStyle name="_Fuel Prices 4-14_Book2 2" xfId="3353"/>
    <cellStyle name="_Fuel Prices 4-14_Book2 2 2" xfId="3354"/>
    <cellStyle name="_Fuel Prices 4-14_Book2 3" xfId="3355"/>
    <cellStyle name="_Fuel Prices 4-14_Book2_Adj Bench DR 3 for Initial Briefs (Electric)" xfId="3356"/>
    <cellStyle name="_Fuel Prices 4-14_Book2_Adj Bench DR 3 for Initial Briefs (Electric) 2" xfId="3357"/>
    <cellStyle name="_Fuel Prices 4-14_Book2_Adj Bench DR 3 for Initial Briefs (Electric) 2 2" xfId="3358"/>
    <cellStyle name="_Fuel Prices 4-14_Book2_Adj Bench DR 3 for Initial Briefs (Electric) 3" xfId="3359"/>
    <cellStyle name="_Fuel Prices 4-14_Book2_Electric Rev Req Model (2009 GRC) Rebuttal" xfId="3360"/>
    <cellStyle name="_Fuel Prices 4-14_Book2_Electric Rev Req Model (2009 GRC) Rebuttal 2" xfId="3361"/>
    <cellStyle name="_Fuel Prices 4-14_Book2_Electric Rev Req Model (2009 GRC) Rebuttal 2 2" xfId="3362"/>
    <cellStyle name="_Fuel Prices 4-14_Book2_Electric Rev Req Model (2009 GRC) Rebuttal 3" xfId="3363"/>
    <cellStyle name="_Fuel Prices 4-14_Book2_Electric Rev Req Model (2009 GRC) Rebuttal REmoval of New  WH Solar AdjustMI" xfId="3364"/>
    <cellStyle name="_Fuel Prices 4-14_Book2_Electric Rev Req Model (2009 GRC) Rebuttal REmoval of New  WH Solar AdjustMI 2" xfId="3365"/>
    <cellStyle name="_Fuel Prices 4-14_Book2_Electric Rev Req Model (2009 GRC) Rebuttal REmoval of New  WH Solar AdjustMI 2 2" xfId="3366"/>
    <cellStyle name="_Fuel Prices 4-14_Book2_Electric Rev Req Model (2009 GRC) Rebuttal REmoval of New  WH Solar AdjustMI 3" xfId="3367"/>
    <cellStyle name="_Fuel Prices 4-14_Book2_Electric Rev Req Model (2009 GRC) Revised 01-18-2010" xfId="3368"/>
    <cellStyle name="_Fuel Prices 4-14_Book2_Electric Rev Req Model (2009 GRC) Revised 01-18-2010 2" xfId="3369"/>
    <cellStyle name="_Fuel Prices 4-14_Book2_Electric Rev Req Model (2009 GRC) Revised 01-18-2010 2 2" xfId="3370"/>
    <cellStyle name="_Fuel Prices 4-14_Book2_Electric Rev Req Model (2009 GRC) Revised 01-18-2010 3" xfId="3371"/>
    <cellStyle name="_Fuel Prices 4-14_Book2_Final Order Electric EXHIBIT A-1" xfId="3372"/>
    <cellStyle name="_Fuel Prices 4-14_Book2_Final Order Electric EXHIBIT A-1 2" xfId="3373"/>
    <cellStyle name="_Fuel Prices 4-14_Book2_Final Order Electric EXHIBIT A-1 2 2" xfId="3374"/>
    <cellStyle name="_Fuel Prices 4-14_Book2_Final Order Electric EXHIBIT A-1 3" xfId="3375"/>
    <cellStyle name="_Fuel Prices 4-14_Book4" xfId="3376"/>
    <cellStyle name="_Fuel Prices 4-14_Book4 2" xfId="3377"/>
    <cellStyle name="_Fuel Prices 4-14_Book4 2 2" xfId="3378"/>
    <cellStyle name="_Fuel Prices 4-14_Book4 3" xfId="3379"/>
    <cellStyle name="_Fuel Prices 4-14_Book9" xfId="3380"/>
    <cellStyle name="_Fuel Prices 4-14_Book9 2" xfId="3381"/>
    <cellStyle name="_Fuel Prices 4-14_Book9 2 2" xfId="3382"/>
    <cellStyle name="_Fuel Prices 4-14_Book9 3" xfId="3383"/>
    <cellStyle name="_Fuel Prices 4-14_Direct Assignment Distribution Plant 2008" xfId="86"/>
    <cellStyle name="_Fuel Prices 4-14_Direct Assignment Distribution Plant 2008 2" xfId="3384"/>
    <cellStyle name="_Fuel Prices 4-14_Direct Assignment Distribution Plant 2008 2 2" xfId="3385"/>
    <cellStyle name="_Fuel Prices 4-14_Direct Assignment Distribution Plant 2008 2 2 2" xfId="3386"/>
    <cellStyle name="_Fuel Prices 4-14_Direct Assignment Distribution Plant 2008 2 3" xfId="3387"/>
    <cellStyle name="_Fuel Prices 4-14_Direct Assignment Distribution Plant 2008 2 3 2" xfId="3388"/>
    <cellStyle name="_Fuel Prices 4-14_Direct Assignment Distribution Plant 2008 2 4" xfId="3389"/>
    <cellStyle name="_Fuel Prices 4-14_Direct Assignment Distribution Plant 2008 2 4 2" xfId="3390"/>
    <cellStyle name="_Fuel Prices 4-14_Direct Assignment Distribution Plant 2008 3" xfId="3391"/>
    <cellStyle name="_Fuel Prices 4-14_Direct Assignment Distribution Plant 2008 3 2" xfId="3392"/>
    <cellStyle name="_Fuel Prices 4-14_Direct Assignment Distribution Plant 2008 4" xfId="3393"/>
    <cellStyle name="_Fuel Prices 4-14_Direct Assignment Distribution Plant 2008 4 2" xfId="3394"/>
    <cellStyle name="_Fuel Prices 4-14_Direct Assignment Distribution Plant 2008 5" xfId="3395"/>
    <cellStyle name="_Fuel Prices 4-14_Electric COS Inputs" xfId="87"/>
    <cellStyle name="_Fuel Prices 4-14_Electric COS Inputs 2" xfId="3396"/>
    <cellStyle name="_Fuel Prices 4-14_Electric COS Inputs 2 2" xfId="3397"/>
    <cellStyle name="_Fuel Prices 4-14_Electric COS Inputs 2 2 2" xfId="3398"/>
    <cellStyle name="_Fuel Prices 4-14_Electric COS Inputs 2 3" xfId="3399"/>
    <cellStyle name="_Fuel Prices 4-14_Electric COS Inputs 2 3 2" xfId="3400"/>
    <cellStyle name="_Fuel Prices 4-14_Electric COS Inputs 2 4" xfId="3401"/>
    <cellStyle name="_Fuel Prices 4-14_Electric COS Inputs 2 4 2" xfId="3402"/>
    <cellStyle name="_Fuel Prices 4-14_Electric COS Inputs 3" xfId="3403"/>
    <cellStyle name="_Fuel Prices 4-14_Electric COS Inputs 3 2" xfId="3404"/>
    <cellStyle name="_Fuel Prices 4-14_Electric COS Inputs 4" xfId="3405"/>
    <cellStyle name="_Fuel Prices 4-14_Electric COS Inputs 4 2" xfId="3406"/>
    <cellStyle name="_Fuel Prices 4-14_Electric COS Inputs 5" xfId="3407"/>
    <cellStyle name="_Fuel Prices 4-14_Electric Rate Spread and Rate Design 3.23.09" xfId="88"/>
    <cellStyle name="_Fuel Prices 4-14_Electric Rate Spread and Rate Design 3.23.09 2" xfId="3408"/>
    <cellStyle name="_Fuel Prices 4-14_Electric Rate Spread and Rate Design 3.23.09 2 2" xfId="3409"/>
    <cellStyle name="_Fuel Prices 4-14_Electric Rate Spread and Rate Design 3.23.09 2 2 2" xfId="3410"/>
    <cellStyle name="_Fuel Prices 4-14_Electric Rate Spread and Rate Design 3.23.09 2 3" xfId="3411"/>
    <cellStyle name="_Fuel Prices 4-14_Electric Rate Spread and Rate Design 3.23.09 2 3 2" xfId="3412"/>
    <cellStyle name="_Fuel Prices 4-14_Electric Rate Spread and Rate Design 3.23.09 2 4" xfId="3413"/>
    <cellStyle name="_Fuel Prices 4-14_Electric Rate Spread and Rate Design 3.23.09 2 4 2" xfId="3414"/>
    <cellStyle name="_Fuel Prices 4-14_Electric Rate Spread and Rate Design 3.23.09 3" xfId="3415"/>
    <cellStyle name="_Fuel Prices 4-14_Electric Rate Spread and Rate Design 3.23.09 3 2" xfId="3416"/>
    <cellStyle name="_Fuel Prices 4-14_Electric Rate Spread and Rate Design 3.23.09 4" xfId="3417"/>
    <cellStyle name="_Fuel Prices 4-14_Electric Rate Spread and Rate Design 3.23.09 4 2" xfId="3418"/>
    <cellStyle name="_Fuel Prices 4-14_Electric Rate Spread and Rate Design 3.23.09 5" xfId="3419"/>
    <cellStyle name="_Fuel Prices 4-14_INPUTS" xfId="89"/>
    <cellStyle name="_Fuel Prices 4-14_INPUTS 2" xfId="3420"/>
    <cellStyle name="_Fuel Prices 4-14_INPUTS 2 2" xfId="3421"/>
    <cellStyle name="_Fuel Prices 4-14_INPUTS 2 2 2" xfId="3422"/>
    <cellStyle name="_Fuel Prices 4-14_INPUTS 2 3" xfId="3423"/>
    <cellStyle name="_Fuel Prices 4-14_INPUTS 2 3 2" xfId="3424"/>
    <cellStyle name="_Fuel Prices 4-14_INPUTS 2 4" xfId="3425"/>
    <cellStyle name="_Fuel Prices 4-14_INPUTS 2 4 2" xfId="3426"/>
    <cellStyle name="_Fuel Prices 4-14_INPUTS 3" xfId="3427"/>
    <cellStyle name="_Fuel Prices 4-14_INPUTS 3 2" xfId="3428"/>
    <cellStyle name="_Fuel Prices 4-14_INPUTS 4" xfId="3429"/>
    <cellStyle name="_Fuel Prices 4-14_INPUTS 4 2" xfId="3430"/>
    <cellStyle name="_Fuel Prices 4-14_INPUTS 5" xfId="3431"/>
    <cellStyle name="_Fuel Prices 4-14_Leased Transformer &amp; Substation Plant &amp; Rev 12-2009" xfId="90"/>
    <cellStyle name="_Fuel Prices 4-14_Leased Transformer &amp; Substation Plant &amp; Rev 12-2009 2" xfId="3432"/>
    <cellStyle name="_Fuel Prices 4-14_Leased Transformer &amp; Substation Plant &amp; Rev 12-2009 2 2" xfId="3433"/>
    <cellStyle name="_Fuel Prices 4-14_Leased Transformer &amp; Substation Plant &amp; Rev 12-2009 2 2 2" xfId="3434"/>
    <cellStyle name="_Fuel Prices 4-14_Leased Transformer &amp; Substation Plant &amp; Rev 12-2009 2 3" xfId="3435"/>
    <cellStyle name="_Fuel Prices 4-14_Leased Transformer &amp; Substation Plant &amp; Rev 12-2009 2 3 2" xfId="3436"/>
    <cellStyle name="_Fuel Prices 4-14_Leased Transformer &amp; Substation Plant &amp; Rev 12-2009 2 4" xfId="3437"/>
    <cellStyle name="_Fuel Prices 4-14_Leased Transformer &amp; Substation Plant &amp; Rev 12-2009 2 4 2" xfId="3438"/>
    <cellStyle name="_Fuel Prices 4-14_Leased Transformer &amp; Substation Plant &amp; Rev 12-2009 3" xfId="3439"/>
    <cellStyle name="_Fuel Prices 4-14_Leased Transformer &amp; Substation Plant &amp; Rev 12-2009 3 2" xfId="3440"/>
    <cellStyle name="_Fuel Prices 4-14_Leased Transformer &amp; Substation Plant &amp; Rev 12-2009 4" xfId="3441"/>
    <cellStyle name="_Fuel Prices 4-14_Leased Transformer &amp; Substation Plant &amp; Rev 12-2009 4 2" xfId="3442"/>
    <cellStyle name="_Fuel Prices 4-14_Leased Transformer &amp; Substation Plant &amp; Rev 12-2009 5" xfId="3443"/>
    <cellStyle name="_Fuel Prices 4-14_Peak Credit Exhibits for 2009 GRC" xfId="91"/>
    <cellStyle name="_Fuel Prices 4-14_Peak Credit Exhibits for 2009 GRC 2" xfId="3444"/>
    <cellStyle name="_Fuel Prices 4-14_Peak Credit Exhibits for 2009 GRC 2 2" xfId="3445"/>
    <cellStyle name="_Fuel Prices 4-14_Peak Credit Exhibits for 2009 GRC 2 2 2" xfId="3446"/>
    <cellStyle name="_Fuel Prices 4-14_Peak Credit Exhibits for 2009 GRC 2 3" xfId="3447"/>
    <cellStyle name="_Fuel Prices 4-14_Peak Credit Exhibits for 2009 GRC 2 3 2" xfId="3448"/>
    <cellStyle name="_Fuel Prices 4-14_Peak Credit Exhibits for 2009 GRC 2 4" xfId="3449"/>
    <cellStyle name="_Fuel Prices 4-14_Peak Credit Exhibits for 2009 GRC 2 4 2" xfId="3450"/>
    <cellStyle name="_Fuel Prices 4-14_Peak Credit Exhibits for 2009 GRC 3" xfId="3451"/>
    <cellStyle name="_Fuel Prices 4-14_Peak Credit Exhibits for 2009 GRC 3 2" xfId="3452"/>
    <cellStyle name="_Fuel Prices 4-14_Peak Credit Exhibits for 2009 GRC 4" xfId="3453"/>
    <cellStyle name="_Fuel Prices 4-14_Peak Credit Exhibits for 2009 GRC 4 2" xfId="3454"/>
    <cellStyle name="_Fuel Prices 4-14_Peak Credit Exhibits for 2009 GRC 5" xfId="3455"/>
    <cellStyle name="_Fuel Prices 4-14_Power Costs - Comparison bx Rbtl-Staff-Jt-PC" xfId="3456"/>
    <cellStyle name="_Fuel Prices 4-14_Power Costs - Comparison bx Rbtl-Staff-Jt-PC 2" xfId="3457"/>
    <cellStyle name="_Fuel Prices 4-14_Power Costs - Comparison bx Rbtl-Staff-Jt-PC 2 2" xfId="3458"/>
    <cellStyle name="_Fuel Prices 4-14_Power Costs - Comparison bx Rbtl-Staff-Jt-PC 3" xfId="3459"/>
    <cellStyle name="_Fuel Prices 4-14_Power Costs - Comparison bx Rbtl-Staff-Jt-PC_Adj Bench DR 3 for Initial Briefs (Electric)" xfId="3460"/>
    <cellStyle name="_Fuel Prices 4-14_Power Costs - Comparison bx Rbtl-Staff-Jt-PC_Adj Bench DR 3 for Initial Briefs (Electric) 2" xfId="3461"/>
    <cellStyle name="_Fuel Prices 4-14_Power Costs - Comparison bx Rbtl-Staff-Jt-PC_Adj Bench DR 3 for Initial Briefs (Electric) 2 2" xfId="3462"/>
    <cellStyle name="_Fuel Prices 4-14_Power Costs - Comparison bx Rbtl-Staff-Jt-PC_Adj Bench DR 3 for Initial Briefs (Electric) 3" xfId="3463"/>
    <cellStyle name="_Fuel Prices 4-14_Power Costs - Comparison bx Rbtl-Staff-Jt-PC_Electric Rev Req Model (2009 GRC) Rebuttal" xfId="3464"/>
    <cellStyle name="_Fuel Prices 4-14_Power Costs - Comparison bx Rbtl-Staff-Jt-PC_Electric Rev Req Model (2009 GRC) Rebuttal 2" xfId="3465"/>
    <cellStyle name="_Fuel Prices 4-14_Power Costs - Comparison bx Rbtl-Staff-Jt-PC_Electric Rev Req Model (2009 GRC) Rebuttal 2 2" xfId="3466"/>
    <cellStyle name="_Fuel Prices 4-14_Power Costs - Comparison bx Rbtl-Staff-Jt-PC_Electric Rev Req Model (2009 GRC) Rebuttal 3" xfId="3467"/>
    <cellStyle name="_Fuel Prices 4-14_Power Costs - Comparison bx Rbtl-Staff-Jt-PC_Electric Rev Req Model (2009 GRC) Rebuttal REmoval of New  WH Solar AdjustMI" xfId="3468"/>
    <cellStyle name="_Fuel Prices 4-14_Power Costs - Comparison bx Rbtl-Staff-Jt-PC_Electric Rev Req Model (2009 GRC) Rebuttal REmoval of New  WH Solar AdjustMI 2" xfId="3469"/>
    <cellStyle name="_Fuel Prices 4-14_Power Costs - Comparison bx Rbtl-Staff-Jt-PC_Electric Rev Req Model (2009 GRC) Rebuttal REmoval of New  WH Solar AdjustMI 2 2" xfId="3470"/>
    <cellStyle name="_Fuel Prices 4-14_Power Costs - Comparison bx Rbtl-Staff-Jt-PC_Electric Rev Req Model (2009 GRC) Rebuttal REmoval of New  WH Solar AdjustMI 3" xfId="3471"/>
    <cellStyle name="_Fuel Prices 4-14_Power Costs - Comparison bx Rbtl-Staff-Jt-PC_Electric Rev Req Model (2009 GRC) Revised 01-18-2010" xfId="3472"/>
    <cellStyle name="_Fuel Prices 4-14_Power Costs - Comparison bx Rbtl-Staff-Jt-PC_Electric Rev Req Model (2009 GRC) Revised 01-18-2010 2" xfId="3473"/>
    <cellStyle name="_Fuel Prices 4-14_Power Costs - Comparison bx Rbtl-Staff-Jt-PC_Electric Rev Req Model (2009 GRC) Revised 01-18-2010 2 2" xfId="3474"/>
    <cellStyle name="_Fuel Prices 4-14_Power Costs - Comparison bx Rbtl-Staff-Jt-PC_Electric Rev Req Model (2009 GRC) Revised 01-18-2010 3" xfId="3475"/>
    <cellStyle name="_Fuel Prices 4-14_Power Costs - Comparison bx Rbtl-Staff-Jt-PC_Final Order Electric EXHIBIT A-1" xfId="3476"/>
    <cellStyle name="_Fuel Prices 4-14_Power Costs - Comparison bx Rbtl-Staff-Jt-PC_Final Order Electric EXHIBIT A-1 2" xfId="3477"/>
    <cellStyle name="_Fuel Prices 4-14_Power Costs - Comparison bx Rbtl-Staff-Jt-PC_Final Order Electric EXHIBIT A-1 2 2" xfId="3478"/>
    <cellStyle name="_Fuel Prices 4-14_Power Costs - Comparison bx Rbtl-Staff-Jt-PC_Final Order Electric EXHIBIT A-1 3" xfId="3479"/>
    <cellStyle name="_Fuel Prices 4-14_Production Adj 4.37" xfId="92"/>
    <cellStyle name="_Fuel Prices 4-14_Production Adj 4.37 2" xfId="3480"/>
    <cellStyle name="_Fuel Prices 4-14_Production Adj 4.37 2 2" xfId="3481"/>
    <cellStyle name="_Fuel Prices 4-14_Production Adj 4.37 3" xfId="3482"/>
    <cellStyle name="_Fuel Prices 4-14_Purchased Power Adj 4.03" xfId="93"/>
    <cellStyle name="_Fuel Prices 4-14_Purchased Power Adj 4.03 2" xfId="3483"/>
    <cellStyle name="_Fuel Prices 4-14_Purchased Power Adj 4.03 2 2" xfId="3484"/>
    <cellStyle name="_Fuel Prices 4-14_Purchased Power Adj 4.03 3" xfId="3485"/>
    <cellStyle name="_Fuel Prices 4-14_Rate Design Sch 24" xfId="94"/>
    <cellStyle name="_Fuel Prices 4-14_Rate Design Sch 24 2" xfId="3486"/>
    <cellStyle name="_Fuel Prices 4-14_Rate Design Sch 25" xfId="95"/>
    <cellStyle name="_Fuel Prices 4-14_Rate Design Sch 25 2" xfId="3487"/>
    <cellStyle name="_Fuel Prices 4-14_Rate Design Sch 25 2 2" xfId="3488"/>
    <cellStyle name="_Fuel Prices 4-14_Rate Design Sch 25 3" xfId="3489"/>
    <cellStyle name="_Fuel Prices 4-14_Rate Design Sch 26" xfId="96"/>
    <cellStyle name="_Fuel Prices 4-14_Rate Design Sch 26 2" xfId="3490"/>
    <cellStyle name="_Fuel Prices 4-14_Rate Design Sch 26 2 2" xfId="3491"/>
    <cellStyle name="_Fuel Prices 4-14_Rate Design Sch 26 3" xfId="3492"/>
    <cellStyle name="_Fuel Prices 4-14_Rate Design Sch 31" xfId="97"/>
    <cellStyle name="_Fuel Prices 4-14_Rate Design Sch 31 2" xfId="3493"/>
    <cellStyle name="_Fuel Prices 4-14_Rate Design Sch 31 2 2" xfId="3494"/>
    <cellStyle name="_Fuel Prices 4-14_Rate Design Sch 31 3" xfId="3495"/>
    <cellStyle name="_Fuel Prices 4-14_Rate Design Sch 43" xfId="98"/>
    <cellStyle name="_Fuel Prices 4-14_Rate Design Sch 43 2" xfId="3496"/>
    <cellStyle name="_Fuel Prices 4-14_Rate Design Sch 43 2 2" xfId="3497"/>
    <cellStyle name="_Fuel Prices 4-14_Rate Design Sch 43 3" xfId="3498"/>
    <cellStyle name="_Fuel Prices 4-14_Rate Design Sch 448-449" xfId="99"/>
    <cellStyle name="_Fuel Prices 4-14_Rate Design Sch 448-449 2" xfId="3499"/>
    <cellStyle name="_Fuel Prices 4-14_Rate Design Sch 46" xfId="100"/>
    <cellStyle name="_Fuel Prices 4-14_Rate Design Sch 46 2" xfId="3500"/>
    <cellStyle name="_Fuel Prices 4-14_Rate Design Sch 46 2 2" xfId="3501"/>
    <cellStyle name="_Fuel Prices 4-14_Rate Design Sch 46 3" xfId="3502"/>
    <cellStyle name="_Fuel Prices 4-14_Rate Spread" xfId="101"/>
    <cellStyle name="_Fuel Prices 4-14_Rate Spread 2" xfId="3503"/>
    <cellStyle name="_Fuel Prices 4-14_Rate Spread 2 2" xfId="3504"/>
    <cellStyle name="_Fuel Prices 4-14_Rate Spread 3" xfId="3505"/>
    <cellStyle name="_Fuel Prices 4-14_Rebuttal Power Costs" xfId="3506"/>
    <cellStyle name="_Fuel Prices 4-14_Rebuttal Power Costs 2" xfId="3507"/>
    <cellStyle name="_Fuel Prices 4-14_Rebuttal Power Costs 2 2" xfId="3508"/>
    <cellStyle name="_Fuel Prices 4-14_Rebuttal Power Costs 3" xfId="3509"/>
    <cellStyle name="_Fuel Prices 4-14_Rebuttal Power Costs_Adj Bench DR 3 for Initial Briefs (Electric)" xfId="3510"/>
    <cellStyle name="_Fuel Prices 4-14_Rebuttal Power Costs_Adj Bench DR 3 for Initial Briefs (Electric) 2" xfId="3511"/>
    <cellStyle name="_Fuel Prices 4-14_Rebuttal Power Costs_Adj Bench DR 3 for Initial Briefs (Electric) 2 2" xfId="3512"/>
    <cellStyle name="_Fuel Prices 4-14_Rebuttal Power Costs_Adj Bench DR 3 for Initial Briefs (Electric) 3" xfId="3513"/>
    <cellStyle name="_Fuel Prices 4-14_Rebuttal Power Costs_Electric Rev Req Model (2009 GRC) Rebuttal" xfId="3514"/>
    <cellStyle name="_Fuel Prices 4-14_Rebuttal Power Costs_Electric Rev Req Model (2009 GRC) Rebuttal 2" xfId="3515"/>
    <cellStyle name="_Fuel Prices 4-14_Rebuttal Power Costs_Electric Rev Req Model (2009 GRC) Rebuttal 2 2" xfId="3516"/>
    <cellStyle name="_Fuel Prices 4-14_Rebuttal Power Costs_Electric Rev Req Model (2009 GRC) Rebuttal 3" xfId="3517"/>
    <cellStyle name="_Fuel Prices 4-14_Rebuttal Power Costs_Electric Rev Req Model (2009 GRC) Rebuttal REmoval of New  WH Solar AdjustMI" xfId="3518"/>
    <cellStyle name="_Fuel Prices 4-14_Rebuttal Power Costs_Electric Rev Req Model (2009 GRC) Rebuttal REmoval of New  WH Solar AdjustMI 2" xfId="3519"/>
    <cellStyle name="_Fuel Prices 4-14_Rebuttal Power Costs_Electric Rev Req Model (2009 GRC) Rebuttal REmoval of New  WH Solar AdjustMI 2 2" xfId="3520"/>
    <cellStyle name="_Fuel Prices 4-14_Rebuttal Power Costs_Electric Rev Req Model (2009 GRC) Rebuttal REmoval of New  WH Solar AdjustMI 3" xfId="3521"/>
    <cellStyle name="_Fuel Prices 4-14_Rebuttal Power Costs_Electric Rev Req Model (2009 GRC) Revised 01-18-2010" xfId="3522"/>
    <cellStyle name="_Fuel Prices 4-14_Rebuttal Power Costs_Electric Rev Req Model (2009 GRC) Revised 01-18-2010 2" xfId="3523"/>
    <cellStyle name="_Fuel Prices 4-14_Rebuttal Power Costs_Electric Rev Req Model (2009 GRC) Revised 01-18-2010 2 2" xfId="3524"/>
    <cellStyle name="_Fuel Prices 4-14_Rebuttal Power Costs_Electric Rev Req Model (2009 GRC) Revised 01-18-2010 3" xfId="3525"/>
    <cellStyle name="_Fuel Prices 4-14_Rebuttal Power Costs_Final Order Electric EXHIBIT A-1" xfId="3526"/>
    <cellStyle name="_Fuel Prices 4-14_Rebuttal Power Costs_Final Order Electric EXHIBIT A-1 2" xfId="3527"/>
    <cellStyle name="_Fuel Prices 4-14_Rebuttal Power Costs_Final Order Electric EXHIBIT A-1 2 2" xfId="3528"/>
    <cellStyle name="_Fuel Prices 4-14_Rebuttal Power Costs_Final Order Electric EXHIBIT A-1 3" xfId="3529"/>
    <cellStyle name="_Fuel Prices 4-14_RECS vs PTC's w Interest 6-28-10" xfId="542"/>
    <cellStyle name="_Fuel Prices 4-14_ROR 5.02" xfId="102"/>
    <cellStyle name="_Fuel Prices 4-14_ROR 5.02 2" xfId="3530"/>
    <cellStyle name="_Fuel Prices 4-14_ROR 5.02 2 2" xfId="3531"/>
    <cellStyle name="_Fuel Prices 4-14_ROR 5.02 3" xfId="3532"/>
    <cellStyle name="_Fuel Prices 4-14_Sch 40 Feeder OH 2008" xfId="3533"/>
    <cellStyle name="_Fuel Prices 4-14_Sch 40 Feeder OH 2008 2" xfId="3534"/>
    <cellStyle name="_Fuel Prices 4-14_Sch 40 Feeder OH 2008 2 2" xfId="3535"/>
    <cellStyle name="_Fuel Prices 4-14_Sch 40 Feeder OH 2008 3" xfId="3536"/>
    <cellStyle name="_Fuel Prices 4-14_Sch 40 Interim Energy Rates " xfId="3537"/>
    <cellStyle name="_Fuel Prices 4-14_Sch 40 Interim Energy Rates  2" xfId="3538"/>
    <cellStyle name="_Fuel Prices 4-14_Sch 40 Interim Energy Rates  2 2" xfId="3539"/>
    <cellStyle name="_Fuel Prices 4-14_Sch 40 Interim Energy Rates  3" xfId="3540"/>
    <cellStyle name="_Fuel Prices 4-14_Sch 40 Substation A&amp;G 2008" xfId="3541"/>
    <cellStyle name="_Fuel Prices 4-14_Sch 40 Substation A&amp;G 2008 2" xfId="3542"/>
    <cellStyle name="_Fuel Prices 4-14_Sch 40 Substation A&amp;G 2008 2 2" xfId="3543"/>
    <cellStyle name="_Fuel Prices 4-14_Sch 40 Substation A&amp;G 2008 3" xfId="3544"/>
    <cellStyle name="_Fuel Prices 4-14_Sch 40 Substation O&amp;M 2008" xfId="3545"/>
    <cellStyle name="_Fuel Prices 4-14_Sch 40 Substation O&amp;M 2008 2" xfId="3546"/>
    <cellStyle name="_Fuel Prices 4-14_Sch 40 Substation O&amp;M 2008 2 2" xfId="3547"/>
    <cellStyle name="_Fuel Prices 4-14_Sch 40 Substation O&amp;M 2008 3" xfId="3548"/>
    <cellStyle name="_Fuel Prices 4-14_Subs 2008" xfId="3549"/>
    <cellStyle name="_Fuel Prices 4-14_Subs 2008 2" xfId="3550"/>
    <cellStyle name="_Fuel Prices 4-14_Subs 2008 2 2" xfId="3551"/>
    <cellStyle name="_Fuel Prices 4-14_Subs 2008 3" xfId="3552"/>
    <cellStyle name="_Gas Transportation Charges_2009GRC_120308" xfId="3553"/>
    <cellStyle name="_Gas Transportation Charges_2009GRC_120308 2" xfId="3554"/>
    <cellStyle name="_Gas Transportation Charges_2009GRC_120308 2 2" xfId="3555"/>
    <cellStyle name="_Gas Transportation Charges_2009GRC_120308 3" xfId="3556"/>
    <cellStyle name="_NIM 06 Base Case Current Trends" xfId="103"/>
    <cellStyle name="_NIM 06 Base Case Current Trends 2" xfId="3557"/>
    <cellStyle name="_NIM 06 Base Case Current Trends 2 2" xfId="3558"/>
    <cellStyle name="_NIM 06 Base Case Current Trends 3" xfId="3559"/>
    <cellStyle name="_NIM 06 Base Case Current Trends_Adj Bench DR 3 for Initial Briefs (Electric)" xfId="3560"/>
    <cellStyle name="_NIM 06 Base Case Current Trends_Adj Bench DR 3 for Initial Briefs (Electric) 2" xfId="3561"/>
    <cellStyle name="_NIM 06 Base Case Current Trends_Adj Bench DR 3 for Initial Briefs (Electric) 2 2" xfId="3562"/>
    <cellStyle name="_NIM 06 Base Case Current Trends_Adj Bench DR 3 for Initial Briefs (Electric) 3" xfId="3563"/>
    <cellStyle name="_NIM 06 Base Case Current Trends_Book2" xfId="3564"/>
    <cellStyle name="_NIM 06 Base Case Current Trends_Book2 2" xfId="3565"/>
    <cellStyle name="_NIM 06 Base Case Current Trends_Book2 2 2" xfId="3566"/>
    <cellStyle name="_NIM 06 Base Case Current Trends_Book2 3" xfId="3567"/>
    <cellStyle name="_NIM 06 Base Case Current Trends_Book2_Adj Bench DR 3 for Initial Briefs (Electric)" xfId="3568"/>
    <cellStyle name="_NIM 06 Base Case Current Trends_Book2_Adj Bench DR 3 for Initial Briefs (Electric) 2" xfId="3569"/>
    <cellStyle name="_NIM 06 Base Case Current Trends_Book2_Adj Bench DR 3 for Initial Briefs (Electric) 2 2" xfId="3570"/>
    <cellStyle name="_NIM 06 Base Case Current Trends_Book2_Adj Bench DR 3 for Initial Briefs (Electric) 3" xfId="3571"/>
    <cellStyle name="_NIM 06 Base Case Current Trends_Book2_Electric Rev Req Model (2009 GRC) Rebuttal" xfId="3572"/>
    <cellStyle name="_NIM 06 Base Case Current Trends_Book2_Electric Rev Req Model (2009 GRC) Rebuttal 2" xfId="3573"/>
    <cellStyle name="_NIM 06 Base Case Current Trends_Book2_Electric Rev Req Model (2009 GRC) Rebuttal 2 2" xfId="3574"/>
    <cellStyle name="_NIM 06 Base Case Current Trends_Book2_Electric Rev Req Model (2009 GRC) Rebuttal 3" xfId="3575"/>
    <cellStyle name="_NIM 06 Base Case Current Trends_Book2_Electric Rev Req Model (2009 GRC) Rebuttal REmoval of New  WH Solar AdjustMI" xfId="3576"/>
    <cellStyle name="_NIM 06 Base Case Current Trends_Book2_Electric Rev Req Model (2009 GRC) Rebuttal REmoval of New  WH Solar AdjustMI 2" xfId="3577"/>
    <cellStyle name="_NIM 06 Base Case Current Trends_Book2_Electric Rev Req Model (2009 GRC) Rebuttal REmoval of New  WH Solar AdjustMI 2 2" xfId="3578"/>
    <cellStyle name="_NIM 06 Base Case Current Trends_Book2_Electric Rev Req Model (2009 GRC) Rebuttal REmoval of New  WH Solar AdjustMI 3" xfId="3579"/>
    <cellStyle name="_NIM 06 Base Case Current Trends_Book2_Electric Rev Req Model (2009 GRC) Revised 01-18-2010" xfId="3580"/>
    <cellStyle name="_NIM 06 Base Case Current Trends_Book2_Electric Rev Req Model (2009 GRC) Revised 01-18-2010 2" xfId="3581"/>
    <cellStyle name="_NIM 06 Base Case Current Trends_Book2_Electric Rev Req Model (2009 GRC) Revised 01-18-2010 2 2" xfId="3582"/>
    <cellStyle name="_NIM 06 Base Case Current Trends_Book2_Electric Rev Req Model (2009 GRC) Revised 01-18-2010 3" xfId="3583"/>
    <cellStyle name="_NIM 06 Base Case Current Trends_Book2_Final Order Electric EXHIBIT A-1" xfId="3584"/>
    <cellStyle name="_NIM 06 Base Case Current Trends_Book2_Final Order Electric EXHIBIT A-1 2" xfId="3585"/>
    <cellStyle name="_NIM 06 Base Case Current Trends_Book2_Final Order Electric EXHIBIT A-1 2 2" xfId="3586"/>
    <cellStyle name="_NIM 06 Base Case Current Trends_Book2_Final Order Electric EXHIBIT A-1 3" xfId="3587"/>
    <cellStyle name="_NIM 06 Base Case Current Trends_Electric Rev Req Model (2009 GRC) " xfId="3588"/>
    <cellStyle name="_NIM 06 Base Case Current Trends_Electric Rev Req Model (2009 GRC)  2" xfId="3589"/>
    <cellStyle name="_NIM 06 Base Case Current Trends_Electric Rev Req Model (2009 GRC)  2 2" xfId="3590"/>
    <cellStyle name="_NIM 06 Base Case Current Trends_Electric Rev Req Model (2009 GRC)  3" xfId="3591"/>
    <cellStyle name="_NIM 06 Base Case Current Trends_Electric Rev Req Model (2009 GRC) Rebuttal" xfId="3592"/>
    <cellStyle name="_NIM 06 Base Case Current Trends_Electric Rev Req Model (2009 GRC) Rebuttal 2" xfId="3593"/>
    <cellStyle name="_NIM 06 Base Case Current Trends_Electric Rev Req Model (2009 GRC) Rebuttal 2 2" xfId="3594"/>
    <cellStyle name="_NIM 06 Base Case Current Trends_Electric Rev Req Model (2009 GRC) Rebuttal 3" xfId="3595"/>
    <cellStyle name="_NIM 06 Base Case Current Trends_Electric Rev Req Model (2009 GRC) Rebuttal REmoval of New  WH Solar AdjustMI" xfId="3596"/>
    <cellStyle name="_NIM 06 Base Case Current Trends_Electric Rev Req Model (2009 GRC) Rebuttal REmoval of New  WH Solar AdjustMI 2" xfId="3597"/>
    <cellStyle name="_NIM 06 Base Case Current Trends_Electric Rev Req Model (2009 GRC) Rebuttal REmoval of New  WH Solar AdjustMI 2 2" xfId="3598"/>
    <cellStyle name="_NIM 06 Base Case Current Trends_Electric Rev Req Model (2009 GRC) Rebuttal REmoval of New  WH Solar AdjustMI 3" xfId="3599"/>
    <cellStyle name="_NIM 06 Base Case Current Trends_Electric Rev Req Model (2009 GRC) Revised 01-18-2010" xfId="3600"/>
    <cellStyle name="_NIM 06 Base Case Current Trends_Electric Rev Req Model (2009 GRC) Revised 01-18-2010 2" xfId="3601"/>
    <cellStyle name="_NIM 06 Base Case Current Trends_Electric Rev Req Model (2009 GRC) Revised 01-18-2010 2 2" xfId="3602"/>
    <cellStyle name="_NIM 06 Base Case Current Trends_Electric Rev Req Model (2009 GRC) Revised 01-18-2010 3" xfId="3603"/>
    <cellStyle name="_NIM 06 Base Case Current Trends_Final Order Electric EXHIBIT A-1" xfId="3604"/>
    <cellStyle name="_NIM 06 Base Case Current Trends_Final Order Electric EXHIBIT A-1 2" xfId="3605"/>
    <cellStyle name="_NIM 06 Base Case Current Trends_Final Order Electric EXHIBIT A-1 2 2" xfId="3606"/>
    <cellStyle name="_NIM 06 Base Case Current Trends_Final Order Electric EXHIBIT A-1 3" xfId="3607"/>
    <cellStyle name="_NIM 06 Base Case Current Trends_Rebuttal Power Costs" xfId="3608"/>
    <cellStyle name="_NIM 06 Base Case Current Trends_Rebuttal Power Costs 2" xfId="3609"/>
    <cellStyle name="_NIM 06 Base Case Current Trends_Rebuttal Power Costs 2 2" xfId="3610"/>
    <cellStyle name="_NIM 06 Base Case Current Trends_Rebuttal Power Costs 3" xfId="3611"/>
    <cellStyle name="_NIM 06 Base Case Current Trends_Rebuttal Power Costs_Adj Bench DR 3 for Initial Briefs (Electric)" xfId="3612"/>
    <cellStyle name="_NIM 06 Base Case Current Trends_Rebuttal Power Costs_Adj Bench DR 3 for Initial Briefs (Electric) 2" xfId="3613"/>
    <cellStyle name="_NIM 06 Base Case Current Trends_Rebuttal Power Costs_Adj Bench DR 3 for Initial Briefs (Electric) 2 2" xfId="3614"/>
    <cellStyle name="_NIM 06 Base Case Current Trends_Rebuttal Power Costs_Adj Bench DR 3 for Initial Briefs (Electric) 3" xfId="3615"/>
    <cellStyle name="_NIM 06 Base Case Current Trends_Rebuttal Power Costs_Electric Rev Req Model (2009 GRC) Rebuttal" xfId="3616"/>
    <cellStyle name="_NIM 06 Base Case Current Trends_Rebuttal Power Costs_Electric Rev Req Model (2009 GRC) Rebuttal 2" xfId="3617"/>
    <cellStyle name="_NIM 06 Base Case Current Trends_Rebuttal Power Costs_Electric Rev Req Model (2009 GRC) Rebuttal 2 2" xfId="3618"/>
    <cellStyle name="_NIM 06 Base Case Current Trends_Rebuttal Power Costs_Electric Rev Req Model (2009 GRC) Rebuttal 3" xfId="3619"/>
    <cellStyle name="_NIM 06 Base Case Current Trends_Rebuttal Power Costs_Electric Rev Req Model (2009 GRC) Rebuttal REmoval of New  WH Solar AdjustMI" xfId="3620"/>
    <cellStyle name="_NIM 06 Base Case Current Trends_Rebuttal Power Costs_Electric Rev Req Model (2009 GRC) Rebuttal REmoval of New  WH Solar AdjustMI 2" xfId="3621"/>
    <cellStyle name="_NIM 06 Base Case Current Trends_Rebuttal Power Costs_Electric Rev Req Model (2009 GRC) Rebuttal REmoval of New  WH Solar AdjustMI 2 2" xfId="3622"/>
    <cellStyle name="_NIM 06 Base Case Current Trends_Rebuttal Power Costs_Electric Rev Req Model (2009 GRC) Rebuttal REmoval of New  WH Solar AdjustMI 3" xfId="3623"/>
    <cellStyle name="_NIM 06 Base Case Current Trends_Rebuttal Power Costs_Electric Rev Req Model (2009 GRC) Revised 01-18-2010" xfId="3624"/>
    <cellStyle name="_NIM 06 Base Case Current Trends_Rebuttal Power Costs_Electric Rev Req Model (2009 GRC) Revised 01-18-2010 2" xfId="3625"/>
    <cellStyle name="_NIM 06 Base Case Current Trends_Rebuttal Power Costs_Electric Rev Req Model (2009 GRC) Revised 01-18-2010 2 2" xfId="3626"/>
    <cellStyle name="_NIM 06 Base Case Current Trends_Rebuttal Power Costs_Electric Rev Req Model (2009 GRC) Revised 01-18-2010 3" xfId="3627"/>
    <cellStyle name="_NIM 06 Base Case Current Trends_Rebuttal Power Costs_Final Order Electric EXHIBIT A-1" xfId="3628"/>
    <cellStyle name="_NIM 06 Base Case Current Trends_Rebuttal Power Costs_Final Order Electric EXHIBIT A-1 2" xfId="3629"/>
    <cellStyle name="_NIM 06 Base Case Current Trends_Rebuttal Power Costs_Final Order Electric EXHIBIT A-1 2 2" xfId="3630"/>
    <cellStyle name="_NIM 06 Base Case Current Trends_Rebuttal Power Costs_Final Order Electric EXHIBIT A-1 3" xfId="3631"/>
    <cellStyle name="_NIM 06 Base Case Current Trends_TENASKA REGULATORY ASSET" xfId="3632"/>
    <cellStyle name="_NIM 06 Base Case Current Trends_TENASKA REGULATORY ASSET 2" xfId="3633"/>
    <cellStyle name="_NIM 06 Base Case Current Trends_TENASKA REGULATORY ASSET 2 2" xfId="3634"/>
    <cellStyle name="_NIM 06 Base Case Current Trends_TENASKA REGULATORY ASSET 3" xfId="3635"/>
    <cellStyle name="_Portfolio SPlan Base Case.xls Chart 1" xfId="104"/>
    <cellStyle name="_Portfolio SPlan Base Case.xls Chart 1 2" xfId="3636"/>
    <cellStyle name="_Portfolio SPlan Base Case.xls Chart 1 2 2" xfId="3637"/>
    <cellStyle name="_Portfolio SPlan Base Case.xls Chart 1 3" xfId="3638"/>
    <cellStyle name="_Portfolio SPlan Base Case.xls Chart 1_Adj Bench DR 3 for Initial Briefs (Electric)" xfId="3639"/>
    <cellStyle name="_Portfolio SPlan Base Case.xls Chart 1_Adj Bench DR 3 for Initial Briefs (Electric) 2" xfId="3640"/>
    <cellStyle name="_Portfolio SPlan Base Case.xls Chart 1_Adj Bench DR 3 for Initial Briefs (Electric) 2 2" xfId="3641"/>
    <cellStyle name="_Portfolio SPlan Base Case.xls Chart 1_Adj Bench DR 3 for Initial Briefs (Electric) 3" xfId="3642"/>
    <cellStyle name="_Portfolio SPlan Base Case.xls Chart 1_Book2" xfId="3643"/>
    <cellStyle name="_Portfolio SPlan Base Case.xls Chart 1_Book2 2" xfId="3644"/>
    <cellStyle name="_Portfolio SPlan Base Case.xls Chart 1_Book2 2 2" xfId="3645"/>
    <cellStyle name="_Portfolio SPlan Base Case.xls Chart 1_Book2 3" xfId="3646"/>
    <cellStyle name="_Portfolio SPlan Base Case.xls Chart 1_Book2_Adj Bench DR 3 for Initial Briefs (Electric)" xfId="3647"/>
    <cellStyle name="_Portfolio SPlan Base Case.xls Chart 1_Book2_Adj Bench DR 3 for Initial Briefs (Electric) 2" xfId="3648"/>
    <cellStyle name="_Portfolio SPlan Base Case.xls Chart 1_Book2_Adj Bench DR 3 for Initial Briefs (Electric) 2 2" xfId="3649"/>
    <cellStyle name="_Portfolio SPlan Base Case.xls Chart 1_Book2_Adj Bench DR 3 for Initial Briefs (Electric) 3" xfId="3650"/>
    <cellStyle name="_Portfolio SPlan Base Case.xls Chart 1_Book2_Electric Rev Req Model (2009 GRC) Rebuttal" xfId="3651"/>
    <cellStyle name="_Portfolio SPlan Base Case.xls Chart 1_Book2_Electric Rev Req Model (2009 GRC) Rebuttal 2" xfId="3652"/>
    <cellStyle name="_Portfolio SPlan Base Case.xls Chart 1_Book2_Electric Rev Req Model (2009 GRC) Rebuttal 2 2" xfId="3653"/>
    <cellStyle name="_Portfolio SPlan Base Case.xls Chart 1_Book2_Electric Rev Req Model (2009 GRC) Rebuttal 3" xfId="3654"/>
    <cellStyle name="_Portfolio SPlan Base Case.xls Chart 1_Book2_Electric Rev Req Model (2009 GRC) Rebuttal REmoval of New  WH Solar AdjustMI" xfId="3655"/>
    <cellStyle name="_Portfolio SPlan Base Case.xls Chart 1_Book2_Electric Rev Req Model (2009 GRC) Rebuttal REmoval of New  WH Solar AdjustMI 2" xfId="3656"/>
    <cellStyle name="_Portfolio SPlan Base Case.xls Chart 1_Book2_Electric Rev Req Model (2009 GRC) Rebuttal REmoval of New  WH Solar AdjustMI 2 2" xfId="3657"/>
    <cellStyle name="_Portfolio SPlan Base Case.xls Chart 1_Book2_Electric Rev Req Model (2009 GRC) Rebuttal REmoval of New  WH Solar AdjustMI 3" xfId="3658"/>
    <cellStyle name="_Portfolio SPlan Base Case.xls Chart 1_Book2_Electric Rev Req Model (2009 GRC) Revised 01-18-2010" xfId="3659"/>
    <cellStyle name="_Portfolio SPlan Base Case.xls Chart 1_Book2_Electric Rev Req Model (2009 GRC) Revised 01-18-2010 2" xfId="3660"/>
    <cellStyle name="_Portfolio SPlan Base Case.xls Chart 1_Book2_Electric Rev Req Model (2009 GRC) Revised 01-18-2010 2 2" xfId="3661"/>
    <cellStyle name="_Portfolio SPlan Base Case.xls Chart 1_Book2_Electric Rev Req Model (2009 GRC) Revised 01-18-2010 3" xfId="3662"/>
    <cellStyle name="_Portfolio SPlan Base Case.xls Chart 1_Book2_Final Order Electric EXHIBIT A-1" xfId="3663"/>
    <cellStyle name="_Portfolio SPlan Base Case.xls Chart 1_Book2_Final Order Electric EXHIBIT A-1 2" xfId="3664"/>
    <cellStyle name="_Portfolio SPlan Base Case.xls Chart 1_Book2_Final Order Electric EXHIBIT A-1 2 2" xfId="3665"/>
    <cellStyle name="_Portfolio SPlan Base Case.xls Chart 1_Book2_Final Order Electric EXHIBIT A-1 3" xfId="3666"/>
    <cellStyle name="_Portfolio SPlan Base Case.xls Chart 1_Electric Rev Req Model (2009 GRC) " xfId="3667"/>
    <cellStyle name="_Portfolio SPlan Base Case.xls Chart 1_Electric Rev Req Model (2009 GRC)  2" xfId="3668"/>
    <cellStyle name="_Portfolio SPlan Base Case.xls Chart 1_Electric Rev Req Model (2009 GRC)  2 2" xfId="3669"/>
    <cellStyle name="_Portfolio SPlan Base Case.xls Chart 1_Electric Rev Req Model (2009 GRC)  3" xfId="3670"/>
    <cellStyle name="_Portfolio SPlan Base Case.xls Chart 1_Electric Rev Req Model (2009 GRC) Rebuttal" xfId="3671"/>
    <cellStyle name="_Portfolio SPlan Base Case.xls Chart 1_Electric Rev Req Model (2009 GRC) Rebuttal 2" xfId="3672"/>
    <cellStyle name="_Portfolio SPlan Base Case.xls Chart 1_Electric Rev Req Model (2009 GRC) Rebuttal 2 2" xfId="3673"/>
    <cellStyle name="_Portfolio SPlan Base Case.xls Chart 1_Electric Rev Req Model (2009 GRC) Rebuttal 3" xfId="3674"/>
    <cellStyle name="_Portfolio SPlan Base Case.xls Chart 1_Electric Rev Req Model (2009 GRC) Rebuttal REmoval of New  WH Solar AdjustMI" xfId="3675"/>
    <cellStyle name="_Portfolio SPlan Base Case.xls Chart 1_Electric Rev Req Model (2009 GRC) Rebuttal REmoval of New  WH Solar AdjustMI 2" xfId="3676"/>
    <cellStyle name="_Portfolio SPlan Base Case.xls Chart 1_Electric Rev Req Model (2009 GRC) Rebuttal REmoval of New  WH Solar AdjustMI 2 2" xfId="3677"/>
    <cellStyle name="_Portfolio SPlan Base Case.xls Chart 1_Electric Rev Req Model (2009 GRC) Rebuttal REmoval of New  WH Solar AdjustMI 3" xfId="3678"/>
    <cellStyle name="_Portfolio SPlan Base Case.xls Chart 1_Electric Rev Req Model (2009 GRC) Revised 01-18-2010" xfId="3679"/>
    <cellStyle name="_Portfolio SPlan Base Case.xls Chart 1_Electric Rev Req Model (2009 GRC) Revised 01-18-2010 2" xfId="3680"/>
    <cellStyle name="_Portfolio SPlan Base Case.xls Chart 1_Electric Rev Req Model (2009 GRC) Revised 01-18-2010 2 2" xfId="3681"/>
    <cellStyle name="_Portfolio SPlan Base Case.xls Chart 1_Electric Rev Req Model (2009 GRC) Revised 01-18-2010 3" xfId="3682"/>
    <cellStyle name="_Portfolio SPlan Base Case.xls Chart 1_Final Order Electric EXHIBIT A-1" xfId="3683"/>
    <cellStyle name="_Portfolio SPlan Base Case.xls Chart 1_Final Order Electric EXHIBIT A-1 2" xfId="3684"/>
    <cellStyle name="_Portfolio SPlan Base Case.xls Chart 1_Final Order Electric EXHIBIT A-1 2 2" xfId="3685"/>
    <cellStyle name="_Portfolio SPlan Base Case.xls Chart 1_Final Order Electric EXHIBIT A-1 3" xfId="3686"/>
    <cellStyle name="_Portfolio SPlan Base Case.xls Chart 1_Rebuttal Power Costs" xfId="3687"/>
    <cellStyle name="_Portfolio SPlan Base Case.xls Chart 1_Rebuttal Power Costs 2" xfId="3688"/>
    <cellStyle name="_Portfolio SPlan Base Case.xls Chart 1_Rebuttal Power Costs 2 2" xfId="3689"/>
    <cellStyle name="_Portfolio SPlan Base Case.xls Chart 1_Rebuttal Power Costs 3" xfId="3690"/>
    <cellStyle name="_Portfolio SPlan Base Case.xls Chart 1_Rebuttal Power Costs_Adj Bench DR 3 for Initial Briefs (Electric)" xfId="3691"/>
    <cellStyle name="_Portfolio SPlan Base Case.xls Chart 1_Rebuttal Power Costs_Adj Bench DR 3 for Initial Briefs (Electric) 2" xfId="3692"/>
    <cellStyle name="_Portfolio SPlan Base Case.xls Chart 1_Rebuttal Power Costs_Adj Bench DR 3 for Initial Briefs (Electric) 2 2" xfId="3693"/>
    <cellStyle name="_Portfolio SPlan Base Case.xls Chart 1_Rebuttal Power Costs_Adj Bench DR 3 for Initial Briefs (Electric) 3" xfId="3694"/>
    <cellStyle name="_Portfolio SPlan Base Case.xls Chart 1_Rebuttal Power Costs_Electric Rev Req Model (2009 GRC) Rebuttal" xfId="3695"/>
    <cellStyle name="_Portfolio SPlan Base Case.xls Chart 1_Rebuttal Power Costs_Electric Rev Req Model (2009 GRC) Rebuttal 2" xfId="3696"/>
    <cellStyle name="_Portfolio SPlan Base Case.xls Chart 1_Rebuttal Power Costs_Electric Rev Req Model (2009 GRC) Rebuttal 2 2" xfId="3697"/>
    <cellStyle name="_Portfolio SPlan Base Case.xls Chart 1_Rebuttal Power Costs_Electric Rev Req Model (2009 GRC) Rebuttal 3" xfId="3698"/>
    <cellStyle name="_Portfolio SPlan Base Case.xls Chart 1_Rebuttal Power Costs_Electric Rev Req Model (2009 GRC) Rebuttal REmoval of New  WH Solar AdjustMI" xfId="3699"/>
    <cellStyle name="_Portfolio SPlan Base Case.xls Chart 1_Rebuttal Power Costs_Electric Rev Req Model (2009 GRC) Rebuttal REmoval of New  WH Solar AdjustMI 2" xfId="3700"/>
    <cellStyle name="_Portfolio SPlan Base Case.xls Chart 1_Rebuttal Power Costs_Electric Rev Req Model (2009 GRC) Rebuttal REmoval of New  WH Solar AdjustMI 2 2" xfId="3701"/>
    <cellStyle name="_Portfolio SPlan Base Case.xls Chart 1_Rebuttal Power Costs_Electric Rev Req Model (2009 GRC) Rebuttal REmoval of New  WH Solar AdjustMI 3" xfId="3702"/>
    <cellStyle name="_Portfolio SPlan Base Case.xls Chart 1_Rebuttal Power Costs_Electric Rev Req Model (2009 GRC) Revised 01-18-2010" xfId="3703"/>
    <cellStyle name="_Portfolio SPlan Base Case.xls Chart 1_Rebuttal Power Costs_Electric Rev Req Model (2009 GRC) Revised 01-18-2010 2" xfId="3704"/>
    <cellStyle name="_Portfolio SPlan Base Case.xls Chart 1_Rebuttal Power Costs_Electric Rev Req Model (2009 GRC) Revised 01-18-2010 2 2" xfId="3705"/>
    <cellStyle name="_Portfolio SPlan Base Case.xls Chart 1_Rebuttal Power Costs_Electric Rev Req Model (2009 GRC) Revised 01-18-2010 3" xfId="3706"/>
    <cellStyle name="_Portfolio SPlan Base Case.xls Chart 1_Rebuttal Power Costs_Final Order Electric EXHIBIT A-1" xfId="3707"/>
    <cellStyle name="_Portfolio SPlan Base Case.xls Chart 1_Rebuttal Power Costs_Final Order Electric EXHIBIT A-1 2" xfId="3708"/>
    <cellStyle name="_Portfolio SPlan Base Case.xls Chart 1_Rebuttal Power Costs_Final Order Electric EXHIBIT A-1 2 2" xfId="3709"/>
    <cellStyle name="_Portfolio SPlan Base Case.xls Chart 1_Rebuttal Power Costs_Final Order Electric EXHIBIT A-1 3" xfId="3710"/>
    <cellStyle name="_Portfolio SPlan Base Case.xls Chart 1_TENASKA REGULATORY ASSET" xfId="3711"/>
    <cellStyle name="_Portfolio SPlan Base Case.xls Chart 1_TENASKA REGULATORY ASSET 2" xfId="3712"/>
    <cellStyle name="_Portfolio SPlan Base Case.xls Chart 1_TENASKA REGULATORY ASSET 2 2" xfId="3713"/>
    <cellStyle name="_Portfolio SPlan Base Case.xls Chart 1_TENASKA REGULATORY ASSET 3" xfId="3714"/>
    <cellStyle name="_Portfolio SPlan Base Case.xls Chart 2" xfId="105"/>
    <cellStyle name="_Portfolio SPlan Base Case.xls Chart 2 2" xfId="3715"/>
    <cellStyle name="_Portfolio SPlan Base Case.xls Chart 2 2 2" xfId="3716"/>
    <cellStyle name="_Portfolio SPlan Base Case.xls Chart 2 3" xfId="3717"/>
    <cellStyle name="_Portfolio SPlan Base Case.xls Chart 2_Adj Bench DR 3 for Initial Briefs (Electric)" xfId="3718"/>
    <cellStyle name="_Portfolio SPlan Base Case.xls Chart 2_Adj Bench DR 3 for Initial Briefs (Electric) 2" xfId="3719"/>
    <cellStyle name="_Portfolio SPlan Base Case.xls Chart 2_Adj Bench DR 3 for Initial Briefs (Electric) 2 2" xfId="3720"/>
    <cellStyle name="_Portfolio SPlan Base Case.xls Chart 2_Adj Bench DR 3 for Initial Briefs (Electric) 3" xfId="3721"/>
    <cellStyle name="_Portfolio SPlan Base Case.xls Chart 2_Book2" xfId="3722"/>
    <cellStyle name="_Portfolio SPlan Base Case.xls Chart 2_Book2 2" xfId="3723"/>
    <cellStyle name="_Portfolio SPlan Base Case.xls Chart 2_Book2 2 2" xfId="3724"/>
    <cellStyle name="_Portfolio SPlan Base Case.xls Chart 2_Book2 3" xfId="3725"/>
    <cellStyle name="_Portfolio SPlan Base Case.xls Chart 2_Book2_Adj Bench DR 3 for Initial Briefs (Electric)" xfId="3726"/>
    <cellStyle name="_Portfolio SPlan Base Case.xls Chart 2_Book2_Adj Bench DR 3 for Initial Briefs (Electric) 2" xfId="3727"/>
    <cellStyle name="_Portfolio SPlan Base Case.xls Chart 2_Book2_Adj Bench DR 3 for Initial Briefs (Electric) 2 2" xfId="3728"/>
    <cellStyle name="_Portfolio SPlan Base Case.xls Chart 2_Book2_Adj Bench DR 3 for Initial Briefs (Electric) 3" xfId="3729"/>
    <cellStyle name="_Portfolio SPlan Base Case.xls Chart 2_Book2_Electric Rev Req Model (2009 GRC) Rebuttal" xfId="3730"/>
    <cellStyle name="_Portfolio SPlan Base Case.xls Chart 2_Book2_Electric Rev Req Model (2009 GRC) Rebuttal 2" xfId="3731"/>
    <cellStyle name="_Portfolio SPlan Base Case.xls Chart 2_Book2_Electric Rev Req Model (2009 GRC) Rebuttal 2 2" xfId="3732"/>
    <cellStyle name="_Portfolio SPlan Base Case.xls Chart 2_Book2_Electric Rev Req Model (2009 GRC) Rebuttal 3" xfId="3733"/>
    <cellStyle name="_Portfolio SPlan Base Case.xls Chart 2_Book2_Electric Rev Req Model (2009 GRC) Rebuttal REmoval of New  WH Solar AdjustMI" xfId="3734"/>
    <cellStyle name="_Portfolio SPlan Base Case.xls Chart 2_Book2_Electric Rev Req Model (2009 GRC) Rebuttal REmoval of New  WH Solar AdjustMI 2" xfId="3735"/>
    <cellStyle name="_Portfolio SPlan Base Case.xls Chart 2_Book2_Electric Rev Req Model (2009 GRC) Rebuttal REmoval of New  WH Solar AdjustMI 2 2" xfId="3736"/>
    <cellStyle name="_Portfolio SPlan Base Case.xls Chart 2_Book2_Electric Rev Req Model (2009 GRC) Rebuttal REmoval of New  WH Solar AdjustMI 3" xfId="3737"/>
    <cellStyle name="_Portfolio SPlan Base Case.xls Chart 2_Book2_Electric Rev Req Model (2009 GRC) Revised 01-18-2010" xfId="3738"/>
    <cellStyle name="_Portfolio SPlan Base Case.xls Chart 2_Book2_Electric Rev Req Model (2009 GRC) Revised 01-18-2010 2" xfId="3739"/>
    <cellStyle name="_Portfolio SPlan Base Case.xls Chart 2_Book2_Electric Rev Req Model (2009 GRC) Revised 01-18-2010 2 2" xfId="3740"/>
    <cellStyle name="_Portfolio SPlan Base Case.xls Chart 2_Book2_Electric Rev Req Model (2009 GRC) Revised 01-18-2010 3" xfId="3741"/>
    <cellStyle name="_Portfolio SPlan Base Case.xls Chart 2_Book2_Final Order Electric EXHIBIT A-1" xfId="3742"/>
    <cellStyle name="_Portfolio SPlan Base Case.xls Chart 2_Book2_Final Order Electric EXHIBIT A-1 2" xfId="3743"/>
    <cellStyle name="_Portfolio SPlan Base Case.xls Chart 2_Book2_Final Order Electric EXHIBIT A-1 2 2" xfId="3744"/>
    <cellStyle name="_Portfolio SPlan Base Case.xls Chart 2_Book2_Final Order Electric EXHIBIT A-1 3" xfId="3745"/>
    <cellStyle name="_Portfolio SPlan Base Case.xls Chart 2_Electric Rev Req Model (2009 GRC) " xfId="3746"/>
    <cellStyle name="_Portfolio SPlan Base Case.xls Chart 2_Electric Rev Req Model (2009 GRC)  2" xfId="3747"/>
    <cellStyle name="_Portfolio SPlan Base Case.xls Chart 2_Electric Rev Req Model (2009 GRC)  2 2" xfId="3748"/>
    <cellStyle name="_Portfolio SPlan Base Case.xls Chart 2_Electric Rev Req Model (2009 GRC)  3" xfId="3749"/>
    <cellStyle name="_Portfolio SPlan Base Case.xls Chart 2_Electric Rev Req Model (2009 GRC) Rebuttal" xfId="3750"/>
    <cellStyle name="_Portfolio SPlan Base Case.xls Chart 2_Electric Rev Req Model (2009 GRC) Rebuttal 2" xfId="3751"/>
    <cellStyle name="_Portfolio SPlan Base Case.xls Chart 2_Electric Rev Req Model (2009 GRC) Rebuttal 2 2" xfId="3752"/>
    <cellStyle name="_Portfolio SPlan Base Case.xls Chart 2_Electric Rev Req Model (2009 GRC) Rebuttal 3" xfId="3753"/>
    <cellStyle name="_Portfolio SPlan Base Case.xls Chart 2_Electric Rev Req Model (2009 GRC) Rebuttal REmoval of New  WH Solar AdjustMI" xfId="3754"/>
    <cellStyle name="_Portfolio SPlan Base Case.xls Chart 2_Electric Rev Req Model (2009 GRC) Rebuttal REmoval of New  WH Solar AdjustMI 2" xfId="3755"/>
    <cellStyle name="_Portfolio SPlan Base Case.xls Chart 2_Electric Rev Req Model (2009 GRC) Rebuttal REmoval of New  WH Solar AdjustMI 2 2" xfId="3756"/>
    <cellStyle name="_Portfolio SPlan Base Case.xls Chart 2_Electric Rev Req Model (2009 GRC) Rebuttal REmoval of New  WH Solar AdjustMI 3" xfId="3757"/>
    <cellStyle name="_Portfolio SPlan Base Case.xls Chart 2_Electric Rev Req Model (2009 GRC) Revised 01-18-2010" xfId="3758"/>
    <cellStyle name="_Portfolio SPlan Base Case.xls Chart 2_Electric Rev Req Model (2009 GRC) Revised 01-18-2010 2" xfId="3759"/>
    <cellStyle name="_Portfolio SPlan Base Case.xls Chart 2_Electric Rev Req Model (2009 GRC) Revised 01-18-2010 2 2" xfId="3760"/>
    <cellStyle name="_Portfolio SPlan Base Case.xls Chart 2_Electric Rev Req Model (2009 GRC) Revised 01-18-2010 3" xfId="3761"/>
    <cellStyle name="_Portfolio SPlan Base Case.xls Chart 2_Final Order Electric EXHIBIT A-1" xfId="3762"/>
    <cellStyle name="_Portfolio SPlan Base Case.xls Chart 2_Final Order Electric EXHIBIT A-1 2" xfId="3763"/>
    <cellStyle name="_Portfolio SPlan Base Case.xls Chart 2_Final Order Electric EXHIBIT A-1 2 2" xfId="3764"/>
    <cellStyle name="_Portfolio SPlan Base Case.xls Chart 2_Final Order Electric EXHIBIT A-1 3" xfId="3765"/>
    <cellStyle name="_Portfolio SPlan Base Case.xls Chart 2_Rebuttal Power Costs" xfId="3766"/>
    <cellStyle name="_Portfolio SPlan Base Case.xls Chart 2_Rebuttal Power Costs 2" xfId="3767"/>
    <cellStyle name="_Portfolio SPlan Base Case.xls Chart 2_Rebuttal Power Costs 2 2" xfId="3768"/>
    <cellStyle name="_Portfolio SPlan Base Case.xls Chart 2_Rebuttal Power Costs 3" xfId="3769"/>
    <cellStyle name="_Portfolio SPlan Base Case.xls Chart 2_Rebuttal Power Costs_Adj Bench DR 3 for Initial Briefs (Electric)" xfId="3770"/>
    <cellStyle name="_Portfolio SPlan Base Case.xls Chart 2_Rebuttal Power Costs_Adj Bench DR 3 for Initial Briefs (Electric) 2" xfId="3771"/>
    <cellStyle name="_Portfolio SPlan Base Case.xls Chart 2_Rebuttal Power Costs_Adj Bench DR 3 for Initial Briefs (Electric) 2 2" xfId="3772"/>
    <cellStyle name="_Portfolio SPlan Base Case.xls Chart 2_Rebuttal Power Costs_Adj Bench DR 3 for Initial Briefs (Electric) 3" xfId="3773"/>
    <cellStyle name="_Portfolio SPlan Base Case.xls Chart 2_Rebuttal Power Costs_Electric Rev Req Model (2009 GRC) Rebuttal" xfId="3774"/>
    <cellStyle name="_Portfolio SPlan Base Case.xls Chart 2_Rebuttal Power Costs_Electric Rev Req Model (2009 GRC) Rebuttal 2" xfId="3775"/>
    <cellStyle name="_Portfolio SPlan Base Case.xls Chart 2_Rebuttal Power Costs_Electric Rev Req Model (2009 GRC) Rebuttal 2 2" xfId="3776"/>
    <cellStyle name="_Portfolio SPlan Base Case.xls Chart 2_Rebuttal Power Costs_Electric Rev Req Model (2009 GRC) Rebuttal 3" xfId="3777"/>
    <cellStyle name="_Portfolio SPlan Base Case.xls Chart 2_Rebuttal Power Costs_Electric Rev Req Model (2009 GRC) Rebuttal REmoval of New  WH Solar AdjustMI" xfId="3778"/>
    <cellStyle name="_Portfolio SPlan Base Case.xls Chart 2_Rebuttal Power Costs_Electric Rev Req Model (2009 GRC) Rebuttal REmoval of New  WH Solar AdjustMI 2" xfId="3779"/>
    <cellStyle name="_Portfolio SPlan Base Case.xls Chart 2_Rebuttal Power Costs_Electric Rev Req Model (2009 GRC) Rebuttal REmoval of New  WH Solar AdjustMI 2 2" xfId="3780"/>
    <cellStyle name="_Portfolio SPlan Base Case.xls Chart 2_Rebuttal Power Costs_Electric Rev Req Model (2009 GRC) Rebuttal REmoval of New  WH Solar AdjustMI 3" xfId="3781"/>
    <cellStyle name="_Portfolio SPlan Base Case.xls Chart 2_Rebuttal Power Costs_Electric Rev Req Model (2009 GRC) Revised 01-18-2010" xfId="3782"/>
    <cellStyle name="_Portfolio SPlan Base Case.xls Chart 2_Rebuttal Power Costs_Electric Rev Req Model (2009 GRC) Revised 01-18-2010 2" xfId="3783"/>
    <cellStyle name="_Portfolio SPlan Base Case.xls Chart 2_Rebuttal Power Costs_Electric Rev Req Model (2009 GRC) Revised 01-18-2010 2 2" xfId="3784"/>
    <cellStyle name="_Portfolio SPlan Base Case.xls Chart 2_Rebuttal Power Costs_Electric Rev Req Model (2009 GRC) Revised 01-18-2010 3" xfId="3785"/>
    <cellStyle name="_Portfolio SPlan Base Case.xls Chart 2_Rebuttal Power Costs_Final Order Electric EXHIBIT A-1" xfId="3786"/>
    <cellStyle name="_Portfolio SPlan Base Case.xls Chart 2_Rebuttal Power Costs_Final Order Electric EXHIBIT A-1 2" xfId="3787"/>
    <cellStyle name="_Portfolio SPlan Base Case.xls Chart 2_Rebuttal Power Costs_Final Order Electric EXHIBIT A-1 2 2" xfId="3788"/>
    <cellStyle name="_Portfolio SPlan Base Case.xls Chart 2_Rebuttal Power Costs_Final Order Electric EXHIBIT A-1 3" xfId="3789"/>
    <cellStyle name="_Portfolio SPlan Base Case.xls Chart 2_TENASKA REGULATORY ASSET" xfId="3790"/>
    <cellStyle name="_Portfolio SPlan Base Case.xls Chart 2_TENASKA REGULATORY ASSET 2" xfId="3791"/>
    <cellStyle name="_Portfolio SPlan Base Case.xls Chart 2_TENASKA REGULATORY ASSET 2 2" xfId="3792"/>
    <cellStyle name="_Portfolio SPlan Base Case.xls Chart 2_TENASKA REGULATORY ASSET 3" xfId="3793"/>
    <cellStyle name="_Portfolio SPlan Base Case.xls Chart 3" xfId="106"/>
    <cellStyle name="_Portfolio SPlan Base Case.xls Chart 3 2" xfId="3794"/>
    <cellStyle name="_Portfolio SPlan Base Case.xls Chart 3 2 2" xfId="3795"/>
    <cellStyle name="_Portfolio SPlan Base Case.xls Chart 3 3" xfId="3796"/>
    <cellStyle name="_Portfolio SPlan Base Case.xls Chart 3_Adj Bench DR 3 for Initial Briefs (Electric)" xfId="3797"/>
    <cellStyle name="_Portfolio SPlan Base Case.xls Chart 3_Adj Bench DR 3 for Initial Briefs (Electric) 2" xfId="3798"/>
    <cellStyle name="_Portfolio SPlan Base Case.xls Chart 3_Adj Bench DR 3 for Initial Briefs (Electric) 2 2" xfId="3799"/>
    <cellStyle name="_Portfolio SPlan Base Case.xls Chart 3_Adj Bench DR 3 for Initial Briefs (Electric) 3" xfId="3800"/>
    <cellStyle name="_Portfolio SPlan Base Case.xls Chart 3_Book2" xfId="3801"/>
    <cellStyle name="_Portfolio SPlan Base Case.xls Chart 3_Book2 2" xfId="3802"/>
    <cellStyle name="_Portfolio SPlan Base Case.xls Chart 3_Book2 2 2" xfId="3803"/>
    <cellStyle name="_Portfolio SPlan Base Case.xls Chart 3_Book2 3" xfId="3804"/>
    <cellStyle name="_Portfolio SPlan Base Case.xls Chart 3_Book2_Adj Bench DR 3 for Initial Briefs (Electric)" xfId="3805"/>
    <cellStyle name="_Portfolio SPlan Base Case.xls Chart 3_Book2_Adj Bench DR 3 for Initial Briefs (Electric) 2" xfId="3806"/>
    <cellStyle name="_Portfolio SPlan Base Case.xls Chart 3_Book2_Adj Bench DR 3 for Initial Briefs (Electric) 2 2" xfId="3807"/>
    <cellStyle name="_Portfolio SPlan Base Case.xls Chart 3_Book2_Adj Bench DR 3 for Initial Briefs (Electric) 3" xfId="3808"/>
    <cellStyle name="_Portfolio SPlan Base Case.xls Chart 3_Book2_Electric Rev Req Model (2009 GRC) Rebuttal" xfId="3809"/>
    <cellStyle name="_Portfolio SPlan Base Case.xls Chart 3_Book2_Electric Rev Req Model (2009 GRC) Rebuttal 2" xfId="3810"/>
    <cellStyle name="_Portfolio SPlan Base Case.xls Chart 3_Book2_Electric Rev Req Model (2009 GRC) Rebuttal 2 2" xfId="3811"/>
    <cellStyle name="_Portfolio SPlan Base Case.xls Chart 3_Book2_Electric Rev Req Model (2009 GRC) Rebuttal 3" xfId="3812"/>
    <cellStyle name="_Portfolio SPlan Base Case.xls Chart 3_Book2_Electric Rev Req Model (2009 GRC) Rebuttal REmoval of New  WH Solar AdjustMI" xfId="3813"/>
    <cellStyle name="_Portfolio SPlan Base Case.xls Chart 3_Book2_Electric Rev Req Model (2009 GRC) Rebuttal REmoval of New  WH Solar AdjustMI 2" xfId="3814"/>
    <cellStyle name="_Portfolio SPlan Base Case.xls Chart 3_Book2_Electric Rev Req Model (2009 GRC) Rebuttal REmoval of New  WH Solar AdjustMI 2 2" xfId="3815"/>
    <cellStyle name="_Portfolio SPlan Base Case.xls Chart 3_Book2_Electric Rev Req Model (2009 GRC) Rebuttal REmoval of New  WH Solar AdjustMI 3" xfId="3816"/>
    <cellStyle name="_Portfolio SPlan Base Case.xls Chart 3_Book2_Electric Rev Req Model (2009 GRC) Revised 01-18-2010" xfId="3817"/>
    <cellStyle name="_Portfolio SPlan Base Case.xls Chart 3_Book2_Electric Rev Req Model (2009 GRC) Revised 01-18-2010 2" xfId="3818"/>
    <cellStyle name="_Portfolio SPlan Base Case.xls Chart 3_Book2_Electric Rev Req Model (2009 GRC) Revised 01-18-2010 2 2" xfId="3819"/>
    <cellStyle name="_Portfolio SPlan Base Case.xls Chart 3_Book2_Electric Rev Req Model (2009 GRC) Revised 01-18-2010 3" xfId="3820"/>
    <cellStyle name="_Portfolio SPlan Base Case.xls Chart 3_Book2_Final Order Electric EXHIBIT A-1" xfId="3821"/>
    <cellStyle name="_Portfolio SPlan Base Case.xls Chart 3_Book2_Final Order Electric EXHIBIT A-1 2" xfId="3822"/>
    <cellStyle name="_Portfolio SPlan Base Case.xls Chart 3_Book2_Final Order Electric EXHIBIT A-1 2 2" xfId="3823"/>
    <cellStyle name="_Portfolio SPlan Base Case.xls Chart 3_Book2_Final Order Electric EXHIBIT A-1 3" xfId="3824"/>
    <cellStyle name="_Portfolio SPlan Base Case.xls Chart 3_Electric Rev Req Model (2009 GRC) " xfId="3825"/>
    <cellStyle name="_Portfolio SPlan Base Case.xls Chart 3_Electric Rev Req Model (2009 GRC)  2" xfId="3826"/>
    <cellStyle name="_Portfolio SPlan Base Case.xls Chart 3_Electric Rev Req Model (2009 GRC)  2 2" xfId="3827"/>
    <cellStyle name="_Portfolio SPlan Base Case.xls Chart 3_Electric Rev Req Model (2009 GRC)  3" xfId="3828"/>
    <cellStyle name="_Portfolio SPlan Base Case.xls Chart 3_Electric Rev Req Model (2009 GRC) Rebuttal" xfId="3829"/>
    <cellStyle name="_Portfolio SPlan Base Case.xls Chart 3_Electric Rev Req Model (2009 GRC) Rebuttal 2" xfId="3830"/>
    <cellStyle name="_Portfolio SPlan Base Case.xls Chart 3_Electric Rev Req Model (2009 GRC) Rebuttal 2 2" xfId="3831"/>
    <cellStyle name="_Portfolio SPlan Base Case.xls Chart 3_Electric Rev Req Model (2009 GRC) Rebuttal 3" xfId="3832"/>
    <cellStyle name="_Portfolio SPlan Base Case.xls Chart 3_Electric Rev Req Model (2009 GRC) Rebuttal REmoval of New  WH Solar AdjustMI" xfId="3833"/>
    <cellStyle name="_Portfolio SPlan Base Case.xls Chart 3_Electric Rev Req Model (2009 GRC) Rebuttal REmoval of New  WH Solar AdjustMI 2" xfId="3834"/>
    <cellStyle name="_Portfolio SPlan Base Case.xls Chart 3_Electric Rev Req Model (2009 GRC) Rebuttal REmoval of New  WH Solar AdjustMI 2 2" xfId="3835"/>
    <cellStyle name="_Portfolio SPlan Base Case.xls Chart 3_Electric Rev Req Model (2009 GRC) Rebuttal REmoval of New  WH Solar AdjustMI 3" xfId="3836"/>
    <cellStyle name="_Portfolio SPlan Base Case.xls Chart 3_Electric Rev Req Model (2009 GRC) Revised 01-18-2010" xfId="3837"/>
    <cellStyle name="_Portfolio SPlan Base Case.xls Chart 3_Electric Rev Req Model (2009 GRC) Revised 01-18-2010 2" xfId="3838"/>
    <cellStyle name="_Portfolio SPlan Base Case.xls Chart 3_Electric Rev Req Model (2009 GRC) Revised 01-18-2010 2 2" xfId="3839"/>
    <cellStyle name="_Portfolio SPlan Base Case.xls Chart 3_Electric Rev Req Model (2009 GRC) Revised 01-18-2010 3" xfId="3840"/>
    <cellStyle name="_Portfolio SPlan Base Case.xls Chart 3_Final Order Electric EXHIBIT A-1" xfId="3841"/>
    <cellStyle name="_Portfolio SPlan Base Case.xls Chart 3_Final Order Electric EXHIBIT A-1 2" xfId="3842"/>
    <cellStyle name="_Portfolio SPlan Base Case.xls Chart 3_Final Order Electric EXHIBIT A-1 2 2" xfId="3843"/>
    <cellStyle name="_Portfolio SPlan Base Case.xls Chart 3_Final Order Electric EXHIBIT A-1 3" xfId="3844"/>
    <cellStyle name="_Portfolio SPlan Base Case.xls Chart 3_Rebuttal Power Costs" xfId="3845"/>
    <cellStyle name="_Portfolio SPlan Base Case.xls Chart 3_Rebuttal Power Costs 2" xfId="3846"/>
    <cellStyle name="_Portfolio SPlan Base Case.xls Chart 3_Rebuttal Power Costs 2 2" xfId="3847"/>
    <cellStyle name="_Portfolio SPlan Base Case.xls Chart 3_Rebuttal Power Costs 3" xfId="3848"/>
    <cellStyle name="_Portfolio SPlan Base Case.xls Chart 3_Rebuttal Power Costs_Adj Bench DR 3 for Initial Briefs (Electric)" xfId="3849"/>
    <cellStyle name="_Portfolio SPlan Base Case.xls Chart 3_Rebuttal Power Costs_Adj Bench DR 3 for Initial Briefs (Electric) 2" xfId="3850"/>
    <cellStyle name="_Portfolio SPlan Base Case.xls Chart 3_Rebuttal Power Costs_Adj Bench DR 3 for Initial Briefs (Electric) 2 2" xfId="3851"/>
    <cellStyle name="_Portfolio SPlan Base Case.xls Chart 3_Rebuttal Power Costs_Adj Bench DR 3 for Initial Briefs (Electric) 3" xfId="3852"/>
    <cellStyle name="_Portfolio SPlan Base Case.xls Chart 3_Rebuttal Power Costs_Electric Rev Req Model (2009 GRC) Rebuttal" xfId="3853"/>
    <cellStyle name="_Portfolio SPlan Base Case.xls Chart 3_Rebuttal Power Costs_Electric Rev Req Model (2009 GRC) Rebuttal 2" xfId="3854"/>
    <cellStyle name="_Portfolio SPlan Base Case.xls Chart 3_Rebuttal Power Costs_Electric Rev Req Model (2009 GRC) Rebuttal 2 2" xfId="3855"/>
    <cellStyle name="_Portfolio SPlan Base Case.xls Chart 3_Rebuttal Power Costs_Electric Rev Req Model (2009 GRC) Rebuttal 3" xfId="3856"/>
    <cellStyle name="_Portfolio SPlan Base Case.xls Chart 3_Rebuttal Power Costs_Electric Rev Req Model (2009 GRC) Rebuttal REmoval of New  WH Solar AdjustMI" xfId="3857"/>
    <cellStyle name="_Portfolio SPlan Base Case.xls Chart 3_Rebuttal Power Costs_Electric Rev Req Model (2009 GRC) Rebuttal REmoval of New  WH Solar AdjustMI 2" xfId="3858"/>
    <cellStyle name="_Portfolio SPlan Base Case.xls Chart 3_Rebuttal Power Costs_Electric Rev Req Model (2009 GRC) Rebuttal REmoval of New  WH Solar AdjustMI 2 2" xfId="3859"/>
    <cellStyle name="_Portfolio SPlan Base Case.xls Chart 3_Rebuttal Power Costs_Electric Rev Req Model (2009 GRC) Rebuttal REmoval of New  WH Solar AdjustMI 3" xfId="3860"/>
    <cellStyle name="_Portfolio SPlan Base Case.xls Chart 3_Rebuttal Power Costs_Electric Rev Req Model (2009 GRC) Revised 01-18-2010" xfId="3861"/>
    <cellStyle name="_Portfolio SPlan Base Case.xls Chart 3_Rebuttal Power Costs_Electric Rev Req Model (2009 GRC) Revised 01-18-2010 2" xfId="3862"/>
    <cellStyle name="_Portfolio SPlan Base Case.xls Chart 3_Rebuttal Power Costs_Electric Rev Req Model (2009 GRC) Revised 01-18-2010 2 2" xfId="3863"/>
    <cellStyle name="_Portfolio SPlan Base Case.xls Chart 3_Rebuttal Power Costs_Electric Rev Req Model (2009 GRC) Revised 01-18-2010 3" xfId="3864"/>
    <cellStyle name="_Portfolio SPlan Base Case.xls Chart 3_Rebuttal Power Costs_Final Order Electric EXHIBIT A-1" xfId="3865"/>
    <cellStyle name="_Portfolio SPlan Base Case.xls Chart 3_Rebuttal Power Costs_Final Order Electric EXHIBIT A-1 2" xfId="3866"/>
    <cellStyle name="_Portfolio SPlan Base Case.xls Chart 3_Rebuttal Power Costs_Final Order Electric EXHIBIT A-1 2 2" xfId="3867"/>
    <cellStyle name="_Portfolio SPlan Base Case.xls Chart 3_Rebuttal Power Costs_Final Order Electric EXHIBIT A-1 3" xfId="3868"/>
    <cellStyle name="_Portfolio SPlan Base Case.xls Chart 3_TENASKA REGULATORY ASSET" xfId="3869"/>
    <cellStyle name="_Portfolio SPlan Base Case.xls Chart 3_TENASKA REGULATORY ASSET 2" xfId="3870"/>
    <cellStyle name="_Portfolio SPlan Base Case.xls Chart 3_TENASKA REGULATORY ASSET 2 2" xfId="3871"/>
    <cellStyle name="_Portfolio SPlan Base Case.xls Chart 3_TENASKA REGULATORY ASSET 3" xfId="3872"/>
    <cellStyle name="_Power Cost Value Copy 11.30.05 gas 1.09.06 AURORA at 1.10.06" xfId="107"/>
    <cellStyle name="_Power Cost Value Copy 11.30.05 gas 1.09.06 AURORA at 1.10.06 2" xfId="3873"/>
    <cellStyle name="_Power Cost Value Copy 11.30.05 gas 1.09.06 AURORA at 1.10.06 2 2" xfId="3874"/>
    <cellStyle name="_Power Cost Value Copy 11.30.05 gas 1.09.06 AURORA at 1.10.06 2 2 2" xfId="3875"/>
    <cellStyle name="_Power Cost Value Copy 11.30.05 gas 1.09.06 AURORA at 1.10.06 2 3" xfId="3876"/>
    <cellStyle name="_Power Cost Value Copy 11.30.05 gas 1.09.06 AURORA at 1.10.06 3" xfId="3877"/>
    <cellStyle name="_Power Cost Value Copy 11.30.05 gas 1.09.06 AURORA at 1.10.06 3 2" xfId="3878"/>
    <cellStyle name="_Power Cost Value Copy 11.30.05 gas 1.09.06 AURORA at 1.10.06 4" xfId="3879"/>
    <cellStyle name="_Power Cost Value Copy 11.30.05 gas 1.09.06 AURORA at 1.10.06_04 07E Wild Horse Wind Expansion (C) (2)" xfId="108"/>
    <cellStyle name="_Power Cost Value Copy 11.30.05 gas 1.09.06 AURORA at 1.10.06_04 07E Wild Horse Wind Expansion (C) (2) 2" xfId="3880"/>
    <cellStyle name="_Power Cost Value Copy 11.30.05 gas 1.09.06 AURORA at 1.10.06_04 07E Wild Horse Wind Expansion (C) (2) 2 2" xfId="3881"/>
    <cellStyle name="_Power Cost Value Copy 11.30.05 gas 1.09.06 AURORA at 1.10.06_04 07E Wild Horse Wind Expansion (C) (2) 3" xfId="3882"/>
    <cellStyle name="_Power Cost Value Copy 11.30.05 gas 1.09.06 AURORA at 1.10.06_04 07E Wild Horse Wind Expansion (C) (2)_Adj Bench DR 3 for Initial Briefs (Electric)" xfId="3883"/>
    <cellStyle name="_Power Cost Value Copy 11.30.05 gas 1.09.06 AURORA at 1.10.06_04 07E Wild Horse Wind Expansion (C) (2)_Adj Bench DR 3 for Initial Briefs (Electric) 2" xfId="3884"/>
    <cellStyle name="_Power Cost Value Copy 11.30.05 gas 1.09.06 AURORA at 1.10.06_04 07E Wild Horse Wind Expansion (C) (2)_Adj Bench DR 3 for Initial Briefs (Electric) 2 2" xfId="3885"/>
    <cellStyle name="_Power Cost Value Copy 11.30.05 gas 1.09.06 AURORA at 1.10.06_04 07E Wild Horse Wind Expansion (C) (2)_Adj Bench DR 3 for Initial Briefs (Electric) 3" xfId="3886"/>
    <cellStyle name="_Power Cost Value Copy 11.30.05 gas 1.09.06 AURORA at 1.10.06_04 07E Wild Horse Wind Expansion (C) (2)_Electric Rev Req Model (2009 GRC) " xfId="3887"/>
    <cellStyle name="_Power Cost Value Copy 11.30.05 gas 1.09.06 AURORA at 1.10.06_04 07E Wild Horse Wind Expansion (C) (2)_Electric Rev Req Model (2009 GRC)  2" xfId="3888"/>
    <cellStyle name="_Power Cost Value Copy 11.30.05 gas 1.09.06 AURORA at 1.10.06_04 07E Wild Horse Wind Expansion (C) (2)_Electric Rev Req Model (2009 GRC)  2 2" xfId="3889"/>
    <cellStyle name="_Power Cost Value Copy 11.30.05 gas 1.09.06 AURORA at 1.10.06_04 07E Wild Horse Wind Expansion (C) (2)_Electric Rev Req Model (2009 GRC)  3" xfId="3890"/>
    <cellStyle name="_Power Cost Value Copy 11.30.05 gas 1.09.06 AURORA at 1.10.06_04 07E Wild Horse Wind Expansion (C) (2)_Electric Rev Req Model (2009 GRC) Rebuttal" xfId="3891"/>
    <cellStyle name="_Power Cost Value Copy 11.30.05 gas 1.09.06 AURORA at 1.10.06_04 07E Wild Horse Wind Expansion (C) (2)_Electric Rev Req Model (2009 GRC) Rebuttal 2" xfId="3892"/>
    <cellStyle name="_Power Cost Value Copy 11.30.05 gas 1.09.06 AURORA at 1.10.06_04 07E Wild Horse Wind Expansion (C) (2)_Electric Rev Req Model (2009 GRC) Rebuttal 2 2" xfId="3893"/>
    <cellStyle name="_Power Cost Value Copy 11.30.05 gas 1.09.06 AURORA at 1.10.06_04 07E Wild Horse Wind Expansion (C) (2)_Electric Rev Req Model (2009 GRC) Rebuttal 3" xfId="3894"/>
    <cellStyle name="_Power Cost Value Copy 11.30.05 gas 1.09.06 AURORA at 1.10.06_04 07E Wild Horse Wind Expansion (C) (2)_Electric Rev Req Model (2009 GRC) Rebuttal REmoval of New  WH Solar AdjustMI" xfId="3895"/>
    <cellStyle name="_Power Cost Value Copy 11.30.05 gas 1.09.06 AURORA at 1.10.06_04 07E Wild Horse Wind Expansion (C) (2)_Electric Rev Req Model (2009 GRC) Rebuttal REmoval of New  WH Solar AdjustMI 2" xfId="3896"/>
    <cellStyle name="_Power Cost Value Copy 11.30.05 gas 1.09.06 AURORA at 1.10.06_04 07E Wild Horse Wind Expansion (C) (2)_Electric Rev Req Model (2009 GRC) Rebuttal REmoval of New  WH Solar AdjustMI 2 2" xfId="3897"/>
    <cellStyle name="_Power Cost Value Copy 11.30.05 gas 1.09.06 AURORA at 1.10.06_04 07E Wild Horse Wind Expansion (C) (2)_Electric Rev Req Model (2009 GRC) Rebuttal REmoval of New  WH Solar AdjustMI 3" xfId="3898"/>
    <cellStyle name="_Power Cost Value Copy 11.30.05 gas 1.09.06 AURORA at 1.10.06_04 07E Wild Horse Wind Expansion (C) (2)_Electric Rev Req Model (2009 GRC) Revised 01-18-2010" xfId="3899"/>
    <cellStyle name="_Power Cost Value Copy 11.30.05 gas 1.09.06 AURORA at 1.10.06_04 07E Wild Horse Wind Expansion (C) (2)_Electric Rev Req Model (2009 GRC) Revised 01-18-2010 2" xfId="3900"/>
    <cellStyle name="_Power Cost Value Copy 11.30.05 gas 1.09.06 AURORA at 1.10.06_04 07E Wild Horse Wind Expansion (C) (2)_Electric Rev Req Model (2009 GRC) Revised 01-18-2010 2 2" xfId="3901"/>
    <cellStyle name="_Power Cost Value Copy 11.30.05 gas 1.09.06 AURORA at 1.10.06_04 07E Wild Horse Wind Expansion (C) (2)_Electric Rev Req Model (2009 GRC) Revised 01-18-2010 3" xfId="3902"/>
    <cellStyle name="_Power Cost Value Copy 11.30.05 gas 1.09.06 AURORA at 1.10.06_04 07E Wild Horse Wind Expansion (C) (2)_Final Order Electric EXHIBIT A-1" xfId="3903"/>
    <cellStyle name="_Power Cost Value Copy 11.30.05 gas 1.09.06 AURORA at 1.10.06_04 07E Wild Horse Wind Expansion (C) (2)_Final Order Electric EXHIBIT A-1 2" xfId="3904"/>
    <cellStyle name="_Power Cost Value Copy 11.30.05 gas 1.09.06 AURORA at 1.10.06_04 07E Wild Horse Wind Expansion (C) (2)_Final Order Electric EXHIBIT A-1 2 2" xfId="3905"/>
    <cellStyle name="_Power Cost Value Copy 11.30.05 gas 1.09.06 AURORA at 1.10.06_04 07E Wild Horse Wind Expansion (C) (2)_Final Order Electric EXHIBIT A-1 3" xfId="3906"/>
    <cellStyle name="_Power Cost Value Copy 11.30.05 gas 1.09.06 AURORA at 1.10.06_04 07E Wild Horse Wind Expansion (C) (2)_TENASKA REGULATORY ASSET" xfId="3907"/>
    <cellStyle name="_Power Cost Value Copy 11.30.05 gas 1.09.06 AURORA at 1.10.06_04 07E Wild Horse Wind Expansion (C) (2)_TENASKA REGULATORY ASSET 2" xfId="3908"/>
    <cellStyle name="_Power Cost Value Copy 11.30.05 gas 1.09.06 AURORA at 1.10.06_04 07E Wild Horse Wind Expansion (C) (2)_TENASKA REGULATORY ASSET 2 2" xfId="3909"/>
    <cellStyle name="_Power Cost Value Copy 11.30.05 gas 1.09.06 AURORA at 1.10.06_04 07E Wild Horse Wind Expansion (C) (2)_TENASKA REGULATORY ASSET 3" xfId="3910"/>
    <cellStyle name="_Power Cost Value Copy 11.30.05 gas 1.09.06 AURORA at 1.10.06_16.37E Wild Horse Expansion DeferralRevwrkingfile SF" xfId="3911"/>
    <cellStyle name="_Power Cost Value Copy 11.30.05 gas 1.09.06 AURORA at 1.10.06_16.37E Wild Horse Expansion DeferralRevwrkingfile SF 2" xfId="3912"/>
    <cellStyle name="_Power Cost Value Copy 11.30.05 gas 1.09.06 AURORA at 1.10.06_16.37E Wild Horse Expansion DeferralRevwrkingfile SF 2 2" xfId="3913"/>
    <cellStyle name="_Power Cost Value Copy 11.30.05 gas 1.09.06 AURORA at 1.10.06_16.37E Wild Horse Expansion DeferralRevwrkingfile SF 3" xfId="3914"/>
    <cellStyle name="_Power Cost Value Copy 11.30.05 gas 1.09.06 AURORA at 1.10.06_2010 PTC's July1_Dec31 2010 " xfId="543"/>
    <cellStyle name="_Power Cost Value Copy 11.30.05 gas 1.09.06 AURORA at 1.10.06_2010 PTC's Sept10_Aug11 (Version 4)" xfId="544"/>
    <cellStyle name="_Power Cost Value Copy 11.30.05 gas 1.09.06 AURORA at 1.10.06_4 31 Regulatory Assets and Liabilities  7 06- Exhibit D" xfId="3915"/>
    <cellStyle name="_Power Cost Value Copy 11.30.05 gas 1.09.06 AURORA at 1.10.06_4 31 Regulatory Assets and Liabilities  7 06- Exhibit D 2" xfId="3916"/>
    <cellStyle name="_Power Cost Value Copy 11.30.05 gas 1.09.06 AURORA at 1.10.06_4 31 Regulatory Assets and Liabilities  7 06- Exhibit D 2 2" xfId="3917"/>
    <cellStyle name="_Power Cost Value Copy 11.30.05 gas 1.09.06 AURORA at 1.10.06_4 31 Regulatory Assets and Liabilities  7 06- Exhibit D 3" xfId="3918"/>
    <cellStyle name="_Power Cost Value Copy 11.30.05 gas 1.09.06 AURORA at 1.10.06_4 32 Regulatory Assets and Liabilities  7 06- Exhibit D" xfId="3919"/>
    <cellStyle name="_Power Cost Value Copy 11.30.05 gas 1.09.06 AURORA at 1.10.06_4 32 Regulatory Assets and Liabilities  7 06- Exhibit D 2" xfId="3920"/>
    <cellStyle name="_Power Cost Value Copy 11.30.05 gas 1.09.06 AURORA at 1.10.06_4 32 Regulatory Assets and Liabilities  7 06- Exhibit D 2 2" xfId="3921"/>
    <cellStyle name="_Power Cost Value Copy 11.30.05 gas 1.09.06 AURORA at 1.10.06_4 32 Regulatory Assets and Liabilities  7 06- Exhibit D 3" xfId="3922"/>
    <cellStyle name="_Power Cost Value Copy 11.30.05 gas 1.09.06 AURORA at 1.10.06_Att B to RECs proceeds proposal" xfId="545"/>
    <cellStyle name="_Power Cost Value Copy 11.30.05 gas 1.09.06 AURORA at 1.10.06_Backup for Attachment B 2010-09-09" xfId="546"/>
    <cellStyle name="_Power Cost Value Copy 11.30.05 gas 1.09.06 AURORA at 1.10.06_Bench Request - Attachment B" xfId="547"/>
    <cellStyle name="_Power Cost Value Copy 11.30.05 gas 1.09.06 AURORA at 1.10.06_Book2" xfId="3923"/>
    <cellStyle name="_Power Cost Value Copy 11.30.05 gas 1.09.06 AURORA at 1.10.06_Book2 2" xfId="3924"/>
    <cellStyle name="_Power Cost Value Copy 11.30.05 gas 1.09.06 AURORA at 1.10.06_Book2 2 2" xfId="3925"/>
    <cellStyle name="_Power Cost Value Copy 11.30.05 gas 1.09.06 AURORA at 1.10.06_Book2 3" xfId="3926"/>
    <cellStyle name="_Power Cost Value Copy 11.30.05 gas 1.09.06 AURORA at 1.10.06_Book2_Adj Bench DR 3 for Initial Briefs (Electric)" xfId="3927"/>
    <cellStyle name="_Power Cost Value Copy 11.30.05 gas 1.09.06 AURORA at 1.10.06_Book2_Adj Bench DR 3 for Initial Briefs (Electric) 2" xfId="3928"/>
    <cellStyle name="_Power Cost Value Copy 11.30.05 gas 1.09.06 AURORA at 1.10.06_Book2_Adj Bench DR 3 for Initial Briefs (Electric) 2 2" xfId="3929"/>
    <cellStyle name="_Power Cost Value Copy 11.30.05 gas 1.09.06 AURORA at 1.10.06_Book2_Adj Bench DR 3 for Initial Briefs (Electric) 3" xfId="3930"/>
    <cellStyle name="_Power Cost Value Copy 11.30.05 gas 1.09.06 AURORA at 1.10.06_Book2_Electric Rev Req Model (2009 GRC) Rebuttal" xfId="3931"/>
    <cellStyle name="_Power Cost Value Copy 11.30.05 gas 1.09.06 AURORA at 1.10.06_Book2_Electric Rev Req Model (2009 GRC) Rebuttal 2" xfId="3932"/>
    <cellStyle name="_Power Cost Value Copy 11.30.05 gas 1.09.06 AURORA at 1.10.06_Book2_Electric Rev Req Model (2009 GRC) Rebuttal 2 2" xfId="3933"/>
    <cellStyle name="_Power Cost Value Copy 11.30.05 gas 1.09.06 AURORA at 1.10.06_Book2_Electric Rev Req Model (2009 GRC) Rebuttal 3" xfId="3934"/>
    <cellStyle name="_Power Cost Value Copy 11.30.05 gas 1.09.06 AURORA at 1.10.06_Book2_Electric Rev Req Model (2009 GRC) Rebuttal REmoval of New  WH Solar AdjustMI" xfId="3935"/>
    <cellStyle name="_Power Cost Value Copy 11.30.05 gas 1.09.06 AURORA at 1.10.06_Book2_Electric Rev Req Model (2009 GRC) Rebuttal REmoval of New  WH Solar AdjustMI 2" xfId="3936"/>
    <cellStyle name="_Power Cost Value Copy 11.30.05 gas 1.09.06 AURORA at 1.10.06_Book2_Electric Rev Req Model (2009 GRC) Rebuttal REmoval of New  WH Solar AdjustMI 2 2" xfId="3937"/>
    <cellStyle name="_Power Cost Value Copy 11.30.05 gas 1.09.06 AURORA at 1.10.06_Book2_Electric Rev Req Model (2009 GRC) Rebuttal REmoval of New  WH Solar AdjustMI 3" xfId="3938"/>
    <cellStyle name="_Power Cost Value Copy 11.30.05 gas 1.09.06 AURORA at 1.10.06_Book2_Electric Rev Req Model (2009 GRC) Revised 01-18-2010" xfId="3939"/>
    <cellStyle name="_Power Cost Value Copy 11.30.05 gas 1.09.06 AURORA at 1.10.06_Book2_Electric Rev Req Model (2009 GRC) Revised 01-18-2010 2" xfId="3940"/>
    <cellStyle name="_Power Cost Value Copy 11.30.05 gas 1.09.06 AURORA at 1.10.06_Book2_Electric Rev Req Model (2009 GRC) Revised 01-18-2010 2 2" xfId="3941"/>
    <cellStyle name="_Power Cost Value Copy 11.30.05 gas 1.09.06 AURORA at 1.10.06_Book2_Electric Rev Req Model (2009 GRC) Revised 01-18-2010 3" xfId="3942"/>
    <cellStyle name="_Power Cost Value Copy 11.30.05 gas 1.09.06 AURORA at 1.10.06_Book2_Final Order Electric EXHIBIT A-1" xfId="3943"/>
    <cellStyle name="_Power Cost Value Copy 11.30.05 gas 1.09.06 AURORA at 1.10.06_Book2_Final Order Electric EXHIBIT A-1 2" xfId="3944"/>
    <cellStyle name="_Power Cost Value Copy 11.30.05 gas 1.09.06 AURORA at 1.10.06_Book2_Final Order Electric EXHIBIT A-1 2 2" xfId="3945"/>
    <cellStyle name="_Power Cost Value Copy 11.30.05 gas 1.09.06 AURORA at 1.10.06_Book2_Final Order Electric EXHIBIT A-1 3" xfId="3946"/>
    <cellStyle name="_Power Cost Value Copy 11.30.05 gas 1.09.06 AURORA at 1.10.06_Book4" xfId="3947"/>
    <cellStyle name="_Power Cost Value Copy 11.30.05 gas 1.09.06 AURORA at 1.10.06_Book4 2" xfId="3948"/>
    <cellStyle name="_Power Cost Value Copy 11.30.05 gas 1.09.06 AURORA at 1.10.06_Book4 2 2" xfId="3949"/>
    <cellStyle name="_Power Cost Value Copy 11.30.05 gas 1.09.06 AURORA at 1.10.06_Book4 3" xfId="3950"/>
    <cellStyle name="_Power Cost Value Copy 11.30.05 gas 1.09.06 AURORA at 1.10.06_Book9" xfId="3951"/>
    <cellStyle name="_Power Cost Value Copy 11.30.05 gas 1.09.06 AURORA at 1.10.06_Book9 2" xfId="3952"/>
    <cellStyle name="_Power Cost Value Copy 11.30.05 gas 1.09.06 AURORA at 1.10.06_Book9 2 2" xfId="3953"/>
    <cellStyle name="_Power Cost Value Copy 11.30.05 gas 1.09.06 AURORA at 1.10.06_Book9 3" xfId="3954"/>
    <cellStyle name="_Power Cost Value Copy 11.30.05 gas 1.09.06 AURORA at 1.10.06_Check the Interest Calculation" xfId="548"/>
    <cellStyle name="_Power Cost Value Copy 11.30.05 gas 1.09.06 AURORA at 1.10.06_Check the Interest Calculation_Scenario 1 REC vs PTC Offset" xfId="549"/>
    <cellStyle name="_Power Cost Value Copy 11.30.05 gas 1.09.06 AURORA at 1.10.06_Check the Interest Calculation_Scenario 3" xfId="550"/>
    <cellStyle name="_Power Cost Value Copy 11.30.05 gas 1.09.06 AURORA at 1.10.06_Direct Assignment Distribution Plant 2008" xfId="109"/>
    <cellStyle name="_Power Cost Value Copy 11.30.05 gas 1.09.06 AURORA at 1.10.06_Direct Assignment Distribution Plant 2008 2" xfId="3955"/>
    <cellStyle name="_Power Cost Value Copy 11.30.05 gas 1.09.06 AURORA at 1.10.06_Direct Assignment Distribution Plant 2008 2 2" xfId="3956"/>
    <cellStyle name="_Power Cost Value Copy 11.30.05 gas 1.09.06 AURORA at 1.10.06_Direct Assignment Distribution Plant 2008 2 2 2" xfId="3957"/>
    <cellStyle name="_Power Cost Value Copy 11.30.05 gas 1.09.06 AURORA at 1.10.06_Direct Assignment Distribution Plant 2008 2 3" xfId="3958"/>
    <cellStyle name="_Power Cost Value Copy 11.30.05 gas 1.09.06 AURORA at 1.10.06_Direct Assignment Distribution Plant 2008 2 3 2" xfId="3959"/>
    <cellStyle name="_Power Cost Value Copy 11.30.05 gas 1.09.06 AURORA at 1.10.06_Direct Assignment Distribution Plant 2008 2 4" xfId="3960"/>
    <cellStyle name="_Power Cost Value Copy 11.30.05 gas 1.09.06 AURORA at 1.10.06_Direct Assignment Distribution Plant 2008 2 4 2" xfId="3961"/>
    <cellStyle name="_Power Cost Value Copy 11.30.05 gas 1.09.06 AURORA at 1.10.06_Direct Assignment Distribution Plant 2008 3" xfId="3962"/>
    <cellStyle name="_Power Cost Value Copy 11.30.05 gas 1.09.06 AURORA at 1.10.06_Direct Assignment Distribution Plant 2008 3 2" xfId="3963"/>
    <cellStyle name="_Power Cost Value Copy 11.30.05 gas 1.09.06 AURORA at 1.10.06_Direct Assignment Distribution Plant 2008 4" xfId="3964"/>
    <cellStyle name="_Power Cost Value Copy 11.30.05 gas 1.09.06 AURORA at 1.10.06_Direct Assignment Distribution Plant 2008 4 2" xfId="3965"/>
    <cellStyle name="_Power Cost Value Copy 11.30.05 gas 1.09.06 AURORA at 1.10.06_Direct Assignment Distribution Plant 2008 5" xfId="3966"/>
    <cellStyle name="_Power Cost Value Copy 11.30.05 gas 1.09.06 AURORA at 1.10.06_Electric COS Inputs" xfId="110"/>
    <cellStyle name="_Power Cost Value Copy 11.30.05 gas 1.09.06 AURORA at 1.10.06_Electric COS Inputs 2" xfId="3967"/>
    <cellStyle name="_Power Cost Value Copy 11.30.05 gas 1.09.06 AURORA at 1.10.06_Electric COS Inputs 2 2" xfId="3968"/>
    <cellStyle name="_Power Cost Value Copy 11.30.05 gas 1.09.06 AURORA at 1.10.06_Electric COS Inputs 2 2 2" xfId="3969"/>
    <cellStyle name="_Power Cost Value Copy 11.30.05 gas 1.09.06 AURORA at 1.10.06_Electric COS Inputs 2 3" xfId="3970"/>
    <cellStyle name="_Power Cost Value Copy 11.30.05 gas 1.09.06 AURORA at 1.10.06_Electric COS Inputs 2 3 2" xfId="3971"/>
    <cellStyle name="_Power Cost Value Copy 11.30.05 gas 1.09.06 AURORA at 1.10.06_Electric COS Inputs 2 4" xfId="3972"/>
    <cellStyle name="_Power Cost Value Copy 11.30.05 gas 1.09.06 AURORA at 1.10.06_Electric COS Inputs 2 4 2" xfId="3973"/>
    <cellStyle name="_Power Cost Value Copy 11.30.05 gas 1.09.06 AURORA at 1.10.06_Electric COS Inputs 3" xfId="3974"/>
    <cellStyle name="_Power Cost Value Copy 11.30.05 gas 1.09.06 AURORA at 1.10.06_Electric COS Inputs 3 2" xfId="3975"/>
    <cellStyle name="_Power Cost Value Copy 11.30.05 gas 1.09.06 AURORA at 1.10.06_Electric COS Inputs 4" xfId="3976"/>
    <cellStyle name="_Power Cost Value Copy 11.30.05 gas 1.09.06 AURORA at 1.10.06_Electric COS Inputs 4 2" xfId="3977"/>
    <cellStyle name="_Power Cost Value Copy 11.30.05 gas 1.09.06 AURORA at 1.10.06_Electric COS Inputs 5" xfId="3978"/>
    <cellStyle name="_Power Cost Value Copy 11.30.05 gas 1.09.06 AURORA at 1.10.06_Electric Rate Spread and Rate Design 3.23.09" xfId="111"/>
    <cellStyle name="_Power Cost Value Copy 11.30.05 gas 1.09.06 AURORA at 1.10.06_Electric Rate Spread and Rate Design 3.23.09 2" xfId="3979"/>
    <cellStyle name="_Power Cost Value Copy 11.30.05 gas 1.09.06 AURORA at 1.10.06_Electric Rate Spread and Rate Design 3.23.09 2 2" xfId="3980"/>
    <cellStyle name="_Power Cost Value Copy 11.30.05 gas 1.09.06 AURORA at 1.10.06_Electric Rate Spread and Rate Design 3.23.09 2 2 2" xfId="3981"/>
    <cellStyle name="_Power Cost Value Copy 11.30.05 gas 1.09.06 AURORA at 1.10.06_Electric Rate Spread and Rate Design 3.23.09 2 3" xfId="3982"/>
    <cellStyle name="_Power Cost Value Copy 11.30.05 gas 1.09.06 AURORA at 1.10.06_Electric Rate Spread and Rate Design 3.23.09 2 3 2" xfId="3983"/>
    <cellStyle name="_Power Cost Value Copy 11.30.05 gas 1.09.06 AURORA at 1.10.06_Electric Rate Spread and Rate Design 3.23.09 2 4" xfId="3984"/>
    <cellStyle name="_Power Cost Value Copy 11.30.05 gas 1.09.06 AURORA at 1.10.06_Electric Rate Spread and Rate Design 3.23.09 2 4 2" xfId="3985"/>
    <cellStyle name="_Power Cost Value Copy 11.30.05 gas 1.09.06 AURORA at 1.10.06_Electric Rate Spread and Rate Design 3.23.09 3" xfId="3986"/>
    <cellStyle name="_Power Cost Value Copy 11.30.05 gas 1.09.06 AURORA at 1.10.06_Electric Rate Spread and Rate Design 3.23.09 3 2" xfId="3987"/>
    <cellStyle name="_Power Cost Value Copy 11.30.05 gas 1.09.06 AURORA at 1.10.06_Electric Rate Spread and Rate Design 3.23.09 4" xfId="3988"/>
    <cellStyle name="_Power Cost Value Copy 11.30.05 gas 1.09.06 AURORA at 1.10.06_Electric Rate Spread and Rate Design 3.23.09 4 2" xfId="3989"/>
    <cellStyle name="_Power Cost Value Copy 11.30.05 gas 1.09.06 AURORA at 1.10.06_Electric Rate Spread and Rate Design 3.23.09 5" xfId="3990"/>
    <cellStyle name="_Power Cost Value Copy 11.30.05 gas 1.09.06 AURORA at 1.10.06_INPUTS" xfId="112"/>
    <cellStyle name="_Power Cost Value Copy 11.30.05 gas 1.09.06 AURORA at 1.10.06_INPUTS 2" xfId="3991"/>
    <cellStyle name="_Power Cost Value Copy 11.30.05 gas 1.09.06 AURORA at 1.10.06_INPUTS 2 2" xfId="3992"/>
    <cellStyle name="_Power Cost Value Copy 11.30.05 gas 1.09.06 AURORA at 1.10.06_INPUTS 2 2 2" xfId="3993"/>
    <cellStyle name="_Power Cost Value Copy 11.30.05 gas 1.09.06 AURORA at 1.10.06_INPUTS 2 3" xfId="3994"/>
    <cellStyle name="_Power Cost Value Copy 11.30.05 gas 1.09.06 AURORA at 1.10.06_INPUTS 2 3 2" xfId="3995"/>
    <cellStyle name="_Power Cost Value Copy 11.30.05 gas 1.09.06 AURORA at 1.10.06_INPUTS 2 4" xfId="3996"/>
    <cellStyle name="_Power Cost Value Copy 11.30.05 gas 1.09.06 AURORA at 1.10.06_INPUTS 2 4 2" xfId="3997"/>
    <cellStyle name="_Power Cost Value Copy 11.30.05 gas 1.09.06 AURORA at 1.10.06_INPUTS 3" xfId="3998"/>
    <cellStyle name="_Power Cost Value Copy 11.30.05 gas 1.09.06 AURORA at 1.10.06_INPUTS 3 2" xfId="3999"/>
    <cellStyle name="_Power Cost Value Copy 11.30.05 gas 1.09.06 AURORA at 1.10.06_INPUTS 4" xfId="4000"/>
    <cellStyle name="_Power Cost Value Copy 11.30.05 gas 1.09.06 AURORA at 1.10.06_INPUTS 4 2" xfId="4001"/>
    <cellStyle name="_Power Cost Value Copy 11.30.05 gas 1.09.06 AURORA at 1.10.06_INPUTS 5" xfId="4002"/>
    <cellStyle name="_Power Cost Value Copy 11.30.05 gas 1.09.06 AURORA at 1.10.06_Leased Transformer &amp; Substation Plant &amp; Rev 12-2009" xfId="113"/>
    <cellStyle name="_Power Cost Value Copy 11.30.05 gas 1.09.06 AURORA at 1.10.06_Leased Transformer &amp; Substation Plant &amp; Rev 12-2009 2" xfId="4003"/>
    <cellStyle name="_Power Cost Value Copy 11.30.05 gas 1.09.06 AURORA at 1.10.06_Leased Transformer &amp; Substation Plant &amp; Rev 12-2009 2 2" xfId="4004"/>
    <cellStyle name="_Power Cost Value Copy 11.30.05 gas 1.09.06 AURORA at 1.10.06_Leased Transformer &amp; Substation Plant &amp; Rev 12-2009 2 2 2" xfId="4005"/>
    <cellStyle name="_Power Cost Value Copy 11.30.05 gas 1.09.06 AURORA at 1.10.06_Leased Transformer &amp; Substation Plant &amp; Rev 12-2009 2 3" xfId="4006"/>
    <cellStyle name="_Power Cost Value Copy 11.30.05 gas 1.09.06 AURORA at 1.10.06_Leased Transformer &amp; Substation Plant &amp; Rev 12-2009 2 3 2" xfId="4007"/>
    <cellStyle name="_Power Cost Value Copy 11.30.05 gas 1.09.06 AURORA at 1.10.06_Leased Transformer &amp; Substation Plant &amp; Rev 12-2009 2 4" xfId="4008"/>
    <cellStyle name="_Power Cost Value Copy 11.30.05 gas 1.09.06 AURORA at 1.10.06_Leased Transformer &amp; Substation Plant &amp; Rev 12-2009 2 4 2" xfId="4009"/>
    <cellStyle name="_Power Cost Value Copy 11.30.05 gas 1.09.06 AURORA at 1.10.06_Leased Transformer &amp; Substation Plant &amp; Rev 12-2009 3" xfId="4010"/>
    <cellStyle name="_Power Cost Value Copy 11.30.05 gas 1.09.06 AURORA at 1.10.06_Leased Transformer &amp; Substation Plant &amp; Rev 12-2009 3 2" xfId="4011"/>
    <cellStyle name="_Power Cost Value Copy 11.30.05 gas 1.09.06 AURORA at 1.10.06_Leased Transformer &amp; Substation Plant &amp; Rev 12-2009 4" xfId="4012"/>
    <cellStyle name="_Power Cost Value Copy 11.30.05 gas 1.09.06 AURORA at 1.10.06_Leased Transformer &amp; Substation Plant &amp; Rev 12-2009 4 2" xfId="4013"/>
    <cellStyle name="_Power Cost Value Copy 11.30.05 gas 1.09.06 AURORA at 1.10.06_Leased Transformer &amp; Substation Plant &amp; Rev 12-2009 5" xfId="4014"/>
    <cellStyle name="_Power Cost Value Copy 11.30.05 gas 1.09.06 AURORA at 1.10.06_Power Costs - Comparison bx Rbtl-Staff-Jt-PC" xfId="4015"/>
    <cellStyle name="_Power Cost Value Copy 11.30.05 gas 1.09.06 AURORA at 1.10.06_Power Costs - Comparison bx Rbtl-Staff-Jt-PC 2" xfId="4016"/>
    <cellStyle name="_Power Cost Value Copy 11.30.05 gas 1.09.06 AURORA at 1.10.06_Power Costs - Comparison bx Rbtl-Staff-Jt-PC 2 2" xfId="4017"/>
    <cellStyle name="_Power Cost Value Copy 11.30.05 gas 1.09.06 AURORA at 1.10.06_Power Costs - Comparison bx Rbtl-Staff-Jt-PC 3" xfId="4018"/>
    <cellStyle name="_Power Cost Value Copy 11.30.05 gas 1.09.06 AURORA at 1.10.06_Power Costs - Comparison bx Rbtl-Staff-Jt-PC_Adj Bench DR 3 for Initial Briefs (Electric)" xfId="4019"/>
    <cellStyle name="_Power Cost Value Copy 11.30.05 gas 1.09.06 AURORA at 1.10.06_Power Costs - Comparison bx Rbtl-Staff-Jt-PC_Adj Bench DR 3 for Initial Briefs (Electric) 2" xfId="4020"/>
    <cellStyle name="_Power Cost Value Copy 11.30.05 gas 1.09.06 AURORA at 1.10.06_Power Costs - Comparison bx Rbtl-Staff-Jt-PC_Adj Bench DR 3 for Initial Briefs (Electric) 2 2" xfId="4021"/>
    <cellStyle name="_Power Cost Value Copy 11.30.05 gas 1.09.06 AURORA at 1.10.06_Power Costs - Comparison bx Rbtl-Staff-Jt-PC_Adj Bench DR 3 for Initial Briefs (Electric) 3" xfId="4022"/>
    <cellStyle name="_Power Cost Value Copy 11.30.05 gas 1.09.06 AURORA at 1.10.06_Power Costs - Comparison bx Rbtl-Staff-Jt-PC_Electric Rev Req Model (2009 GRC) Rebuttal" xfId="4023"/>
    <cellStyle name="_Power Cost Value Copy 11.30.05 gas 1.09.06 AURORA at 1.10.06_Power Costs - Comparison bx Rbtl-Staff-Jt-PC_Electric Rev Req Model (2009 GRC) Rebuttal 2" xfId="4024"/>
    <cellStyle name="_Power Cost Value Copy 11.30.05 gas 1.09.06 AURORA at 1.10.06_Power Costs - Comparison bx Rbtl-Staff-Jt-PC_Electric Rev Req Model (2009 GRC) Rebuttal 2 2" xfId="4025"/>
    <cellStyle name="_Power Cost Value Copy 11.30.05 gas 1.09.06 AURORA at 1.10.06_Power Costs - Comparison bx Rbtl-Staff-Jt-PC_Electric Rev Req Model (2009 GRC) Rebuttal 3" xfId="4026"/>
    <cellStyle name="_Power Cost Value Copy 11.30.05 gas 1.09.06 AURORA at 1.10.06_Power Costs - Comparison bx Rbtl-Staff-Jt-PC_Electric Rev Req Model (2009 GRC) Rebuttal REmoval of New  WH Solar AdjustMI" xfId="4027"/>
    <cellStyle name="_Power Cost Value Copy 11.30.05 gas 1.09.06 AURORA at 1.10.06_Power Costs - Comparison bx Rbtl-Staff-Jt-PC_Electric Rev Req Model (2009 GRC) Rebuttal REmoval of New  WH Solar AdjustMI 2" xfId="4028"/>
    <cellStyle name="_Power Cost Value Copy 11.30.05 gas 1.09.06 AURORA at 1.10.06_Power Costs - Comparison bx Rbtl-Staff-Jt-PC_Electric Rev Req Model (2009 GRC) Rebuttal REmoval of New  WH Solar AdjustMI 2 2" xfId="4029"/>
    <cellStyle name="_Power Cost Value Copy 11.30.05 gas 1.09.06 AURORA at 1.10.06_Power Costs - Comparison bx Rbtl-Staff-Jt-PC_Electric Rev Req Model (2009 GRC) Rebuttal REmoval of New  WH Solar AdjustMI 3" xfId="4030"/>
    <cellStyle name="_Power Cost Value Copy 11.30.05 gas 1.09.06 AURORA at 1.10.06_Power Costs - Comparison bx Rbtl-Staff-Jt-PC_Electric Rev Req Model (2009 GRC) Revised 01-18-2010" xfId="4031"/>
    <cellStyle name="_Power Cost Value Copy 11.30.05 gas 1.09.06 AURORA at 1.10.06_Power Costs - Comparison bx Rbtl-Staff-Jt-PC_Electric Rev Req Model (2009 GRC) Revised 01-18-2010 2" xfId="4032"/>
    <cellStyle name="_Power Cost Value Copy 11.30.05 gas 1.09.06 AURORA at 1.10.06_Power Costs - Comparison bx Rbtl-Staff-Jt-PC_Electric Rev Req Model (2009 GRC) Revised 01-18-2010 2 2" xfId="4033"/>
    <cellStyle name="_Power Cost Value Copy 11.30.05 gas 1.09.06 AURORA at 1.10.06_Power Costs - Comparison bx Rbtl-Staff-Jt-PC_Electric Rev Req Model (2009 GRC) Revised 01-18-2010 3" xfId="4034"/>
    <cellStyle name="_Power Cost Value Copy 11.30.05 gas 1.09.06 AURORA at 1.10.06_Power Costs - Comparison bx Rbtl-Staff-Jt-PC_Final Order Electric EXHIBIT A-1" xfId="4035"/>
    <cellStyle name="_Power Cost Value Copy 11.30.05 gas 1.09.06 AURORA at 1.10.06_Power Costs - Comparison bx Rbtl-Staff-Jt-PC_Final Order Electric EXHIBIT A-1 2" xfId="4036"/>
    <cellStyle name="_Power Cost Value Copy 11.30.05 gas 1.09.06 AURORA at 1.10.06_Power Costs - Comparison bx Rbtl-Staff-Jt-PC_Final Order Electric EXHIBIT A-1 2 2" xfId="4037"/>
    <cellStyle name="_Power Cost Value Copy 11.30.05 gas 1.09.06 AURORA at 1.10.06_Power Costs - Comparison bx Rbtl-Staff-Jt-PC_Final Order Electric EXHIBIT A-1 3" xfId="4038"/>
    <cellStyle name="_Power Cost Value Copy 11.30.05 gas 1.09.06 AURORA at 1.10.06_Production Adj 4.37" xfId="114"/>
    <cellStyle name="_Power Cost Value Copy 11.30.05 gas 1.09.06 AURORA at 1.10.06_Production Adj 4.37 2" xfId="4039"/>
    <cellStyle name="_Power Cost Value Copy 11.30.05 gas 1.09.06 AURORA at 1.10.06_Production Adj 4.37 2 2" xfId="4040"/>
    <cellStyle name="_Power Cost Value Copy 11.30.05 gas 1.09.06 AURORA at 1.10.06_Production Adj 4.37 3" xfId="4041"/>
    <cellStyle name="_Power Cost Value Copy 11.30.05 gas 1.09.06 AURORA at 1.10.06_Purchased Power Adj 4.03" xfId="115"/>
    <cellStyle name="_Power Cost Value Copy 11.30.05 gas 1.09.06 AURORA at 1.10.06_Purchased Power Adj 4.03 2" xfId="4042"/>
    <cellStyle name="_Power Cost Value Copy 11.30.05 gas 1.09.06 AURORA at 1.10.06_Purchased Power Adj 4.03 2 2" xfId="4043"/>
    <cellStyle name="_Power Cost Value Copy 11.30.05 gas 1.09.06 AURORA at 1.10.06_Purchased Power Adj 4.03 3" xfId="4044"/>
    <cellStyle name="_Power Cost Value Copy 11.30.05 gas 1.09.06 AURORA at 1.10.06_Rate Design Sch 24" xfId="116"/>
    <cellStyle name="_Power Cost Value Copy 11.30.05 gas 1.09.06 AURORA at 1.10.06_Rate Design Sch 24 2" xfId="4045"/>
    <cellStyle name="_Power Cost Value Copy 11.30.05 gas 1.09.06 AURORA at 1.10.06_Rate Design Sch 25" xfId="117"/>
    <cellStyle name="_Power Cost Value Copy 11.30.05 gas 1.09.06 AURORA at 1.10.06_Rate Design Sch 25 2" xfId="4046"/>
    <cellStyle name="_Power Cost Value Copy 11.30.05 gas 1.09.06 AURORA at 1.10.06_Rate Design Sch 25 2 2" xfId="4047"/>
    <cellStyle name="_Power Cost Value Copy 11.30.05 gas 1.09.06 AURORA at 1.10.06_Rate Design Sch 25 3" xfId="4048"/>
    <cellStyle name="_Power Cost Value Copy 11.30.05 gas 1.09.06 AURORA at 1.10.06_Rate Design Sch 26" xfId="118"/>
    <cellStyle name="_Power Cost Value Copy 11.30.05 gas 1.09.06 AURORA at 1.10.06_Rate Design Sch 26 2" xfId="4049"/>
    <cellStyle name="_Power Cost Value Copy 11.30.05 gas 1.09.06 AURORA at 1.10.06_Rate Design Sch 26 2 2" xfId="4050"/>
    <cellStyle name="_Power Cost Value Copy 11.30.05 gas 1.09.06 AURORA at 1.10.06_Rate Design Sch 26 3" xfId="4051"/>
    <cellStyle name="_Power Cost Value Copy 11.30.05 gas 1.09.06 AURORA at 1.10.06_Rate Design Sch 31" xfId="119"/>
    <cellStyle name="_Power Cost Value Copy 11.30.05 gas 1.09.06 AURORA at 1.10.06_Rate Design Sch 31 2" xfId="4052"/>
    <cellStyle name="_Power Cost Value Copy 11.30.05 gas 1.09.06 AURORA at 1.10.06_Rate Design Sch 31 2 2" xfId="4053"/>
    <cellStyle name="_Power Cost Value Copy 11.30.05 gas 1.09.06 AURORA at 1.10.06_Rate Design Sch 31 3" xfId="4054"/>
    <cellStyle name="_Power Cost Value Copy 11.30.05 gas 1.09.06 AURORA at 1.10.06_Rate Design Sch 43" xfId="120"/>
    <cellStyle name="_Power Cost Value Copy 11.30.05 gas 1.09.06 AURORA at 1.10.06_Rate Design Sch 43 2" xfId="4055"/>
    <cellStyle name="_Power Cost Value Copy 11.30.05 gas 1.09.06 AURORA at 1.10.06_Rate Design Sch 43 2 2" xfId="4056"/>
    <cellStyle name="_Power Cost Value Copy 11.30.05 gas 1.09.06 AURORA at 1.10.06_Rate Design Sch 43 3" xfId="4057"/>
    <cellStyle name="_Power Cost Value Copy 11.30.05 gas 1.09.06 AURORA at 1.10.06_Rate Design Sch 448-449" xfId="121"/>
    <cellStyle name="_Power Cost Value Copy 11.30.05 gas 1.09.06 AURORA at 1.10.06_Rate Design Sch 448-449 2" xfId="4058"/>
    <cellStyle name="_Power Cost Value Copy 11.30.05 gas 1.09.06 AURORA at 1.10.06_Rate Design Sch 46" xfId="122"/>
    <cellStyle name="_Power Cost Value Copy 11.30.05 gas 1.09.06 AURORA at 1.10.06_Rate Design Sch 46 2" xfId="4059"/>
    <cellStyle name="_Power Cost Value Copy 11.30.05 gas 1.09.06 AURORA at 1.10.06_Rate Design Sch 46 2 2" xfId="4060"/>
    <cellStyle name="_Power Cost Value Copy 11.30.05 gas 1.09.06 AURORA at 1.10.06_Rate Design Sch 46 3" xfId="4061"/>
    <cellStyle name="_Power Cost Value Copy 11.30.05 gas 1.09.06 AURORA at 1.10.06_Rate Spread" xfId="123"/>
    <cellStyle name="_Power Cost Value Copy 11.30.05 gas 1.09.06 AURORA at 1.10.06_Rate Spread 2" xfId="4062"/>
    <cellStyle name="_Power Cost Value Copy 11.30.05 gas 1.09.06 AURORA at 1.10.06_Rate Spread 2 2" xfId="4063"/>
    <cellStyle name="_Power Cost Value Copy 11.30.05 gas 1.09.06 AURORA at 1.10.06_Rate Spread 3" xfId="4064"/>
    <cellStyle name="_Power Cost Value Copy 11.30.05 gas 1.09.06 AURORA at 1.10.06_Rebuttal Power Costs" xfId="4065"/>
    <cellStyle name="_Power Cost Value Copy 11.30.05 gas 1.09.06 AURORA at 1.10.06_Rebuttal Power Costs 2" xfId="4066"/>
    <cellStyle name="_Power Cost Value Copy 11.30.05 gas 1.09.06 AURORA at 1.10.06_Rebuttal Power Costs 2 2" xfId="4067"/>
    <cellStyle name="_Power Cost Value Copy 11.30.05 gas 1.09.06 AURORA at 1.10.06_Rebuttal Power Costs 3" xfId="4068"/>
    <cellStyle name="_Power Cost Value Copy 11.30.05 gas 1.09.06 AURORA at 1.10.06_Rebuttal Power Costs_Adj Bench DR 3 for Initial Briefs (Electric)" xfId="4069"/>
    <cellStyle name="_Power Cost Value Copy 11.30.05 gas 1.09.06 AURORA at 1.10.06_Rebuttal Power Costs_Adj Bench DR 3 for Initial Briefs (Electric) 2" xfId="4070"/>
    <cellStyle name="_Power Cost Value Copy 11.30.05 gas 1.09.06 AURORA at 1.10.06_Rebuttal Power Costs_Adj Bench DR 3 for Initial Briefs (Electric) 2 2" xfId="4071"/>
    <cellStyle name="_Power Cost Value Copy 11.30.05 gas 1.09.06 AURORA at 1.10.06_Rebuttal Power Costs_Adj Bench DR 3 for Initial Briefs (Electric) 3" xfId="4072"/>
    <cellStyle name="_Power Cost Value Copy 11.30.05 gas 1.09.06 AURORA at 1.10.06_Rebuttal Power Costs_Electric Rev Req Model (2009 GRC) Rebuttal" xfId="4073"/>
    <cellStyle name="_Power Cost Value Copy 11.30.05 gas 1.09.06 AURORA at 1.10.06_Rebuttal Power Costs_Electric Rev Req Model (2009 GRC) Rebuttal 2" xfId="4074"/>
    <cellStyle name="_Power Cost Value Copy 11.30.05 gas 1.09.06 AURORA at 1.10.06_Rebuttal Power Costs_Electric Rev Req Model (2009 GRC) Rebuttal 2 2" xfId="4075"/>
    <cellStyle name="_Power Cost Value Copy 11.30.05 gas 1.09.06 AURORA at 1.10.06_Rebuttal Power Costs_Electric Rev Req Model (2009 GRC) Rebuttal 3" xfId="4076"/>
    <cellStyle name="_Power Cost Value Copy 11.30.05 gas 1.09.06 AURORA at 1.10.06_Rebuttal Power Costs_Electric Rev Req Model (2009 GRC) Rebuttal REmoval of New  WH Solar AdjustMI" xfId="4077"/>
    <cellStyle name="_Power Cost Value Copy 11.30.05 gas 1.09.06 AURORA at 1.10.06_Rebuttal Power Costs_Electric Rev Req Model (2009 GRC) Rebuttal REmoval of New  WH Solar AdjustMI 2" xfId="4078"/>
    <cellStyle name="_Power Cost Value Copy 11.30.05 gas 1.09.06 AURORA at 1.10.06_Rebuttal Power Costs_Electric Rev Req Model (2009 GRC) Rebuttal REmoval of New  WH Solar AdjustMI 2 2" xfId="4079"/>
    <cellStyle name="_Power Cost Value Copy 11.30.05 gas 1.09.06 AURORA at 1.10.06_Rebuttal Power Costs_Electric Rev Req Model (2009 GRC) Rebuttal REmoval of New  WH Solar AdjustMI 3" xfId="4080"/>
    <cellStyle name="_Power Cost Value Copy 11.30.05 gas 1.09.06 AURORA at 1.10.06_Rebuttal Power Costs_Electric Rev Req Model (2009 GRC) Revised 01-18-2010" xfId="4081"/>
    <cellStyle name="_Power Cost Value Copy 11.30.05 gas 1.09.06 AURORA at 1.10.06_Rebuttal Power Costs_Electric Rev Req Model (2009 GRC) Revised 01-18-2010 2" xfId="4082"/>
    <cellStyle name="_Power Cost Value Copy 11.30.05 gas 1.09.06 AURORA at 1.10.06_Rebuttal Power Costs_Electric Rev Req Model (2009 GRC) Revised 01-18-2010 2 2" xfId="4083"/>
    <cellStyle name="_Power Cost Value Copy 11.30.05 gas 1.09.06 AURORA at 1.10.06_Rebuttal Power Costs_Electric Rev Req Model (2009 GRC) Revised 01-18-2010 3" xfId="4084"/>
    <cellStyle name="_Power Cost Value Copy 11.30.05 gas 1.09.06 AURORA at 1.10.06_Rebuttal Power Costs_Final Order Electric EXHIBIT A-1" xfId="4085"/>
    <cellStyle name="_Power Cost Value Copy 11.30.05 gas 1.09.06 AURORA at 1.10.06_Rebuttal Power Costs_Final Order Electric EXHIBIT A-1 2" xfId="4086"/>
    <cellStyle name="_Power Cost Value Copy 11.30.05 gas 1.09.06 AURORA at 1.10.06_Rebuttal Power Costs_Final Order Electric EXHIBIT A-1 2 2" xfId="4087"/>
    <cellStyle name="_Power Cost Value Copy 11.30.05 gas 1.09.06 AURORA at 1.10.06_Rebuttal Power Costs_Final Order Electric EXHIBIT A-1 3" xfId="4088"/>
    <cellStyle name="_Power Cost Value Copy 11.30.05 gas 1.09.06 AURORA at 1.10.06_RECS vs PTC's w Interest 6-28-10" xfId="551"/>
    <cellStyle name="_Power Cost Value Copy 11.30.05 gas 1.09.06 AURORA at 1.10.06_ROR 5.02" xfId="124"/>
    <cellStyle name="_Power Cost Value Copy 11.30.05 gas 1.09.06 AURORA at 1.10.06_ROR 5.02 2" xfId="4089"/>
    <cellStyle name="_Power Cost Value Copy 11.30.05 gas 1.09.06 AURORA at 1.10.06_ROR 5.02 2 2" xfId="4090"/>
    <cellStyle name="_Power Cost Value Copy 11.30.05 gas 1.09.06 AURORA at 1.10.06_ROR 5.02 3" xfId="4091"/>
    <cellStyle name="_Power Cost Value Copy 11.30.05 gas 1.09.06 AURORA at 1.10.06_Sch 40 Feeder OH 2008" xfId="4092"/>
    <cellStyle name="_Power Cost Value Copy 11.30.05 gas 1.09.06 AURORA at 1.10.06_Sch 40 Feeder OH 2008 2" xfId="4093"/>
    <cellStyle name="_Power Cost Value Copy 11.30.05 gas 1.09.06 AURORA at 1.10.06_Sch 40 Feeder OH 2008 2 2" xfId="4094"/>
    <cellStyle name="_Power Cost Value Copy 11.30.05 gas 1.09.06 AURORA at 1.10.06_Sch 40 Feeder OH 2008 3" xfId="4095"/>
    <cellStyle name="_Power Cost Value Copy 11.30.05 gas 1.09.06 AURORA at 1.10.06_Sch 40 Interim Energy Rates " xfId="4096"/>
    <cellStyle name="_Power Cost Value Copy 11.30.05 gas 1.09.06 AURORA at 1.10.06_Sch 40 Interim Energy Rates  2" xfId="4097"/>
    <cellStyle name="_Power Cost Value Copy 11.30.05 gas 1.09.06 AURORA at 1.10.06_Sch 40 Interim Energy Rates  2 2" xfId="4098"/>
    <cellStyle name="_Power Cost Value Copy 11.30.05 gas 1.09.06 AURORA at 1.10.06_Sch 40 Interim Energy Rates  3" xfId="4099"/>
    <cellStyle name="_Power Cost Value Copy 11.30.05 gas 1.09.06 AURORA at 1.10.06_Sch 40 Substation A&amp;G 2008" xfId="4100"/>
    <cellStyle name="_Power Cost Value Copy 11.30.05 gas 1.09.06 AURORA at 1.10.06_Sch 40 Substation A&amp;G 2008 2" xfId="4101"/>
    <cellStyle name="_Power Cost Value Copy 11.30.05 gas 1.09.06 AURORA at 1.10.06_Sch 40 Substation A&amp;G 2008 2 2" xfId="4102"/>
    <cellStyle name="_Power Cost Value Copy 11.30.05 gas 1.09.06 AURORA at 1.10.06_Sch 40 Substation A&amp;G 2008 3" xfId="4103"/>
    <cellStyle name="_Power Cost Value Copy 11.30.05 gas 1.09.06 AURORA at 1.10.06_Sch 40 Substation O&amp;M 2008" xfId="4104"/>
    <cellStyle name="_Power Cost Value Copy 11.30.05 gas 1.09.06 AURORA at 1.10.06_Sch 40 Substation O&amp;M 2008 2" xfId="4105"/>
    <cellStyle name="_Power Cost Value Copy 11.30.05 gas 1.09.06 AURORA at 1.10.06_Sch 40 Substation O&amp;M 2008 2 2" xfId="4106"/>
    <cellStyle name="_Power Cost Value Copy 11.30.05 gas 1.09.06 AURORA at 1.10.06_Sch 40 Substation O&amp;M 2008 3" xfId="4107"/>
    <cellStyle name="_Power Cost Value Copy 11.30.05 gas 1.09.06 AURORA at 1.10.06_Subs 2008" xfId="4108"/>
    <cellStyle name="_Power Cost Value Copy 11.30.05 gas 1.09.06 AURORA at 1.10.06_Subs 2008 2" xfId="4109"/>
    <cellStyle name="_Power Cost Value Copy 11.30.05 gas 1.09.06 AURORA at 1.10.06_Subs 2008 2 2" xfId="4110"/>
    <cellStyle name="_Power Cost Value Copy 11.30.05 gas 1.09.06 AURORA at 1.10.06_Subs 2008 3" xfId="4111"/>
    <cellStyle name="_x0013__Rebuttal Power Costs" xfId="4112"/>
    <cellStyle name="_x0013__Rebuttal Power Costs 2" xfId="4113"/>
    <cellStyle name="_x0013__Rebuttal Power Costs 2 2" xfId="4114"/>
    <cellStyle name="_x0013__Rebuttal Power Costs 3" xfId="4115"/>
    <cellStyle name="_x0013__Rebuttal Power Costs_Adj Bench DR 3 for Initial Briefs (Electric)" xfId="4116"/>
    <cellStyle name="_x0013__Rebuttal Power Costs_Adj Bench DR 3 for Initial Briefs (Electric) 2" xfId="4117"/>
    <cellStyle name="_x0013__Rebuttal Power Costs_Adj Bench DR 3 for Initial Briefs (Electric) 2 2" xfId="4118"/>
    <cellStyle name="_x0013__Rebuttal Power Costs_Adj Bench DR 3 for Initial Briefs (Electric) 3" xfId="4119"/>
    <cellStyle name="_x0013__Rebuttal Power Costs_Electric Rev Req Model (2009 GRC) Rebuttal" xfId="4120"/>
    <cellStyle name="_x0013__Rebuttal Power Costs_Electric Rev Req Model (2009 GRC) Rebuttal 2" xfId="4121"/>
    <cellStyle name="_x0013__Rebuttal Power Costs_Electric Rev Req Model (2009 GRC) Rebuttal 2 2" xfId="4122"/>
    <cellStyle name="_x0013__Rebuttal Power Costs_Electric Rev Req Model (2009 GRC) Rebuttal 3" xfId="4123"/>
    <cellStyle name="_x0013__Rebuttal Power Costs_Electric Rev Req Model (2009 GRC) Rebuttal REmoval of New  WH Solar AdjustMI" xfId="4124"/>
    <cellStyle name="_x0013__Rebuttal Power Costs_Electric Rev Req Model (2009 GRC) Rebuttal REmoval of New  WH Solar AdjustMI 2" xfId="4125"/>
    <cellStyle name="_x0013__Rebuttal Power Costs_Electric Rev Req Model (2009 GRC) Rebuttal REmoval of New  WH Solar AdjustMI 2 2" xfId="4126"/>
    <cellStyle name="_x0013__Rebuttal Power Costs_Electric Rev Req Model (2009 GRC) Rebuttal REmoval of New  WH Solar AdjustMI 3" xfId="4127"/>
    <cellStyle name="_x0013__Rebuttal Power Costs_Electric Rev Req Model (2009 GRC) Revised 01-18-2010" xfId="4128"/>
    <cellStyle name="_x0013__Rebuttal Power Costs_Electric Rev Req Model (2009 GRC) Revised 01-18-2010 2" xfId="4129"/>
    <cellStyle name="_x0013__Rebuttal Power Costs_Electric Rev Req Model (2009 GRC) Revised 01-18-2010 2 2" xfId="4130"/>
    <cellStyle name="_x0013__Rebuttal Power Costs_Electric Rev Req Model (2009 GRC) Revised 01-18-2010 3" xfId="4131"/>
    <cellStyle name="_x0013__Rebuttal Power Costs_Final Order Electric EXHIBIT A-1" xfId="4132"/>
    <cellStyle name="_x0013__Rebuttal Power Costs_Final Order Electric EXHIBIT A-1 2" xfId="4133"/>
    <cellStyle name="_x0013__Rebuttal Power Costs_Final Order Electric EXHIBIT A-1 2 2" xfId="4134"/>
    <cellStyle name="_x0013__Rebuttal Power Costs_Final Order Electric EXHIBIT A-1 3" xfId="4135"/>
    <cellStyle name="_Recon to Darrin's 5.11.05 proforma" xfId="125"/>
    <cellStyle name="_Recon to Darrin's 5.11.05 proforma 2" xfId="4136"/>
    <cellStyle name="_Recon to Darrin's 5.11.05 proforma 2 2" xfId="4137"/>
    <cellStyle name="_Recon to Darrin's 5.11.05 proforma 2 2 2" xfId="4138"/>
    <cellStyle name="_Recon to Darrin's 5.11.05 proforma 2 3" xfId="4139"/>
    <cellStyle name="_Recon to Darrin's 5.11.05 proforma 3" xfId="4140"/>
    <cellStyle name="_Recon to Darrin's 5.11.05 proforma 3 2" xfId="4141"/>
    <cellStyle name="_Recon to Darrin's 5.11.05 proforma 3 2 2" xfId="4142"/>
    <cellStyle name="_Recon to Darrin's 5.11.05 proforma 3 3" xfId="4143"/>
    <cellStyle name="_Recon to Darrin's 5.11.05 proforma 3 3 2" xfId="4144"/>
    <cellStyle name="_Recon to Darrin's 5.11.05 proforma 3 4" xfId="4145"/>
    <cellStyle name="_Recon to Darrin's 5.11.05 proforma 3 4 2" xfId="4146"/>
    <cellStyle name="_Recon to Darrin's 5.11.05 proforma 4" xfId="4147"/>
    <cellStyle name="_Recon to Darrin's 5.11.05 proforma 4 2" xfId="4148"/>
    <cellStyle name="_Recon to Darrin's 5.11.05 proforma 5" xfId="4149"/>
    <cellStyle name="_Recon to Darrin's 5.11.05 proforma_(C) WHE Proforma with ITC cash grant 10 Yr Amort_for deferral_102809" xfId="4150"/>
    <cellStyle name="_Recon to Darrin's 5.11.05 proforma_(C) WHE Proforma with ITC cash grant 10 Yr Amort_for deferral_102809 2" xfId="4151"/>
    <cellStyle name="_Recon to Darrin's 5.11.05 proforma_(C) WHE Proforma with ITC cash grant 10 Yr Amort_for deferral_102809 2 2" xfId="4152"/>
    <cellStyle name="_Recon to Darrin's 5.11.05 proforma_(C) WHE Proforma with ITC cash grant 10 Yr Amort_for deferral_102809 3" xfId="4153"/>
    <cellStyle name="_Recon to Darrin's 5.11.05 proforma_(C) WHE Proforma with ITC cash grant 10 Yr Amort_for deferral_102809_16.07E Wild Horse Wind Expansionwrkingfile" xfId="4154"/>
    <cellStyle name="_Recon to Darrin's 5.11.05 proforma_(C) WHE Proforma with ITC cash grant 10 Yr Amort_for deferral_102809_16.07E Wild Horse Wind Expansionwrkingfile 2" xfId="4155"/>
    <cellStyle name="_Recon to Darrin's 5.11.05 proforma_(C) WHE Proforma with ITC cash grant 10 Yr Amort_for deferral_102809_16.07E Wild Horse Wind Expansionwrkingfile 2 2" xfId="4156"/>
    <cellStyle name="_Recon to Darrin's 5.11.05 proforma_(C) WHE Proforma with ITC cash grant 10 Yr Amort_for deferral_102809_16.07E Wild Horse Wind Expansionwrkingfile 3" xfId="4157"/>
    <cellStyle name="_Recon to Darrin's 5.11.05 proforma_(C) WHE Proforma with ITC cash grant 10 Yr Amort_for deferral_102809_16.07E Wild Horse Wind Expansionwrkingfile SF" xfId="4158"/>
    <cellStyle name="_Recon to Darrin's 5.11.05 proforma_(C) WHE Proforma with ITC cash grant 10 Yr Amort_for deferral_102809_16.07E Wild Horse Wind Expansionwrkingfile SF 2" xfId="4159"/>
    <cellStyle name="_Recon to Darrin's 5.11.05 proforma_(C) WHE Proforma with ITC cash grant 10 Yr Amort_for deferral_102809_16.07E Wild Horse Wind Expansionwrkingfile SF 2 2" xfId="4160"/>
    <cellStyle name="_Recon to Darrin's 5.11.05 proforma_(C) WHE Proforma with ITC cash grant 10 Yr Amort_for deferral_102809_16.07E Wild Horse Wind Expansionwrkingfile SF 3" xfId="4161"/>
    <cellStyle name="_Recon to Darrin's 5.11.05 proforma_(C) WHE Proforma with ITC cash grant 10 Yr Amort_for deferral_102809_16.37E Wild Horse Expansion DeferralRevwrkingfile SF" xfId="4162"/>
    <cellStyle name="_Recon to Darrin's 5.11.05 proforma_(C) WHE Proforma with ITC cash grant 10 Yr Amort_for deferral_102809_16.37E Wild Horse Expansion DeferralRevwrkingfile SF 2" xfId="4163"/>
    <cellStyle name="_Recon to Darrin's 5.11.05 proforma_(C) WHE Proforma with ITC cash grant 10 Yr Amort_for deferral_102809_16.37E Wild Horse Expansion DeferralRevwrkingfile SF 2 2" xfId="4164"/>
    <cellStyle name="_Recon to Darrin's 5.11.05 proforma_(C) WHE Proforma with ITC cash grant 10 Yr Amort_for deferral_102809_16.37E Wild Horse Expansion DeferralRevwrkingfile SF 3" xfId="4165"/>
    <cellStyle name="_Recon to Darrin's 5.11.05 proforma_(C) WHE Proforma with ITC cash grant 10 Yr Amort_for rebuttal_120709" xfId="4166"/>
    <cellStyle name="_Recon to Darrin's 5.11.05 proforma_(C) WHE Proforma with ITC cash grant 10 Yr Amort_for rebuttal_120709 2" xfId="4167"/>
    <cellStyle name="_Recon to Darrin's 5.11.05 proforma_(C) WHE Proforma with ITC cash grant 10 Yr Amort_for rebuttal_120709 2 2" xfId="4168"/>
    <cellStyle name="_Recon to Darrin's 5.11.05 proforma_(C) WHE Proforma with ITC cash grant 10 Yr Amort_for rebuttal_120709 3" xfId="4169"/>
    <cellStyle name="_Recon to Darrin's 5.11.05 proforma_04.07E Wild Horse Wind Expansion" xfId="4170"/>
    <cellStyle name="_Recon to Darrin's 5.11.05 proforma_04.07E Wild Horse Wind Expansion 2" xfId="4171"/>
    <cellStyle name="_Recon to Darrin's 5.11.05 proforma_04.07E Wild Horse Wind Expansion 2 2" xfId="4172"/>
    <cellStyle name="_Recon to Darrin's 5.11.05 proforma_04.07E Wild Horse Wind Expansion 3" xfId="4173"/>
    <cellStyle name="_Recon to Darrin's 5.11.05 proforma_04.07E Wild Horse Wind Expansion_16.07E Wild Horse Wind Expansionwrkingfile" xfId="4174"/>
    <cellStyle name="_Recon to Darrin's 5.11.05 proforma_04.07E Wild Horse Wind Expansion_16.07E Wild Horse Wind Expansionwrkingfile 2" xfId="4175"/>
    <cellStyle name="_Recon to Darrin's 5.11.05 proforma_04.07E Wild Horse Wind Expansion_16.07E Wild Horse Wind Expansionwrkingfile 2 2" xfId="4176"/>
    <cellStyle name="_Recon to Darrin's 5.11.05 proforma_04.07E Wild Horse Wind Expansion_16.07E Wild Horse Wind Expansionwrkingfile 3" xfId="4177"/>
    <cellStyle name="_Recon to Darrin's 5.11.05 proforma_04.07E Wild Horse Wind Expansion_16.07E Wild Horse Wind Expansionwrkingfile SF" xfId="4178"/>
    <cellStyle name="_Recon to Darrin's 5.11.05 proforma_04.07E Wild Horse Wind Expansion_16.07E Wild Horse Wind Expansionwrkingfile SF 2" xfId="4179"/>
    <cellStyle name="_Recon to Darrin's 5.11.05 proforma_04.07E Wild Horse Wind Expansion_16.07E Wild Horse Wind Expansionwrkingfile SF 2 2" xfId="4180"/>
    <cellStyle name="_Recon to Darrin's 5.11.05 proforma_04.07E Wild Horse Wind Expansion_16.07E Wild Horse Wind Expansionwrkingfile SF 3" xfId="4181"/>
    <cellStyle name="_Recon to Darrin's 5.11.05 proforma_04.07E Wild Horse Wind Expansion_16.37E Wild Horse Expansion DeferralRevwrkingfile SF" xfId="4182"/>
    <cellStyle name="_Recon to Darrin's 5.11.05 proforma_04.07E Wild Horse Wind Expansion_16.37E Wild Horse Expansion DeferralRevwrkingfile SF 2" xfId="4183"/>
    <cellStyle name="_Recon to Darrin's 5.11.05 proforma_04.07E Wild Horse Wind Expansion_16.37E Wild Horse Expansion DeferralRevwrkingfile SF 2 2" xfId="4184"/>
    <cellStyle name="_Recon to Darrin's 5.11.05 proforma_04.07E Wild Horse Wind Expansion_16.37E Wild Horse Expansion DeferralRevwrkingfile SF 3" xfId="4185"/>
    <cellStyle name="_Recon to Darrin's 5.11.05 proforma_16.07E Wild Horse Wind Expansionwrkingfile" xfId="4186"/>
    <cellStyle name="_Recon to Darrin's 5.11.05 proforma_16.07E Wild Horse Wind Expansionwrkingfile 2" xfId="4187"/>
    <cellStyle name="_Recon to Darrin's 5.11.05 proforma_16.07E Wild Horse Wind Expansionwrkingfile 2 2" xfId="4188"/>
    <cellStyle name="_Recon to Darrin's 5.11.05 proforma_16.07E Wild Horse Wind Expansionwrkingfile 3" xfId="4189"/>
    <cellStyle name="_Recon to Darrin's 5.11.05 proforma_16.07E Wild Horse Wind Expansionwrkingfile SF" xfId="4190"/>
    <cellStyle name="_Recon to Darrin's 5.11.05 proforma_16.07E Wild Horse Wind Expansionwrkingfile SF 2" xfId="4191"/>
    <cellStyle name="_Recon to Darrin's 5.11.05 proforma_16.07E Wild Horse Wind Expansionwrkingfile SF 2 2" xfId="4192"/>
    <cellStyle name="_Recon to Darrin's 5.11.05 proforma_16.07E Wild Horse Wind Expansionwrkingfile SF 3" xfId="4193"/>
    <cellStyle name="_Recon to Darrin's 5.11.05 proforma_16.37E Wild Horse Expansion DeferralRevwrkingfile SF" xfId="4194"/>
    <cellStyle name="_Recon to Darrin's 5.11.05 proforma_16.37E Wild Horse Expansion DeferralRevwrkingfile SF 2" xfId="4195"/>
    <cellStyle name="_Recon to Darrin's 5.11.05 proforma_16.37E Wild Horse Expansion DeferralRevwrkingfile SF 2 2" xfId="4196"/>
    <cellStyle name="_Recon to Darrin's 5.11.05 proforma_16.37E Wild Horse Expansion DeferralRevwrkingfile SF 3" xfId="4197"/>
    <cellStyle name="_Recon to Darrin's 5.11.05 proforma_2010 PTC's July1_Dec31 2010 " xfId="552"/>
    <cellStyle name="_Recon to Darrin's 5.11.05 proforma_2010 PTC's Sept10_Aug11 (Version 4)" xfId="553"/>
    <cellStyle name="_Recon to Darrin's 5.11.05 proforma_4 31 Regulatory Assets and Liabilities  7 06- Exhibit D" xfId="4198"/>
    <cellStyle name="_Recon to Darrin's 5.11.05 proforma_4 31 Regulatory Assets and Liabilities  7 06- Exhibit D 2" xfId="4199"/>
    <cellStyle name="_Recon to Darrin's 5.11.05 proforma_4 31 Regulatory Assets and Liabilities  7 06- Exhibit D 2 2" xfId="4200"/>
    <cellStyle name="_Recon to Darrin's 5.11.05 proforma_4 31 Regulatory Assets and Liabilities  7 06- Exhibit D 3" xfId="4201"/>
    <cellStyle name="_Recon to Darrin's 5.11.05 proforma_4 32 Regulatory Assets and Liabilities  7 06- Exhibit D" xfId="4202"/>
    <cellStyle name="_Recon to Darrin's 5.11.05 proforma_4 32 Regulatory Assets and Liabilities  7 06- Exhibit D 2" xfId="4203"/>
    <cellStyle name="_Recon to Darrin's 5.11.05 proforma_4 32 Regulatory Assets and Liabilities  7 06- Exhibit D 2 2" xfId="4204"/>
    <cellStyle name="_Recon to Darrin's 5.11.05 proforma_4 32 Regulatory Assets and Liabilities  7 06- Exhibit D 3" xfId="4205"/>
    <cellStyle name="_Recon to Darrin's 5.11.05 proforma_Att B to RECs proceeds proposal" xfId="554"/>
    <cellStyle name="_Recon to Darrin's 5.11.05 proforma_Backup for Attachment B 2010-09-09" xfId="555"/>
    <cellStyle name="_Recon to Darrin's 5.11.05 proforma_Bench Request - Attachment B" xfId="556"/>
    <cellStyle name="_Recon to Darrin's 5.11.05 proforma_Book2" xfId="4206"/>
    <cellStyle name="_Recon to Darrin's 5.11.05 proforma_Book2 2" xfId="4207"/>
    <cellStyle name="_Recon to Darrin's 5.11.05 proforma_Book2 2 2" xfId="4208"/>
    <cellStyle name="_Recon to Darrin's 5.11.05 proforma_Book2 3" xfId="4209"/>
    <cellStyle name="_Recon to Darrin's 5.11.05 proforma_Book2_Adj Bench DR 3 for Initial Briefs (Electric)" xfId="4210"/>
    <cellStyle name="_Recon to Darrin's 5.11.05 proforma_Book2_Adj Bench DR 3 for Initial Briefs (Electric) 2" xfId="4211"/>
    <cellStyle name="_Recon to Darrin's 5.11.05 proforma_Book2_Adj Bench DR 3 for Initial Briefs (Electric) 2 2" xfId="4212"/>
    <cellStyle name="_Recon to Darrin's 5.11.05 proforma_Book2_Adj Bench DR 3 for Initial Briefs (Electric) 3" xfId="4213"/>
    <cellStyle name="_Recon to Darrin's 5.11.05 proforma_Book2_Electric Rev Req Model (2009 GRC) Rebuttal" xfId="4214"/>
    <cellStyle name="_Recon to Darrin's 5.11.05 proforma_Book2_Electric Rev Req Model (2009 GRC) Rebuttal 2" xfId="4215"/>
    <cellStyle name="_Recon to Darrin's 5.11.05 proforma_Book2_Electric Rev Req Model (2009 GRC) Rebuttal 2 2" xfId="4216"/>
    <cellStyle name="_Recon to Darrin's 5.11.05 proforma_Book2_Electric Rev Req Model (2009 GRC) Rebuttal 3" xfId="4217"/>
    <cellStyle name="_Recon to Darrin's 5.11.05 proforma_Book2_Electric Rev Req Model (2009 GRC) Rebuttal REmoval of New  WH Solar AdjustMI" xfId="4218"/>
    <cellStyle name="_Recon to Darrin's 5.11.05 proforma_Book2_Electric Rev Req Model (2009 GRC) Rebuttal REmoval of New  WH Solar AdjustMI 2" xfId="4219"/>
    <cellStyle name="_Recon to Darrin's 5.11.05 proforma_Book2_Electric Rev Req Model (2009 GRC) Rebuttal REmoval of New  WH Solar AdjustMI 2 2" xfId="4220"/>
    <cellStyle name="_Recon to Darrin's 5.11.05 proforma_Book2_Electric Rev Req Model (2009 GRC) Rebuttal REmoval of New  WH Solar AdjustMI 3" xfId="4221"/>
    <cellStyle name="_Recon to Darrin's 5.11.05 proforma_Book2_Electric Rev Req Model (2009 GRC) Revised 01-18-2010" xfId="4222"/>
    <cellStyle name="_Recon to Darrin's 5.11.05 proforma_Book2_Electric Rev Req Model (2009 GRC) Revised 01-18-2010 2" xfId="4223"/>
    <cellStyle name="_Recon to Darrin's 5.11.05 proforma_Book2_Electric Rev Req Model (2009 GRC) Revised 01-18-2010 2 2" xfId="4224"/>
    <cellStyle name="_Recon to Darrin's 5.11.05 proforma_Book2_Electric Rev Req Model (2009 GRC) Revised 01-18-2010 3" xfId="4225"/>
    <cellStyle name="_Recon to Darrin's 5.11.05 proforma_Book2_Final Order Electric EXHIBIT A-1" xfId="4226"/>
    <cellStyle name="_Recon to Darrin's 5.11.05 proforma_Book2_Final Order Electric EXHIBIT A-1 2" xfId="4227"/>
    <cellStyle name="_Recon to Darrin's 5.11.05 proforma_Book2_Final Order Electric EXHIBIT A-1 2 2" xfId="4228"/>
    <cellStyle name="_Recon to Darrin's 5.11.05 proforma_Book2_Final Order Electric EXHIBIT A-1 3" xfId="4229"/>
    <cellStyle name="_Recon to Darrin's 5.11.05 proforma_Book4" xfId="4230"/>
    <cellStyle name="_Recon to Darrin's 5.11.05 proforma_Book4 2" xfId="4231"/>
    <cellStyle name="_Recon to Darrin's 5.11.05 proforma_Book4 2 2" xfId="4232"/>
    <cellStyle name="_Recon to Darrin's 5.11.05 proforma_Book4 3" xfId="4233"/>
    <cellStyle name="_Recon to Darrin's 5.11.05 proforma_Book9" xfId="4234"/>
    <cellStyle name="_Recon to Darrin's 5.11.05 proforma_Book9 2" xfId="4235"/>
    <cellStyle name="_Recon to Darrin's 5.11.05 proforma_Book9 2 2" xfId="4236"/>
    <cellStyle name="_Recon to Darrin's 5.11.05 proforma_Book9 3" xfId="4237"/>
    <cellStyle name="_Recon to Darrin's 5.11.05 proforma_Check the Interest Calculation" xfId="557"/>
    <cellStyle name="_Recon to Darrin's 5.11.05 proforma_Check the Interest Calculation_Scenario 1 REC vs PTC Offset" xfId="558"/>
    <cellStyle name="_Recon to Darrin's 5.11.05 proforma_Check the Interest Calculation_Scenario 3" xfId="559"/>
    <cellStyle name="_Recon to Darrin's 5.11.05 proforma_INPUTS" xfId="126"/>
    <cellStyle name="_Recon to Darrin's 5.11.05 proforma_INPUTS 2" xfId="4238"/>
    <cellStyle name="_Recon to Darrin's 5.11.05 proforma_INPUTS 2 2" xfId="4239"/>
    <cellStyle name="_Recon to Darrin's 5.11.05 proforma_INPUTS 3" xfId="4240"/>
    <cellStyle name="_Recon to Darrin's 5.11.05 proforma_Power Costs - Comparison bx Rbtl-Staff-Jt-PC" xfId="4241"/>
    <cellStyle name="_Recon to Darrin's 5.11.05 proforma_Power Costs - Comparison bx Rbtl-Staff-Jt-PC 2" xfId="4242"/>
    <cellStyle name="_Recon to Darrin's 5.11.05 proforma_Power Costs - Comparison bx Rbtl-Staff-Jt-PC 2 2" xfId="4243"/>
    <cellStyle name="_Recon to Darrin's 5.11.05 proforma_Power Costs - Comparison bx Rbtl-Staff-Jt-PC 3" xfId="4244"/>
    <cellStyle name="_Recon to Darrin's 5.11.05 proforma_Power Costs - Comparison bx Rbtl-Staff-Jt-PC_Adj Bench DR 3 for Initial Briefs (Electric)" xfId="4245"/>
    <cellStyle name="_Recon to Darrin's 5.11.05 proforma_Power Costs - Comparison bx Rbtl-Staff-Jt-PC_Adj Bench DR 3 for Initial Briefs (Electric) 2" xfId="4246"/>
    <cellStyle name="_Recon to Darrin's 5.11.05 proforma_Power Costs - Comparison bx Rbtl-Staff-Jt-PC_Adj Bench DR 3 for Initial Briefs (Electric) 2 2" xfId="4247"/>
    <cellStyle name="_Recon to Darrin's 5.11.05 proforma_Power Costs - Comparison bx Rbtl-Staff-Jt-PC_Adj Bench DR 3 for Initial Briefs (Electric) 3" xfId="4248"/>
    <cellStyle name="_Recon to Darrin's 5.11.05 proforma_Power Costs - Comparison bx Rbtl-Staff-Jt-PC_Electric Rev Req Model (2009 GRC) Rebuttal" xfId="4249"/>
    <cellStyle name="_Recon to Darrin's 5.11.05 proforma_Power Costs - Comparison bx Rbtl-Staff-Jt-PC_Electric Rev Req Model (2009 GRC) Rebuttal 2" xfId="4250"/>
    <cellStyle name="_Recon to Darrin's 5.11.05 proforma_Power Costs - Comparison bx Rbtl-Staff-Jt-PC_Electric Rev Req Model (2009 GRC) Rebuttal 2 2" xfId="4251"/>
    <cellStyle name="_Recon to Darrin's 5.11.05 proforma_Power Costs - Comparison bx Rbtl-Staff-Jt-PC_Electric Rev Req Model (2009 GRC) Rebuttal 3" xfId="4252"/>
    <cellStyle name="_Recon to Darrin's 5.11.05 proforma_Power Costs - Comparison bx Rbtl-Staff-Jt-PC_Electric Rev Req Model (2009 GRC) Rebuttal REmoval of New  WH Solar AdjustMI" xfId="4253"/>
    <cellStyle name="_Recon to Darrin's 5.11.05 proforma_Power Costs - Comparison bx Rbtl-Staff-Jt-PC_Electric Rev Req Model (2009 GRC) Rebuttal REmoval of New  WH Solar AdjustMI 2" xfId="4254"/>
    <cellStyle name="_Recon to Darrin's 5.11.05 proforma_Power Costs - Comparison bx Rbtl-Staff-Jt-PC_Electric Rev Req Model (2009 GRC) Rebuttal REmoval of New  WH Solar AdjustMI 2 2" xfId="4255"/>
    <cellStyle name="_Recon to Darrin's 5.11.05 proforma_Power Costs - Comparison bx Rbtl-Staff-Jt-PC_Electric Rev Req Model (2009 GRC) Rebuttal REmoval of New  WH Solar AdjustMI 3" xfId="4256"/>
    <cellStyle name="_Recon to Darrin's 5.11.05 proforma_Power Costs - Comparison bx Rbtl-Staff-Jt-PC_Electric Rev Req Model (2009 GRC) Revised 01-18-2010" xfId="4257"/>
    <cellStyle name="_Recon to Darrin's 5.11.05 proforma_Power Costs - Comparison bx Rbtl-Staff-Jt-PC_Electric Rev Req Model (2009 GRC) Revised 01-18-2010 2" xfId="4258"/>
    <cellStyle name="_Recon to Darrin's 5.11.05 proforma_Power Costs - Comparison bx Rbtl-Staff-Jt-PC_Electric Rev Req Model (2009 GRC) Revised 01-18-2010 2 2" xfId="4259"/>
    <cellStyle name="_Recon to Darrin's 5.11.05 proforma_Power Costs - Comparison bx Rbtl-Staff-Jt-PC_Electric Rev Req Model (2009 GRC) Revised 01-18-2010 3" xfId="4260"/>
    <cellStyle name="_Recon to Darrin's 5.11.05 proforma_Power Costs - Comparison bx Rbtl-Staff-Jt-PC_Final Order Electric EXHIBIT A-1" xfId="4261"/>
    <cellStyle name="_Recon to Darrin's 5.11.05 proforma_Power Costs - Comparison bx Rbtl-Staff-Jt-PC_Final Order Electric EXHIBIT A-1 2" xfId="4262"/>
    <cellStyle name="_Recon to Darrin's 5.11.05 proforma_Power Costs - Comparison bx Rbtl-Staff-Jt-PC_Final Order Electric EXHIBIT A-1 2 2" xfId="4263"/>
    <cellStyle name="_Recon to Darrin's 5.11.05 proforma_Power Costs - Comparison bx Rbtl-Staff-Jt-PC_Final Order Electric EXHIBIT A-1 3" xfId="4264"/>
    <cellStyle name="_Recon to Darrin's 5.11.05 proforma_Production Adj 4.37" xfId="127"/>
    <cellStyle name="_Recon to Darrin's 5.11.05 proforma_Production Adj 4.37 2" xfId="4265"/>
    <cellStyle name="_Recon to Darrin's 5.11.05 proforma_Production Adj 4.37 2 2" xfId="4266"/>
    <cellStyle name="_Recon to Darrin's 5.11.05 proforma_Production Adj 4.37 3" xfId="4267"/>
    <cellStyle name="_Recon to Darrin's 5.11.05 proforma_Purchased Power Adj 4.03" xfId="128"/>
    <cellStyle name="_Recon to Darrin's 5.11.05 proforma_Purchased Power Adj 4.03 2" xfId="4268"/>
    <cellStyle name="_Recon to Darrin's 5.11.05 proforma_Purchased Power Adj 4.03 2 2" xfId="4269"/>
    <cellStyle name="_Recon to Darrin's 5.11.05 proforma_Purchased Power Adj 4.03 3" xfId="4270"/>
    <cellStyle name="_Recon to Darrin's 5.11.05 proforma_Rebuttal Power Costs" xfId="4271"/>
    <cellStyle name="_Recon to Darrin's 5.11.05 proforma_Rebuttal Power Costs 2" xfId="4272"/>
    <cellStyle name="_Recon to Darrin's 5.11.05 proforma_Rebuttal Power Costs 2 2" xfId="4273"/>
    <cellStyle name="_Recon to Darrin's 5.11.05 proforma_Rebuttal Power Costs 3" xfId="4274"/>
    <cellStyle name="_Recon to Darrin's 5.11.05 proforma_Rebuttal Power Costs_Adj Bench DR 3 for Initial Briefs (Electric)" xfId="4275"/>
    <cellStyle name="_Recon to Darrin's 5.11.05 proforma_Rebuttal Power Costs_Adj Bench DR 3 for Initial Briefs (Electric) 2" xfId="4276"/>
    <cellStyle name="_Recon to Darrin's 5.11.05 proforma_Rebuttal Power Costs_Adj Bench DR 3 for Initial Briefs (Electric) 2 2" xfId="4277"/>
    <cellStyle name="_Recon to Darrin's 5.11.05 proforma_Rebuttal Power Costs_Adj Bench DR 3 for Initial Briefs (Electric) 3" xfId="4278"/>
    <cellStyle name="_Recon to Darrin's 5.11.05 proforma_Rebuttal Power Costs_Electric Rev Req Model (2009 GRC) Rebuttal" xfId="4279"/>
    <cellStyle name="_Recon to Darrin's 5.11.05 proforma_Rebuttal Power Costs_Electric Rev Req Model (2009 GRC) Rebuttal 2" xfId="4280"/>
    <cellStyle name="_Recon to Darrin's 5.11.05 proforma_Rebuttal Power Costs_Electric Rev Req Model (2009 GRC) Rebuttal 2 2" xfId="4281"/>
    <cellStyle name="_Recon to Darrin's 5.11.05 proforma_Rebuttal Power Costs_Electric Rev Req Model (2009 GRC) Rebuttal 3" xfId="4282"/>
    <cellStyle name="_Recon to Darrin's 5.11.05 proforma_Rebuttal Power Costs_Electric Rev Req Model (2009 GRC) Rebuttal REmoval of New  WH Solar AdjustMI" xfId="4283"/>
    <cellStyle name="_Recon to Darrin's 5.11.05 proforma_Rebuttal Power Costs_Electric Rev Req Model (2009 GRC) Rebuttal REmoval of New  WH Solar AdjustMI 2" xfId="4284"/>
    <cellStyle name="_Recon to Darrin's 5.11.05 proforma_Rebuttal Power Costs_Electric Rev Req Model (2009 GRC) Rebuttal REmoval of New  WH Solar AdjustMI 2 2" xfId="4285"/>
    <cellStyle name="_Recon to Darrin's 5.11.05 proforma_Rebuttal Power Costs_Electric Rev Req Model (2009 GRC) Rebuttal REmoval of New  WH Solar AdjustMI 3" xfId="4286"/>
    <cellStyle name="_Recon to Darrin's 5.11.05 proforma_Rebuttal Power Costs_Electric Rev Req Model (2009 GRC) Revised 01-18-2010" xfId="4287"/>
    <cellStyle name="_Recon to Darrin's 5.11.05 proforma_Rebuttal Power Costs_Electric Rev Req Model (2009 GRC) Revised 01-18-2010 2" xfId="4288"/>
    <cellStyle name="_Recon to Darrin's 5.11.05 proforma_Rebuttal Power Costs_Electric Rev Req Model (2009 GRC) Revised 01-18-2010 2 2" xfId="4289"/>
    <cellStyle name="_Recon to Darrin's 5.11.05 proforma_Rebuttal Power Costs_Electric Rev Req Model (2009 GRC) Revised 01-18-2010 3" xfId="4290"/>
    <cellStyle name="_Recon to Darrin's 5.11.05 proforma_Rebuttal Power Costs_Final Order Electric EXHIBIT A-1" xfId="4291"/>
    <cellStyle name="_Recon to Darrin's 5.11.05 proforma_Rebuttal Power Costs_Final Order Electric EXHIBIT A-1 2" xfId="4292"/>
    <cellStyle name="_Recon to Darrin's 5.11.05 proforma_Rebuttal Power Costs_Final Order Electric EXHIBIT A-1 2 2" xfId="4293"/>
    <cellStyle name="_Recon to Darrin's 5.11.05 proforma_Rebuttal Power Costs_Final Order Electric EXHIBIT A-1 3" xfId="4294"/>
    <cellStyle name="_Recon to Darrin's 5.11.05 proforma_RECS vs PTC's w Interest 6-28-10" xfId="560"/>
    <cellStyle name="_Recon to Darrin's 5.11.05 proforma_ROR &amp; CONV FACTOR" xfId="129"/>
    <cellStyle name="_Recon to Darrin's 5.11.05 proforma_ROR &amp; CONV FACTOR 2" xfId="4295"/>
    <cellStyle name="_Recon to Darrin's 5.11.05 proforma_ROR &amp; CONV FACTOR 2 2" xfId="4296"/>
    <cellStyle name="_Recon to Darrin's 5.11.05 proforma_ROR &amp; CONV FACTOR 3" xfId="4297"/>
    <cellStyle name="_Recon to Darrin's 5.11.05 proforma_ROR 5.02" xfId="130"/>
    <cellStyle name="_Recon to Darrin's 5.11.05 proforma_ROR 5.02 2" xfId="4298"/>
    <cellStyle name="_Recon to Darrin's 5.11.05 proforma_ROR 5.02 2 2" xfId="4299"/>
    <cellStyle name="_Recon to Darrin's 5.11.05 proforma_ROR 5.02 3" xfId="4300"/>
    <cellStyle name="_x0013__Scenario 1 REC vs PTC Offset" xfId="561"/>
    <cellStyle name="_x0013__Scenario 3" xfId="562"/>
    <cellStyle name="_Sumas Proforma - 11-09-07" xfId="4301"/>
    <cellStyle name="_Sumas Property Taxes v1" xfId="4302"/>
    <cellStyle name="_Tenaska Comparison" xfId="131"/>
    <cellStyle name="_Tenaska Comparison 2" xfId="4303"/>
    <cellStyle name="_Tenaska Comparison 2 2" xfId="4304"/>
    <cellStyle name="_Tenaska Comparison 2 2 2" xfId="4305"/>
    <cellStyle name="_Tenaska Comparison 2 3" xfId="4306"/>
    <cellStyle name="_Tenaska Comparison 3" xfId="4307"/>
    <cellStyle name="_Tenaska Comparison 3 2" xfId="4308"/>
    <cellStyle name="_Tenaska Comparison 4" xfId="4309"/>
    <cellStyle name="_Tenaska Comparison_(C) WHE Proforma with ITC cash grant 10 Yr Amort_for deferral_102809" xfId="4310"/>
    <cellStyle name="_Tenaska Comparison_(C) WHE Proforma with ITC cash grant 10 Yr Amort_for deferral_102809 2" xfId="4311"/>
    <cellStyle name="_Tenaska Comparison_(C) WHE Proforma with ITC cash grant 10 Yr Amort_for deferral_102809 2 2" xfId="4312"/>
    <cellStyle name="_Tenaska Comparison_(C) WHE Proforma with ITC cash grant 10 Yr Amort_for deferral_102809 3" xfId="4313"/>
    <cellStyle name="_Tenaska Comparison_(C) WHE Proforma with ITC cash grant 10 Yr Amort_for deferral_102809_16.07E Wild Horse Wind Expansionwrkingfile" xfId="4314"/>
    <cellStyle name="_Tenaska Comparison_(C) WHE Proforma with ITC cash grant 10 Yr Amort_for deferral_102809_16.07E Wild Horse Wind Expansionwrkingfile 2" xfId="4315"/>
    <cellStyle name="_Tenaska Comparison_(C) WHE Proforma with ITC cash grant 10 Yr Amort_for deferral_102809_16.07E Wild Horse Wind Expansionwrkingfile 2 2" xfId="4316"/>
    <cellStyle name="_Tenaska Comparison_(C) WHE Proforma with ITC cash grant 10 Yr Amort_for deferral_102809_16.07E Wild Horse Wind Expansionwrkingfile 3" xfId="4317"/>
    <cellStyle name="_Tenaska Comparison_(C) WHE Proforma with ITC cash grant 10 Yr Amort_for deferral_102809_16.07E Wild Horse Wind Expansionwrkingfile SF" xfId="4318"/>
    <cellStyle name="_Tenaska Comparison_(C) WHE Proforma with ITC cash grant 10 Yr Amort_for deferral_102809_16.07E Wild Horse Wind Expansionwrkingfile SF 2" xfId="4319"/>
    <cellStyle name="_Tenaska Comparison_(C) WHE Proforma with ITC cash grant 10 Yr Amort_for deferral_102809_16.07E Wild Horse Wind Expansionwrkingfile SF 2 2" xfId="4320"/>
    <cellStyle name="_Tenaska Comparison_(C) WHE Proforma with ITC cash grant 10 Yr Amort_for deferral_102809_16.07E Wild Horse Wind Expansionwrkingfile SF 3" xfId="4321"/>
    <cellStyle name="_Tenaska Comparison_(C) WHE Proforma with ITC cash grant 10 Yr Amort_for deferral_102809_16.37E Wild Horse Expansion DeferralRevwrkingfile SF" xfId="4322"/>
    <cellStyle name="_Tenaska Comparison_(C) WHE Proforma with ITC cash grant 10 Yr Amort_for deferral_102809_16.37E Wild Horse Expansion DeferralRevwrkingfile SF 2" xfId="4323"/>
    <cellStyle name="_Tenaska Comparison_(C) WHE Proforma with ITC cash grant 10 Yr Amort_for deferral_102809_16.37E Wild Horse Expansion DeferralRevwrkingfile SF 2 2" xfId="4324"/>
    <cellStyle name="_Tenaska Comparison_(C) WHE Proforma with ITC cash grant 10 Yr Amort_for deferral_102809_16.37E Wild Horse Expansion DeferralRevwrkingfile SF 3" xfId="4325"/>
    <cellStyle name="_Tenaska Comparison_(C) WHE Proforma with ITC cash grant 10 Yr Amort_for rebuttal_120709" xfId="4326"/>
    <cellStyle name="_Tenaska Comparison_(C) WHE Proforma with ITC cash grant 10 Yr Amort_for rebuttal_120709 2" xfId="4327"/>
    <cellStyle name="_Tenaska Comparison_(C) WHE Proforma with ITC cash grant 10 Yr Amort_for rebuttal_120709 2 2" xfId="4328"/>
    <cellStyle name="_Tenaska Comparison_(C) WHE Proforma with ITC cash grant 10 Yr Amort_for rebuttal_120709 3" xfId="4329"/>
    <cellStyle name="_Tenaska Comparison_04.07E Wild Horse Wind Expansion" xfId="4330"/>
    <cellStyle name="_Tenaska Comparison_04.07E Wild Horse Wind Expansion 2" xfId="4331"/>
    <cellStyle name="_Tenaska Comparison_04.07E Wild Horse Wind Expansion 2 2" xfId="4332"/>
    <cellStyle name="_Tenaska Comparison_04.07E Wild Horse Wind Expansion 3" xfId="4333"/>
    <cellStyle name="_Tenaska Comparison_04.07E Wild Horse Wind Expansion_16.07E Wild Horse Wind Expansionwrkingfile" xfId="4334"/>
    <cellStyle name="_Tenaska Comparison_04.07E Wild Horse Wind Expansion_16.07E Wild Horse Wind Expansionwrkingfile 2" xfId="4335"/>
    <cellStyle name="_Tenaska Comparison_04.07E Wild Horse Wind Expansion_16.07E Wild Horse Wind Expansionwrkingfile 2 2" xfId="4336"/>
    <cellStyle name="_Tenaska Comparison_04.07E Wild Horse Wind Expansion_16.07E Wild Horse Wind Expansionwrkingfile 3" xfId="4337"/>
    <cellStyle name="_Tenaska Comparison_04.07E Wild Horse Wind Expansion_16.07E Wild Horse Wind Expansionwrkingfile SF" xfId="4338"/>
    <cellStyle name="_Tenaska Comparison_04.07E Wild Horse Wind Expansion_16.07E Wild Horse Wind Expansionwrkingfile SF 2" xfId="4339"/>
    <cellStyle name="_Tenaska Comparison_04.07E Wild Horse Wind Expansion_16.07E Wild Horse Wind Expansionwrkingfile SF 2 2" xfId="4340"/>
    <cellStyle name="_Tenaska Comparison_04.07E Wild Horse Wind Expansion_16.07E Wild Horse Wind Expansionwrkingfile SF 3" xfId="4341"/>
    <cellStyle name="_Tenaska Comparison_04.07E Wild Horse Wind Expansion_16.37E Wild Horse Expansion DeferralRevwrkingfile SF" xfId="4342"/>
    <cellStyle name="_Tenaska Comparison_04.07E Wild Horse Wind Expansion_16.37E Wild Horse Expansion DeferralRevwrkingfile SF 2" xfId="4343"/>
    <cellStyle name="_Tenaska Comparison_04.07E Wild Horse Wind Expansion_16.37E Wild Horse Expansion DeferralRevwrkingfile SF 2 2" xfId="4344"/>
    <cellStyle name="_Tenaska Comparison_04.07E Wild Horse Wind Expansion_16.37E Wild Horse Expansion DeferralRevwrkingfile SF 3" xfId="4345"/>
    <cellStyle name="_Tenaska Comparison_16.07E Wild Horse Wind Expansionwrkingfile" xfId="4346"/>
    <cellStyle name="_Tenaska Comparison_16.07E Wild Horse Wind Expansionwrkingfile 2" xfId="4347"/>
    <cellStyle name="_Tenaska Comparison_16.07E Wild Horse Wind Expansionwrkingfile 2 2" xfId="4348"/>
    <cellStyle name="_Tenaska Comparison_16.07E Wild Horse Wind Expansionwrkingfile 3" xfId="4349"/>
    <cellStyle name="_Tenaska Comparison_16.07E Wild Horse Wind Expansionwrkingfile SF" xfId="4350"/>
    <cellStyle name="_Tenaska Comparison_16.07E Wild Horse Wind Expansionwrkingfile SF 2" xfId="4351"/>
    <cellStyle name="_Tenaska Comparison_16.07E Wild Horse Wind Expansionwrkingfile SF 2 2" xfId="4352"/>
    <cellStyle name="_Tenaska Comparison_16.07E Wild Horse Wind Expansionwrkingfile SF 3" xfId="4353"/>
    <cellStyle name="_Tenaska Comparison_16.37E Wild Horse Expansion DeferralRevwrkingfile SF" xfId="4354"/>
    <cellStyle name="_Tenaska Comparison_16.37E Wild Horse Expansion DeferralRevwrkingfile SF 2" xfId="4355"/>
    <cellStyle name="_Tenaska Comparison_16.37E Wild Horse Expansion DeferralRevwrkingfile SF 2 2" xfId="4356"/>
    <cellStyle name="_Tenaska Comparison_16.37E Wild Horse Expansion DeferralRevwrkingfile SF 3" xfId="4357"/>
    <cellStyle name="_Tenaska Comparison_4 31 Regulatory Assets and Liabilities  7 06- Exhibit D" xfId="4358"/>
    <cellStyle name="_Tenaska Comparison_4 31 Regulatory Assets and Liabilities  7 06- Exhibit D 2" xfId="4359"/>
    <cellStyle name="_Tenaska Comparison_4 31 Regulatory Assets and Liabilities  7 06- Exhibit D 2 2" xfId="4360"/>
    <cellStyle name="_Tenaska Comparison_4 31 Regulatory Assets and Liabilities  7 06- Exhibit D 3" xfId="4361"/>
    <cellStyle name="_Tenaska Comparison_4 32 Regulatory Assets and Liabilities  7 06- Exhibit D" xfId="4362"/>
    <cellStyle name="_Tenaska Comparison_4 32 Regulatory Assets and Liabilities  7 06- Exhibit D 2" xfId="4363"/>
    <cellStyle name="_Tenaska Comparison_4 32 Regulatory Assets and Liabilities  7 06- Exhibit D 2 2" xfId="4364"/>
    <cellStyle name="_Tenaska Comparison_4 32 Regulatory Assets and Liabilities  7 06- Exhibit D 3" xfId="4365"/>
    <cellStyle name="_Tenaska Comparison_Book2" xfId="4366"/>
    <cellStyle name="_Tenaska Comparison_Book2 2" xfId="4367"/>
    <cellStyle name="_Tenaska Comparison_Book2 2 2" xfId="4368"/>
    <cellStyle name="_Tenaska Comparison_Book2 3" xfId="4369"/>
    <cellStyle name="_Tenaska Comparison_Book2_Adj Bench DR 3 for Initial Briefs (Electric)" xfId="4370"/>
    <cellStyle name="_Tenaska Comparison_Book2_Adj Bench DR 3 for Initial Briefs (Electric) 2" xfId="4371"/>
    <cellStyle name="_Tenaska Comparison_Book2_Adj Bench DR 3 for Initial Briefs (Electric) 2 2" xfId="4372"/>
    <cellStyle name="_Tenaska Comparison_Book2_Adj Bench DR 3 for Initial Briefs (Electric) 3" xfId="4373"/>
    <cellStyle name="_Tenaska Comparison_Book2_Electric Rev Req Model (2009 GRC) Rebuttal" xfId="4374"/>
    <cellStyle name="_Tenaska Comparison_Book2_Electric Rev Req Model (2009 GRC) Rebuttal 2" xfId="4375"/>
    <cellStyle name="_Tenaska Comparison_Book2_Electric Rev Req Model (2009 GRC) Rebuttal 2 2" xfId="4376"/>
    <cellStyle name="_Tenaska Comparison_Book2_Electric Rev Req Model (2009 GRC) Rebuttal 3" xfId="4377"/>
    <cellStyle name="_Tenaska Comparison_Book2_Electric Rev Req Model (2009 GRC) Rebuttal REmoval of New  WH Solar AdjustMI" xfId="4378"/>
    <cellStyle name="_Tenaska Comparison_Book2_Electric Rev Req Model (2009 GRC) Rebuttal REmoval of New  WH Solar AdjustMI 2" xfId="4379"/>
    <cellStyle name="_Tenaska Comparison_Book2_Electric Rev Req Model (2009 GRC) Rebuttal REmoval of New  WH Solar AdjustMI 2 2" xfId="4380"/>
    <cellStyle name="_Tenaska Comparison_Book2_Electric Rev Req Model (2009 GRC) Rebuttal REmoval of New  WH Solar AdjustMI 3" xfId="4381"/>
    <cellStyle name="_Tenaska Comparison_Book2_Electric Rev Req Model (2009 GRC) Revised 01-18-2010" xfId="4382"/>
    <cellStyle name="_Tenaska Comparison_Book2_Electric Rev Req Model (2009 GRC) Revised 01-18-2010 2" xfId="4383"/>
    <cellStyle name="_Tenaska Comparison_Book2_Electric Rev Req Model (2009 GRC) Revised 01-18-2010 2 2" xfId="4384"/>
    <cellStyle name="_Tenaska Comparison_Book2_Electric Rev Req Model (2009 GRC) Revised 01-18-2010 3" xfId="4385"/>
    <cellStyle name="_Tenaska Comparison_Book2_Final Order Electric EXHIBIT A-1" xfId="4386"/>
    <cellStyle name="_Tenaska Comparison_Book2_Final Order Electric EXHIBIT A-1 2" xfId="4387"/>
    <cellStyle name="_Tenaska Comparison_Book2_Final Order Electric EXHIBIT A-1 2 2" xfId="4388"/>
    <cellStyle name="_Tenaska Comparison_Book2_Final Order Electric EXHIBIT A-1 3" xfId="4389"/>
    <cellStyle name="_Tenaska Comparison_Book4" xfId="4390"/>
    <cellStyle name="_Tenaska Comparison_Book4 2" xfId="4391"/>
    <cellStyle name="_Tenaska Comparison_Book4 2 2" xfId="4392"/>
    <cellStyle name="_Tenaska Comparison_Book4 3" xfId="4393"/>
    <cellStyle name="_Tenaska Comparison_Book9" xfId="4394"/>
    <cellStyle name="_Tenaska Comparison_Book9 2" xfId="4395"/>
    <cellStyle name="_Tenaska Comparison_Book9 2 2" xfId="4396"/>
    <cellStyle name="_Tenaska Comparison_Book9 3" xfId="4397"/>
    <cellStyle name="_Tenaska Comparison_Electric COS Inputs" xfId="132"/>
    <cellStyle name="_Tenaska Comparison_Electric COS Inputs 2" xfId="4398"/>
    <cellStyle name="_Tenaska Comparison_Electric COS Inputs 2 2" xfId="4399"/>
    <cellStyle name="_Tenaska Comparison_Electric COS Inputs 2 2 2" xfId="4400"/>
    <cellStyle name="_Tenaska Comparison_Electric COS Inputs 2 3" xfId="4401"/>
    <cellStyle name="_Tenaska Comparison_Electric COS Inputs 2 3 2" xfId="4402"/>
    <cellStyle name="_Tenaska Comparison_Electric COS Inputs 2 4" xfId="4403"/>
    <cellStyle name="_Tenaska Comparison_Electric COS Inputs 2 4 2" xfId="4404"/>
    <cellStyle name="_Tenaska Comparison_Electric COS Inputs 3" xfId="4405"/>
    <cellStyle name="_Tenaska Comparison_Electric COS Inputs 3 2" xfId="4406"/>
    <cellStyle name="_Tenaska Comparison_Electric COS Inputs 4" xfId="4407"/>
    <cellStyle name="_Tenaska Comparison_Electric COS Inputs 4 2" xfId="4408"/>
    <cellStyle name="_Tenaska Comparison_Electric COS Inputs 5" xfId="4409"/>
    <cellStyle name="_Tenaska Comparison_Power Costs - Comparison bx Rbtl-Staff-Jt-PC" xfId="4410"/>
    <cellStyle name="_Tenaska Comparison_Power Costs - Comparison bx Rbtl-Staff-Jt-PC 2" xfId="4411"/>
    <cellStyle name="_Tenaska Comparison_Power Costs - Comparison bx Rbtl-Staff-Jt-PC 2 2" xfId="4412"/>
    <cellStyle name="_Tenaska Comparison_Power Costs - Comparison bx Rbtl-Staff-Jt-PC 3" xfId="4413"/>
    <cellStyle name="_Tenaska Comparison_Power Costs - Comparison bx Rbtl-Staff-Jt-PC_Adj Bench DR 3 for Initial Briefs (Electric)" xfId="4414"/>
    <cellStyle name="_Tenaska Comparison_Power Costs - Comparison bx Rbtl-Staff-Jt-PC_Adj Bench DR 3 for Initial Briefs (Electric) 2" xfId="4415"/>
    <cellStyle name="_Tenaska Comparison_Power Costs - Comparison bx Rbtl-Staff-Jt-PC_Adj Bench DR 3 for Initial Briefs (Electric) 2 2" xfId="4416"/>
    <cellStyle name="_Tenaska Comparison_Power Costs - Comparison bx Rbtl-Staff-Jt-PC_Adj Bench DR 3 for Initial Briefs (Electric) 3" xfId="4417"/>
    <cellStyle name="_Tenaska Comparison_Power Costs - Comparison bx Rbtl-Staff-Jt-PC_Electric Rev Req Model (2009 GRC) Rebuttal" xfId="4418"/>
    <cellStyle name="_Tenaska Comparison_Power Costs - Comparison bx Rbtl-Staff-Jt-PC_Electric Rev Req Model (2009 GRC) Rebuttal 2" xfId="4419"/>
    <cellStyle name="_Tenaska Comparison_Power Costs - Comparison bx Rbtl-Staff-Jt-PC_Electric Rev Req Model (2009 GRC) Rebuttal 2 2" xfId="4420"/>
    <cellStyle name="_Tenaska Comparison_Power Costs - Comparison bx Rbtl-Staff-Jt-PC_Electric Rev Req Model (2009 GRC) Rebuttal 3" xfId="4421"/>
    <cellStyle name="_Tenaska Comparison_Power Costs - Comparison bx Rbtl-Staff-Jt-PC_Electric Rev Req Model (2009 GRC) Rebuttal REmoval of New  WH Solar AdjustMI" xfId="4422"/>
    <cellStyle name="_Tenaska Comparison_Power Costs - Comparison bx Rbtl-Staff-Jt-PC_Electric Rev Req Model (2009 GRC) Rebuttal REmoval of New  WH Solar AdjustMI 2" xfId="4423"/>
    <cellStyle name="_Tenaska Comparison_Power Costs - Comparison bx Rbtl-Staff-Jt-PC_Electric Rev Req Model (2009 GRC) Rebuttal REmoval of New  WH Solar AdjustMI 2 2" xfId="4424"/>
    <cellStyle name="_Tenaska Comparison_Power Costs - Comparison bx Rbtl-Staff-Jt-PC_Electric Rev Req Model (2009 GRC) Rebuttal REmoval of New  WH Solar AdjustMI 3" xfId="4425"/>
    <cellStyle name="_Tenaska Comparison_Power Costs - Comparison bx Rbtl-Staff-Jt-PC_Electric Rev Req Model (2009 GRC) Revised 01-18-2010" xfId="4426"/>
    <cellStyle name="_Tenaska Comparison_Power Costs - Comparison bx Rbtl-Staff-Jt-PC_Electric Rev Req Model (2009 GRC) Revised 01-18-2010 2" xfId="4427"/>
    <cellStyle name="_Tenaska Comparison_Power Costs - Comparison bx Rbtl-Staff-Jt-PC_Electric Rev Req Model (2009 GRC) Revised 01-18-2010 2 2" xfId="4428"/>
    <cellStyle name="_Tenaska Comparison_Power Costs - Comparison bx Rbtl-Staff-Jt-PC_Electric Rev Req Model (2009 GRC) Revised 01-18-2010 3" xfId="4429"/>
    <cellStyle name="_Tenaska Comparison_Power Costs - Comparison bx Rbtl-Staff-Jt-PC_Final Order Electric EXHIBIT A-1" xfId="4430"/>
    <cellStyle name="_Tenaska Comparison_Power Costs - Comparison bx Rbtl-Staff-Jt-PC_Final Order Electric EXHIBIT A-1 2" xfId="4431"/>
    <cellStyle name="_Tenaska Comparison_Power Costs - Comparison bx Rbtl-Staff-Jt-PC_Final Order Electric EXHIBIT A-1 2 2" xfId="4432"/>
    <cellStyle name="_Tenaska Comparison_Power Costs - Comparison bx Rbtl-Staff-Jt-PC_Final Order Electric EXHIBIT A-1 3" xfId="4433"/>
    <cellStyle name="_Tenaska Comparison_Production Adj 4.37" xfId="133"/>
    <cellStyle name="_Tenaska Comparison_Production Adj 4.37 2" xfId="4434"/>
    <cellStyle name="_Tenaska Comparison_Production Adj 4.37 2 2" xfId="4435"/>
    <cellStyle name="_Tenaska Comparison_Production Adj 4.37 3" xfId="4436"/>
    <cellStyle name="_Tenaska Comparison_Purchased Power Adj 4.03" xfId="134"/>
    <cellStyle name="_Tenaska Comparison_Purchased Power Adj 4.03 2" xfId="4437"/>
    <cellStyle name="_Tenaska Comparison_Purchased Power Adj 4.03 2 2" xfId="4438"/>
    <cellStyle name="_Tenaska Comparison_Purchased Power Adj 4.03 3" xfId="4439"/>
    <cellStyle name="_Tenaska Comparison_Rebuttal Power Costs" xfId="4440"/>
    <cellStyle name="_Tenaska Comparison_Rebuttal Power Costs 2" xfId="4441"/>
    <cellStyle name="_Tenaska Comparison_Rebuttal Power Costs 2 2" xfId="4442"/>
    <cellStyle name="_Tenaska Comparison_Rebuttal Power Costs 3" xfId="4443"/>
    <cellStyle name="_Tenaska Comparison_Rebuttal Power Costs_Adj Bench DR 3 for Initial Briefs (Electric)" xfId="4444"/>
    <cellStyle name="_Tenaska Comparison_Rebuttal Power Costs_Adj Bench DR 3 for Initial Briefs (Electric) 2" xfId="4445"/>
    <cellStyle name="_Tenaska Comparison_Rebuttal Power Costs_Adj Bench DR 3 for Initial Briefs (Electric) 2 2" xfId="4446"/>
    <cellStyle name="_Tenaska Comparison_Rebuttal Power Costs_Adj Bench DR 3 for Initial Briefs (Electric) 3" xfId="4447"/>
    <cellStyle name="_Tenaska Comparison_Rebuttal Power Costs_Electric Rev Req Model (2009 GRC) Rebuttal" xfId="4448"/>
    <cellStyle name="_Tenaska Comparison_Rebuttal Power Costs_Electric Rev Req Model (2009 GRC) Rebuttal 2" xfId="4449"/>
    <cellStyle name="_Tenaska Comparison_Rebuttal Power Costs_Electric Rev Req Model (2009 GRC) Rebuttal 2 2" xfId="4450"/>
    <cellStyle name="_Tenaska Comparison_Rebuttal Power Costs_Electric Rev Req Model (2009 GRC) Rebuttal 3" xfId="4451"/>
    <cellStyle name="_Tenaska Comparison_Rebuttal Power Costs_Electric Rev Req Model (2009 GRC) Rebuttal REmoval of New  WH Solar AdjustMI" xfId="4452"/>
    <cellStyle name="_Tenaska Comparison_Rebuttal Power Costs_Electric Rev Req Model (2009 GRC) Rebuttal REmoval of New  WH Solar AdjustMI 2" xfId="4453"/>
    <cellStyle name="_Tenaska Comparison_Rebuttal Power Costs_Electric Rev Req Model (2009 GRC) Rebuttal REmoval of New  WH Solar AdjustMI 2 2" xfId="4454"/>
    <cellStyle name="_Tenaska Comparison_Rebuttal Power Costs_Electric Rev Req Model (2009 GRC) Rebuttal REmoval of New  WH Solar AdjustMI 3" xfId="4455"/>
    <cellStyle name="_Tenaska Comparison_Rebuttal Power Costs_Electric Rev Req Model (2009 GRC) Revised 01-18-2010" xfId="4456"/>
    <cellStyle name="_Tenaska Comparison_Rebuttal Power Costs_Electric Rev Req Model (2009 GRC) Revised 01-18-2010 2" xfId="4457"/>
    <cellStyle name="_Tenaska Comparison_Rebuttal Power Costs_Electric Rev Req Model (2009 GRC) Revised 01-18-2010 2 2" xfId="4458"/>
    <cellStyle name="_Tenaska Comparison_Rebuttal Power Costs_Electric Rev Req Model (2009 GRC) Revised 01-18-2010 3" xfId="4459"/>
    <cellStyle name="_Tenaska Comparison_Rebuttal Power Costs_Final Order Electric EXHIBIT A-1" xfId="4460"/>
    <cellStyle name="_Tenaska Comparison_Rebuttal Power Costs_Final Order Electric EXHIBIT A-1 2" xfId="4461"/>
    <cellStyle name="_Tenaska Comparison_Rebuttal Power Costs_Final Order Electric EXHIBIT A-1 2 2" xfId="4462"/>
    <cellStyle name="_Tenaska Comparison_Rebuttal Power Costs_Final Order Electric EXHIBIT A-1 3" xfId="4463"/>
    <cellStyle name="_Tenaska Comparison_ROR 5.02" xfId="135"/>
    <cellStyle name="_Tenaska Comparison_ROR 5.02 2" xfId="4464"/>
    <cellStyle name="_Tenaska Comparison_ROR 5.02 2 2" xfId="4465"/>
    <cellStyle name="_Tenaska Comparison_ROR 5.02 3" xfId="4466"/>
    <cellStyle name="_x0013__TENASKA REGULATORY ASSET" xfId="4467"/>
    <cellStyle name="_x0013__TENASKA REGULATORY ASSET 2" xfId="4468"/>
    <cellStyle name="_x0013__TENASKA REGULATORY ASSET 2 2" xfId="4469"/>
    <cellStyle name="_x0013__TENASKA REGULATORY ASSET 3" xfId="4470"/>
    <cellStyle name="_Value Copy 11 30 05 gas 12 09 05 AURORA at 12 14 05" xfId="136"/>
    <cellStyle name="_Value Copy 11 30 05 gas 12 09 05 AURORA at 12 14 05 2" xfId="4471"/>
    <cellStyle name="_Value Copy 11 30 05 gas 12 09 05 AURORA at 12 14 05 2 2" xfId="4472"/>
    <cellStyle name="_Value Copy 11 30 05 gas 12 09 05 AURORA at 12 14 05 2 2 2" xfId="4473"/>
    <cellStyle name="_Value Copy 11 30 05 gas 12 09 05 AURORA at 12 14 05 2 3" xfId="4474"/>
    <cellStyle name="_Value Copy 11 30 05 gas 12 09 05 AURORA at 12 14 05 3" xfId="4475"/>
    <cellStyle name="_Value Copy 11 30 05 gas 12 09 05 AURORA at 12 14 05 3 2" xfId="4476"/>
    <cellStyle name="_Value Copy 11 30 05 gas 12 09 05 AURORA at 12 14 05 4" xfId="4477"/>
    <cellStyle name="_Value Copy 11 30 05 gas 12 09 05 AURORA at 12 14 05_04 07E Wild Horse Wind Expansion (C) (2)" xfId="137"/>
    <cellStyle name="_Value Copy 11 30 05 gas 12 09 05 AURORA at 12 14 05_04 07E Wild Horse Wind Expansion (C) (2) 2" xfId="4478"/>
    <cellStyle name="_Value Copy 11 30 05 gas 12 09 05 AURORA at 12 14 05_04 07E Wild Horse Wind Expansion (C) (2) 2 2" xfId="4479"/>
    <cellStyle name="_Value Copy 11 30 05 gas 12 09 05 AURORA at 12 14 05_04 07E Wild Horse Wind Expansion (C) (2) 3" xfId="4480"/>
    <cellStyle name="_Value Copy 11 30 05 gas 12 09 05 AURORA at 12 14 05_04 07E Wild Horse Wind Expansion (C) (2)_Adj Bench DR 3 for Initial Briefs (Electric)" xfId="4481"/>
    <cellStyle name="_Value Copy 11 30 05 gas 12 09 05 AURORA at 12 14 05_04 07E Wild Horse Wind Expansion (C) (2)_Adj Bench DR 3 for Initial Briefs (Electric) 2" xfId="4482"/>
    <cellStyle name="_Value Copy 11 30 05 gas 12 09 05 AURORA at 12 14 05_04 07E Wild Horse Wind Expansion (C) (2)_Adj Bench DR 3 for Initial Briefs (Electric) 2 2" xfId="4483"/>
    <cellStyle name="_Value Copy 11 30 05 gas 12 09 05 AURORA at 12 14 05_04 07E Wild Horse Wind Expansion (C) (2)_Adj Bench DR 3 for Initial Briefs (Electric) 3" xfId="4484"/>
    <cellStyle name="_Value Copy 11 30 05 gas 12 09 05 AURORA at 12 14 05_04 07E Wild Horse Wind Expansion (C) (2)_Electric Rev Req Model (2009 GRC) " xfId="4485"/>
    <cellStyle name="_Value Copy 11 30 05 gas 12 09 05 AURORA at 12 14 05_04 07E Wild Horse Wind Expansion (C) (2)_Electric Rev Req Model (2009 GRC)  2" xfId="4486"/>
    <cellStyle name="_Value Copy 11 30 05 gas 12 09 05 AURORA at 12 14 05_04 07E Wild Horse Wind Expansion (C) (2)_Electric Rev Req Model (2009 GRC)  2 2" xfId="4487"/>
    <cellStyle name="_Value Copy 11 30 05 gas 12 09 05 AURORA at 12 14 05_04 07E Wild Horse Wind Expansion (C) (2)_Electric Rev Req Model (2009 GRC)  3" xfId="4488"/>
    <cellStyle name="_Value Copy 11 30 05 gas 12 09 05 AURORA at 12 14 05_04 07E Wild Horse Wind Expansion (C) (2)_Electric Rev Req Model (2009 GRC) Rebuttal" xfId="4489"/>
    <cellStyle name="_Value Copy 11 30 05 gas 12 09 05 AURORA at 12 14 05_04 07E Wild Horse Wind Expansion (C) (2)_Electric Rev Req Model (2009 GRC) Rebuttal 2" xfId="4490"/>
    <cellStyle name="_Value Copy 11 30 05 gas 12 09 05 AURORA at 12 14 05_04 07E Wild Horse Wind Expansion (C) (2)_Electric Rev Req Model (2009 GRC) Rebuttal 2 2" xfId="4491"/>
    <cellStyle name="_Value Copy 11 30 05 gas 12 09 05 AURORA at 12 14 05_04 07E Wild Horse Wind Expansion (C) (2)_Electric Rev Req Model (2009 GRC) Rebuttal 3" xfId="4492"/>
    <cellStyle name="_Value Copy 11 30 05 gas 12 09 05 AURORA at 12 14 05_04 07E Wild Horse Wind Expansion (C) (2)_Electric Rev Req Model (2009 GRC) Rebuttal REmoval of New  WH Solar AdjustMI" xfId="4493"/>
    <cellStyle name="_Value Copy 11 30 05 gas 12 09 05 AURORA at 12 14 05_04 07E Wild Horse Wind Expansion (C) (2)_Electric Rev Req Model (2009 GRC) Rebuttal REmoval of New  WH Solar AdjustMI 2" xfId="4494"/>
    <cellStyle name="_Value Copy 11 30 05 gas 12 09 05 AURORA at 12 14 05_04 07E Wild Horse Wind Expansion (C) (2)_Electric Rev Req Model (2009 GRC) Rebuttal REmoval of New  WH Solar AdjustMI 2 2" xfId="4495"/>
    <cellStyle name="_Value Copy 11 30 05 gas 12 09 05 AURORA at 12 14 05_04 07E Wild Horse Wind Expansion (C) (2)_Electric Rev Req Model (2009 GRC) Rebuttal REmoval of New  WH Solar AdjustMI 3" xfId="4496"/>
    <cellStyle name="_Value Copy 11 30 05 gas 12 09 05 AURORA at 12 14 05_04 07E Wild Horse Wind Expansion (C) (2)_Electric Rev Req Model (2009 GRC) Revised 01-18-2010" xfId="4497"/>
    <cellStyle name="_Value Copy 11 30 05 gas 12 09 05 AURORA at 12 14 05_04 07E Wild Horse Wind Expansion (C) (2)_Electric Rev Req Model (2009 GRC) Revised 01-18-2010 2" xfId="4498"/>
    <cellStyle name="_Value Copy 11 30 05 gas 12 09 05 AURORA at 12 14 05_04 07E Wild Horse Wind Expansion (C) (2)_Electric Rev Req Model (2009 GRC) Revised 01-18-2010 2 2" xfId="4499"/>
    <cellStyle name="_Value Copy 11 30 05 gas 12 09 05 AURORA at 12 14 05_04 07E Wild Horse Wind Expansion (C) (2)_Electric Rev Req Model (2009 GRC) Revised 01-18-2010 3" xfId="4500"/>
    <cellStyle name="_Value Copy 11 30 05 gas 12 09 05 AURORA at 12 14 05_04 07E Wild Horse Wind Expansion (C) (2)_Final Order Electric EXHIBIT A-1" xfId="4501"/>
    <cellStyle name="_Value Copy 11 30 05 gas 12 09 05 AURORA at 12 14 05_04 07E Wild Horse Wind Expansion (C) (2)_Final Order Electric EXHIBIT A-1 2" xfId="4502"/>
    <cellStyle name="_Value Copy 11 30 05 gas 12 09 05 AURORA at 12 14 05_04 07E Wild Horse Wind Expansion (C) (2)_Final Order Electric EXHIBIT A-1 2 2" xfId="4503"/>
    <cellStyle name="_Value Copy 11 30 05 gas 12 09 05 AURORA at 12 14 05_04 07E Wild Horse Wind Expansion (C) (2)_Final Order Electric EXHIBIT A-1 3" xfId="4504"/>
    <cellStyle name="_Value Copy 11 30 05 gas 12 09 05 AURORA at 12 14 05_04 07E Wild Horse Wind Expansion (C) (2)_TENASKA REGULATORY ASSET" xfId="4505"/>
    <cellStyle name="_Value Copy 11 30 05 gas 12 09 05 AURORA at 12 14 05_04 07E Wild Horse Wind Expansion (C) (2)_TENASKA REGULATORY ASSET 2" xfId="4506"/>
    <cellStyle name="_Value Copy 11 30 05 gas 12 09 05 AURORA at 12 14 05_04 07E Wild Horse Wind Expansion (C) (2)_TENASKA REGULATORY ASSET 2 2" xfId="4507"/>
    <cellStyle name="_Value Copy 11 30 05 gas 12 09 05 AURORA at 12 14 05_04 07E Wild Horse Wind Expansion (C) (2)_TENASKA REGULATORY ASSET 3" xfId="4508"/>
    <cellStyle name="_Value Copy 11 30 05 gas 12 09 05 AURORA at 12 14 05_16.37E Wild Horse Expansion DeferralRevwrkingfile SF" xfId="4509"/>
    <cellStyle name="_Value Copy 11 30 05 gas 12 09 05 AURORA at 12 14 05_16.37E Wild Horse Expansion DeferralRevwrkingfile SF 2" xfId="4510"/>
    <cellStyle name="_Value Copy 11 30 05 gas 12 09 05 AURORA at 12 14 05_16.37E Wild Horse Expansion DeferralRevwrkingfile SF 2 2" xfId="4511"/>
    <cellStyle name="_Value Copy 11 30 05 gas 12 09 05 AURORA at 12 14 05_16.37E Wild Horse Expansion DeferralRevwrkingfile SF 3" xfId="4512"/>
    <cellStyle name="_Value Copy 11 30 05 gas 12 09 05 AURORA at 12 14 05_2010 PTC's July1_Dec31 2010 " xfId="563"/>
    <cellStyle name="_Value Copy 11 30 05 gas 12 09 05 AURORA at 12 14 05_2010 PTC's Sept10_Aug11 (Version 4)" xfId="564"/>
    <cellStyle name="_Value Copy 11 30 05 gas 12 09 05 AURORA at 12 14 05_4 31 Regulatory Assets and Liabilities  7 06- Exhibit D" xfId="4513"/>
    <cellStyle name="_Value Copy 11 30 05 gas 12 09 05 AURORA at 12 14 05_4 31 Regulatory Assets and Liabilities  7 06- Exhibit D 2" xfId="4514"/>
    <cellStyle name="_Value Copy 11 30 05 gas 12 09 05 AURORA at 12 14 05_4 31 Regulatory Assets and Liabilities  7 06- Exhibit D 2 2" xfId="4515"/>
    <cellStyle name="_Value Copy 11 30 05 gas 12 09 05 AURORA at 12 14 05_4 31 Regulatory Assets and Liabilities  7 06- Exhibit D 3" xfId="4516"/>
    <cellStyle name="_Value Copy 11 30 05 gas 12 09 05 AURORA at 12 14 05_4 32 Regulatory Assets and Liabilities  7 06- Exhibit D" xfId="4517"/>
    <cellStyle name="_Value Copy 11 30 05 gas 12 09 05 AURORA at 12 14 05_4 32 Regulatory Assets and Liabilities  7 06- Exhibit D 2" xfId="4518"/>
    <cellStyle name="_Value Copy 11 30 05 gas 12 09 05 AURORA at 12 14 05_4 32 Regulatory Assets and Liabilities  7 06- Exhibit D 2 2" xfId="4519"/>
    <cellStyle name="_Value Copy 11 30 05 gas 12 09 05 AURORA at 12 14 05_4 32 Regulatory Assets and Liabilities  7 06- Exhibit D 3" xfId="4520"/>
    <cellStyle name="_Value Copy 11 30 05 gas 12 09 05 AURORA at 12 14 05_Att B to RECs proceeds proposal" xfId="565"/>
    <cellStyle name="_Value Copy 11 30 05 gas 12 09 05 AURORA at 12 14 05_Backup for Attachment B 2010-09-09" xfId="566"/>
    <cellStyle name="_Value Copy 11 30 05 gas 12 09 05 AURORA at 12 14 05_Bench Request - Attachment B" xfId="567"/>
    <cellStyle name="_Value Copy 11 30 05 gas 12 09 05 AURORA at 12 14 05_Book2" xfId="4521"/>
    <cellStyle name="_Value Copy 11 30 05 gas 12 09 05 AURORA at 12 14 05_Book2 2" xfId="4522"/>
    <cellStyle name="_Value Copy 11 30 05 gas 12 09 05 AURORA at 12 14 05_Book2 2 2" xfId="4523"/>
    <cellStyle name="_Value Copy 11 30 05 gas 12 09 05 AURORA at 12 14 05_Book2 3" xfId="4524"/>
    <cellStyle name="_Value Copy 11 30 05 gas 12 09 05 AURORA at 12 14 05_Book2_Adj Bench DR 3 for Initial Briefs (Electric)" xfId="4525"/>
    <cellStyle name="_Value Copy 11 30 05 gas 12 09 05 AURORA at 12 14 05_Book2_Adj Bench DR 3 for Initial Briefs (Electric) 2" xfId="4526"/>
    <cellStyle name="_Value Copy 11 30 05 gas 12 09 05 AURORA at 12 14 05_Book2_Adj Bench DR 3 for Initial Briefs (Electric) 2 2" xfId="4527"/>
    <cellStyle name="_Value Copy 11 30 05 gas 12 09 05 AURORA at 12 14 05_Book2_Adj Bench DR 3 for Initial Briefs (Electric) 3" xfId="4528"/>
    <cellStyle name="_Value Copy 11 30 05 gas 12 09 05 AURORA at 12 14 05_Book2_Electric Rev Req Model (2009 GRC) Rebuttal" xfId="4529"/>
    <cellStyle name="_Value Copy 11 30 05 gas 12 09 05 AURORA at 12 14 05_Book2_Electric Rev Req Model (2009 GRC) Rebuttal 2" xfId="4530"/>
    <cellStyle name="_Value Copy 11 30 05 gas 12 09 05 AURORA at 12 14 05_Book2_Electric Rev Req Model (2009 GRC) Rebuttal 2 2" xfId="4531"/>
    <cellStyle name="_Value Copy 11 30 05 gas 12 09 05 AURORA at 12 14 05_Book2_Electric Rev Req Model (2009 GRC) Rebuttal 3" xfId="4532"/>
    <cellStyle name="_Value Copy 11 30 05 gas 12 09 05 AURORA at 12 14 05_Book2_Electric Rev Req Model (2009 GRC) Rebuttal REmoval of New  WH Solar AdjustMI" xfId="4533"/>
    <cellStyle name="_Value Copy 11 30 05 gas 12 09 05 AURORA at 12 14 05_Book2_Electric Rev Req Model (2009 GRC) Rebuttal REmoval of New  WH Solar AdjustMI 2" xfId="4534"/>
    <cellStyle name="_Value Copy 11 30 05 gas 12 09 05 AURORA at 12 14 05_Book2_Electric Rev Req Model (2009 GRC) Rebuttal REmoval of New  WH Solar AdjustMI 2 2" xfId="4535"/>
    <cellStyle name="_Value Copy 11 30 05 gas 12 09 05 AURORA at 12 14 05_Book2_Electric Rev Req Model (2009 GRC) Rebuttal REmoval of New  WH Solar AdjustMI 3" xfId="4536"/>
    <cellStyle name="_Value Copy 11 30 05 gas 12 09 05 AURORA at 12 14 05_Book2_Electric Rev Req Model (2009 GRC) Revised 01-18-2010" xfId="4537"/>
    <cellStyle name="_Value Copy 11 30 05 gas 12 09 05 AURORA at 12 14 05_Book2_Electric Rev Req Model (2009 GRC) Revised 01-18-2010 2" xfId="4538"/>
    <cellStyle name="_Value Copy 11 30 05 gas 12 09 05 AURORA at 12 14 05_Book2_Electric Rev Req Model (2009 GRC) Revised 01-18-2010 2 2" xfId="4539"/>
    <cellStyle name="_Value Copy 11 30 05 gas 12 09 05 AURORA at 12 14 05_Book2_Electric Rev Req Model (2009 GRC) Revised 01-18-2010 3" xfId="4540"/>
    <cellStyle name="_Value Copy 11 30 05 gas 12 09 05 AURORA at 12 14 05_Book2_Final Order Electric EXHIBIT A-1" xfId="4541"/>
    <cellStyle name="_Value Copy 11 30 05 gas 12 09 05 AURORA at 12 14 05_Book2_Final Order Electric EXHIBIT A-1 2" xfId="4542"/>
    <cellStyle name="_Value Copy 11 30 05 gas 12 09 05 AURORA at 12 14 05_Book2_Final Order Electric EXHIBIT A-1 2 2" xfId="4543"/>
    <cellStyle name="_Value Copy 11 30 05 gas 12 09 05 AURORA at 12 14 05_Book2_Final Order Electric EXHIBIT A-1 3" xfId="4544"/>
    <cellStyle name="_Value Copy 11 30 05 gas 12 09 05 AURORA at 12 14 05_Book4" xfId="4545"/>
    <cellStyle name="_Value Copy 11 30 05 gas 12 09 05 AURORA at 12 14 05_Book4 2" xfId="4546"/>
    <cellStyle name="_Value Copy 11 30 05 gas 12 09 05 AURORA at 12 14 05_Book4 2 2" xfId="4547"/>
    <cellStyle name="_Value Copy 11 30 05 gas 12 09 05 AURORA at 12 14 05_Book4 3" xfId="4548"/>
    <cellStyle name="_Value Copy 11 30 05 gas 12 09 05 AURORA at 12 14 05_Book9" xfId="4549"/>
    <cellStyle name="_Value Copy 11 30 05 gas 12 09 05 AURORA at 12 14 05_Book9 2" xfId="4550"/>
    <cellStyle name="_Value Copy 11 30 05 gas 12 09 05 AURORA at 12 14 05_Book9 2 2" xfId="4551"/>
    <cellStyle name="_Value Copy 11 30 05 gas 12 09 05 AURORA at 12 14 05_Book9 3" xfId="4552"/>
    <cellStyle name="_Value Copy 11 30 05 gas 12 09 05 AURORA at 12 14 05_Check the Interest Calculation" xfId="568"/>
    <cellStyle name="_Value Copy 11 30 05 gas 12 09 05 AURORA at 12 14 05_Check the Interest Calculation_Scenario 1 REC vs PTC Offset" xfId="569"/>
    <cellStyle name="_Value Copy 11 30 05 gas 12 09 05 AURORA at 12 14 05_Check the Interest Calculation_Scenario 3" xfId="570"/>
    <cellStyle name="_Value Copy 11 30 05 gas 12 09 05 AURORA at 12 14 05_Direct Assignment Distribution Plant 2008" xfId="138"/>
    <cellStyle name="_Value Copy 11 30 05 gas 12 09 05 AURORA at 12 14 05_Direct Assignment Distribution Plant 2008 2" xfId="4553"/>
    <cellStyle name="_Value Copy 11 30 05 gas 12 09 05 AURORA at 12 14 05_Direct Assignment Distribution Plant 2008 2 2" xfId="4554"/>
    <cellStyle name="_Value Copy 11 30 05 gas 12 09 05 AURORA at 12 14 05_Direct Assignment Distribution Plant 2008 2 2 2" xfId="4555"/>
    <cellStyle name="_Value Copy 11 30 05 gas 12 09 05 AURORA at 12 14 05_Direct Assignment Distribution Plant 2008 2 3" xfId="4556"/>
    <cellStyle name="_Value Copy 11 30 05 gas 12 09 05 AURORA at 12 14 05_Direct Assignment Distribution Plant 2008 2 3 2" xfId="4557"/>
    <cellStyle name="_Value Copy 11 30 05 gas 12 09 05 AURORA at 12 14 05_Direct Assignment Distribution Plant 2008 2 4" xfId="4558"/>
    <cellStyle name="_Value Copy 11 30 05 gas 12 09 05 AURORA at 12 14 05_Direct Assignment Distribution Plant 2008 2 4 2" xfId="4559"/>
    <cellStyle name="_Value Copy 11 30 05 gas 12 09 05 AURORA at 12 14 05_Direct Assignment Distribution Plant 2008 3" xfId="4560"/>
    <cellStyle name="_Value Copy 11 30 05 gas 12 09 05 AURORA at 12 14 05_Direct Assignment Distribution Plant 2008 3 2" xfId="4561"/>
    <cellStyle name="_Value Copy 11 30 05 gas 12 09 05 AURORA at 12 14 05_Direct Assignment Distribution Plant 2008 4" xfId="4562"/>
    <cellStyle name="_Value Copy 11 30 05 gas 12 09 05 AURORA at 12 14 05_Direct Assignment Distribution Plant 2008 4 2" xfId="4563"/>
    <cellStyle name="_Value Copy 11 30 05 gas 12 09 05 AURORA at 12 14 05_Direct Assignment Distribution Plant 2008 5" xfId="4564"/>
    <cellStyle name="_Value Copy 11 30 05 gas 12 09 05 AURORA at 12 14 05_Electric COS Inputs" xfId="139"/>
    <cellStyle name="_Value Copy 11 30 05 gas 12 09 05 AURORA at 12 14 05_Electric COS Inputs 2" xfId="4565"/>
    <cellStyle name="_Value Copy 11 30 05 gas 12 09 05 AURORA at 12 14 05_Electric COS Inputs 2 2" xfId="4566"/>
    <cellStyle name="_Value Copy 11 30 05 gas 12 09 05 AURORA at 12 14 05_Electric COS Inputs 2 2 2" xfId="4567"/>
    <cellStyle name="_Value Copy 11 30 05 gas 12 09 05 AURORA at 12 14 05_Electric COS Inputs 2 3" xfId="4568"/>
    <cellStyle name="_Value Copy 11 30 05 gas 12 09 05 AURORA at 12 14 05_Electric COS Inputs 2 3 2" xfId="4569"/>
    <cellStyle name="_Value Copy 11 30 05 gas 12 09 05 AURORA at 12 14 05_Electric COS Inputs 2 4" xfId="4570"/>
    <cellStyle name="_Value Copy 11 30 05 gas 12 09 05 AURORA at 12 14 05_Electric COS Inputs 2 4 2" xfId="4571"/>
    <cellStyle name="_Value Copy 11 30 05 gas 12 09 05 AURORA at 12 14 05_Electric COS Inputs 3" xfId="4572"/>
    <cellStyle name="_Value Copy 11 30 05 gas 12 09 05 AURORA at 12 14 05_Electric COS Inputs 3 2" xfId="4573"/>
    <cellStyle name="_Value Copy 11 30 05 gas 12 09 05 AURORA at 12 14 05_Electric COS Inputs 4" xfId="4574"/>
    <cellStyle name="_Value Copy 11 30 05 gas 12 09 05 AURORA at 12 14 05_Electric COS Inputs 4 2" xfId="4575"/>
    <cellStyle name="_Value Copy 11 30 05 gas 12 09 05 AURORA at 12 14 05_Electric COS Inputs 5" xfId="4576"/>
    <cellStyle name="_Value Copy 11 30 05 gas 12 09 05 AURORA at 12 14 05_Electric Rate Spread and Rate Design 3.23.09" xfId="140"/>
    <cellStyle name="_Value Copy 11 30 05 gas 12 09 05 AURORA at 12 14 05_Electric Rate Spread and Rate Design 3.23.09 2" xfId="4577"/>
    <cellStyle name="_Value Copy 11 30 05 gas 12 09 05 AURORA at 12 14 05_Electric Rate Spread and Rate Design 3.23.09 2 2" xfId="4578"/>
    <cellStyle name="_Value Copy 11 30 05 gas 12 09 05 AURORA at 12 14 05_Electric Rate Spread and Rate Design 3.23.09 2 2 2" xfId="4579"/>
    <cellStyle name="_Value Copy 11 30 05 gas 12 09 05 AURORA at 12 14 05_Electric Rate Spread and Rate Design 3.23.09 2 3" xfId="4580"/>
    <cellStyle name="_Value Copy 11 30 05 gas 12 09 05 AURORA at 12 14 05_Electric Rate Spread and Rate Design 3.23.09 2 3 2" xfId="4581"/>
    <cellStyle name="_Value Copy 11 30 05 gas 12 09 05 AURORA at 12 14 05_Electric Rate Spread and Rate Design 3.23.09 2 4" xfId="4582"/>
    <cellStyle name="_Value Copy 11 30 05 gas 12 09 05 AURORA at 12 14 05_Electric Rate Spread and Rate Design 3.23.09 2 4 2" xfId="4583"/>
    <cellStyle name="_Value Copy 11 30 05 gas 12 09 05 AURORA at 12 14 05_Electric Rate Spread and Rate Design 3.23.09 3" xfId="4584"/>
    <cellStyle name="_Value Copy 11 30 05 gas 12 09 05 AURORA at 12 14 05_Electric Rate Spread and Rate Design 3.23.09 3 2" xfId="4585"/>
    <cellStyle name="_Value Copy 11 30 05 gas 12 09 05 AURORA at 12 14 05_Electric Rate Spread and Rate Design 3.23.09 4" xfId="4586"/>
    <cellStyle name="_Value Copy 11 30 05 gas 12 09 05 AURORA at 12 14 05_Electric Rate Spread and Rate Design 3.23.09 4 2" xfId="4587"/>
    <cellStyle name="_Value Copy 11 30 05 gas 12 09 05 AURORA at 12 14 05_Electric Rate Spread and Rate Design 3.23.09 5" xfId="4588"/>
    <cellStyle name="_Value Copy 11 30 05 gas 12 09 05 AURORA at 12 14 05_INPUTS" xfId="141"/>
    <cellStyle name="_Value Copy 11 30 05 gas 12 09 05 AURORA at 12 14 05_INPUTS 2" xfId="4589"/>
    <cellStyle name="_Value Copy 11 30 05 gas 12 09 05 AURORA at 12 14 05_INPUTS 2 2" xfId="4590"/>
    <cellStyle name="_Value Copy 11 30 05 gas 12 09 05 AURORA at 12 14 05_INPUTS 2 2 2" xfId="4591"/>
    <cellStyle name="_Value Copy 11 30 05 gas 12 09 05 AURORA at 12 14 05_INPUTS 2 3" xfId="4592"/>
    <cellStyle name="_Value Copy 11 30 05 gas 12 09 05 AURORA at 12 14 05_INPUTS 2 3 2" xfId="4593"/>
    <cellStyle name="_Value Copy 11 30 05 gas 12 09 05 AURORA at 12 14 05_INPUTS 2 4" xfId="4594"/>
    <cellStyle name="_Value Copy 11 30 05 gas 12 09 05 AURORA at 12 14 05_INPUTS 2 4 2" xfId="4595"/>
    <cellStyle name="_Value Copy 11 30 05 gas 12 09 05 AURORA at 12 14 05_INPUTS 3" xfId="4596"/>
    <cellStyle name="_Value Copy 11 30 05 gas 12 09 05 AURORA at 12 14 05_INPUTS 3 2" xfId="4597"/>
    <cellStyle name="_Value Copy 11 30 05 gas 12 09 05 AURORA at 12 14 05_INPUTS 4" xfId="4598"/>
    <cellStyle name="_Value Copy 11 30 05 gas 12 09 05 AURORA at 12 14 05_INPUTS 4 2" xfId="4599"/>
    <cellStyle name="_Value Copy 11 30 05 gas 12 09 05 AURORA at 12 14 05_INPUTS 5" xfId="4600"/>
    <cellStyle name="_Value Copy 11 30 05 gas 12 09 05 AURORA at 12 14 05_Leased Transformer &amp; Substation Plant &amp; Rev 12-2009" xfId="142"/>
    <cellStyle name="_Value Copy 11 30 05 gas 12 09 05 AURORA at 12 14 05_Leased Transformer &amp; Substation Plant &amp; Rev 12-2009 2" xfId="4601"/>
    <cellStyle name="_Value Copy 11 30 05 gas 12 09 05 AURORA at 12 14 05_Leased Transformer &amp; Substation Plant &amp; Rev 12-2009 2 2" xfId="4602"/>
    <cellStyle name="_Value Copy 11 30 05 gas 12 09 05 AURORA at 12 14 05_Leased Transformer &amp; Substation Plant &amp; Rev 12-2009 2 2 2" xfId="4603"/>
    <cellStyle name="_Value Copy 11 30 05 gas 12 09 05 AURORA at 12 14 05_Leased Transformer &amp; Substation Plant &amp; Rev 12-2009 2 3" xfId="4604"/>
    <cellStyle name="_Value Copy 11 30 05 gas 12 09 05 AURORA at 12 14 05_Leased Transformer &amp; Substation Plant &amp; Rev 12-2009 2 3 2" xfId="4605"/>
    <cellStyle name="_Value Copy 11 30 05 gas 12 09 05 AURORA at 12 14 05_Leased Transformer &amp; Substation Plant &amp; Rev 12-2009 2 4" xfId="4606"/>
    <cellStyle name="_Value Copy 11 30 05 gas 12 09 05 AURORA at 12 14 05_Leased Transformer &amp; Substation Plant &amp; Rev 12-2009 2 4 2" xfId="4607"/>
    <cellStyle name="_Value Copy 11 30 05 gas 12 09 05 AURORA at 12 14 05_Leased Transformer &amp; Substation Plant &amp; Rev 12-2009 3" xfId="4608"/>
    <cellStyle name="_Value Copy 11 30 05 gas 12 09 05 AURORA at 12 14 05_Leased Transformer &amp; Substation Plant &amp; Rev 12-2009 3 2" xfId="4609"/>
    <cellStyle name="_Value Copy 11 30 05 gas 12 09 05 AURORA at 12 14 05_Leased Transformer &amp; Substation Plant &amp; Rev 12-2009 4" xfId="4610"/>
    <cellStyle name="_Value Copy 11 30 05 gas 12 09 05 AURORA at 12 14 05_Leased Transformer &amp; Substation Plant &amp; Rev 12-2009 4 2" xfId="4611"/>
    <cellStyle name="_Value Copy 11 30 05 gas 12 09 05 AURORA at 12 14 05_Leased Transformer &amp; Substation Plant &amp; Rev 12-2009 5" xfId="4612"/>
    <cellStyle name="_Value Copy 11 30 05 gas 12 09 05 AURORA at 12 14 05_Power Costs - Comparison bx Rbtl-Staff-Jt-PC" xfId="4613"/>
    <cellStyle name="_Value Copy 11 30 05 gas 12 09 05 AURORA at 12 14 05_Power Costs - Comparison bx Rbtl-Staff-Jt-PC 2" xfId="4614"/>
    <cellStyle name="_Value Copy 11 30 05 gas 12 09 05 AURORA at 12 14 05_Power Costs - Comparison bx Rbtl-Staff-Jt-PC 2 2" xfId="4615"/>
    <cellStyle name="_Value Copy 11 30 05 gas 12 09 05 AURORA at 12 14 05_Power Costs - Comparison bx Rbtl-Staff-Jt-PC 3" xfId="4616"/>
    <cellStyle name="_Value Copy 11 30 05 gas 12 09 05 AURORA at 12 14 05_Power Costs - Comparison bx Rbtl-Staff-Jt-PC_Adj Bench DR 3 for Initial Briefs (Electric)" xfId="4617"/>
    <cellStyle name="_Value Copy 11 30 05 gas 12 09 05 AURORA at 12 14 05_Power Costs - Comparison bx Rbtl-Staff-Jt-PC_Adj Bench DR 3 for Initial Briefs (Electric) 2" xfId="4618"/>
    <cellStyle name="_Value Copy 11 30 05 gas 12 09 05 AURORA at 12 14 05_Power Costs - Comparison bx Rbtl-Staff-Jt-PC_Adj Bench DR 3 for Initial Briefs (Electric) 2 2" xfId="4619"/>
    <cellStyle name="_Value Copy 11 30 05 gas 12 09 05 AURORA at 12 14 05_Power Costs - Comparison bx Rbtl-Staff-Jt-PC_Adj Bench DR 3 for Initial Briefs (Electric) 3" xfId="4620"/>
    <cellStyle name="_Value Copy 11 30 05 gas 12 09 05 AURORA at 12 14 05_Power Costs - Comparison bx Rbtl-Staff-Jt-PC_Electric Rev Req Model (2009 GRC) Rebuttal" xfId="4621"/>
    <cellStyle name="_Value Copy 11 30 05 gas 12 09 05 AURORA at 12 14 05_Power Costs - Comparison bx Rbtl-Staff-Jt-PC_Electric Rev Req Model (2009 GRC) Rebuttal 2" xfId="4622"/>
    <cellStyle name="_Value Copy 11 30 05 gas 12 09 05 AURORA at 12 14 05_Power Costs - Comparison bx Rbtl-Staff-Jt-PC_Electric Rev Req Model (2009 GRC) Rebuttal 2 2" xfId="4623"/>
    <cellStyle name="_Value Copy 11 30 05 gas 12 09 05 AURORA at 12 14 05_Power Costs - Comparison bx Rbtl-Staff-Jt-PC_Electric Rev Req Model (2009 GRC) Rebuttal 3" xfId="4624"/>
    <cellStyle name="_Value Copy 11 30 05 gas 12 09 05 AURORA at 12 14 05_Power Costs - Comparison bx Rbtl-Staff-Jt-PC_Electric Rev Req Model (2009 GRC) Rebuttal REmoval of New  WH Solar AdjustMI" xfId="4625"/>
    <cellStyle name="_Value Copy 11 30 05 gas 12 09 05 AURORA at 12 14 05_Power Costs - Comparison bx Rbtl-Staff-Jt-PC_Electric Rev Req Model (2009 GRC) Rebuttal REmoval of New  WH Solar AdjustMI 2" xfId="4626"/>
    <cellStyle name="_Value Copy 11 30 05 gas 12 09 05 AURORA at 12 14 05_Power Costs - Comparison bx Rbtl-Staff-Jt-PC_Electric Rev Req Model (2009 GRC) Rebuttal REmoval of New  WH Solar AdjustMI 2 2" xfId="4627"/>
    <cellStyle name="_Value Copy 11 30 05 gas 12 09 05 AURORA at 12 14 05_Power Costs - Comparison bx Rbtl-Staff-Jt-PC_Electric Rev Req Model (2009 GRC) Rebuttal REmoval of New  WH Solar AdjustMI 3" xfId="4628"/>
    <cellStyle name="_Value Copy 11 30 05 gas 12 09 05 AURORA at 12 14 05_Power Costs - Comparison bx Rbtl-Staff-Jt-PC_Electric Rev Req Model (2009 GRC) Revised 01-18-2010" xfId="4629"/>
    <cellStyle name="_Value Copy 11 30 05 gas 12 09 05 AURORA at 12 14 05_Power Costs - Comparison bx Rbtl-Staff-Jt-PC_Electric Rev Req Model (2009 GRC) Revised 01-18-2010 2" xfId="4630"/>
    <cellStyle name="_Value Copy 11 30 05 gas 12 09 05 AURORA at 12 14 05_Power Costs - Comparison bx Rbtl-Staff-Jt-PC_Electric Rev Req Model (2009 GRC) Revised 01-18-2010 2 2" xfId="4631"/>
    <cellStyle name="_Value Copy 11 30 05 gas 12 09 05 AURORA at 12 14 05_Power Costs - Comparison bx Rbtl-Staff-Jt-PC_Electric Rev Req Model (2009 GRC) Revised 01-18-2010 3" xfId="4632"/>
    <cellStyle name="_Value Copy 11 30 05 gas 12 09 05 AURORA at 12 14 05_Power Costs - Comparison bx Rbtl-Staff-Jt-PC_Final Order Electric EXHIBIT A-1" xfId="4633"/>
    <cellStyle name="_Value Copy 11 30 05 gas 12 09 05 AURORA at 12 14 05_Power Costs - Comparison bx Rbtl-Staff-Jt-PC_Final Order Electric EXHIBIT A-1 2" xfId="4634"/>
    <cellStyle name="_Value Copy 11 30 05 gas 12 09 05 AURORA at 12 14 05_Power Costs - Comparison bx Rbtl-Staff-Jt-PC_Final Order Electric EXHIBIT A-1 2 2" xfId="4635"/>
    <cellStyle name="_Value Copy 11 30 05 gas 12 09 05 AURORA at 12 14 05_Power Costs - Comparison bx Rbtl-Staff-Jt-PC_Final Order Electric EXHIBIT A-1 3" xfId="4636"/>
    <cellStyle name="_Value Copy 11 30 05 gas 12 09 05 AURORA at 12 14 05_Production Adj 4.37" xfId="143"/>
    <cellStyle name="_Value Copy 11 30 05 gas 12 09 05 AURORA at 12 14 05_Production Adj 4.37 2" xfId="4637"/>
    <cellStyle name="_Value Copy 11 30 05 gas 12 09 05 AURORA at 12 14 05_Production Adj 4.37 2 2" xfId="4638"/>
    <cellStyle name="_Value Copy 11 30 05 gas 12 09 05 AURORA at 12 14 05_Production Adj 4.37 3" xfId="4639"/>
    <cellStyle name="_Value Copy 11 30 05 gas 12 09 05 AURORA at 12 14 05_Purchased Power Adj 4.03" xfId="144"/>
    <cellStyle name="_Value Copy 11 30 05 gas 12 09 05 AURORA at 12 14 05_Purchased Power Adj 4.03 2" xfId="4640"/>
    <cellStyle name="_Value Copy 11 30 05 gas 12 09 05 AURORA at 12 14 05_Purchased Power Adj 4.03 2 2" xfId="4641"/>
    <cellStyle name="_Value Copy 11 30 05 gas 12 09 05 AURORA at 12 14 05_Purchased Power Adj 4.03 3" xfId="4642"/>
    <cellStyle name="_Value Copy 11 30 05 gas 12 09 05 AURORA at 12 14 05_Rate Design Sch 24" xfId="145"/>
    <cellStyle name="_Value Copy 11 30 05 gas 12 09 05 AURORA at 12 14 05_Rate Design Sch 24 2" xfId="4643"/>
    <cellStyle name="_Value Copy 11 30 05 gas 12 09 05 AURORA at 12 14 05_Rate Design Sch 25" xfId="146"/>
    <cellStyle name="_Value Copy 11 30 05 gas 12 09 05 AURORA at 12 14 05_Rate Design Sch 25 2" xfId="4644"/>
    <cellStyle name="_Value Copy 11 30 05 gas 12 09 05 AURORA at 12 14 05_Rate Design Sch 25 2 2" xfId="4645"/>
    <cellStyle name="_Value Copy 11 30 05 gas 12 09 05 AURORA at 12 14 05_Rate Design Sch 25 3" xfId="4646"/>
    <cellStyle name="_Value Copy 11 30 05 gas 12 09 05 AURORA at 12 14 05_Rate Design Sch 26" xfId="147"/>
    <cellStyle name="_Value Copy 11 30 05 gas 12 09 05 AURORA at 12 14 05_Rate Design Sch 26 2" xfId="4647"/>
    <cellStyle name="_Value Copy 11 30 05 gas 12 09 05 AURORA at 12 14 05_Rate Design Sch 26 2 2" xfId="4648"/>
    <cellStyle name="_Value Copy 11 30 05 gas 12 09 05 AURORA at 12 14 05_Rate Design Sch 26 3" xfId="4649"/>
    <cellStyle name="_Value Copy 11 30 05 gas 12 09 05 AURORA at 12 14 05_Rate Design Sch 31" xfId="148"/>
    <cellStyle name="_Value Copy 11 30 05 gas 12 09 05 AURORA at 12 14 05_Rate Design Sch 31 2" xfId="4650"/>
    <cellStyle name="_Value Copy 11 30 05 gas 12 09 05 AURORA at 12 14 05_Rate Design Sch 31 2 2" xfId="4651"/>
    <cellStyle name="_Value Copy 11 30 05 gas 12 09 05 AURORA at 12 14 05_Rate Design Sch 31 3" xfId="4652"/>
    <cellStyle name="_Value Copy 11 30 05 gas 12 09 05 AURORA at 12 14 05_Rate Design Sch 43" xfId="149"/>
    <cellStyle name="_Value Copy 11 30 05 gas 12 09 05 AURORA at 12 14 05_Rate Design Sch 43 2" xfId="4653"/>
    <cellStyle name="_Value Copy 11 30 05 gas 12 09 05 AURORA at 12 14 05_Rate Design Sch 43 2 2" xfId="4654"/>
    <cellStyle name="_Value Copy 11 30 05 gas 12 09 05 AURORA at 12 14 05_Rate Design Sch 43 3" xfId="4655"/>
    <cellStyle name="_Value Copy 11 30 05 gas 12 09 05 AURORA at 12 14 05_Rate Design Sch 448-449" xfId="150"/>
    <cellStyle name="_Value Copy 11 30 05 gas 12 09 05 AURORA at 12 14 05_Rate Design Sch 448-449 2" xfId="4656"/>
    <cellStyle name="_Value Copy 11 30 05 gas 12 09 05 AURORA at 12 14 05_Rate Design Sch 46" xfId="151"/>
    <cellStyle name="_Value Copy 11 30 05 gas 12 09 05 AURORA at 12 14 05_Rate Design Sch 46 2" xfId="4657"/>
    <cellStyle name="_Value Copy 11 30 05 gas 12 09 05 AURORA at 12 14 05_Rate Design Sch 46 2 2" xfId="4658"/>
    <cellStyle name="_Value Copy 11 30 05 gas 12 09 05 AURORA at 12 14 05_Rate Design Sch 46 3" xfId="4659"/>
    <cellStyle name="_Value Copy 11 30 05 gas 12 09 05 AURORA at 12 14 05_Rate Spread" xfId="152"/>
    <cellStyle name="_Value Copy 11 30 05 gas 12 09 05 AURORA at 12 14 05_Rate Spread 2" xfId="4660"/>
    <cellStyle name="_Value Copy 11 30 05 gas 12 09 05 AURORA at 12 14 05_Rate Spread 2 2" xfId="4661"/>
    <cellStyle name="_Value Copy 11 30 05 gas 12 09 05 AURORA at 12 14 05_Rate Spread 3" xfId="4662"/>
    <cellStyle name="_Value Copy 11 30 05 gas 12 09 05 AURORA at 12 14 05_Rebuttal Power Costs" xfId="4663"/>
    <cellStyle name="_Value Copy 11 30 05 gas 12 09 05 AURORA at 12 14 05_Rebuttal Power Costs 2" xfId="4664"/>
    <cellStyle name="_Value Copy 11 30 05 gas 12 09 05 AURORA at 12 14 05_Rebuttal Power Costs 2 2" xfId="4665"/>
    <cellStyle name="_Value Copy 11 30 05 gas 12 09 05 AURORA at 12 14 05_Rebuttal Power Costs 3" xfId="4666"/>
    <cellStyle name="_Value Copy 11 30 05 gas 12 09 05 AURORA at 12 14 05_Rebuttal Power Costs_Adj Bench DR 3 for Initial Briefs (Electric)" xfId="4667"/>
    <cellStyle name="_Value Copy 11 30 05 gas 12 09 05 AURORA at 12 14 05_Rebuttal Power Costs_Adj Bench DR 3 for Initial Briefs (Electric) 2" xfId="4668"/>
    <cellStyle name="_Value Copy 11 30 05 gas 12 09 05 AURORA at 12 14 05_Rebuttal Power Costs_Adj Bench DR 3 for Initial Briefs (Electric) 2 2" xfId="4669"/>
    <cellStyle name="_Value Copy 11 30 05 gas 12 09 05 AURORA at 12 14 05_Rebuttal Power Costs_Adj Bench DR 3 for Initial Briefs (Electric) 3" xfId="4670"/>
    <cellStyle name="_Value Copy 11 30 05 gas 12 09 05 AURORA at 12 14 05_Rebuttal Power Costs_Electric Rev Req Model (2009 GRC) Rebuttal" xfId="4671"/>
    <cellStyle name="_Value Copy 11 30 05 gas 12 09 05 AURORA at 12 14 05_Rebuttal Power Costs_Electric Rev Req Model (2009 GRC) Rebuttal 2" xfId="4672"/>
    <cellStyle name="_Value Copy 11 30 05 gas 12 09 05 AURORA at 12 14 05_Rebuttal Power Costs_Electric Rev Req Model (2009 GRC) Rebuttal 2 2" xfId="4673"/>
    <cellStyle name="_Value Copy 11 30 05 gas 12 09 05 AURORA at 12 14 05_Rebuttal Power Costs_Electric Rev Req Model (2009 GRC) Rebuttal 3" xfId="4674"/>
    <cellStyle name="_Value Copy 11 30 05 gas 12 09 05 AURORA at 12 14 05_Rebuttal Power Costs_Electric Rev Req Model (2009 GRC) Rebuttal REmoval of New  WH Solar AdjustMI" xfId="4675"/>
    <cellStyle name="_Value Copy 11 30 05 gas 12 09 05 AURORA at 12 14 05_Rebuttal Power Costs_Electric Rev Req Model (2009 GRC) Rebuttal REmoval of New  WH Solar AdjustMI 2" xfId="4676"/>
    <cellStyle name="_Value Copy 11 30 05 gas 12 09 05 AURORA at 12 14 05_Rebuttal Power Costs_Electric Rev Req Model (2009 GRC) Rebuttal REmoval of New  WH Solar AdjustMI 2 2" xfId="4677"/>
    <cellStyle name="_Value Copy 11 30 05 gas 12 09 05 AURORA at 12 14 05_Rebuttal Power Costs_Electric Rev Req Model (2009 GRC) Rebuttal REmoval of New  WH Solar AdjustMI 3" xfId="4678"/>
    <cellStyle name="_Value Copy 11 30 05 gas 12 09 05 AURORA at 12 14 05_Rebuttal Power Costs_Electric Rev Req Model (2009 GRC) Revised 01-18-2010" xfId="4679"/>
    <cellStyle name="_Value Copy 11 30 05 gas 12 09 05 AURORA at 12 14 05_Rebuttal Power Costs_Electric Rev Req Model (2009 GRC) Revised 01-18-2010 2" xfId="4680"/>
    <cellStyle name="_Value Copy 11 30 05 gas 12 09 05 AURORA at 12 14 05_Rebuttal Power Costs_Electric Rev Req Model (2009 GRC) Revised 01-18-2010 2 2" xfId="4681"/>
    <cellStyle name="_Value Copy 11 30 05 gas 12 09 05 AURORA at 12 14 05_Rebuttal Power Costs_Electric Rev Req Model (2009 GRC) Revised 01-18-2010 3" xfId="4682"/>
    <cellStyle name="_Value Copy 11 30 05 gas 12 09 05 AURORA at 12 14 05_Rebuttal Power Costs_Final Order Electric EXHIBIT A-1" xfId="4683"/>
    <cellStyle name="_Value Copy 11 30 05 gas 12 09 05 AURORA at 12 14 05_Rebuttal Power Costs_Final Order Electric EXHIBIT A-1 2" xfId="4684"/>
    <cellStyle name="_Value Copy 11 30 05 gas 12 09 05 AURORA at 12 14 05_Rebuttal Power Costs_Final Order Electric EXHIBIT A-1 2 2" xfId="4685"/>
    <cellStyle name="_Value Copy 11 30 05 gas 12 09 05 AURORA at 12 14 05_Rebuttal Power Costs_Final Order Electric EXHIBIT A-1 3" xfId="4686"/>
    <cellStyle name="_Value Copy 11 30 05 gas 12 09 05 AURORA at 12 14 05_RECS vs PTC's w Interest 6-28-10" xfId="571"/>
    <cellStyle name="_Value Copy 11 30 05 gas 12 09 05 AURORA at 12 14 05_ROR 5.02" xfId="153"/>
    <cellStyle name="_Value Copy 11 30 05 gas 12 09 05 AURORA at 12 14 05_ROR 5.02 2" xfId="4687"/>
    <cellStyle name="_Value Copy 11 30 05 gas 12 09 05 AURORA at 12 14 05_ROR 5.02 2 2" xfId="4688"/>
    <cellStyle name="_Value Copy 11 30 05 gas 12 09 05 AURORA at 12 14 05_ROR 5.02 3" xfId="4689"/>
    <cellStyle name="_Value Copy 11 30 05 gas 12 09 05 AURORA at 12 14 05_Sch 40 Feeder OH 2008" xfId="4690"/>
    <cellStyle name="_Value Copy 11 30 05 gas 12 09 05 AURORA at 12 14 05_Sch 40 Feeder OH 2008 2" xfId="4691"/>
    <cellStyle name="_Value Copy 11 30 05 gas 12 09 05 AURORA at 12 14 05_Sch 40 Feeder OH 2008 2 2" xfId="4692"/>
    <cellStyle name="_Value Copy 11 30 05 gas 12 09 05 AURORA at 12 14 05_Sch 40 Feeder OH 2008 3" xfId="4693"/>
    <cellStyle name="_Value Copy 11 30 05 gas 12 09 05 AURORA at 12 14 05_Sch 40 Interim Energy Rates " xfId="4694"/>
    <cellStyle name="_Value Copy 11 30 05 gas 12 09 05 AURORA at 12 14 05_Sch 40 Interim Energy Rates  2" xfId="4695"/>
    <cellStyle name="_Value Copy 11 30 05 gas 12 09 05 AURORA at 12 14 05_Sch 40 Interim Energy Rates  2 2" xfId="4696"/>
    <cellStyle name="_Value Copy 11 30 05 gas 12 09 05 AURORA at 12 14 05_Sch 40 Interim Energy Rates  3" xfId="4697"/>
    <cellStyle name="_Value Copy 11 30 05 gas 12 09 05 AURORA at 12 14 05_Sch 40 Substation A&amp;G 2008" xfId="4698"/>
    <cellStyle name="_Value Copy 11 30 05 gas 12 09 05 AURORA at 12 14 05_Sch 40 Substation A&amp;G 2008 2" xfId="4699"/>
    <cellStyle name="_Value Copy 11 30 05 gas 12 09 05 AURORA at 12 14 05_Sch 40 Substation A&amp;G 2008 2 2" xfId="4700"/>
    <cellStyle name="_Value Copy 11 30 05 gas 12 09 05 AURORA at 12 14 05_Sch 40 Substation A&amp;G 2008 3" xfId="4701"/>
    <cellStyle name="_Value Copy 11 30 05 gas 12 09 05 AURORA at 12 14 05_Sch 40 Substation O&amp;M 2008" xfId="4702"/>
    <cellStyle name="_Value Copy 11 30 05 gas 12 09 05 AURORA at 12 14 05_Sch 40 Substation O&amp;M 2008 2" xfId="4703"/>
    <cellStyle name="_Value Copy 11 30 05 gas 12 09 05 AURORA at 12 14 05_Sch 40 Substation O&amp;M 2008 2 2" xfId="4704"/>
    <cellStyle name="_Value Copy 11 30 05 gas 12 09 05 AURORA at 12 14 05_Sch 40 Substation O&amp;M 2008 3" xfId="4705"/>
    <cellStyle name="_Value Copy 11 30 05 gas 12 09 05 AURORA at 12 14 05_Subs 2008" xfId="4706"/>
    <cellStyle name="_Value Copy 11 30 05 gas 12 09 05 AURORA at 12 14 05_Subs 2008 2" xfId="4707"/>
    <cellStyle name="_Value Copy 11 30 05 gas 12 09 05 AURORA at 12 14 05_Subs 2008 2 2" xfId="4708"/>
    <cellStyle name="_Value Copy 11 30 05 gas 12 09 05 AURORA at 12 14 05_Subs 2008 3" xfId="4709"/>
    <cellStyle name="_VC 6.15.06 update on 06GRC power costs.xls Chart 1" xfId="154"/>
    <cellStyle name="_VC 6.15.06 update on 06GRC power costs.xls Chart 1 2" xfId="4710"/>
    <cellStyle name="_VC 6.15.06 update on 06GRC power costs.xls Chart 1 2 2" xfId="4711"/>
    <cellStyle name="_VC 6.15.06 update on 06GRC power costs.xls Chart 1 2 2 2" xfId="4712"/>
    <cellStyle name="_VC 6.15.06 update on 06GRC power costs.xls Chart 1 2 3" xfId="4713"/>
    <cellStyle name="_VC 6.15.06 update on 06GRC power costs.xls Chart 1 3" xfId="4714"/>
    <cellStyle name="_VC 6.15.06 update on 06GRC power costs.xls Chart 1 3 2" xfId="4715"/>
    <cellStyle name="_VC 6.15.06 update on 06GRC power costs.xls Chart 1 3 2 2" xfId="4716"/>
    <cellStyle name="_VC 6.15.06 update on 06GRC power costs.xls Chart 1 3 3" xfId="4717"/>
    <cellStyle name="_VC 6.15.06 update on 06GRC power costs.xls Chart 1 3 3 2" xfId="4718"/>
    <cellStyle name="_VC 6.15.06 update on 06GRC power costs.xls Chart 1 3 4" xfId="4719"/>
    <cellStyle name="_VC 6.15.06 update on 06GRC power costs.xls Chart 1 3 4 2" xfId="4720"/>
    <cellStyle name="_VC 6.15.06 update on 06GRC power costs.xls Chart 1 4" xfId="4721"/>
    <cellStyle name="_VC 6.15.06 update on 06GRC power costs.xls Chart 1 4 2" xfId="4722"/>
    <cellStyle name="_VC 6.15.06 update on 06GRC power costs.xls Chart 1 5" xfId="4723"/>
    <cellStyle name="_VC 6.15.06 update on 06GRC power costs.xls Chart 1_04 07E Wild Horse Wind Expansion (C) (2)" xfId="155"/>
    <cellStyle name="_VC 6.15.06 update on 06GRC power costs.xls Chart 1_04 07E Wild Horse Wind Expansion (C) (2) 2" xfId="4724"/>
    <cellStyle name="_VC 6.15.06 update on 06GRC power costs.xls Chart 1_04 07E Wild Horse Wind Expansion (C) (2) 2 2" xfId="4725"/>
    <cellStyle name="_VC 6.15.06 update on 06GRC power costs.xls Chart 1_04 07E Wild Horse Wind Expansion (C) (2) 3" xfId="4726"/>
    <cellStyle name="_VC 6.15.06 update on 06GRC power costs.xls Chart 1_04 07E Wild Horse Wind Expansion (C) (2)_Adj Bench DR 3 for Initial Briefs (Electric)" xfId="4727"/>
    <cellStyle name="_VC 6.15.06 update on 06GRC power costs.xls Chart 1_04 07E Wild Horse Wind Expansion (C) (2)_Adj Bench DR 3 for Initial Briefs (Electric) 2" xfId="4728"/>
    <cellStyle name="_VC 6.15.06 update on 06GRC power costs.xls Chart 1_04 07E Wild Horse Wind Expansion (C) (2)_Adj Bench DR 3 for Initial Briefs (Electric) 2 2" xfId="4729"/>
    <cellStyle name="_VC 6.15.06 update on 06GRC power costs.xls Chart 1_04 07E Wild Horse Wind Expansion (C) (2)_Adj Bench DR 3 for Initial Briefs (Electric) 3" xfId="4730"/>
    <cellStyle name="_VC 6.15.06 update on 06GRC power costs.xls Chart 1_04 07E Wild Horse Wind Expansion (C) (2)_Electric Rev Req Model (2009 GRC) " xfId="4731"/>
    <cellStyle name="_VC 6.15.06 update on 06GRC power costs.xls Chart 1_04 07E Wild Horse Wind Expansion (C) (2)_Electric Rev Req Model (2009 GRC)  2" xfId="4732"/>
    <cellStyle name="_VC 6.15.06 update on 06GRC power costs.xls Chart 1_04 07E Wild Horse Wind Expansion (C) (2)_Electric Rev Req Model (2009 GRC)  2 2" xfId="4733"/>
    <cellStyle name="_VC 6.15.06 update on 06GRC power costs.xls Chart 1_04 07E Wild Horse Wind Expansion (C) (2)_Electric Rev Req Model (2009 GRC)  3" xfId="4734"/>
    <cellStyle name="_VC 6.15.06 update on 06GRC power costs.xls Chart 1_04 07E Wild Horse Wind Expansion (C) (2)_Electric Rev Req Model (2009 GRC) Rebuttal" xfId="4735"/>
    <cellStyle name="_VC 6.15.06 update on 06GRC power costs.xls Chart 1_04 07E Wild Horse Wind Expansion (C) (2)_Electric Rev Req Model (2009 GRC) Rebuttal 2" xfId="4736"/>
    <cellStyle name="_VC 6.15.06 update on 06GRC power costs.xls Chart 1_04 07E Wild Horse Wind Expansion (C) (2)_Electric Rev Req Model (2009 GRC) Rebuttal 2 2" xfId="4737"/>
    <cellStyle name="_VC 6.15.06 update on 06GRC power costs.xls Chart 1_04 07E Wild Horse Wind Expansion (C) (2)_Electric Rev Req Model (2009 GRC) Rebuttal 3" xfId="4738"/>
    <cellStyle name="_VC 6.15.06 update on 06GRC power costs.xls Chart 1_04 07E Wild Horse Wind Expansion (C) (2)_Electric Rev Req Model (2009 GRC) Rebuttal REmoval of New  WH Solar AdjustMI" xfId="4739"/>
    <cellStyle name="_VC 6.15.06 update on 06GRC power costs.xls Chart 1_04 07E Wild Horse Wind Expansion (C) (2)_Electric Rev Req Model (2009 GRC) Rebuttal REmoval of New  WH Solar AdjustMI 2" xfId="4740"/>
    <cellStyle name="_VC 6.15.06 update on 06GRC power costs.xls Chart 1_04 07E Wild Horse Wind Expansion (C) (2)_Electric Rev Req Model (2009 GRC) Rebuttal REmoval of New  WH Solar AdjustMI 2 2" xfId="4741"/>
    <cellStyle name="_VC 6.15.06 update on 06GRC power costs.xls Chart 1_04 07E Wild Horse Wind Expansion (C) (2)_Electric Rev Req Model (2009 GRC) Rebuttal REmoval of New  WH Solar AdjustMI 3" xfId="4742"/>
    <cellStyle name="_VC 6.15.06 update on 06GRC power costs.xls Chart 1_04 07E Wild Horse Wind Expansion (C) (2)_Electric Rev Req Model (2009 GRC) Revised 01-18-2010" xfId="4743"/>
    <cellStyle name="_VC 6.15.06 update on 06GRC power costs.xls Chart 1_04 07E Wild Horse Wind Expansion (C) (2)_Electric Rev Req Model (2009 GRC) Revised 01-18-2010 2" xfId="4744"/>
    <cellStyle name="_VC 6.15.06 update on 06GRC power costs.xls Chart 1_04 07E Wild Horse Wind Expansion (C) (2)_Electric Rev Req Model (2009 GRC) Revised 01-18-2010 2 2" xfId="4745"/>
    <cellStyle name="_VC 6.15.06 update on 06GRC power costs.xls Chart 1_04 07E Wild Horse Wind Expansion (C) (2)_Electric Rev Req Model (2009 GRC) Revised 01-18-2010 3" xfId="4746"/>
    <cellStyle name="_VC 6.15.06 update on 06GRC power costs.xls Chart 1_04 07E Wild Horse Wind Expansion (C) (2)_Final Order Electric EXHIBIT A-1" xfId="4747"/>
    <cellStyle name="_VC 6.15.06 update on 06GRC power costs.xls Chart 1_04 07E Wild Horse Wind Expansion (C) (2)_Final Order Electric EXHIBIT A-1 2" xfId="4748"/>
    <cellStyle name="_VC 6.15.06 update on 06GRC power costs.xls Chart 1_04 07E Wild Horse Wind Expansion (C) (2)_Final Order Electric EXHIBIT A-1 2 2" xfId="4749"/>
    <cellStyle name="_VC 6.15.06 update on 06GRC power costs.xls Chart 1_04 07E Wild Horse Wind Expansion (C) (2)_Final Order Electric EXHIBIT A-1 3" xfId="4750"/>
    <cellStyle name="_VC 6.15.06 update on 06GRC power costs.xls Chart 1_04 07E Wild Horse Wind Expansion (C) (2)_TENASKA REGULATORY ASSET" xfId="4751"/>
    <cellStyle name="_VC 6.15.06 update on 06GRC power costs.xls Chart 1_04 07E Wild Horse Wind Expansion (C) (2)_TENASKA REGULATORY ASSET 2" xfId="4752"/>
    <cellStyle name="_VC 6.15.06 update on 06GRC power costs.xls Chart 1_04 07E Wild Horse Wind Expansion (C) (2)_TENASKA REGULATORY ASSET 2 2" xfId="4753"/>
    <cellStyle name="_VC 6.15.06 update on 06GRC power costs.xls Chart 1_04 07E Wild Horse Wind Expansion (C) (2)_TENASKA REGULATORY ASSET 3" xfId="4754"/>
    <cellStyle name="_VC 6.15.06 update on 06GRC power costs.xls Chart 1_16.37E Wild Horse Expansion DeferralRevwrkingfile SF" xfId="4755"/>
    <cellStyle name="_VC 6.15.06 update on 06GRC power costs.xls Chart 1_16.37E Wild Horse Expansion DeferralRevwrkingfile SF 2" xfId="4756"/>
    <cellStyle name="_VC 6.15.06 update on 06GRC power costs.xls Chart 1_16.37E Wild Horse Expansion DeferralRevwrkingfile SF 2 2" xfId="4757"/>
    <cellStyle name="_VC 6.15.06 update on 06GRC power costs.xls Chart 1_16.37E Wild Horse Expansion DeferralRevwrkingfile SF 3" xfId="4758"/>
    <cellStyle name="_VC 6.15.06 update on 06GRC power costs.xls Chart 1_2010 PTC's July1_Dec31 2010 " xfId="572"/>
    <cellStyle name="_VC 6.15.06 update on 06GRC power costs.xls Chart 1_2010 PTC's Sept10_Aug11 (Version 4)" xfId="573"/>
    <cellStyle name="_VC 6.15.06 update on 06GRC power costs.xls Chart 1_4 31 Regulatory Assets and Liabilities  7 06- Exhibit D" xfId="4759"/>
    <cellStyle name="_VC 6.15.06 update on 06GRC power costs.xls Chart 1_4 31 Regulatory Assets and Liabilities  7 06- Exhibit D 2" xfId="4760"/>
    <cellStyle name="_VC 6.15.06 update on 06GRC power costs.xls Chart 1_4 31 Regulatory Assets and Liabilities  7 06- Exhibit D 2 2" xfId="4761"/>
    <cellStyle name="_VC 6.15.06 update on 06GRC power costs.xls Chart 1_4 31 Regulatory Assets and Liabilities  7 06- Exhibit D 3" xfId="4762"/>
    <cellStyle name="_VC 6.15.06 update on 06GRC power costs.xls Chart 1_4 32 Regulatory Assets and Liabilities  7 06- Exhibit D" xfId="4763"/>
    <cellStyle name="_VC 6.15.06 update on 06GRC power costs.xls Chart 1_4 32 Regulatory Assets and Liabilities  7 06- Exhibit D 2" xfId="4764"/>
    <cellStyle name="_VC 6.15.06 update on 06GRC power costs.xls Chart 1_4 32 Regulatory Assets and Liabilities  7 06- Exhibit D 2 2" xfId="4765"/>
    <cellStyle name="_VC 6.15.06 update on 06GRC power costs.xls Chart 1_4 32 Regulatory Assets and Liabilities  7 06- Exhibit D 3" xfId="4766"/>
    <cellStyle name="_VC 6.15.06 update on 06GRC power costs.xls Chart 1_Att B to RECs proceeds proposal" xfId="574"/>
    <cellStyle name="_VC 6.15.06 update on 06GRC power costs.xls Chart 1_Backup for Attachment B 2010-09-09" xfId="575"/>
    <cellStyle name="_VC 6.15.06 update on 06GRC power costs.xls Chart 1_Bench Request - Attachment B" xfId="576"/>
    <cellStyle name="_VC 6.15.06 update on 06GRC power costs.xls Chart 1_Book2" xfId="4767"/>
    <cellStyle name="_VC 6.15.06 update on 06GRC power costs.xls Chart 1_Book2 2" xfId="4768"/>
    <cellStyle name="_VC 6.15.06 update on 06GRC power costs.xls Chart 1_Book2 2 2" xfId="4769"/>
    <cellStyle name="_VC 6.15.06 update on 06GRC power costs.xls Chart 1_Book2 3" xfId="4770"/>
    <cellStyle name="_VC 6.15.06 update on 06GRC power costs.xls Chart 1_Book2_Adj Bench DR 3 for Initial Briefs (Electric)" xfId="4771"/>
    <cellStyle name="_VC 6.15.06 update on 06GRC power costs.xls Chart 1_Book2_Adj Bench DR 3 for Initial Briefs (Electric) 2" xfId="4772"/>
    <cellStyle name="_VC 6.15.06 update on 06GRC power costs.xls Chart 1_Book2_Adj Bench DR 3 for Initial Briefs (Electric) 2 2" xfId="4773"/>
    <cellStyle name="_VC 6.15.06 update on 06GRC power costs.xls Chart 1_Book2_Adj Bench DR 3 for Initial Briefs (Electric) 3" xfId="4774"/>
    <cellStyle name="_VC 6.15.06 update on 06GRC power costs.xls Chart 1_Book2_Electric Rev Req Model (2009 GRC) Rebuttal" xfId="4775"/>
    <cellStyle name="_VC 6.15.06 update on 06GRC power costs.xls Chart 1_Book2_Electric Rev Req Model (2009 GRC) Rebuttal 2" xfId="4776"/>
    <cellStyle name="_VC 6.15.06 update on 06GRC power costs.xls Chart 1_Book2_Electric Rev Req Model (2009 GRC) Rebuttal 2 2" xfId="4777"/>
    <cellStyle name="_VC 6.15.06 update on 06GRC power costs.xls Chart 1_Book2_Electric Rev Req Model (2009 GRC) Rebuttal 3" xfId="4778"/>
    <cellStyle name="_VC 6.15.06 update on 06GRC power costs.xls Chart 1_Book2_Electric Rev Req Model (2009 GRC) Rebuttal REmoval of New  WH Solar AdjustMI" xfId="4779"/>
    <cellStyle name="_VC 6.15.06 update on 06GRC power costs.xls Chart 1_Book2_Electric Rev Req Model (2009 GRC) Rebuttal REmoval of New  WH Solar AdjustMI 2" xfId="4780"/>
    <cellStyle name="_VC 6.15.06 update on 06GRC power costs.xls Chart 1_Book2_Electric Rev Req Model (2009 GRC) Rebuttal REmoval of New  WH Solar AdjustMI 2 2" xfId="4781"/>
    <cellStyle name="_VC 6.15.06 update on 06GRC power costs.xls Chart 1_Book2_Electric Rev Req Model (2009 GRC) Rebuttal REmoval of New  WH Solar AdjustMI 3" xfId="4782"/>
    <cellStyle name="_VC 6.15.06 update on 06GRC power costs.xls Chart 1_Book2_Electric Rev Req Model (2009 GRC) Revised 01-18-2010" xfId="4783"/>
    <cellStyle name="_VC 6.15.06 update on 06GRC power costs.xls Chart 1_Book2_Electric Rev Req Model (2009 GRC) Revised 01-18-2010 2" xfId="4784"/>
    <cellStyle name="_VC 6.15.06 update on 06GRC power costs.xls Chart 1_Book2_Electric Rev Req Model (2009 GRC) Revised 01-18-2010 2 2" xfId="4785"/>
    <cellStyle name="_VC 6.15.06 update on 06GRC power costs.xls Chart 1_Book2_Electric Rev Req Model (2009 GRC) Revised 01-18-2010 3" xfId="4786"/>
    <cellStyle name="_VC 6.15.06 update on 06GRC power costs.xls Chart 1_Book2_Final Order Electric EXHIBIT A-1" xfId="4787"/>
    <cellStyle name="_VC 6.15.06 update on 06GRC power costs.xls Chart 1_Book2_Final Order Electric EXHIBIT A-1 2" xfId="4788"/>
    <cellStyle name="_VC 6.15.06 update on 06GRC power costs.xls Chart 1_Book2_Final Order Electric EXHIBIT A-1 2 2" xfId="4789"/>
    <cellStyle name="_VC 6.15.06 update on 06GRC power costs.xls Chart 1_Book2_Final Order Electric EXHIBIT A-1 3" xfId="4790"/>
    <cellStyle name="_VC 6.15.06 update on 06GRC power costs.xls Chart 1_Book4" xfId="4791"/>
    <cellStyle name="_VC 6.15.06 update on 06GRC power costs.xls Chart 1_Book4 2" xfId="4792"/>
    <cellStyle name="_VC 6.15.06 update on 06GRC power costs.xls Chart 1_Book4 2 2" xfId="4793"/>
    <cellStyle name="_VC 6.15.06 update on 06GRC power costs.xls Chart 1_Book4 3" xfId="4794"/>
    <cellStyle name="_VC 6.15.06 update on 06GRC power costs.xls Chart 1_Book9" xfId="4795"/>
    <cellStyle name="_VC 6.15.06 update on 06GRC power costs.xls Chart 1_Book9 2" xfId="4796"/>
    <cellStyle name="_VC 6.15.06 update on 06GRC power costs.xls Chart 1_Book9 2 2" xfId="4797"/>
    <cellStyle name="_VC 6.15.06 update on 06GRC power costs.xls Chart 1_Book9 3" xfId="4798"/>
    <cellStyle name="_VC 6.15.06 update on 06GRC power costs.xls Chart 1_INPUTS" xfId="156"/>
    <cellStyle name="_VC 6.15.06 update on 06GRC power costs.xls Chart 1_INPUTS 2" xfId="4799"/>
    <cellStyle name="_VC 6.15.06 update on 06GRC power costs.xls Chart 1_INPUTS 2 2" xfId="4800"/>
    <cellStyle name="_VC 6.15.06 update on 06GRC power costs.xls Chart 1_INPUTS 3" xfId="4801"/>
    <cellStyle name="_VC 6.15.06 update on 06GRC power costs.xls Chart 1_Power Costs - Comparison bx Rbtl-Staff-Jt-PC" xfId="4802"/>
    <cellStyle name="_VC 6.15.06 update on 06GRC power costs.xls Chart 1_Power Costs - Comparison bx Rbtl-Staff-Jt-PC 2" xfId="4803"/>
    <cellStyle name="_VC 6.15.06 update on 06GRC power costs.xls Chart 1_Power Costs - Comparison bx Rbtl-Staff-Jt-PC 2 2" xfId="4804"/>
    <cellStyle name="_VC 6.15.06 update on 06GRC power costs.xls Chart 1_Power Costs - Comparison bx Rbtl-Staff-Jt-PC 3" xfId="4805"/>
    <cellStyle name="_VC 6.15.06 update on 06GRC power costs.xls Chart 1_Power Costs - Comparison bx Rbtl-Staff-Jt-PC_Adj Bench DR 3 for Initial Briefs (Electric)" xfId="4806"/>
    <cellStyle name="_VC 6.15.06 update on 06GRC power costs.xls Chart 1_Power Costs - Comparison bx Rbtl-Staff-Jt-PC_Adj Bench DR 3 for Initial Briefs (Electric) 2" xfId="4807"/>
    <cellStyle name="_VC 6.15.06 update on 06GRC power costs.xls Chart 1_Power Costs - Comparison bx Rbtl-Staff-Jt-PC_Adj Bench DR 3 for Initial Briefs (Electric) 2 2" xfId="4808"/>
    <cellStyle name="_VC 6.15.06 update on 06GRC power costs.xls Chart 1_Power Costs - Comparison bx Rbtl-Staff-Jt-PC_Adj Bench DR 3 for Initial Briefs (Electric) 3" xfId="4809"/>
    <cellStyle name="_VC 6.15.06 update on 06GRC power costs.xls Chart 1_Power Costs - Comparison bx Rbtl-Staff-Jt-PC_Electric Rev Req Model (2009 GRC) Rebuttal" xfId="4810"/>
    <cellStyle name="_VC 6.15.06 update on 06GRC power costs.xls Chart 1_Power Costs - Comparison bx Rbtl-Staff-Jt-PC_Electric Rev Req Model (2009 GRC) Rebuttal 2" xfId="4811"/>
    <cellStyle name="_VC 6.15.06 update on 06GRC power costs.xls Chart 1_Power Costs - Comparison bx Rbtl-Staff-Jt-PC_Electric Rev Req Model (2009 GRC) Rebuttal 2 2" xfId="4812"/>
    <cellStyle name="_VC 6.15.06 update on 06GRC power costs.xls Chart 1_Power Costs - Comparison bx Rbtl-Staff-Jt-PC_Electric Rev Req Model (2009 GRC) Rebuttal 3" xfId="4813"/>
    <cellStyle name="_VC 6.15.06 update on 06GRC power costs.xls Chart 1_Power Costs - Comparison bx Rbtl-Staff-Jt-PC_Electric Rev Req Model (2009 GRC) Rebuttal REmoval of New  WH Solar AdjustMI" xfId="4814"/>
    <cellStyle name="_VC 6.15.06 update on 06GRC power costs.xls Chart 1_Power Costs - Comparison bx Rbtl-Staff-Jt-PC_Electric Rev Req Model (2009 GRC) Rebuttal REmoval of New  WH Solar AdjustMI 2" xfId="4815"/>
    <cellStyle name="_VC 6.15.06 update on 06GRC power costs.xls Chart 1_Power Costs - Comparison bx Rbtl-Staff-Jt-PC_Electric Rev Req Model (2009 GRC) Rebuttal REmoval of New  WH Solar AdjustMI 2 2" xfId="4816"/>
    <cellStyle name="_VC 6.15.06 update on 06GRC power costs.xls Chart 1_Power Costs - Comparison bx Rbtl-Staff-Jt-PC_Electric Rev Req Model (2009 GRC) Rebuttal REmoval of New  WH Solar AdjustMI 3" xfId="4817"/>
    <cellStyle name="_VC 6.15.06 update on 06GRC power costs.xls Chart 1_Power Costs - Comparison bx Rbtl-Staff-Jt-PC_Electric Rev Req Model (2009 GRC) Revised 01-18-2010" xfId="4818"/>
    <cellStyle name="_VC 6.15.06 update on 06GRC power costs.xls Chart 1_Power Costs - Comparison bx Rbtl-Staff-Jt-PC_Electric Rev Req Model (2009 GRC) Revised 01-18-2010 2" xfId="4819"/>
    <cellStyle name="_VC 6.15.06 update on 06GRC power costs.xls Chart 1_Power Costs - Comparison bx Rbtl-Staff-Jt-PC_Electric Rev Req Model (2009 GRC) Revised 01-18-2010 2 2" xfId="4820"/>
    <cellStyle name="_VC 6.15.06 update on 06GRC power costs.xls Chart 1_Power Costs - Comparison bx Rbtl-Staff-Jt-PC_Electric Rev Req Model (2009 GRC) Revised 01-18-2010 3" xfId="4821"/>
    <cellStyle name="_VC 6.15.06 update on 06GRC power costs.xls Chart 1_Power Costs - Comparison bx Rbtl-Staff-Jt-PC_Final Order Electric EXHIBIT A-1" xfId="4822"/>
    <cellStyle name="_VC 6.15.06 update on 06GRC power costs.xls Chart 1_Power Costs - Comparison bx Rbtl-Staff-Jt-PC_Final Order Electric EXHIBIT A-1 2" xfId="4823"/>
    <cellStyle name="_VC 6.15.06 update on 06GRC power costs.xls Chart 1_Power Costs - Comparison bx Rbtl-Staff-Jt-PC_Final Order Electric EXHIBIT A-1 2 2" xfId="4824"/>
    <cellStyle name="_VC 6.15.06 update on 06GRC power costs.xls Chart 1_Power Costs - Comparison bx Rbtl-Staff-Jt-PC_Final Order Electric EXHIBIT A-1 3" xfId="4825"/>
    <cellStyle name="_VC 6.15.06 update on 06GRC power costs.xls Chart 1_Production Adj 4.37" xfId="157"/>
    <cellStyle name="_VC 6.15.06 update on 06GRC power costs.xls Chart 1_Production Adj 4.37 2" xfId="4826"/>
    <cellStyle name="_VC 6.15.06 update on 06GRC power costs.xls Chart 1_Production Adj 4.37 2 2" xfId="4827"/>
    <cellStyle name="_VC 6.15.06 update on 06GRC power costs.xls Chart 1_Production Adj 4.37 3" xfId="4828"/>
    <cellStyle name="_VC 6.15.06 update on 06GRC power costs.xls Chart 1_Purchased Power Adj 4.03" xfId="158"/>
    <cellStyle name="_VC 6.15.06 update on 06GRC power costs.xls Chart 1_Purchased Power Adj 4.03 2" xfId="4829"/>
    <cellStyle name="_VC 6.15.06 update on 06GRC power costs.xls Chart 1_Purchased Power Adj 4.03 2 2" xfId="4830"/>
    <cellStyle name="_VC 6.15.06 update on 06GRC power costs.xls Chart 1_Purchased Power Adj 4.03 3" xfId="4831"/>
    <cellStyle name="_VC 6.15.06 update on 06GRC power costs.xls Chart 1_Rebuttal Power Costs" xfId="4832"/>
    <cellStyle name="_VC 6.15.06 update on 06GRC power costs.xls Chart 1_Rebuttal Power Costs 2" xfId="4833"/>
    <cellStyle name="_VC 6.15.06 update on 06GRC power costs.xls Chart 1_Rebuttal Power Costs 2 2" xfId="4834"/>
    <cellStyle name="_VC 6.15.06 update on 06GRC power costs.xls Chart 1_Rebuttal Power Costs 3" xfId="4835"/>
    <cellStyle name="_VC 6.15.06 update on 06GRC power costs.xls Chart 1_Rebuttal Power Costs_Adj Bench DR 3 for Initial Briefs (Electric)" xfId="4836"/>
    <cellStyle name="_VC 6.15.06 update on 06GRC power costs.xls Chart 1_Rebuttal Power Costs_Adj Bench DR 3 for Initial Briefs (Electric) 2" xfId="4837"/>
    <cellStyle name="_VC 6.15.06 update on 06GRC power costs.xls Chart 1_Rebuttal Power Costs_Adj Bench DR 3 for Initial Briefs (Electric) 2 2" xfId="4838"/>
    <cellStyle name="_VC 6.15.06 update on 06GRC power costs.xls Chart 1_Rebuttal Power Costs_Adj Bench DR 3 for Initial Briefs (Electric) 3" xfId="4839"/>
    <cellStyle name="_VC 6.15.06 update on 06GRC power costs.xls Chart 1_Rebuttal Power Costs_Electric Rev Req Model (2009 GRC) Rebuttal" xfId="4840"/>
    <cellStyle name="_VC 6.15.06 update on 06GRC power costs.xls Chart 1_Rebuttal Power Costs_Electric Rev Req Model (2009 GRC) Rebuttal 2" xfId="4841"/>
    <cellStyle name="_VC 6.15.06 update on 06GRC power costs.xls Chart 1_Rebuttal Power Costs_Electric Rev Req Model (2009 GRC) Rebuttal 2 2" xfId="4842"/>
    <cellStyle name="_VC 6.15.06 update on 06GRC power costs.xls Chart 1_Rebuttal Power Costs_Electric Rev Req Model (2009 GRC) Rebuttal 3" xfId="4843"/>
    <cellStyle name="_VC 6.15.06 update on 06GRC power costs.xls Chart 1_Rebuttal Power Costs_Electric Rev Req Model (2009 GRC) Rebuttal REmoval of New  WH Solar AdjustMI" xfId="4844"/>
    <cellStyle name="_VC 6.15.06 update on 06GRC power costs.xls Chart 1_Rebuttal Power Costs_Electric Rev Req Model (2009 GRC) Rebuttal REmoval of New  WH Solar AdjustMI 2" xfId="4845"/>
    <cellStyle name="_VC 6.15.06 update on 06GRC power costs.xls Chart 1_Rebuttal Power Costs_Electric Rev Req Model (2009 GRC) Rebuttal REmoval of New  WH Solar AdjustMI 2 2" xfId="4846"/>
    <cellStyle name="_VC 6.15.06 update on 06GRC power costs.xls Chart 1_Rebuttal Power Costs_Electric Rev Req Model (2009 GRC) Rebuttal REmoval of New  WH Solar AdjustMI 3" xfId="4847"/>
    <cellStyle name="_VC 6.15.06 update on 06GRC power costs.xls Chart 1_Rebuttal Power Costs_Electric Rev Req Model (2009 GRC) Revised 01-18-2010" xfId="4848"/>
    <cellStyle name="_VC 6.15.06 update on 06GRC power costs.xls Chart 1_Rebuttal Power Costs_Electric Rev Req Model (2009 GRC) Revised 01-18-2010 2" xfId="4849"/>
    <cellStyle name="_VC 6.15.06 update on 06GRC power costs.xls Chart 1_Rebuttal Power Costs_Electric Rev Req Model (2009 GRC) Revised 01-18-2010 2 2" xfId="4850"/>
    <cellStyle name="_VC 6.15.06 update on 06GRC power costs.xls Chart 1_Rebuttal Power Costs_Electric Rev Req Model (2009 GRC) Revised 01-18-2010 3" xfId="4851"/>
    <cellStyle name="_VC 6.15.06 update on 06GRC power costs.xls Chart 1_Rebuttal Power Costs_Final Order Electric EXHIBIT A-1" xfId="4852"/>
    <cellStyle name="_VC 6.15.06 update on 06GRC power costs.xls Chart 1_Rebuttal Power Costs_Final Order Electric EXHIBIT A-1 2" xfId="4853"/>
    <cellStyle name="_VC 6.15.06 update on 06GRC power costs.xls Chart 1_Rebuttal Power Costs_Final Order Electric EXHIBIT A-1 2 2" xfId="4854"/>
    <cellStyle name="_VC 6.15.06 update on 06GRC power costs.xls Chart 1_Rebuttal Power Costs_Final Order Electric EXHIBIT A-1 3" xfId="4855"/>
    <cellStyle name="_VC 6.15.06 update on 06GRC power costs.xls Chart 1_RECS vs PTC's w Interest 6-28-10" xfId="577"/>
    <cellStyle name="_VC 6.15.06 update on 06GRC power costs.xls Chart 1_ROR &amp; CONV FACTOR" xfId="159"/>
    <cellStyle name="_VC 6.15.06 update on 06GRC power costs.xls Chart 1_ROR &amp; CONV FACTOR 2" xfId="4856"/>
    <cellStyle name="_VC 6.15.06 update on 06GRC power costs.xls Chart 1_ROR &amp; CONV FACTOR 2 2" xfId="4857"/>
    <cellStyle name="_VC 6.15.06 update on 06GRC power costs.xls Chart 1_ROR &amp; CONV FACTOR 3" xfId="4858"/>
    <cellStyle name="_VC 6.15.06 update on 06GRC power costs.xls Chart 1_ROR 5.02" xfId="160"/>
    <cellStyle name="_VC 6.15.06 update on 06GRC power costs.xls Chart 1_ROR 5.02 2" xfId="4859"/>
    <cellStyle name="_VC 6.15.06 update on 06GRC power costs.xls Chart 1_ROR 5.02 2 2" xfId="4860"/>
    <cellStyle name="_VC 6.15.06 update on 06GRC power costs.xls Chart 1_ROR 5.02 3" xfId="4861"/>
    <cellStyle name="_VC 6.15.06 update on 06GRC power costs.xls Chart 2" xfId="161"/>
    <cellStyle name="_VC 6.15.06 update on 06GRC power costs.xls Chart 2 2" xfId="4862"/>
    <cellStyle name="_VC 6.15.06 update on 06GRC power costs.xls Chart 2 2 2" xfId="4863"/>
    <cellStyle name="_VC 6.15.06 update on 06GRC power costs.xls Chart 2 2 2 2" xfId="4864"/>
    <cellStyle name="_VC 6.15.06 update on 06GRC power costs.xls Chart 2 2 3" xfId="4865"/>
    <cellStyle name="_VC 6.15.06 update on 06GRC power costs.xls Chart 2 3" xfId="4866"/>
    <cellStyle name="_VC 6.15.06 update on 06GRC power costs.xls Chart 2 3 2" xfId="4867"/>
    <cellStyle name="_VC 6.15.06 update on 06GRC power costs.xls Chart 2 3 2 2" xfId="4868"/>
    <cellStyle name="_VC 6.15.06 update on 06GRC power costs.xls Chart 2 3 3" xfId="4869"/>
    <cellStyle name="_VC 6.15.06 update on 06GRC power costs.xls Chart 2 3 3 2" xfId="4870"/>
    <cellStyle name="_VC 6.15.06 update on 06GRC power costs.xls Chart 2 3 4" xfId="4871"/>
    <cellStyle name="_VC 6.15.06 update on 06GRC power costs.xls Chart 2 3 4 2" xfId="4872"/>
    <cellStyle name="_VC 6.15.06 update on 06GRC power costs.xls Chart 2 4" xfId="4873"/>
    <cellStyle name="_VC 6.15.06 update on 06GRC power costs.xls Chart 2 4 2" xfId="4874"/>
    <cellStyle name="_VC 6.15.06 update on 06GRC power costs.xls Chart 2 5" xfId="4875"/>
    <cellStyle name="_VC 6.15.06 update on 06GRC power costs.xls Chart 2_04 07E Wild Horse Wind Expansion (C) (2)" xfId="162"/>
    <cellStyle name="_VC 6.15.06 update on 06GRC power costs.xls Chart 2_04 07E Wild Horse Wind Expansion (C) (2) 2" xfId="4876"/>
    <cellStyle name="_VC 6.15.06 update on 06GRC power costs.xls Chart 2_04 07E Wild Horse Wind Expansion (C) (2) 2 2" xfId="4877"/>
    <cellStyle name="_VC 6.15.06 update on 06GRC power costs.xls Chart 2_04 07E Wild Horse Wind Expansion (C) (2) 3" xfId="4878"/>
    <cellStyle name="_VC 6.15.06 update on 06GRC power costs.xls Chart 2_04 07E Wild Horse Wind Expansion (C) (2)_Adj Bench DR 3 for Initial Briefs (Electric)" xfId="4879"/>
    <cellStyle name="_VC 6.15.06 update on 06GRC power costs.xls Chart 2_04 07E Wild Horse Wind Expansion (C) (2)_Adj Bench DR 3 for Initial Briefs (Electric) 2" xfId="4880"/>
    <cellStyle name="_VC 6.15.06 update on 06GRC power costs.xls Chart 2_04 07E Wild Horse Wind Expansion (C) (2)_Adj Bench DR 3 for Initial Briefs (Electric) 2 2" xfId="4881"/>
    <cellStyle name="_VC 6.15.06 update on 06GRC power costs.xls Chart 2_04 07E Wild Horse Wind Expansion (C) (2)_Adj Bench DR 3 for Initial Briefs (Electric) 3" xfId="4882"/>
    <cellStyle name="_VC 6.15.06 update on 06GRC power costs.xls Chart 2_04 07E Wild Horse Wind Expansion (C) (2)_Electric Rev Req Model (2009 GRC) " xfId="4883"/>
    <cellStyle name="_VC 6.15.06 update on 06GRC power costs.xls Chart 2_04 07E Wild Horse Wind Expansion (C) (2)_Electric Rev Req Model (2009 GRC)  2" xfId="4884"/>
    <cellStyle name="_VC 6.15.06 update on 06GRC power costs.xls Chart 2_04 07E Wild Horse Wind Expansion (C) (2)_Electric Rev Req Model (2009 GRC)  2 2" xfId="4885"/>
    <cellStyle name="_VC 6.15.06 update on 06GRC power costs.xls Chart 2_04 07E Wild Horse Wind Expansion (C) (2)_Electric Rev Req Model (2009 GRC)  3" xfId="4886"/>
    <cellStyle name="_VC 6.15.06 update on 06GRC power costs.xls Chart 2_04 07E Wild Horse Wind Expansion (C) (2)_Electric Rev Req Model (2009 GRC) Rebuttal" xfId="4887"/>
    <cellStyle name="_VC 6.15.06 update on 06GRC power costs.xls Chart 2_04 07E Wild Horse Wind Expansion (C) (2)_Electric Rev Req Model (2009 GRC) Rebuttal 2" xfId="4888"/>
    <cellStyle name="_VC 6.15.06 update on 06GRC power costs.xls Chart 2_04 07E Wild Horse Wind Expansion (C) (2)_Electric Rev Req Model (2009 GRC) Rebuttal 2 2" xfId="4889"/>
    <cellStyle name="_VC 6.15.06 update on 06GRC power costs.xls Chart 2_04 07E Wild Horse Wind Expansion (C) (2)_Electric Rev Req Model (2009 GRC) Rebuttal 3" xfId="4890"/>
    <cellStyle name="_VC 6.15.06 update on 06GRC power costs.xls Chart 2_04 07E Wild Horse Wind Expansion (C) (2)_Electric Rev Req Model (2009 GRC) Rebuttal REmoval of New  WH Solar AdjustMI" xfId="4891"/>
    <cellStyle name="_VC 6.15.06 update on 06GRC power costs.xls Chart 2_04 07E Wild Horse Wind Expansion (C) (2)_Electric Rev Req Model (2009 GRC) Rebuttal REmoval of New  WH Solar AdjustMI 2" xfId="4892"/>
    <cellStyle name="_VC 6.15.06 update on 06GRC power costs.xls Chart 2_04 07E Wild Horse Wind Expansion (C) (2)_Electric Rev Req Model (2009 GRC) Rebuttal REmoval of New  WH Solar AdjustMI 2 2" xfId="4893"/>
    <cellStyle name="_VC 6.15.06 update on 06GRC power costs.xls Chart 2_04 07E Wild Horse Wind Expansion (C) (2)_Electric Rev Req Model (2009 GRC) Rebuttal REmoval of New  WH Solar AdjustMI 3" xfId="4894"/>
    <cellStyle name="_VC 6.15.06 update on 06GRC power costs.xls Chart 2_04 07E Wild Horse Wind Expansion (C) (2)_Electric Rev Req Model (2009 GRC) Revised 01-18-2010" xfId="4895"/>
    <cellStyle name="_VC 6.15.06 update on 06GRC power costs.xls Chart 2_04 07E Wild Horse Wind Expansion (C) (2)_Electric Rev Req Model (2009 GRC) Revised 01-18-2010 2" xfId="4896"/>
    <cellStyle name="_VC 6.15.06 update on 06GRC power costs.xls Chart 2_04 07E Wild Horse Wind Expansion (C) (2)_Electric Rev Req Model (2009 GRC) Revised 01-18-2010 2 2" xfId="4897"/>
    <cellStyle name="_VC 6.15.06 update on 06GRC power costs.xls Chart 2_04 07E Wild Horse Wind Expansion (C) (2)_Electric Rev Req Model (2009 GRC) Revised 01-18-2010 3" xfId="4898"/>
    <cellStyle name="_VC 6.15.06 update on 06GRC power costs.xls Chart 2_04 07E Wild Horse Wind Expansion (C) (2)_Final Order Electric EXHIBIT A-1" xfId="4899"/>
    <cellStyle name="_VC 6.15.06 update on 06GRC power costs.xls Chart 2_04 07E Wild Horse Wind Expansion (C) (2)_Final Order Electric EXHIBIT A-1 2" xfId="4900"/>
    <cellStyle name="_VC 6.15.06 update on 06GRC power costs.xls Chart 2_04 07E Wild Horse Wind Expansion (C) (2)_Final Order Electric EXHIBIT A-1 2 2" xfId="4901"/>
    <cellStyle name="_VC 6.15.06 update on 06GRC power costs.xls Chart 2_04 07E Wild Horse Wind Expansion (C) (2)_Final Order Electric EXHIBIT A-1 3" xfId="4902"/>
    <cellStyle name="_VC 6.15.06 update on 06GRC power costs.xls Chart 2_04 07E Wild Horse Wind Expansion (C) (2)_TENASKA REGULATORY ASSET" xfId="4903"/>
    <cellStyle name="_VC 6.15.06 update on 06GRC power costs.xls Chart 2_04 07E Wild Horse Wind Expansion (C) (2)_TENASKA REGULATORY ASSET 2" xfId="4904"/>
    <cellStyle name="_VC 6.15.06 update on 06GRC power costs.xls Chart 2_04 07E Wild Horse Wind Expansion (C) (2)_TENASKA REGULATORY ASSET 2 2" xfId="4905"/>
    <cellStyle name="_VC 6.15.06 update on 06GRC power costs.xls Chart 2_04 07E Wild Horse Wind Expansion (C) (2)_TENASKA REGULATORY ASSET 3" xfId="4906"/>
    <cellStyle name="_VC 6.15.06 update on 06GRC power costs.xls Chart 2_16.37E Wild Horse Expansion DeferralRevwrkingfile SF" xfId="4907"/>
    <cellStyle name="_VC 6.15.06 update on 06GRC power costs.xls Chart 2_16.37E Wild Horse Expansion DeferralRevwrkingfile SF 2" xfId="4908"/>
    <cellStyle name="_VC 6.15.06 update on 06GRC power costs.xls Chart 2_16.37E Wild Horse Expansion DeferralRevwrkingfile SF 2 2" xfId="4909"/>
    <cellStyle name="_VC 6.15.06 update on 06GRC power costs.xls Chart 2_16.37E Wild Horse Expansion DeferralRevwrkingfile SF 3" xfId="4910"/>
    <cellStyle name="_VC 6.15.06 update on 06GRC power costs.xls Chart 2_2010 PTC's July1_Dec31 2010 " xfId="578"/>
    <cellStyle name="_VC 6.15.06 update on 06GRC power costs.xls Chart 2_2010 PTC's Sept10_Aug11 (Version 4)" xfId="579"/>
    <cellStyle name="_VC 6.15.06 update on 06GRC power costs.xls Chart 2_4 31 Regulatory Assets and Liabilities  7 06- Exhibit D" xfId="4911"/>
    <cellStyle name="_VC 6.15.06 update on 06GRC power costs.xls Chart 2_4 31 Regulatory Assets and Liabilities  7 06- Exhibit D 2" xfId="4912"/>
    <cellStyle name="_VC 6.15.06 update on 06GRC power costs.xls Chart 2_4 31 Regulatory Assets and Liabilities  7 06- Exhibit D 2 2" xfId="4913"/>
    <cellStyle name="_VC 6.15.06 update on 06GRC power costs.xls Chart 2_4 31 Regulatory Assets and Liabilities  7 06- Exhibit D 3" xfId="4914"/>
    <cellStyle name="_VC 6.15.06 update on 06GRC power costs.xls Chart 2_4 32 Regulatory Assets and Liabilities  7 06- Exhibit D" xfId="4915"/>
    <cellStyle name="_VC 6.15.06 update on 06GRC power costs.xls Chart 2_4 32 Regulatory Assets and Liabilities  7 06- Exhibit D 2" xfId="4916"/>
    <cellStyle name="_VC 6.15.06 update on 06GRC power costs.xls Chart 2_4 32 Regulatory Assets and Liabilities  7 06- Exhibit D 2 2" xfId="4917"/>
    <cellStyle name="_VC 6.15.06 update on 06GRC power costs.xls Chart 2_4 32 Regulatory Assets and Liabilities  7 06- Exhibit D 3" xfId="4918"/>
    <cellStyle name="_VC 6.15.06 update on 06GRC power costs.xls Chart 2_Att B to RECs proceeds proposal" xfId="580"/>
    <cellStyle name="_VC 6.15.06 update on 06GRC power costs.xls Chart 2_Backup for Attachment B 2010-09-09" xfId="581"/>
    <cellStyle name="_VC 6.15.06 update on 06GRC power costs.xls Chart 2_Bench Request - Attachment B" xfId="582"/>
    <cellStyle name="_VC 6.15.06 update on 06GRC power costs.xls Chart 2_Book2" xfId="4919"/>
    <cellStyle name="_VC 6.15.06 update on 06GRC power costs.xls Chart 2_Book2 2" xfId="4920"/>
    <cellStyle name="_VC 6.15.06 update on 06GRC power costs.xls Chart 2_Book2 2 2" xfId="4921"/>
    <cellStyle name="_VC 6.15.06 update on 06GRC power costs.xls Chart 2_Book2 3" xfId="4922"/>
    <cellStyle name="_VC 6.15.06 update on 06GRC power costs.xls Chart 2_Book2_Adj Bench DR 3 for Initial Briefs (Electric)" xfId="4923"/>
    <cellStyle name="_VC 6.15.06 update on 06GRC power costs.xls Chart 2_Book2_Adj Bench DR 3 for Initial Briefs (Electric) 2" xfId="4924"/>
    <cellStyle name="_VC 6.15.06 update on 06GRC power costs.xls Chart 2_Book2_Adj Bench DR 3 for Initial Briefs (Electric) 2 2" xfId="4925"/>
    <cellStyle name="_VC 6.15.06 update on 06GRC power costs.xls Chart 2_Book2_Adj Bench DR 3 for Initial Briefs (Electric) 3" xfId="4926"/>
    <cellStyle name="_VC 6.15.06 update on 06GRC power costs.xls Chart 2_Book2_Electric Rev Req Model (2009 GRC) Rebuttal" xfId="4927"/>
    <cellStyle name="_VC 6.15.06 update on 06GRC power costs.xls Chart 2_Book2_Electric Rev Req Model (2009 GRC) Rebuttal 2" xfId="4928"/>
    <cellStyle name="_VC 6.15.06 update on 06GRC power costs.xls Chart 2_Book2_Electric Rev Req Model (2009 GRC) Rebuttal 2 2" xfId="4929"/>
    <cellStyle name="_VC 6.15.06 update on 06GRC power costs.xls Chart 2_Book2_Electric Rev Req Model (2009 GRC) Rebuttal 3" xfId="4930"/>
    <cellStyle name="_VC 6.15.06 update on 06GRC power costs.xls Chart 2_Book2_Electric Rev Req Model (2009 GRC) Rebuttal REmoval of New  WH Solar AdjustMI" xfId="4931"/>
    <cellStyle name="_VC 6.15.06 update on 06GRC power costs.xls Chart 2_Book2_Electric Rev Req Model (2009 GRC) Rebuttal REmoval of New  WH Solar AdjustMI 2" xfId="4932"/>
    <cellStyle name="_VC 6.15.06 update on 06GRC power costs.xls Chart 2_Book2_Electric Rev Req Model (2009 GRC) Rebuttal REmoval of New  WH Solar AdjustMI 2 2" xfId="4933"/>
    <cellStyle name="_VC 6.15.06 update on 06GRC power costs.xls Chart 2_Book2_Electric Rev Req Model (2009 GRC) Rebuttal REmoval of New  WH Solar AdjustMI 3" xfId="4934"/>
    <cellStyle name="_VC 6.15.06 update on 06GRC power costs.xls Chart 2_Book2_Electric Rev Req Model (2009 GRC) Revised 01-18-2010" xfId="4935"/>
    <cellStyle name="_VC 6.15.06 update on 06GRC power costs.xls Chart 2_Book2_Electric Rev Req Model (2009 GRC) Revised 01-18-2010 2" xfId="4936"/>
    <cellStyle name="_VC 6.15.06 update on 06GRC power costs.xls Chart 2_Book2_Electric Rev Req Model (2009 GRC) Revised 01-18-2010 2 2" xfId="4937"/>
    <cellStyle name="_VC 6.15.06 update on 06GRC power costs.xls Chart 2_Book2_Electric Rev Req Model (2009 GRC) Revised 01-18-2010 3" xfId="4938"/>
    <cellStyle name="_VC 6.15.06 update on 06GRC power costs.xls Chart 2_Book2_Final Order Electric EXHIBIT A-1" xfId="4939"/>
    <cellStyle name="_VC 6.15.06 update on 06GRC power costs.xls Chart 2_Book2_Final Order Electric EXHIBIT A-1 2" xfId="4940"/>
    <cellStyle name="_VC 6.15.06 update on 06GRC power costs.xls Chart 2_Book2_Final Order Electric EXHIBIT A-1 2 2" xfId="4941"/>
    <cellStyle name="_VC 6.15.06 update on 06GRC power costs.xls Chart 2_Book2_Final Order Electric EXHIBIT A-1 3" xfId="4942"/>
    <cellStyle name="_VC 6.15.06 update on 06GRC power costs.xls Chart 2_Book4" xfId="4943"/>
    <cellStyle name="_VC 6.15.06 update on 06GRC power costs.xls Chart 2_Book4 2" xfId="4944"/>
    <cellStyle name="_VC 6.15.06 update on 06GRC power costs.xls Chart 2_Book4 2 2" xfId="4945"/>
    <cellStyle name="_VC 6.15.06 update on 06GRC power costs.xls Chart 2_Book4 3" xfId="4946"/>
    <cellStyle name="_VC 6.15.06 update on 06GRC power costs.xls Chart 2_Book9" xfId="4947"/>
    <cellStyle name="_VC 6.15.06 update on 06GRC power costs.xls Chart 2_Book9 2" xfId="4948"/>
    <cellStyle name="_VC 6.15.06 update on 06GRC power costs.xls Chart 2_Book9 2 2" xfId="4949"/>
    <cellStyle name="_VC 6.15.06 update on 06GRC power costs.xls Chart 2_Book9 3" xfId="4950"/>
    <cellStyle name="_VC 6.15.06 update on 06GRC power costs.xls Chart 2_INPUTS" xfId="163"/>
    <cellStyle name="_VC 6.15.06 update on 06GRC power costs.xls Chart 2_INPUTS 2" xfId="4951"/>
    <cellStyle name="_VC 6.15.06 update on 06GRC power costs.xls Chart 2_INPUTS 2 2" xfId="4952"/>
    <cellStyle name="_VC 6.15.06 update on 06GRC power costs.xls Chart 2_INPUTS 3" xfId="4953"/>
    <cellStyle name="_VC 6.15.06 update on 06GRC power costs.xls Chart 2_Power Costs - Comparison bx Rbtl-Staff-Jt-PC" xfId="4954"/>
    <cellStyle name="_VC 6.15.06 update on 06GRC power costs.xls Chart 2_Power Costs - Comparison bx Rbtl-Staff-Jt-PC 2" xfId="4955"/>
    <cellStyle name="_VC 6.15.06 update on 06GRC power costs.xls Chart 2_Power Costs - Comparison bx Rbtl-Staff-Jt-PC 2 2" xfId="4956"/>
    <cellStyle name="_VC 6.15.06 update on 06GRC power costs.xls Chart 2_Power Costs - Comparison bx Rbtl-Staff-Jt-PC 3" xfId="4957"/>
    <cellStyle name="_VC 6.15.06 update on 06GRC power costs.xls Chart 2_Power Costs - Comparison bx Rbtl-Staff-Jt-PC_Adj Bench DR 3 for Initial Briefs (Electric)" xfId="4958"/>
    <cellStyle name="_VC 6.15.06 update on 06GRC power costs.xls Chart 2_Power Costs - Comparison bx Rbtl-Staff-Jt-PC_Adj Bench DR 3 for Initial Briefs (Electric) 2" xfId="4959"/>
    <cellStyle name="_VC 6.15.06 update on 06GRC power costs.xls Chart 2_Power Costs - Comparison bx Rbtl-Staff-Jt-PC_Adj Bench DR 3 for Initial Briefs (Electric) 2 2" xfId="4960"/>
    <cellStyle name="_VC 6.15.06 update on 06GRC power costs.xls Chart 2_Power Costs - Comparison bx Rbtl-Staff-Jt-PC_Adj Bench DR 3 for Initial Briefs (Electric) 3" xfId="4961"/>
    <cellStyle name="_VC 6.15.06 update on 06GRC power costs.xls Chart 2_Power Costs - Comparison bx Rbtl-Staff-Jt-PC_Electric Rev Req Model (2009 GRC) Rebuttal" xfId="4962"/>
    <cellStyle name="_VC 6.15.06 update on 06GRC power costs.xls Chart 2_Power Costs - Comparison bx Rbtl-Staff-Jt-PC_Electric Rev Req Model (2009 GRC) Rebuttal 2" xfId="4963"/>
    <cellStyle name="_VC 6.15.06 update on 06GRC power costs.xls Chart 2_Power Costs - Comparison bx Rbtl-Staff-Jt-PC_Electric Rev Req Model (2009 GRC) Rebuttal 2 2" xfId="4964"/>
    <cellStyle name="_VC 6.15.06 update on 06GRC power costs.xls Chart 2_Power Costs - Comparison bx Rbtl-Staff-Jt-PC_Electric Rev Req Model (2009 GRC) Rebuttal 3" xfId="4965"/>
    <cellStyle name="_VC 6.15.06 update on 06GRC power costs.xls Chart 2_Power Costs - Comparison bx Rbtl-Staff-Jt-PC_Electric Rev Req Model (2009 GRC) Rebuttal REmoval of New  WH Solar AdjustMI" xfId="4966"/>
    <cellStyle name="_VC 6.15.06 update on 06GRC power costs.xls Chart 2_Power Costs - Comparison bx Rbtl-Staff-Jt-PC_Electric Rev Req Model (2009 GRC) Rebuttal REmoval of New  WH Solar AdjustMI 2" xfId="4967"/>
    <cellStyle name="_VC 6.15.06 update on 06GRC power costs.xls Chart 2_Power Costs - Comparison bx Rbtl-Staff-Jt-PC_Electric Rev Req Model (2009 GRC) Rebuttal REmoval of New  WH Solar AdjustMI 2 2" xfId="4968"/>
    <cellStyle name="_VC 6.15.06 update on 06GRC power costs.xls Chart 2_Power Costs - Comparison bx Rbtl-Staff-Jt-PC_Electric Rev Req Model (2009 GRC) Rebuttal REmoval of New  WH Solar AdjustMI 3" xfId="4969"/>
    <cellStyle name="_VC 6.15.06 update on 06GRC power costs.xls Chart 2_Power Costs - Comparison bx Rbtl-Staff-Jt-PC_Electric Rev Req Model (2009 GRC) Revised 01-18-2010" xfId="4970"/>
    <cellStyle name="_VC 6.15.06 update on 06GRC power costs.xls Chart 2_Power Costs - Comparison bx Rbtl-Staff-Jt-PC_Electric Rev Req Model (2009 GRC) Revised 01-18-2010 2" xfId="4971"/>
    <cellStyle name="_VC 6.15.06 update on 06GRC power costs.xls Chart 2_Power Costs - Comparison bx Rbtl-Staff-Jt-PC_Electric Rev Req Model (2009 GRC) Revised 01-18-2010 2 2" xfId="4972"/>
    <cellStyle name="_VC 6.15.06 update on 06GRC power costs.xls Chart 2_Power Costs - Comparison bx Rbtl-Staff-Jt-PC_Electric Rev Req Model (2009 GRC) Revised 01-18-2010 3" xfId="4973"/>
    <cellStyle name="_VC 6.15.06 update on 06GRC power costs.xls Chart 2_Power Costs - Comparison bx Rbtl-Staff-Jt-PC_Final Order Electric EXHIBIT A-1" xfId="4974"/>
    <cellStyle name="_VC 6.15.06 update on 06GRC power costs.xls Chart 2_Power Costs - Comparison bx Rbtl-Staff-Jt-PC_Final Order Electric EXHIBIT A-1 2" xfId="4975"/>
    <cellStyle name="_VC 6.15.06 update on 06GRC power costs.xls Chart 2_Power Costs - Comparison bx Rbtl-Staff-Jt-PC_Final Order Electric EXHIBIT A-1 2 2" xfId="4976"/>
    <cellStyle name="_VC 6.15.06 update on 06GRC power costs.xls Chart 2_Power Costs - Comparison bx Rbtl-Staff-Jt-PC_Final Order Electric EXHIBIT A-1 3" xfId="4977"/>
    <cellStyle name="_VC 6.15.06 update on 06GRC power costs.xls Chart 2_Production Adj 4.37" xfId="164"/>
    <cellStyle name="_VC 6.15.06 update on 06GRC power costs.xls Chart 2_Production Adj 4.37 2" xfId="4978"/>
    <cellStyle name="_VC 6.15.06 update on 06GRC power costs.xls Chart 2_Production Adj 4.37 2 2" xfId="4979"/>
    <cellStyle name="_VC 6.15.06 update on 06GRC power costs.xls Chart 2_Production Adj 4.37 3" xfId="4980"/>
    <cellStyle name="_VC 6.15.06 update on 06GRC power costs.xls Chart 2_Purchased Power Adj 4.03" xfId="165"/>
    <cellStyle name="_VC 6.15.06 update on 06GRC power costs.xls Chart 2_Purchased Power Adj 4.03 2" xfId="4981"/>
    <cellStyle name="_VC 6.15.06 update on 06GRC power costs.xls Chart 2_Purchased Power Adj 4.03 2 2" xfId="4982"/>
    <cellStyle name="_VC 6.15.06 update on 06GRC power costs.xls Chart 2_Purchased Power Adj 4.03 3" xfId="4983"/>
    <cellStyle name="_VC 6.15.06 update on 06GRC power costs.xls Chart 2_Rebuttal Power Costs" xfId="4984"/>
    <cellStyle name="_VC 6.15.06 update on 06GRC power costs.xls Chart 2_Rebuttal Power Costs 2" xfId="4985"/>
    <cellStyle name="_VC 6.15.06 update on 06GRC power costs.xls Chart 2_Rebuttal Power Costs 2 2" xfId="4986"/>
    <cellStyle name="_VC 6.15.06 update on 06GRC power costs.xls Chart 2_Rebuttal Power Costs 3" xfId="4987"/>
    <cellStyle name="_VC 6.15.06 update on 06GRC power costs.xls Chart 2_Rebuttal Power Costs_Adj Bench DR 3 for Initial Briefs (Electric)" xfId="4988"/>
    <cellStyle name="_VC 6.15.06 update on 06GRC power costs.xls Chart 2_Rebuttal Power Costs_Adj Bench DR 3 for Initial Briefs (Electric) 2" xfId="4989"/>
    <cellStyle name="_VC 6.15.06 update on 06GRC power costs.xls Chart 2_Rebuttal Power Costs_Adj Bench DR 3 for Initial Briefs (Electric) 2 2" xfId="4990"/>
    <cellStyle name="_VC 6.15.06 update on 06GRC power costs.xls Chart 2_Rebuttal Power Costs_Adj Bench DR 3 for Initial Briefs (Electric) 3" xfId="4991"/>
    <cellStyle name="_VC 6.15.06 update on 06GRC power costs.xls Chart 2_Rebuttal Power Costs_Electric Rev Req Model (2009 GRC) Rebuttal" xfId="4992"/>
    <cellStyle name="_VC 6.15.06 update on 06GRC power costs.xls Chart 2_Rebuttal Power Costs_Electric Rev Req Model (2009 GRC) Rebuttal 2" xfId="4993"/>
    <cellStyle name="_VC 6.15.06 update on 06GRC power costs.xls Chart 2_Rebuttal Power Costs_Electric Rev Req Model (2009 GRC) Rebuttal 2 2" xfId="4994"/>
    <cellStyle name="_VC 6.15.06 update on 06GRC power costs.xls Chart 2_Rebuttal Power Costs_Electric Rev Req Model (2009 GRC) Rebuttal 3" xfId="4995"/>
    <cellStyle name="_VC 6.15.06 update on 06GRC power costs.xls Chart 2_Rebuttal Power Costs_Electric Rev Req Model (2009 GRC) Rebuttal REmoval of New  WH Solar AdjustMI" xfId="4996"/>
    <cellStyle name="_VC 6.15.06 update on 06GRC power costs.xls Chart 2_Rebuttal Power Costs_Electric Rev Req Model (2009 GRC) Rebuttal REmoval of New  WH Solar AdjustMI 2" xfId="4997"/>
    <cellStyle name="_VC 6.15.06 update on 06GRC power costs.xls Chart 2_Rebuttal Power Costs_Electric Rev Req Model (2009 GRC) Rebuttal REmoval of New  WH Solar AdjustMI 2 2" xfId="4998"/>
    <cellStyle name="_VC 6.15.06 update on 06GRC power costs.xls Chart 2_Rebuttal Power Costs_Electric Rev Req Model (2009 GRC) Rebuttal REmoval of New  WH Solar AdjustMI 3" xfId="4999"/>
    <cellStyle name="_VC 6.15.06 update on 06GRC power costs.xls Chart 2_Rebuttal Power Costs_Electric Rev Req Model (2009 GRC) Revised 01-18-2010" xfId="5000"/>
    <cellStyle name="_VC 6.15.06 update on 06GRC power costs.xls Chart 2_Rebuttal Power Costs_Electric Rev Req Model (2009 GRC) Revised 01-18-2010 2" xfId="5001"/>
    <cellStyle name="_VC 6.15.06 update on 06GRC power costs.xls Chart 2_Rebuttal Power Costs_Electric Rev Req Model (2009 GRC) Revised 01-18-2010 2 2" xfId="5002"/>
    <cellStyle name="_VC 6.15.06 update on 06GRC power costs.xls Chart 2_Rebuttal Power Costs_Electric Rev Req Model (2009 GRC) Revised 01-18-2010 3" xfId="5003"/>
    <cellStyle name="_VC 6.15.06 update on 06GRC power costs.xls Chart 2_Rebuttal Power Costs_Final Order Electric EXHIBIT A-1" xfId="5004"/>
    <cellStyle name="_VC 6.15.06 update on 06GRC power costs.xls Chart 2_Rebuttal Power Costs_Final Order Electric EXHIBIT A-1 2" xfId="5005"/>
    <cellStyle name="_VC 6.15.06 update on 06GRC power costs.xls Chart 2_Rebuttal Power Costs_Final Order Electric EXHIBIT A-1 2 2" xfId="5006"/>
    <cellStyle name="_VC 6.15.06 update on 06GRC power costs.xls Chart 2_Rebuttal Power Costs_Final Order Electric EXHIBIT A-1 3" xfId="5007"/>
    <cellStyle name="_VC 6.15.06 update on 06GRC power costs.xls Chart 2_RECS vs PTC's w Interest 6-28-10" xfId="583"/>
    <cellStyle name="_VC 6.15.06 update on 06GRC power costs.xls Chart 2_ROR &amp; CONV FACTOR" xfId="166"/>
    <cellStyle name="_VC 6.15.06 update on 06GRC power costs.xls Chart 2_ROR &amp; CONV FACTOR 2" xfId="5008"/>
    <cellStyle name="_VC 6.15.06 update on 06GRC power costs.xls Chart 2_ROR &amp; CONV FACTOR 2 2" xfId="5009"/>
    <cellStyle name="_VC 6.15.06 update on 06GRC power costs.xls Chart 2_ROR &amp; CONV FACTOR 3" xfId="5010"/>
    <cellStyle name="_VC 6.15.06 update on 06GRC power costs.xls Chart 2_ROR 5.02" xfId="167"/>
    <cellStyle name="_VC 6.15.06 update on 06GRC power costs.xls Chart 2_ROR 5.02 2" xfId="5011"/>
    <cellStyle name="_VC 6.15.06 update on 06GRC power costs.xls Chart 2_ROR 5.02 2 2" xfId="5012"/>
    <cellStyle name="_VC 6.15.06 update on 06GRC power costs.xls Chart 2_ROR 5.02 3" xfId="5013"/>
    <cellStyle name="_VC 6.15.06 update on 06GRC power costs.xls Chart 3" xfId="168"/>
    <cellStyle name="_VC 6.15.06 update on 06GRC power costs.xls Chart 3 2" xfId="5014"/>
    <cellStyle name="_VC 6.15.06 update on 06GRC power costs.xls Chart 3 2 2" xfId="5015"/>
    <cellStyle name="_VC 6.15.06 update on 06GRC power costs.xls Chart 3 2 2 2" xfId="5016"/>
    <cellStyle name="_VC 6.15.06 update on 06GRC power costs.xls Chart 3 2 3" xfId="5017"/>
    <cellStyle name="_VC 6.15.06 update on 06GRC power costs.xls Chart 3 3" xfId="5018"/>
    <cellStyle name="_VC 6.15.06 update on 06GRC power costs.xls Chart 3 3 2" xfId="5019"/>
    <cellStyle name="_VC 6.15.06 update on 06GRC power costs.xls Chart 3 3 2 2" xfId="5020"/>
    <cellStyle name="_VC 6.15.06 update on 06GRC power costs.xls Chart 3 3 3" xfId="5021"/>
    <cellStyle name="_VC 6.15.06 update on 06GRC power costs.xls Chart 3 3 3 2" xfId="5022"/>
    <cellStyle name="_VC 6.15.06 update on 06GRC power costs.xls Chart 3 3 4" xfId="5023"/>
    <cellStyle name="_VC 6.15.06 update on 06GRC power costs.xls Chart 3 3 4 2" xfId="5024"/>
    <cellStyle name="_VC 6.15.06 update on 06GRC power costs.xls Chart 3 4" xfId="5025"/>
    <cellStyle name="_VC 6.15.06 update on 06GRC power costs.xls Chart 3 4 2" xfId="5026"/>
    <cellStyle name="_VC 6.15.06 update on 06GRC power costs.xls Chart 3 5" xfId="5027"/>
    <cellStyle name="_VC 6.15.06 update on 06GRC power costs.xls Chart 3_04 07E Wild Horse Wind Expansion (C) (2)" xfId="169"/>
    <cellStyle name="_VC 6.15.06 update on 06GRC power costs.xls Chart 3_04 07E Wild Horse Wind Expansion (C) (2) 2" xfId="5028"/>
    <cellStyle name="_VC 6.15.06 update on 06GRC power costs.xls Chart 3_04 07E Wild Horse Wind Expansion (C) (2) 2 2" xfId="5029"/>
    <cellStyle name="_VC 6.15.06 update on 06GRC power costs.xls Chart 3_04 07E Wild Horse Wind Expansion (C) (2) 3" xfId="5030"/>
    <cellStyle name="_VC 6.15.06 update on 06GRC power costs.xls Chart 3_04 07E Wild Horse Wind Expansion (C) (2)_Adj Bench DR 3 for Initial Briefs (Electric)" xfId="5031"/>
    <cellStyle name="_VC 6.15.06 update on 06GRC power costs.xls Chart 3_04 07E Wild Horse Wind Expansion (C) (2)_Adj Bench DR 3 for Initial Briefs (Electric) 2" xfId="5032"/>
    <cellStyle name="_VC 6.15.06 update on 06GRC power costs.xls Chart 3_04 07E Wild Horse Wind Expansion (C) (2)_Adj Bench DR 3 for Initial Briefs (Electric) 2 2" xfId="5033"/>
    <cellStyle name="_VC 6.15.06 update on 06GRC power costs.xls Chart 3_04 07E Wild Horse Wind Expansion (C) (2)_Adj Bench DR 3 for Initial Briefs (Electric) 3" xfId="5034"/>
    <cellStyle name="_VC 6.15.06 update on 06GRC power costs.xls Chart 3_04 07E Wild Horse Wind Expansion (C) (2)_Electric Rev Req Model (2009 GRC) " xfId="5035"/>
    <cellStyle name="_VC 6.15.06 update on 06GRC power costs.xls Chart 3_04 07E Wild Horse Wind Expansion (C) (2)_Electric Rev Req Model (2009 GRC)  2" xfId="5036"/>
    <cellStyle name="_VC 6.15.06 update on 06GRC power costs.xls Chart 3_04 07E Wild Horse Wind Expansion (C) (2)_Electric Rev Req Model (2009 GRC)  2 2" xfId="5037"/>
    <cellStyle name="_VC 6.15.06 update on 06GRC power costs.xls Chart 3_04 07E Wild Horse Wind Expansion (C) (2)_Electric Rev Req Model (2009 GRC)  3" xfId="5038"/>
    <cellStyle name="_VC 6.15.06 update on 06GRC power costs.xls Chart 3_04 07E Wild Horse Wind Expansion (C) (2)_Electric Rev Req Model (2009 GRC) Rebuttal" xfId="5039"/>
    <cellStyle name="_VC 6.15.06 update on 06GRC power costs.xls Chart 3_04 07E Wild Horse Wind Expansion (C) (2)_Electric Rev Req Model (2009 GRC) Rebuttal 2" xfId="5040"/>
    <cellStyle name="_VC 6.15.06 update on 06GRC power costs.xls Chart 3_04 07E Wild Horse Wind Expansion (C) (2)_Electric Rev Req Model (2009 GRC) Rebuttal 2 2" xfId="5041"/>
    <cellStyle name="_VC 6.15.06 update on 06GRC power costs.xls Chart 3_04 07E Wild Horse Wind Expansion (C) (2)_Electric Rev Req Model (2009 GRC) Rebuttal 3" xfId="5042"/>
    <cellStyle name="_VC 6.15.06 update on 06GRC power costs.xls Chart 3_04 07E Wild Horse Wind Expansion (C) (2)_Electric Rev Req Model (2009 GRC) Rebuttal REmoval of New  WH Solar AdjustMI" xfId="5043"/>
    <cellStyle name="_VC 6.15.06 update on 06GRC power costs.xls Chart 3_04 07E Wild Horse Wind Expansion (C) (2)_Electric Rev Req Model (2009 GRC) Rebuttal REmoval of New  WH Solar AdjustMI 2" xfId="5044"/>
    <cellStyle name="_VC 6.15.06 update on 06GRC power costs.xls Chart 3_04 07E Wild Horse Wind Expansion (C) (2)_Electric Rev Req Model (2009 GRC) Rebuttal REmoval of New  WH Solar AdjustMI 2 2" xfId="5045"/>
    <cellStyle name="_VC 6.15.06 update on 06GRC power costs.xls Chart 3_04 07E Wild Horse Wind Expansion (C) (2)_Electric Rev Req Model (2009 GRC) Rebuttal REmoval of New  WH Solar AdjustMI 3" xfId="5046"/>
    <cellStyle name="_VC 6.15.06 update on 06GRC power costs.xls Chart 3_04 07E Wild Horse Wind Expansion (C) (2)_Electric Rev Req Model (2009 GRC) Revised 01-18-2010" xfId="5047"/>
    <cellStyle name="_VC 6.15.06 update on 06GRC power costs.xls Chart 3_04 07E Wild Horse Wind Expansion (C) (2)_Electric Rev Req Model (2009 GRC) Revised 01-18-2010 2" xfId="5048"/>
    <cellStyle name="_VC 6.15.06 update on 06GRC power costs.xls Chart 3_04 07E Wild Horse Wind Expansion (C) (2)_Electric Rev Req Model (2009 GRC) Revised 01-18-2010 2 2" xfId="5049"/>
    <cellStyle name="_VC 6.15.06 update on 06GRC power costs.xls Chart 3_04 07E Wild Horse Wind Expansion (C) (2)_Electric Rev Req Model (2009 GRC) Revised 01-18-2010 3" xfId="5050"/>
    <cellStyle name="_VC 6.15.06 update on 06GRC power costs.xls Chart 3_04 07E Wild Horse Wind Expansion (C) (2)_Final Order Electric EXHIBIT A-1" xfId="5051"/>
    <cellStyle name="_VC 6.15.06 update on 06GRC power costs.xls Chart 3_04 07E Wild Horse Wind Expansion (C) (2)_Final Order Electric EXHIBIT A-1 2" xfId="5052"/>
    <cellStyle name="_VC 6.15.06 update on 06GRC power costs.xls Chart 3_04 07E Wild Horse Wind Expansion (C) (2)_Final Order Electric EXHIBIT A-1 2 2" xfId="5053"/>
    <cellStyle name="_VC 6.15.06 update on 06GRC power costs.xls Chart 3_04 07E Wild Horse Wind Expansion (C) (2)_Final Order Electric EXHIBIT A-1 3" xfId="5054"/>
    <cellStyle name="_VC 6.15.06 update on 06GRC power costs.xls Chart 3_04 07E Wild Horse Wind Expansion (C) (2)_TENASKA REGULATORY ASSET" xfId="5055"/>
    <cellStyle name="_VC 6.15.06 update on 06GRC power costs.xls Chart 3_04 07E Wild Horse Wind Expansion (C) (2)_TENASKA REGULATORY ASSET 2" xfId="5056"/>
    <cellStyle name="_VC 6.15.06 update on 06GRC power costs.xls Chart 3_04 07E Wild Horse Wind Expansion (C) (2)_TENASKA REGULATORY ASSET 2 2" xfId="5057"/>
    <cellStyle name="_VC 6.15.06 update on 06GRC power costs.xls Chart 3_04 07E Wild Horse Wind Expansion (C) (2)_TENASKA REGULATORY ASSET 3" xfId="5058"/>
    <cellStyle name="_VC 6.15.06 update on 06GRC power costs.xls Chart 3_16.37E Wild Horse Expansion DeferralRevwrkingfile SF" xfId="5059"/>
    <cellStyle name="_VC 6.15.06 update on 06GRC power costs.xls Chart 3_16.37E Wild Horse Expansion DeferralRevwrkingfile SF 2" xfId="5060"/>
    <cellStyle name="_VC 6.15.06 update on 06GRC power costs.xls Chart 3_16.37E Wild Horse Expansion DeferralRevwrkingfile SF 2 2" xfId="5061"/>
    <cellStyle name="_VC 6.15.06 update on 06GRC power costs.xls Chart 3_16.37E Wild Horse Expansion DeferralRevwrkingfile SF 3" xfId="5062"/>
    <cellStyle name="_VC 6.15.06 update on 06GRC power costs.xls Chart 3_2010 PTC's July1_Dec31 2010 " xfId="584"/>
    <cellStyle name="_VC 6.15.06 update on 06GRC power costs.xls Chart 3_2010 PTC's Sept10_Aug11 (Version 4)" xfId="585"/>
    <cellStyle name="_VC 6.15.06 update on 06GRC power costs.xls Chart 3_4 31 Regulatory Assets and Liabilities  7 06- Exhibit D" xfId="5063"/>
    <cellStyle name="_VC 6.15.06 update on 06GRC power costs.xls Chart 3_4 31 Regulatory Assets and Liabilities  7 06- Exhibit D 2" xfId="5064"/>
    <cellStyle name="_VC 6.15.06 update on 06GRC power costs.xls Chart 3_4 31 Regulatory Assets and Liabilities  7 06- Exhibit D 2 2" xfId="5065"/>
    <cellStyle name="_VC 6.15.06 update on 06GRC power costs.xls Chart 3_4 31 Regulatory Assets and Liabilities  7 06- Exhibit D 3" xfId="5066"/>
    <cellStyle name="_VC 6.15.06 update on 06GRC power costs.xls Chart 3_4 32 Regulatory Assets and Liabilities  7 06- Exhibit D" xfId="5067"/>
    <cellStyle name="_VC 6.15.06 update on 06GRC power costs.xls Chart 3_4 32 Regulatory Assets and Liabilities  7 06- Exhibit D 2" xfId="5068"/>
    <cellStyle name="_VC 6.15.06 update on 06GRC power costs.xls Chart 3_4 32 Regulatory Assets and Liabilities  7 06- Exhibit D 2 2" xfId="5069"/>
    <cellStyle name="_VC 6.15.06 update on 06GRC power costs.xls Chart 3_4 32 Regulatory Assets and Liabilities  7 06- Exhibit D 3" xfId="5070"/>
    <cellStyle name="_VC 6.15.06 update on 06GRC power costs.xls Chart 3_Att B to RECs proceeds proposal" xfId="586"/>
    <cellStyle name="_VC 6.15.06 update on 06GRC power costs.xls Chart 3_Backup for Attachment B 2010-09-09" xfId="587"/>
    <cellStyle name="_VC 6.15.06 update on 06GRC power costs.xls Chart 3_Bench Request - Attachment B" xfId="588"/>
    <cellStyle name="_VC 6.15.06 update on 06GRC power costs.xls Chart 3_Book2" xfId="5071"/>
    <cellStyle name="_VC 6.15.06 update on 06GRC power costs.xls Chart 3_Book2 2" xfId="5072"/>
    <cellStyle name="_VC 6.15.06 update on 06GRC power costs.xls Chart 3_Book2 2 2" xfId="5073"/>
    <cellStyle name="_VC 6.15.06 update on 06GRC power costs.xls Chart 3_Book2 3" xfId="5074"/>
    <cellStyle name="_VC 6.15.06 update on 06GRC power costs.xls Chart 3_Book2_Adj Bench DR 3 for Initial Briefs (Electric)" xfId="5075"/>
    <cellStyle name="_VC 6.15.06 update on 06GRC power costs.xls Chart 3_Book2_Adj Bench DR 3 for Initial Briefs (Electric) 2" xfId="5076"/>
    <cellStyle name="_VC 6.15.06 update on 06GRC power costs.xls Chart 3_Book2_Adj Bench DR 3 for Initial Briefs (Electric) 2 2" xfId="5077"/>
    <cellStyle name="_VC 6.15.06 update on 06GRC power costs.xls Chart 3_Book2_Adj Bench DR 3 for Initial Briefs (Electric) 3" xfId="5078"/>
    <cellStyle name="_VC 6.15.06 update on 06GRC power costs.xls Chart 3_Book2_Electric Rev Req Model (2009 GRC) Rebuttal" xfId="5079"/>
    <cellStyle name="_VC 6.15.06 update on 06GRC power costs.xls Chart 3_Book2_Electric Rev Req Model (2009 GRC) Rebuttal 2" xfId="5080"/>
    <cellStyle name="_VC 6.15.06 update on 06GRC power costs.xls Chart 3_Book2_Electric Rev Req Model (2009 GRC) Rebuttal 2 2" xfId="5081"/>
    <cellStyle name="_VC 6.15.06 update on 06GRC power costs.xls Chart 3_Book2_Electric Rev Req Model (2009 GRC) Rebuttal 3" xfId="5082"/>
    <cellStyle name="_VC 6.15.06 update on 06GRC power costs.xls Chart 3_Book2_Electric Rev Req Model (2009 GRC) Rebuttal REmoval of New  WH Solar AdjustMI" xfId="5083"/>
    <cellStyle name="_VC 6.15.06 update on 06GRC power costs.xls Chart 3_Book2_Electric Rev Req Model (2009 GRC) Rebuttal REmoval of New  WH Solar AdjustMI 2" xfId="5084"/>
    <cellStyle name="_VC 6.15.06 update on 06GRC power costs.xls Chart 3_Book2_Electric Rev Req Model (2009 GRC) Rebuttal REmoval of New  WH Solar AdjustMI 2 2" xfId="5085"/>
    <cellStyle name="_VC 6.15.06 update on 06GRC power costs.xls Chart 3_Book2_Electric Rev Req Model (2009 GRC) Rebuttal REmoval of New  WH Solar AdjustMI 3" xfId="5086"/>
    <cellStyle name="_VC 6.15.06 update on 06GRC power costs.xls Chart 3_Book2_Electric Rev Req Model (2009 GRC) Revised 01-18-2010" xfId="5087"/>
    <cellStyle name="_VC 6.15.06 update on 06GRC power costs.xls Chart 3_Book2_Electric Rev Req Model (2009 GRC) Revised 01-18-2010 2" xfId="5088"/>
    <cellStyle name="_VC 6.15.06 update on 06GRC power costs.xls Chart 3_Book2_Electric Rev Req Model (2009 GRC) Revised 01-18-2010 2 2" xfId="5089"/>
    <cellStyle name="_VC 6.15.06 update on 06GRC power costs.xls Chart 3_Book2_Electric Rev Req Model (2009 GRC) Revised 01-18-2010 3" xfId="5090"/>
    <cellStyle name="_VC 6.15.06 update on 06GRC power costs.xls Chart 3_Book2_Final Order Electric EXHIBIT A-1" xfId="5091"/>
    <cellStyle name="_VC 6.15.06 update on 06GRC power costs.xls Chart 3_Book2_Final Order Electric EXHIBIT A-1 2" xfId="5092"/>
    <cellStyle name="_VC 6.15.06 update on 06GRC power costs.xls Chart 3_Book2_Final Order Electric EXHIBIT A-1 2 2" xfId="5093"/>
    <cellStyle name="_VC 6.15.06 update on 06GRC power costs.xls Chart 3_Book2_Final Order Electric EXHIBIT A-1 3" xfId="5094"/>
    <cellStyle name="_VC 6.15.06 update on 06GRC power costs.xls Chart 3_Book4" xfId="5095"/>
    <cellStyle name="_VC 6.15.06 update on 06GRC power costs.xls Chart 3_Book4 2" xfId="5096"/>
    <cellStyle name="_VC 6.15.06 update on 06GRC power costs.xls Chart 3_Book4 2 2" xfId="5097"/>
    <cellStyle name="_VC 6.15.06 update on 06GRC power costs.xls Chart 3_Book4 3" xfId="5098"/>
    <cellStyle name="_VC 6.15.06 update on 06GRC power costs.xls Chart 3_Book9" xfId="5099"/>
    <cellStyle name="_VC 6.15.06 update on 06GRC power costs.xls Chart 3_Book9 2" xfId="5100"/>
    <cellStyle name="_VC 6.15.06 update on 06GRC power costs.xls Chart 3_Book9 2 2" xfId="5101"/>
    <cellStyle name="_VC 6.15.06 update on 06GRC power costs.xls Chart 3_Book9 3" xfId="5102"/>
    <cellStyle name="_VC 6.15.06 update on 06GRC power costs.xls Chart 3_INPUTS" xfId="170"/>
    <cellStyle name="_VC 6.15.06 update on 06GRC power costs.xls Chart 3_INPUTS 2" xfId="5103"/>
    <cellStyle name="_VC 6.15.06 update on 06GRC power costs.xls Chart 3_INPUTS 2 2" xfId="5104"/>
    <cellStyle name="_VC 6.15.06 update on 06GRC power costs.xls Chart 3_INPUTS 3" xfId="5105"/>
    <cellStyle name="_VC 6.15.06 update on 06GRC power costs.xls Chart 3_Power Costs - Comparison bx Rbtl-Staff-Jt-PC" xfId="5106"/>
    <cellStyle name="_VC 6.15.06 update on 06GRC power costs.xls Chart 3_Power Costs - Comparison bx Rbtl-Staff-Jt-PC 2" xfId="5107"/>
    <cellStyle name="_VC 6.15.06 update on 06GRC power costs.xls Chart 3_Power Costs - Comparison bx Rbtl-Staff-Jt-PC 2 2" xfId="5108"/>
    <cellStyle name="_VC 6.15.06 update on 06GRC power costs.xls Chart 3_Power Costs - Comparison bx Rbtl-Staff-Jt-PC 3" xfId="5109"/>
    <cellStyle name="_VC 6.15.06 update on 06GRC power costs.xls Chart 3_Power Costs - Comparison bx Rbtl-Staff-Jt-PC_Adj Bench DR 3 for Initial Briefs (Electric)" xfId="5110"/>
    <cellStyle name="_VC 6.15.06 update on 06GRC power costs.xls Chart 3_Power Costs - Comparison bx Rbtl-Staff-Jt-PC_Adj Bench DR 3 for Initial Briefs (Electric) 2" xfId="5111"/>
    <cellStyle name="_VC 6.15.06 update on 06GRC power costs.xls Chart 3_Power Costs - Comparison bx Rbtl-Staff-Jt-PC_Adj Bench DR 3 for Initial Briefs (Electric) 2 2" xfId="5112"/>
    <cellStyle name="_VC 6.15.06 update on 06GRC power costs.xls Chart 3_Power Costs - Comparison bx Rbtl-Staff-Jt-PC_Adj Bench DR 3 for Initial Briefs (Electric) 3" xfId="5113"/>
    <cellStyle name="_VC 6.15.06 update on 06GRC power costs.xls Chart 3_Power Costs - Comparison bx Rbtl-Staff-Jt-PC_Electric Rev Req Model (2009 GRC) Rebuttal" xfId="5114"/>
    <cellStyle name="_VC 6.15.06 update on 06GRC power costs.xls Chart 3_Power Costs - Comparison bx Rbtl-Staff-Jt-PC_Electric Rev Req Model (2009 GRC) Rebuttal 2" xfId="5115"/>
    <cellStyle name="_VC 6.15.06 update on 06GRC power costs.xls Chart 3_Power Costs - Comparison bx Rbtl-Staff-Jt-PC_Electric Rev Req Model (2009 GRC) Rebuttal 2 2" xfId="5116"/>
    <cellStyle name="_VC 6.15.06 update on 06GRC power costs.xls Chart 3_Power Costs - Comparison bx Rbtl-Staff-Jt-PC_Electric Rev Req Model (2009 GRC) Rebuttal 3" xfId="5117"/>
    <cellStyle name="_VC 6.15.06 update on 06GRC power costs.xls Chart 3_Power Costs - Comparison bx Rbtl-Staff-Jt-PC_Electric Rev Req Model (2009 GRC) Rebuttal REmoval of New  WH Solar AdjustMI" xfId="5118"/>
    <cellStyle name="_VC 6.15.06 update on 06GRC power costs.xls Chart 3_Power Costs - Comparison bx Rbtl-Staff-Jt-PC_Electric Rev Req Model (2009 GRC) Rebuttal REmoval of New  WH Solar AdjustMI 2" xfId="5119"/>
    <cellStyle name="_VC 6.15.06 update on 06GRC power costs.xls Chart 3_Power Costs - Comparison bx Rbtl-Staff-Jt-PC_Electric Rev Req Model (2009 GRC) Rebuttal REmoval of New  WH Solar AdjustMI 2 2" xfId="5120"/>
    <cellStyle name="_VC 6.15.06 update on 06GRC power costs.xls Chart 3_Power Costs - Comparison bx Rbtl-Staff-Jt-PC_Electric Rev Req Model (2009 GRC) Rebuttal REmoval of New  WH Solar AdjustMI 3" xfId="5121"/>
    <cellStyle name="_VC 6.15.06 update on 06GRC power costs.xls Chart 3_Power Costs - Comparison bx Rbtl-Staff-Jt-PC_Electric Rev Req Model (2009 GRC) Revised 01-18-2010" xfId="5122"/>
    <cellStyle name="_VC 6.15.06 update on 06GRC power costs.xls Chart 3_Power Costs - Comparison bx Rbtl-Staff-Jt-PC_Electric Rev Req Model (2009 GRC) Revised 01-18-2010 2" xfId="5123"/>
    <cellStyle name="_VC 6.15.06 update on 06GRC power costs.xls Chart 3_Power Costs - Comparison bx Rbtl-Staff-Jt-PC_Electric Rev Req Model (2009 GRC) Revised 01-18-2010 2 2" xfId="5124"/>
    <cellStyle name="_VC 6.15.06 update on 06GRC power costs.xls Chart 3_Power Costs - Comparison bx Rbtl-Staff-Jt-PC_Electric Rev Req Model (2009 GRC) Revised 01-18-2010 3" xfId="5125"/>
    <cellStyle name="_VC 6.15.06 update on 06GRC power costs.xls Chart 3_Power Costs - Comparison bx Rbtl-Staff-Jt-PC_Final Order Electric EXHIBIT A-1" xfId="5126"/>
    <cellStyle name="_VC 6.15.06 update on 06GRC power costs.xls Chart 3_Power Costs - Comparison bx Rbtl-Staff-Jt-PC_Final Order Electric EXHIBIT A-1 2" xfId="5127"/>
    <cellStyle name="_VC 6.15.06 update on 06GRC power costs.xls Chart 3_Power Costs - Comparison bx Rbtl-Staff-Jt-PC_Final Order Electric EXHIBIT A-1 2 2" xfId="5128"/>
    <cellStyle name="_VC 6.15.06 update on 06GRC power costs.xls Chart 3_Power Costs - Comparison bx Rbtl-Staff-Jt-PC_Final Order Electric EXHIBIT A-1 3" xfId="5129"/>
    <cellStyle name="_VC 6.15.06 update on 06GRC power costs.xls Chart 3_Production Adj 4.37" xfId="171"/>
    <cellStyle name="_VC 6.15.06 update on 06GRC power costs.xls Chart 3_Production Adj 4.37 2" xfId="5130"/>
    <cellStyle name="_VC 6.15.06 update on 06GRC power costs.xls Chart 3_Production Adj 4.37 2 2" xfId="5131"/>
    <cellStyle name="_VC 6.15.06 update on 06GRC power costs.xls Chart 3_Production Adj 4.37 3" xfId="5132"/>
    <cellStyle name="_VC 6.15.06 update on 06GRC power costs.xls Chart 3_Purchased Power Adj 4.03" xfId="172"/>
    <cellStyle name="_VC 6.15.06 update on 06GRC power costs.xls Chart 3_Purchased Power Adj 4.03 2" xfId="5133"/>
    <cellStyle name="_VC 6.15.06 update on 06GRC power costs.xls Chart 3_Purchased Power Adj 4.03 2 2" xfId="5134"/>
    <cellStyle name="_VC 6.15.06 update on 06GRC power costs.xls Chart 3_Purchased Power Adj 4.03 3" xfId="5135"/>
    <cellStyle name="_VC 6.15.06 update on 06GRC power costs.xls Chart 3_Rebuttal Power Costs" xfId="5136"/>
    <cellStyle name="_VC 6.15.06 update on 06GRC power costs.xls Chart 3_Rebuttal Power Costs 2" xfId="5137"/>
    <cellStyle name="_VC 6.15.06 update on 06GRC power costs.xls Chart 3_Rebuttal Power Costs 2 2" xfId="5138"/>
    <cellStyle name="_VC 6.15.06 update on 06GRC power costs.xls Chart 3_Rebuttal Power Costs 3" xfId="5139"/>
    <cellStyle name="_VC 6.15.06 update on 06GRC power costs.xls Chart 3_Rebuttal Power Costs_Adj Bench DR 3 for Initial Briefs (Electric)" xfId="5140"/>
    <cellStyle name="_VC 6.15.06 update on 06GRC power costs.xls Chart 3_Rebuttal Power Costs_Adj Bench DR 3 for Initial Briefs (Electric) 2" xfId="5141"/>
    <cellStyle name="_VC 6.15.06 update on 06GRC power costs.xls Chart 3_Rebuttal Power Costs_Adj Bench DR 3 for Initial Briefs (Electric) 2 2" xfId="5142"/>
    <cellStyle name="_VC 6.15.06 update on 06GRC power costs.xls Chart 3_Rebuttal Power Costs_Adj Bench DR 3 for Initial Briefs (Electric) 3" xfId="5143"/>
    <cellStyle name="_VC 6.15.06 update on 06GRC power costs.xls Chart 3_Rebuttal Power Costs_Electric Rev Req Model (2009 GRC) Rebuttal" xfId="5144"/>
    <cellStyle name="_VC 6.15.06 update on 06GRC power costs.xls Chart 3_Rebuttal Power Costs_Electric Rev Req Model (2009 GRC) Rebuttal 2" xfId="5145"/>
    <cellStyle name="_VC 6.15.06 update on 06GRC power costs.xls Chart 3_Rebuttal Power Costs_Electric Rev Req Model (2009 GRC) Rebuttal 2 2" xfId="5146"/>
    <cellStyle name="_VC 6.15.06 update on 06GRC power costs.xls Chart 3_Rebuttal Power Costs_Electric Rev Req Model (2009 GRC) Rebuttal 3" xfId="5147"/>
    <cellStyle name="_VC 6.15.06 update on 06GRC power costs.xls Chart 3_Rebuttal Power Costs_Electric Rev Req Model (2009 GRC) Rebuttal REmoval of New  WH Solar AdjustMI" xfId="5148"/>
    <cellStyle name="_VC 6.15.06 update on 06GRC power costs.xls Chart 3_Rebuttal Power Costs_Electric Rev Req Model (2009 GRC) Rebuttal REmoval of New  WH Solar AdjustMI 2" xfId="5149"/>
    <cellStyle name="_VC 6.15.06 update on 06GRC power costs.xls Chart 3_Rebuttal Power Costs_Electric Rev Req Model (2009 GRC) Rebuttal REmoval of New  WH Solar AdjustMI 2 2" xfId="5150"/>
    <cellStyle name="_VC 6.15.06 update on 06GRC power costs.xls Chart 3_Rebuttal Power Costs_Electric Rev Req Model (2009 GRC) Rebuttal REmoval of New  WH Solar AdjustMI 3" xfId="5151"/>
    <cellStyle name="_VC 6.15.06 update on 06GRC power costs.xls Chart 3_Rebuttal Power Costs_Electric Rev Req Model (2009 GRC) Revised 01-18-2010" xfId="5152"/>
    <cellStyle name="_VC 6.15.06 update on 06GRC power costs.xls Chart 3_Rebuttal Power Costs_Electric Rev Req Model (2009 GRC) Revised 01-18-2010 2" xfId="5153"/>
    <cellStyle name="_VC 6.15.06 update on 06GRC power costs.xls Chart 3_Rebuttal Power Costs_Electric Rev Req Model (2009 GRC) Revised 01-18-2010 2 2" xfId="5154"/>
    <cellStyle name="_VC 6.15.06 update on 06GRC power costs.xls Chart 3_Rebuttal Power Costs_Electric Rev Req Model (2009 GRC) Revised 01-18-2010 3" xfId="5155"/>
    <cellStyle name="_VC 6.15.06 update on 06GRC power costs.xls Chart 3_Rebuttal Power Costs_Final Order Electric EXHIBIT A-1" xfId="5156"/>
    <cellStyle name="_VC 6.15.06 update on 06GRC power costs.xls Chart 3_Rebuttal Power Costs_Final Order Electric EXHIBIT A-1 2" xfId="5157"/>
    <cellStyle name="_VC 6.15.06 update on 06GRC power costs.xls Chart 3_Rebuttal Power Costs_Final Order Electric EXHIBIT A-1 2 2" xfId="5158"/>
    <cellStyle name="_VC 6.15.06 update on 06GRC power costs.xls Chart 3_Rebuttal Power Costs_Final Order Electric EXHIBIT A-1 3" xfId="5159"/>
    <cellStyle name="_VC 6.15.06 update on 06GRC power costs.xls Chart 3_RECS vs PTC's w Interest 6-28-10" xfId="589"/>
    <cellStyle name="_VC 6.15.06 update on 06GRC power costs.xls Chart 3_ROR &amp; CONV FACTOR" xfId="173"/>
    <cellStyle name="_VC 6.15.06 update on 06GRC power costs.xls Chart 3_ROR &amp; CONV FACTOR 2" xfId="5160"/>
    <cellStyle name="_VC 6.15.06 update on 06GRC power costs.xls Chart 3_ROR &amp; CONV FACTOR 2 2" xfId="5161"/>
    <cellStyle name="_VC 6.15.06 update on 06GRC power costs.xls Chart 3_ROR &amp; CONV FACTOR 3" xfId="5162"/>
    <cellStyle name="_VC 6.15.06 update on 06GRC power costs.xls Chart 3_ROR 5.02" xfId="174"/>
    <cellStyle name="_VC 6.15.06 update on 06GRC power costs.xls Chart 3_ROR 5.02 2" xfId="5163"/>
    <cellStyle name="_VC 6.15.06 update on 06GRC power costs.xls Chart 3_ROR 5.02 2 2" xfId="5164"/>
    <cellStyle name="_VC 6.15.06 update on 06GRC power costs.xls Chart 3_ROR 5.02 3" xfId="5165"/>
    <cellStyle name="0,0_x000d__x000a_NA_x000d__x000a_" xfId="175"/>
    <cellStyle name="20% - Accent1" xfId="176" builtinId="30" customBuiltin="1"/>
    <cellStyle name="20% - Accent1 2" xfId="177"/>
    <cellStyle name="20% - Accent1 2 2" xfId="5166"/>
    <cellStyle name="20% - Accent1 3" xfId="178"/>
    <cellStyle name="20% - Accent1 4" xfId="5167"/>
    <cellStyle name="20% - Accent1 4 2" xfId="5168"/>
    <cellStyle name="20% - Accent1 4 2 2" xfId="5169"/>
    <cellStyle name="20% - Accent1 4 2 3" xfId="5170"/>
    <cellStyle name="20% - Accent1 4 2 4" xfId="5171"/>
    <cellStyle name="20% - Accent1 4 3" xfId="5172"/>
    <cellStyle name="20% - Accent1 4 3 2" xfId="5173"/>
    <cellStyle name="20% - Accent1 4 4" xfId="5174"/>
    <cellStyle name="20% - Accent1 4 5" xfId="5175"/>
    <cellStyle name="20% - Accent1 4 6" xfId="5176"/>
    <cellStyle name="20% - Accent1 4 7" xfId="5177"/>
    <cellStyle name="20% - Accent2" xfId="179" builtinId="34" customBuiltin="1"/>
    <cellStyle name="20% - Accent2 2" xfId="180"/>
    <cellStyle name="20% - Accent2 2 2" xfId="5178"/>
    <cellStyle name="20% - Accent2 3" xfId="181"/>
    <cellStyle name="20% - Accent2 4" xfId="5179"/>
    <cellStyle name="20% - Accent2 4 2" xfId="5180"/>
    <cellStyle name="20% - Accent2 4 2 2" xfId="5181"/>
    <cellStyle name="20% - Accent2 4 2 3" xfId="5182"/>
    <cellStyle name="20% - Accent2 4 2 4" xfId="5183"/>
    <cellStyle name="20% - Accent2 4 3" xfId="5184"/>
    <cellStyle name="20% - Accent2 4 3 2" xfId="5185"/>
    <cellStyle name="20% - Accent2 4 4" xfId="5186"/>
    <cellStyle name="20% - Accent2 4 5" xfId="5187"/>
    <cellStyle name="20% - Accent2 4 6" xfId="5188"/>
    <cellStyle name="20% - Accent2 4 7" xfId="5189"/>
    <cellStyle name="20% - Accent3" xfId="182" builtinId="38" customBuiltin="1"/>
    <cellStyle name="20% - Accent3 2" xfId="183"/>
    <cellStyle name="20% - Accent3 2 2" xfId="5190"/>
    <cellStyle name="20% - Accent3 3" xfId="184"/>
    <cellStyle name="20% - Accent3 4" xfId="5191"/>
    <cellStyle name="20% - Accent3 4 2" xfId="5192"/>
    <cellStyle name="20% - Accent3 4 2 2" xfId="5193"/>
    <cellStyle name="20% - Accent3 4 2 3" xfId="5194"/>
    <cellStyle name="20% - Accent3 4 2 4" xfId="5195"/>
    <cellStyle name="20% - Accent3 4 3" xfId="5196"/>
    <cellStyle name="20% - Accent3 4 3 2" xfId="5197"/>
    <cellStyle name="20% - Accent3 4 4" xfId="5198"/>
    <cellStyle name="20% - Accent3 4 5" xfId="5199"/>
    <cellStyle name="20% - Accent3 4 6" xfId="5200"/>
    <cellStyle name="20% - Accent3 4 7" xfId="5201"/>
    <cellStyle name="20% - Accent4" xfId="185" builtinId="42" customBuiltin="1"/>
    <cellStyle name="20% - Accent4 2" xfId="186"/>
    <cellStyle name="20% - Accent4 2 2" xfId="5202"/>
    <cellStyle name="20% - Accent4 3" xfId="187"/>
    <cellStyle name="20% - Accent4 4" xfId="5203"/>
    <cellStyle name="20% - Accent4 4 2" xfId="5204"/>
    <cellStyle name="20% - Accent4 4 2 2" xfId="5205"/>
    <cellStyle name="20% - Accent4 4 2 3" xfId="5206"/>
    <cellStyle name="20% - Accent4 4 2 4" xfId="5207"/>
    <cellStyle name="20% - Accent4 4 3" xfId="5208"/>
    <cellStyle name="20% - Accent4 4 3 2" xfId="5209"/>
    <cellStyle name="20% - Accent4 4 4" xfId="5210"/>
    <cellStyle name="20% - Accent4 4 5" xfId="5211"/>
    <cellStyle name="20% - Accent4 4 6" xfId="5212"/>
    <cellStyle name="20% - Accent4 4 7" xfId="5213"/>
    <cellStyle name="20% - Accent5" xfId="188" builtinId="46" customBuiltin="1"/>
    <cellStyle name="20% - Accent5 2" xfId="189"/>
    <cellStyle name="20% - Accent5 2 2" xfId="5214"/>
    <cellStyle name="20% - Accent5 3" xfId="190"/>
    <cellStyle name="20% - Accent5 4" xfId="5215"/>
    <cellStyle name="20% - Accent5 4 2" xfId="5216"/>
    <cellStyle name="20% - Accent5 4 3" xfId="5217"/>
    <cellStyle name="20% - Accent5 5" xfId="5218"/>
    <cellStyle name="20% - Accent5 5 2" xfId="5219"/>
    <cellStyle name="20% - Accent5 6" xfId="5220"/>
    <cellStyle name="20% - Accent5 6 2" xfId="5221"/>
    <cellStyle name="20% - Accent5 7" xfId="5222"/>
    <cellStyle name="20% - Accent5 8" xfId="5223"/>
    <cellStyle name="20% - Accent6" xfId="191" builtinId="50" customBuiltin="1"/>
    <cellStyle name="20% - Accent6 2" xfId="192"/>
    <cellStyle name="20% - Accent6 2 2" xfId="5224"/>
    <cellStyle name="20% - Accent6 3" xfId="193"/>
    <cellStyle name="20% - Accent6 4" xfId="5225"/>
    <cellStyle name="20% - Accent6 4 2" xfId="5226"/>
    <cellStyle name="20% - Accent6 4 2 2" xfId="5227"/>
    <cellStyle name="20% - Accent6 4 2 3" xfId="5228"/>
    <cellStyle name="20% - Accent6 4 2 4" xfId="5229"/>
    <cellStyle name="20% - Accent6 4 3" xfId="5230"/>
    <cellStyle name="20% - Accent6 4 3 2" xfId="5231"/>
    <cellStyle name="20% - Accent6 4 4" xfId="5232"/>
    <cellStyle name="20% - Accent6 4 5" xfId="5233"/>
    <cellStyle name="20% - Accent6 4 6" xfId="5234"/>
    <cellStyle name="20% - Accent6 4 7" xfId="5235"/>
    <cellStyle name="40% - Accent1" xfId="194" builtinId="31" customBuiltin="1"/>
    <cellStyle name="40% - Accent1 2" xfId="195"/>
    <cellStyle name="40% - Accent1 2 2" xfId="5236"/>
    <cellStyle name="40% - Accent1 3" xfId="196"/>
    <cellStyle name="40% - Accent1 4" xfId="5237"/>
    <cellStyle name="40% - Accent1 4 2" xfId="5238"/>
    <cellStyle name="40% - Accent1 4 2 2" xfId="5239"/>
    <cellStyle name="40% - Accent1 4 2 3" xfId="5240"/>
    <cellStyle name="40% - Accent1 4 2 4" xfId="5241"/>
    <cellStyle name="40% - Accent1 4 3" xfId="5242"/>
    <cellStyle name="40% - Accent1 4 3 2" xfId="5243"/>
    <cellStyle name="40% - Accent1 4 4" xfId="5244"/>
    <cellStyle name="40% - Accent1 4 5" xfId="5245"/>
    <cellStyle name="40% - Accent1 4 6" xfId="5246"/>
    <cellStyle name="40% - Accent1 4 7" xfId="5247"/>
    <cellStyle name="40% - Accent2" xfId="197" builtinId="35" customBuiltin="1"/>
    <cellStyle name="40% - Accent2 2" xfId="198"/>
    <cellStyle name="40% - Accent2 2 2" xfId="5248"/>
    <cellStyle name="40% - Accent2 3" xfId="199"/>
    <cellStyle name="40% - Accent2 4" xfId="5249"/>
    <cellStyle name="40% - Accent2 4 2" xfId="5250"/>
    <cellStyle name="40% - Accent2 4 3" xfId="5251"/>
    <cellStyle name="40% - Accent2 5" xfId="5252"/>
    <cellStyle name="40% - Accent2 5 2" xfId="5253"/>
    <cellStyle name="40% - Accent2 6" xfId="5254"/>
    <cellStyle name="40% - Accent2 6 2" xfId="5255"/>
    <cellStyle name="40% - Accent2 7" xfId="5256"/>
    <cellStyle name="40% - Accent2 8" xfId="5257"/>
    <cellStyle name="40% - Accent3" xfId="200" builtinId="39" customBuiltin="1"/>
    <cellStyle name="40% - Accent3 2" xfId="201"/>
    <cellStyle name="40% - Accent3 2 2" xfId="5258"/>
    <cellStyle name="40% - Accent3 3" xfId="202"/>
    <cellStyle name="40% - Accent3 4" xfId="5259"/>
    <cellStyle name="40% - Accent3 4 2" xfId="5260"/>
    <cellStyle name="40% - Accent3 4 2 2" xfId="5261"/>
    <cellStyle name="40% - Accent3 4 2 3" xfId="5262"/>
    <cellStyle name="40% - Accent3 4 2 4" xfId="5263"/>
    <cellStyle name="40% - Accent3 4 3" xfId="5264"/>
    <cellStyle name="40% - Accent3 4 3 2" xfId="5265"/>
    <cellStyle name="40% - Accent3 4 4" xfId="5266"/>
    <cellStyle name="40% - Accent3 4 5" xfId="5267"/>
    <cellStyle name="40% - Accent3 4 6" xfId="5268"/>
    <cellStyle name="40% - Accent3 4 7" xfId="5269"/>
    <cellStyle name="40% - Accent4" xfId="203" builtinId="43" customBuiltin="1"/>
    <cellStyle name="40% - Accent4 2" xfId="204"/>
    <cellStyle name="40% - Accent4 2 2" xfId="5270"/>
    <cellStyle name="40% - Accent4 3" xfId="205"/>
    <cellStyle name="40% - Accent4 4" xfId="5271"/>
    <cellStyle name="40% - Accent4 4 2" xfId="5272"/>
    <cellStyle name="40% - Accent4 4 2 2" xfId="5273"/>
    <cellStyle name="40% - Accent4 4 2 3" xfId="5274"/>
    <cellStyle name="40% - Accent4 4 2 4" xfId="5275"/>
    <cellStyle name="40% - Accent4 4 3" xfId="5276"/>
    <cellStyle name="40% - Accent4 4 3 2" xfId="5277"/>
    <cellStyle name="40% - Accent4 4 4" xfId="5278"/>
    <cellStyle name="40% - Accent4 4 5" xfId="5279"/>
    <cellStyle name="40% - Accent4 4 6" xfId="5280"/>
    <cellStyle name="40% - Accent4 4 7" xfId="5281"/>
    <cellStyle name="40% - Accent5" xfId="206" builtinId="47" customBuiltin="1"/>
    <cellStyle name="40% - Accent5 2" xfId="207"/>
    <cellStyle name="40% - Accent5 2 2" xfId="5282"/>
    <cellStyle name="40% - Accent5 3" xfId="208"/>
    <cellStyle name="40% - Accent5 4" xfId="5283"/>
    <cellStyle name="40% - Accent5 4 2" xfId="5284"/>
    <cellStyle name="40% - Accent5 4 2 2" xfId="5285"/>
    <cellStyle name="40% - Accent5 4 2 3" xfId="5286"/>
    <cellStyle name="40% - Accent5 4 2 4" xfId="5287"/>
    <cellStyle name="40% - Accent5 4 3" xfId="5288"/>
    <cellStyle name="40% - Accent5 4 3 2" xfId="5289"/>
    <cellStyle name="40% - Accent5 4 4" xfId="5290"/>
    <cellStyle name="40% - Accent5 4 5" xfId="5291"/>
    <cellStyle name="40% - Accent5 4 6" xfId="5292"/>
    <cellStyle name="40% - Accent5 4 7" xfId="5293"/>
    <cellStyle name="40% - Accent6" xfId="209" builtinId="51" customBuiltin="1"/>
    <cellStyle name="40% - Accent6 2" xfId="210"/>
    <cellStyle name="40% - Accent6 2 2" xfId="5294"/>
    <cellStyle name="40% - Accent6 3" xfId="211"/>
    <cellStyle name="40% - Accent6 4" xfId="5295"/>
    <cellStyle name="40% - Accent6 4 2" xfId="5296"/>
    <cellStyle name="40% - Accent6 4 2 2" xfId="5297"/>
    <cellStyle name="40% - Accent6 4 2 3" xfId="5298"/>
    <cellStyle name="40% - Accent6 4 2 4" xfId="5299"/>
    <cellStyle name="40% - Accent6 4 3" xfId="5300"/>
    <cellStyle name="40% - Accent6 4 3 2" xfId="5301"/>
    <cellStyle name="40% - Accent6 4 4" xfId="5302"/>
    <cellStyle name="40% - Accent6 4 5" xfId="5303"/>
    <cellStyle name="40% - Accent6 4 6" xfId="5304"/>
    <cellStyle name="40% - Accent6 4 7" xfId="5305"/>
    <cellStyle name="60% - Accent1" xfId="212" builtinId="32" customBuiltin="1"/>
    <cellStyle name="60% - Accent1 2" xfId="5306"/>
    <cellStyle name="60% - Accent1 2 2" xfId="5307"/>
    <cellStyle name="60% - Accent1 3" xfId="5308"/>
    <cellStyle name="60% - Accent1 3 2" xfId="5309"/>
    <cellStyle name="60% - Accent1 3 3" xfId="5310"/>
    <cellStyle name="60% - Accent1 3 4" xfId="5311"/>
    <cellStyle name="60% - Accent2" xfId="213" builtinId="36" customBuiltin="1"/>
    <cellStyle name="60% - Accent2 2" xfId="5312"/>
    <cellStyle name="60% - Accent2 2 2" xfId="5313"/>
    <cellStyle name="60% - Accent2 3" xfId="5314"/>
    <cellStyle name="60% - Accent2 3 2" xfId="5315"/>
    <cellStyle name="60% - Accent2 3 3" xfId="5316"/>
    <cellStyle name="60% - Accent2 3 4" xfId="5317"/>
    <cellStyle name="60% - Accent3" xfId="214" builtinId="40" customBuiltin="1"/>
    <cellStyle name="60% - Accent3 2" xfId="5318"/>
    <cellStyle name="60% - Accent3 2 2" xfId="5319"/>
    <cellStyle name="60% - Accent3 3" xfId="5320"/>
    <cellStyle name="60% - Accent3 3 2" xfId="5321"/>
    <cellStyle name="60% - Accent3 3 3" xfId="5322"/>
    <cellStyle name="60% - Accent3 3 4" xfId="5323"/>
    <cellStyle name="60% - Accent4" xfId="215" builtinId="44" customBuiltin="1"/>
    <cellStyle name="60% - Accent4 2" xfId="5324"/>
    <cellStyle name="60% - Accent4 2 2" xfId="5325"/>
    <cellStyle name="60% - Accent4 3" xfId="5326"/>
    <cellStyle name="60% - Accent4 3 2" xfId="5327"/>
    <cellStyle name="60% - Accent4 3 3" xfId="5328"/>
    <cellStyle name="60% - Accent4 3 4" xfId="5329"/>
    <cellStyle name="60% - Accent5" xfId="216" builtinId="48" customBuiltin="1"/>
    <cellStyle name="60% - Accent5 2" xfId="5330"/>
    <cellStyle name="60% - Accent5 2 2" xfId="5331"/>
    <cellStyle name="60% - Accent5 3" xfId="5332"/>
    <cellStyle name="60% - Accent5 3 2" xfId="5333"/>
    <cellStyle name="60% - Accent5 3 3" xfId="5334"/>
    <cellStyle name="60% - Accent5 3 4" xfId="5335"/>
    <cellStyle name="60% - Accent6" xfId="217" builtinId="52" customBuiltin="1"/>
    <cellStyle name="60% - Accent6 2" xfId="5336"/>
    <cellStyle name="60% - Accent6 2 2" xfId="5337"/>
    <cellStyle name="60% - Accent6 3" xfId="5338"/>
    <cellStyle name="60% - Accent6 3 2" xfId="5339"/>
    <cellStyle name="60% - Accent6 3 3" xfId="5340"/>
    <cellStyle name="60% - Accent6 3 4" xfId="5341"/>
    <cellStyle name="Accent1" xfId="218" builtinId="29" customBuiltin="1"/>
    <cellStyle name="Accent1 - 20%" xfId="219"/>
    <cellStyle name="Accent1 - 40%" xfId="220"/>
    <cellStyle name="Accent1 - 60%" xfId="221"/>
    <cellStyle name="Accent1 2" xfId="5342"/>
    <cellStyle name="Accent1 2 2" xfId="5343"/>
    <cellStyle name="Accent1 3" xfId="5344"/>
    <cellStyle name="Accent1 3 2" xfId="5345"/>
    <cellStyle name="Accent1 3 3" xfId="5346"/>
    <cellStyle name="Accent1 3 4" xfId="5347"/>
    <cellStyle name="Accent1 4" xfId="5348"/>
    <cellStyle name="Accent1 4 2" xfId="5349"/>
    <cellStyle name="Accent1 4 3" xfId="5350"/>
    <cellStyle name="Accent1 5" xfId="5351"/>
    <cellStyle name="Accent1 6" xfId="5352"/>
    <cellStyle name="Accent1 7" xfId="5353"/>
    <cellStyle name="Accent1 8" xfId="5354"/>
    <cellStyle name="Accent1 9" xfId="5355"/>
    <cellStyle name="Accent2" xfId="222" builtinId="33" customBuiltin="1"/>
    <cellStyle name="Accent2 - 20%" xfId="223"/>
    <cellStyle name="Accent2 - 40%" xfId="224"/>
    <cellStyle name="Accent2 - 60%" xfId="225"/>
    <cellStyle name="Accent2 2" xfId="5356"/>
    <cellStyle name="Accent2 2 2" xfId="5357"/>
    <cellStyle name="Accent2 3" xfId="5358"/>
    <cellStyle name="Accent2 3 2" xfId="5359"/>
    <cellStyle name="Accent2 3 3" xfId="5360"/>
    <cellStyle name="Accent2 3 4" xfId="5361"/>
    <cellStyle name="Accent2 4" xfId="5362"/>
    <cellStyle name="Accent2 4 2" xfId="5363"/>
    <cellStyle name="Accent2 4 3" xfId="5364"/>
    <cellStyle name="Accent2 5" xfId="5365"/>
    <cellStyle name="Accent2 6" xfId="5366"/>
    <cellStyle name="Accent2 7" xfId="5367"/>
    <cellStyle name="Accent2 8" xfId="5368"/>
    <cellStyle name="Accent2 9" xfId="5369"/>
    <cellStyle name="Accent3" xfId="226" builtinId="37" customBuiltin="1"/>
    <cellStyle name="Accent3 - 20%" xfId="227"/>
    <cellStyle name="Accent3 - 40%" xfId="228"/>
    <cellStyle name="Accent3 - 60%" xfId="229"/>
    <cellStyle name="Accent3 2" xfId="5370"/>
    <cellStyle name="Accent3 2 2" xfId="5371"/>
    <cellStyle name="Accent3 3" xfId="5372"/>
    <cellStyle name="Accent3 3 2" xfId="5373"/>
    <cellStyle name="Accent3 3 3" xfId="5374"/>
    <cellStyle name="Accent3 3 4" xfId="5375"/>
    <cellStyle name="Accent3 4" xfId="5376"/>
    <cellStyle name="Accent3 4 2" xfId="5377"/>
    <cellStyle name="Accent3 4 3" xfId="5378"/>
    <cellStyle name="Accent3 5" xfId="5379"/>
    <cellStyle name="Accent3 6" xfId="5380"/>
    <cellStyle name="Accent3 7" xfId="5381"/>
    <cellStyle name="Accent3 8" xfId="5382"/>
    <cellStyle name="Accent3 9" xfId="5383"/>
    <cellStyle name="Accent4" xfId="230" builtinId="41" customBuiltin="1"/>
    <cellStyle name="Accent4 - 20%" xfId="231"/>
    <cellStyle name="Accent4 - 40%" xfId="232"/>
    <cellStyle name="Accent4 - 60%" xfId="233"/>
    <cellStyle name="Accent4 2" xfId="5384"/>
    <cellStyle name="Accent4 2 2" xfId="5385"/>
    <cellStyle name="Accent4 3" xfId="5386"/>
    <cellStyle name="Accent4 3 2" xfId="5387"/>
    <cellStyle name="Accent4 3 3" xfId="5388"/>
    <cellStyle name="Accent4 3 4" xfId="5389"/>
    <cellStyle name="Accent4 4" xfId="5390"/>
    <cellStyle name="Accent4 4 2" xfId="5391"/>
    <cellStyle name="Accent4 4 3" xfId="5392"/>
    <cellStyle name="Accent4 5" xfId="5393"/>
    <cellStyle name="Accent4 6" xfId="5394"/>
    <cellStyle name="Accent4 7" xfId="5395"/>
    <cellStyle name="Accent4 8" xfId="5396"/>
    <cellStyle name="Accent4 9" xfId="5397"/>
    <cellStyle name="Accent5" xfId="234" builtinId="45" customBuiltin="1"/>
    <cellStyle name="Accent5 - 20%" xfId="235"/>
    <cellStyle name="Accent5 - 40%" xfId="236"/>
    <cellStyle name="Accent5 - 60%" xfId="237"/>
    <cellStyle name="Accent5 10" xfId="5398"/>
    <cellStyle name="Accent5 11" xfId="5399"/>
    <cellStyle name="Accent5 12" xfId="5400"/>
    <cellStyle name="Accent5 13" xfId="5401"/>
    <cellStyle name="Accent5 14" xfId="5402"/>
    <cellStyle name="Accent5 15" xfId="5403"/>
    <cellStyle name="Accent5 16" xfId="5404"/>
    <cellStyle name="Accent5 17" xfId="5405"/>
    <cellStyle name="Accent5 18" xfId="5406"/>
    <cellStyle name="Accent5 19" xfId="5407"/>
    <cellStyle name="Accent5 2" xfId="5408"/>
    <cellStyle name="Accent5 2 2" xfId="5409"/>
    <cellStyle name="Accent5 20" xfId="5410"/>
    <cellStyle name="Accent5 21" xfId="5411"/>
    <cellStyle name="Accent5 22" xfId="5412"/>
    <cellStyle name="Accent5 23" xfId="5413"/>
    <cellStyle name="Accent5 24" xfId="5414"/>
    <cellStyle name="Accent5 25" xfId="5415"/>
    <cellStyle name="Accent5 26" xfId="5416"/>
    <cellStyle name="Accent5 27" xfId="5417"/>
    <cellStyle name="Accent5 28" xfId="5418"/>
    <cellStyle name="Accent5 29" xfId="5419"/>
    <cellStyle name="Accent5 3" xfId="5420"/>
    <cellStyle name="Accent5 3 2" xfId="5421"/>
    <cellStyle name="Accent5 3 3" xfId="5422"/>
    <cellStyle name="Accent5 30" xfId="5423"/>
    <cellStyle name="Accent5 4" xfId="5424"/>
    <cellStyle name="Accent5 5" xfId="5425"/>
    <cellStyle name="Accent5 6" xfId="5426"/>
    <cellStyle name="Accent5 7" xfId="5427"/>
    <cellStyle name="Accent5 8" xfId="5428"/>
    <cellStyle name="Accent5 9" xfId="5429"/>
    <cellStyle name="Accent6" xfId="238" builtinId="49" customBuiltin="1"/>
    <cellStyle name="Accent6 - 20%" xfId="239"/>
    <cellStyle name="Accent6 - 40%" xfId="240"/>
    <cellStyle name="Accent6 - 60%" xfId="241"/>
    <cellStyle name="Accent6 2" xfId="5430"/>
    <cellStyle name="Accent6 2 2" xfId="5431"/>
    <cellStyle name="Accent6 3" xfId="5432"/>
    <cellStyle name="Accent6 3 2" xfId="5433"/>
    <cellStyle name="Accent6 3 3" xfId="5434"/>
    <cellStyle name="Accent6 3 4" xfId="5435"/>
    <cellStyle name="Accent6 4" xfId="5436"/>
    <cellStyle name="Accent6 4 2" xfId="5437"/>
    <cellStyle name="Accent6 4 3" xfId="5438"/>
    <cellStyle name="Accent6 5" xfId="5439"/>
    <cellStyle name="Accent6 6" xfId="5440"/>
    <cellStyle name="Accent6 7" xfId="5441"/>
    <cellStyle name="Accent6 8" xfId="5442"/>
    <cellStyle name="Accent6 9" xfId="5443"/>
    <cellStyle name="Bad" xfId="242" builtinId="27" customBuiltin="1"/>
    <cellStyle name="Bad 2" xfId="5444"/>
    <cellStyle name="Bad 2 2" xfId="5445"/>
    <cellStyle name="Bad 3" xfId="5446"/>
    <cellStyle name="Bad 3 2" xfId="5447"/>
    <cellStyle name="Bad 3 3" xfId="5448"/>
    <cellStyle name="Bad 3 4" xfId="5449"/>
    <cellStyle name="Calc Currency (0)" xfId="243"/>
    <cellStyle name="Calc Currency (0) 2" xfId="5450"/>
    <cellStyle name="Calculation" xfId="244" builtinId="22" customBuiltin="1"/>
    <cellStyle name="Calculation 2" xfId="5451"/>
    <cellStyle name="Calculation 2 2" xfId="5452"/>
    <cellStyle name="Calculation 2 3" xfId="5453"/>
    <cellStyle name="Calculation 2 3 2" xfId="5454"/>
    <cellStyle name="Calculation 2 3 3" xfId="5455"/>
    <cellStyle name="Calculation 2 3 4" xfId="5456"/>
    <cellStyle name="Calculation 2 4" xfId="5457"/>
    <cellStyle name="Calculation 2 4 2" xfId="5458"/>
    <cellStyle name="Calculation 2 5" xfId="5459"/>
    <cellStyle name="Calculation 3" xfId="5460"/>
    <cellStyle name="Calculation 3 2" xfId="5461"/>
    <cellStyle name="Calculation 3 3" xfId="5462"/>
    <cellStyle name="Calculation 3 4" xfId="5463"/>
    <cellStyle name="Calculation 4" xfId="5464"/>
    <cellStyle name="Calculation 4 2" xfId="5465"/>
    <cellStyle name="Calculation 4 2 2" xfId="5466"/>
    <cellStyle name="Calculation 4 3" xfId="5467"/>
    <cellStyle name="Calculation 4 3 2" xfId="5468"/>
    <cellStyle name="Calculation 4 4" xfId="5469"/>
    <cellStyle name="Calculation 4 4 2" xfId="5470"/>
    <cellStyle name="Calculation 5" xfId="5471"/>
    <cellStyle name="Calculation 5 2" xfId="5472"/>
    <cellStyle name="Calculation 6" xfId="5473"/>
    <cellStyle name="Check Cell" xfId="245" builtinId="23" customBuiltin="1"/>
    <cellStyle name="Check Cell 2" xfId="5474"/>
    <cellStyle name="Check Cell 2 2" xfId="5475"/>
    <cellStyle name="Check Cell 3" xfId="5476"/>
    <cellStyle name="CheckCell" xfId="246"/>
    <cellStyle name="CheckCell 2" xfId="5477"/>
    <cellStyle name="CheckCell 2 2" xfId="5478"/>
    <cellStyle name="CheckCell 3" xfId="5479"/>
    <cellStyle name="Comma" xfId="247" builtinId="3"/>
    <cellStyle name="Comma 10" xfId="455"/>
    <cellStyle name="Comma 10 2" xfId="5480"/>
    <cellStyle name="Comma 10 2 2" xfId="5481"/>
    <cellStyle name="Comma 10 3" xfId="5482"/>
    <cellStyle name="Comma 11" xfId="456"/>
    <cellStyle name="Comma 11 2" xfId="5483"/>
    <cellStyle name="Comma 11 2 2" xfId="5484"/>
    <cellStyle name="Comma 11 3" xfId="5485"/>
    <cellStyle name="Comma 12" xfId="457"/>
    <cellStyle name="Comma 12 2" xfId="5486"/>
    <cellStyle name="Comma 12 2 2" xfId="5487"/>
    <cellStyle name="Comma 12 3" xfId="5488"/>
    <cellStyle name="Comma 13" xfId="463"/>
    <cellStyle name="Comma 13 2" xfId="5489"/>
    <cellStyle name="Comma 13 2 2" xfId="5490"/>
    <cellStyle name="Comma 13 3" xfId="5491"/>
    <cellStyle name="Comma 14" xfId="466"/>
    <cellStyle name="Comma 14 2" xfId="5492"/>
    <cellStyle name="Comma 14 2 2" xfId="5493"/>
    <cellStyle name="Comma 14 3" xfId="5494"/>
    <cellStyle name="Comma 15" xfId="467"/>
    <cellStyle name="Comma 16" xfId="5495"/>
    <cellStyle name="Comma 17" xfId="5496"/>
    <cellStyle name="Comma 17 2" xfId="5497"/>
    <cellStyle name="Comma 17 2 2" xfId="5498"/>
    <cellStyle name="Comma 17 3" xfId="5499"/>
    <cellStyle name="Comma 17 3 2" xfId="5500"/>
    <cellStyle name="Comma 17 4" xfId="5501"/>
    <cellStyle name="Comma 17 4 2" xfId="5502"/>
    <cellStyle name="Comma 18" xfId="598"/>
    <cellStyle name="Comma 18 2" xfId="5503"/>
    <cellStyle name="Comma 18 3" xfId="5504"/>
    <cellStyle name="Comma 18 4" xfId="5505"/>
    <cellStyle name="Comma 19" xfId="5506"/>
    <cellStyle name="Comma 2" xfId="248"/>
    <cellStyle name="Comma 2 2" xfId="249"/>
    <cellStyle name="Comma 2 2 2" xfId="5507"/>
    <cellStyle name="Comma 2 2 2 2" xfId="5508"/>
    <cellStyle name="Comma 2 2 3" xfId="5509"/>
    <cellStyle name="Comma 2 3" xfId="5510"/>
    <cellStyle name="Comma 2 3 2" xfId="5511"/>
    <cellStyle name="Comma 2 4" xfId="5512"/>
    <cellStyle name="Comma 20" xfId="5513"/>
    <cellStyle name="Comma 20 2" xfId="5514"/>
    <cellStyle name="Comma 21" xfId="5515"/>
    <cellStyle name="Comma 22" xfId="6769"/>
    <cellStyle name="Comma 3" xfId="250"/>
    <cellStyle name="Comma 3 2" xfId="5516"/>
    <cellStyle name="Comma 3 2 2" xfId="5517"/>
    <cellStyle name="Comma 3 2 2 2" xfId="5518"/>
    <cellStyle name="Comma 3 2 3" xfId="5519"/>
    <cellStyle name="Comma 3 3" xfId="5520"/>
    <cellStyle name="Comma 3 3 2" xfId="5521"/>
    <cellStyle name="Comma 3 4" xfId="5522"/>
    <cellStyle name="Comma 3 4 2" xfId="5523"/>
    <cellStyle name="Comma 3 5" xfId="5524"/>
    <cellStyle name="Comma 4" xfId="251"/>
    <cellStyle name="Comma 4 2" xfId="590"/>
    <cellStyle name="Comma 4 3" xfId="5525"/>
    <cellStyle name="Comma 4 3 2" xfId="5526"/>
    <cellStyle name="Comma 4 4" xfId="5527"/>
    <cellStyle name="Comma 5" xfId="252"/>
    <cellStyle name="Comma 5 2" xfId="5528"/>
    <cellStyle name="Comma 5 2 2" xfId="5529"/>
    <cellStyle name="Comma 5 3" xfId="5530"/>
    <cellStyle name="Comma 6" xfId="253"/>
    <cellStyle name="Comma 6 2" xfId="5531"/>
    <cellStyle name="Comma 6 2 2" xfId="5532"/>
    <cellStyle name="Comma 6 2 2 2" xfId="5533"/>
    <cellStyle name="Comma 6 2 3" xfId="5534"/>
    <cellStyle name="Comma 7" xfId="254"/>
    <cellStyle name="Comma 7 2" xfId="5535"/>
    <cellStyle name="Comma 7 2 2" xfId="5536"/>
    <cellStyle name="Comma 7 3" xfId="5537"/>
    <cellStyle name="Comma 8" xfId="255"/>
    <cellStyle name="Comma 8 2" xfId="5538"/>
    <cellStyle name="Comma 8 2 2" xfId="5539"/>
    <cellStyle name="Comma 8 2 2 2" xfId="5540"/>
    <cellStyle name="Comma 8 2 3" xfId="5541"/>
    <cellStyle name="Comma 8 3" xfId="5542"/>
    <cellStyle name="Comma 8 3 2" xfId="5543"/>
    <cellStyle name="Comma 8 4" xfId="5544"/>
    <cellStyle name="Comma 9" xfId="454"/>
    <cellStyle name="Comma 9 2" xfId="472"/>
    <cellStyle name="Comma 9 2 2" xfId="5545"/>
    <cellStyle name="Comma 9 2 2 2" xfId="5546"/>
    <cellStyle name="Comma 9 2 3" xfId="5547"/>
    <cellStyle name="Comma 9 3" xfId="5548"/>
    <cellStyle name="Comma 9 3 2" xfId="5549"/>
    <cellStyle name="Comma 9 3 3" xfId="5550"/>
    <cellStyle name="Comma 9 3 4" xfId="5551"/>
    <cellStyle name="Comma 9 4" xfId="5552"/>
    <cellStyle name="Comma 9 4 2" xfId="5553"/>
    <cellStyle name="Comma 9 5" xfId="5554"/>
    <cellStyle name="Comma 9 5 2" xfId="5555"/>
    <cellStyle name="Comma 9 6" xfId="5556"/>
    <cellStyle name="Comma 9 7" xfId="5557"/>
    <cellStyle name="Comma 9 8" xfId="5558"/>
    <cellStyle name="Comma0" xfId="256"/>
    <cellStyle name="Comma0 - Style2" xfId="257"/>
    <cellStyle name="Comma0 - Style4" xfId="258"/>
    <cellStyle name="Comma0 - Style5" xfId="259"/>
    <cellStyle name="Comma0 - Style5 2" xfId="5559"/>
    <cellStyle name="Comma0 10" xfId="5560"/>
    <cellStyle name="Comma0 11" xfId="5561"/>
    <cellStyle name="Comma0 2" xfId="260"/>
    <cellStyle name="Comma0 3" xfId="261"/>
    <cellStyle name="Comma0 4" xfId="262"/>
    <cellStyle name="Comma0 5" xfId="5562"/>
    <cellStyle name="Comma0 6" xfId="5563"/>
    <cellStyle name="Comma0 7" xfId="5564"/>
    <cellStyle name="Comma0 8" xfId="5565"/>
    <cellStyle name="Comma0 9" xfId="5566"/>
    <cellStyle name="Comma0_00COS Ind Allocators" xfId="263"/>
    <cellStyle name="Comma1 - Style1" xfId="264"/>
    <cellStyle name="Comma1 - Style1 2" xfId="5567"/>
    <cellStyle name="Copied" xfId="265"/>
    <cellStyle name="Copied 2" xfId="5568"/>
    <cellStyle name="COST1" xfId="266"/>
    <cellStyle name="COST1 2" xfId="5569"/>
    <cellStyle name="Curren - Style1" xfId="267"/>
    <cellStyle name="Curren - Style2" xfId="268"/>
    <cellStyle name="Curren - Style2 2" xfId="5570"/>
    <cellStyle name="Curren - Style5" xfId="269"/>
    <cellStyle name="Curren - Style6" xfId="270"/>
    <cellStyle name="Curren - Style6 2" xfId="5571"/>
    <cellStyle name="Currency" xfId="271" builtinId="4"/>
    <cellStyle name="Currency 10" xfId="458"/>
    <cellStyle name="Currency 10 2" xfId="5572"/>
    <cellStyle name="Currency 10 2 2" xfId="5573"/>
    <cellStyle name="Currency 10 3" xfId="5574"/>
    <cellStyle name="Currency 11" xfId="459"/>
    <cellStyle name="Currency 11 2" xfId="5575"/>
    <cellStyle name="Currency 11 2 2" xfId="5576"/>
    <cellStyle name="Currency 11 3" xfId="5577"/>
    <cellStyle name="Currency 12" xfId="460"/>
    <cellStyle name="Currency 13" xfId="464"/>
    <cellStyle name="Currency 14" xfId="468"/>
    <cellStyle name="Currency 14 2" xfId="5578"/>
    <cellStyle name="Currency 14 2 2" xfId="5579"/>
    <cellStyle name="Currency 14 3" xfId="5580"/>
    <cellStyle name="Currency 14 3 2" xfId="5581"/>
    <cellStyle name="Currency 14 4" xfId="5582"/>
    <cellStyle name="Currency 14 4 2" xfId="5583"/>
    <cellStyle name="Currency 15" xfId="469"/>
    <cellStyle name="Currency 15 2" xfId="5584"/>
    <cellStyle name="Currency 15 3" xfId="5585"/>
    <cellStyle name="Currency 15 4" xfId="5586"/>
    <cellStyle name="Currency 16" xfId="5587"/>
    <cellStyle name="Currency 17" xfId="5588"/>
    <cellStyle name="Currency 18" xfId="5589"/>
    <cellStyle name="Currency 18 2" xfId="5590"/>
    <cellStyle name="Currency 19" xfId="5591"/>
    <cellStyle name="Currency 2" xfId="272"/>
    <cellStyle name="Currency 2 2" xfId="5592"/>
    <cellStyle name="Currency 2 2 2" xfId="5593"/>
    <cellStyle name="Currency 2 2 2 2" xfId="5594"/>
    <cellStyle name="Currency 2 2 3" xfId="5595"/>
    <cellStyle name="Currency 2 3" xfId="5596"/>
    <cellStyle name="Currency 2 3 2" xfId="5597"/>
    <cellStyle name="Currency 2 4" xfId="5598"/>
    <cellStyle name="Currency 20" xfId="5599"/>
    <cellStyle name="Currency 3" xfId="273"/>
    <cellStyle name="Currency 3 2" xfId="591"/>
    <cellStyle name="Currency 3 2 2" xfId="5600"/>
    <cellStyle name="Currency 3 2 2 2" xfId="5601"/>
    <cellStyle name="Currency 3 2 3" xfId="5602"/>
    <cellStyle name="Currency 3 3" xfId="5603"/>
    <cellStyle name="Currency 3 3 2" xfId="5604"/>
    <cellStyle name="Currency 3 4" xfId="5605"/>
    <cellStyle name="Currency 4" xfId="274"/>
    <cellStyle name="Currency 4 2" xfId="5606"/>
    <cellStyle name="Currency 4 2 2" xfId="5607"/>
    <cellStyle name="Currency 4 2 2 2" xfId="5608"/>
    <cellStyle name="Currency 4 2 3" xfId="5609"/>
    <cellStyle name="Currency 4 3" xfId="5610"/>
    <cellStyle name="Currency 4 3 2" xfId="5611"/>
    <cellStyle name="Currency 4 3 2 2" xfId="5612"/>
    <cellStyle name="Currency 4 3 3" xfId="5613"/>
    <cellStyle name="Currency 4 3 3 2" xfId="5614"/>
    <cellStyle name="Currency 4 3 4" xfId="5615"/>
    <cellStyle name="Currency 4 3 4 2" xfId="5616"/>
    <cellStyle name="Currency 4 4" xfId="5617"/>
    <cellStyle name="Currency 4 4 2" xfId="5618"/>
    <cellStyle name="Currency 4 5" xfId="5619"/>
    <cellStyle name="Currency 5" xfId="275"/>
    <cellStyle name="Currency 5 2" xfId="5620"/>
    <cellStyle name="Currency 5 2 2" xfId="5621"/>
    <cellStyle name="Currency 5 3" xfId="5622"/>
    <cellStyle name="Currency 6" xfId="276"/>
    <cellStyle name="Currency 6 2" xfId="5623"/>
    <cellStyle name="Currency 6 2 2" xfId="5624"/>
    <cellStyle name="Currency 6 3" xfId="5625"/>
    <cellStyle name="Currency 7" xfId="277"/>
    <cellStyle name="Currency 7 2" xfId="5626"/>
    <cellStyle name="Currency 7 2 2" xfId="5627"/>
    <cellStyle name="Currency 7 3" xfId="5628"/>
    <cellStyle name="Currency 8" xfId="278"/>
    <cellStyle name="Currency 8 2" xfId="5629"/>
    <cellStyle name="Currency 8 2 2" xfId="5630"/>
    <cellStyle name="Currency 8 2 2 2" xfId="5631"/>
    <cellStyle name="Currency 8 2 2 3" xfId="5632"/>
    <cellStyle name="Currency 8 2 2 4" xfId="5633"/>
    <cellStyle name="Currency 8 2 3" xfId="5634"/>
    <cellStyle name="Currency 8 2 3 2" xfId="5635"/>
    <cellStyle name="Currency 8 2 4" xfId="5636"/>
    <cellStyle name="Currency 8 2 5" xfId="5637"/>
    <cellStyle name="Currency 8 2 6" xfId="5638"/>
    <cellStyle name="Currency 8 3" xfId="5639"/>
    <cellStyle name="Currency 8 3 2" xfId="5640"/>
    <cellStyle name="Currency 8 4" xfId="5641"/>
    <cellStyle name="Currency 8 4 2" xfId="5642"/>
    <cellStyle name="Currency 8 5" xfId="5643"/>
    <cellStyle name="Currency 9" xfId="453"/>
    <cellStyle name="Currency 9 2" xfId="5644"/>
    <cellStyle name="Currency 9 2 2" xfId="5645"/>
    <cellStyle name="Currency 9 2 2 2" xfId="5646"/>
    <cellStyle name="Currency 9 2 3" xfId="5647"/>
    <cellStyle name="Currency 9 3" xfId="5648"/>
    <cellStyle name="Currency 9 3 2" xfId="5649"/>
    <cellStyle name="Currency 9 3 3" xfId="5650"/>
    <cellStyle name="Currency 9 3 4" xfId="5651"/>
    <cellStyle name="Currency 9 4" xfId="5652"/>
    <cellStyle name="Currency 9 4 2" xfId="5653"/>
    <cellStyle name="Currency 9 5" xfId="5654"/>
    <cellStyle name="Currency 9 5 2" xfId="5655"/>
    <cellStyle name="Currency 9 6" xfId="5656"/>
    <cellStyle name="Currency 9 7" xfId="5657"/>
    <cellStyle name="Currency 9 8" xfId="5658"/>
    <cellStyle name="Currency0" xfId="279"/>
    <cellStyle name="Currency0 2" xfId="5659"/>
    <cellStyle name="Currency0 2 2" xfId="5660"/>
    <cellStyle name="Currency0 2 2 2" xfId="5661"/>
    <cellStyle name="Currency0 2 3" xfId="5662"/>
    <cellStyle name="Date" xfId="280"/>
    <cellStyle name="Date 2" xfId="281"/>
    <cellStyle name="Date 3" xfId="282"/>
    <cellStyle name="Date 4" xfId="283"/>
    <cellStyle name="Date 5" xfId="5663"/>
    <cellStyle name="Date_903 SAP 2-6-09" xfId="284"/>
    <cellStyle name="Emphasis 1" xfId="285"/>
    <cellStyle name="Emphasis 2" xfId="286"/>
    <cellStyle name="Emphasis 3" xfId="287"/>
    <cellStyle name="Entered" xfId="288"/>
    <cellStyle name="Entered 2" xfId="5664"/>
    <cellStyle name="Entered 2 2" xfId="5665"/>
    <cellStyle name="Entered 2 2 2" xfId="5666"/>
    <cellStyle name="Entered 2 3" xfId="5667"/>
    <cellStyle name="Entered 3" xfId="5668"/>
    <cellStyle name="Entered 3 2" xfId="5669"/>
    <cellStyle name="Entered 3 2 2" xfId="5670"/>
    <cellStyle name="Entered 3 3" xfId="5671"/>
    <cellStyle name="Entered 3 3 2" xfId="5672"/>
    <cellStyle name="Entered 3 4" xfId="5673"/>
    <cellStyle name="Entered 3 4 2" xfId="5674"/>
    <cellStyle name="Entered 4" xfId="5675"/>
    <cellStyle name="Entered 5" xfId="5676"/>
    <cellStyle name="Entered 5 2" xfId="5677"/>
    <cellStyle name="Entered 6" xfId="5678"/>
    <cellStyle name="Entered_JHS-4" xfId="5679"/>
    <cellStyle name="Euro" xfId="5680"/>
    <cellStyle name="Euro 2" xfId="5681"/>
    <cellStyle name="Euro 2 2" xfId="5682"/>
    <cellStyle name="Euro 2 2 2" xfId="5683"/>
    <cellStyle name="Euro 2 3" xfId="5684"/>
    <cellStyle name="Euro 3" xfId="5685"/>
    <cellStyle name="Euro 3 2" xfId="5686"/>
    <cellStyle name="Euro 4" xfId="5687"/>
    <cellStyle name="Explanatory Text" xfId="289" builtinId="53" customBuiltin="1"/>
    <cellStyle name="Explanatory Text 2" xfId="5688"/>
    <cellStyle name="Explanatory Text 2 2" xfId="5689"/>
    <cellStyle name="Explanatory Text 3" xfId="5690"/>
    <cellStyle name="Fixed" xfId="290"/>
    <cellStyle name="Fixed 2" xfId="5691"/>
    <cellStyle name="Fixed3 - Style3" xfId="291"/>
    <cellStyle name="Good" xfId="292" builtinId="26" customBuiltin="1"/>
    <cellStyle name="Good 2" xfId="5692"/>
    <cellStyle name="Good 2 2" xfId="5693"/>
    <cellStyle name="Good 3" xfId="5694"/>
    <cellStyle name="Good 3 2" xfId="5695"/>
    <cellStyle name="Good 3 3" xfId="5696"/>
    <cellStyle name="Good 3 4" xfId="5697"/>
    <cellStyle name="Grey" xfId="293"/>
    <cellStyle name="Grey 2" xfId="294"/>
    <cellStyle name="Grey 2 2" xfId="5698"/>
    <cellStyle name="Grey 2 3" xfId="5699"/>
    <cellStyle name="Grey 3" xfId="295"/>
    <cellStyle name="Grey 3 2" xfId="5700"/>
    <cellStyle name="Grey 3 3" xfId="5701"/>
    <cellStyle name="Grey 4" xfId="296"/>
    <cellStyle name="Grey 4 2" xfId="5702"/>
    <cellStyle name="Grey 4 3" xfId="5703"/>
    <cellStyle name="Grey 5" xfId="5704"/>
    <cellStyle name="Grey_(C) WHE Proforma with ITC cash grant 10 Yr Amort_for deferral_102809" xfId="5705"/>
    <cellStyle name="Header1" xfId="297"/>
    <cellStyle name="Header1 2" xfId="5706"/>
    <cellStyle name="Header2" xfId="298"/>
    <cellStyle name="Header2 2" xfId="5707"/>
    <cellStyle name="Heading 1" xfId="299" builtinId="16" customBuiltin="1"/>
    <cellStyle name="Heading 1 2" xfId="5708"/>
    <cellStyle name="Heading 1 2 2" xfId="5709"/>
    <cellStyle name="Heading 1 2 3" xfId="5710"/>
    <cellStyle name="Heading 1 2 3 2" xfId="5711"/>
    <cellStyle name="Heading 1 2 3 3" xfId="5712"/>
    <cellStyle name="Heading 1 2 3 4" xfId="5713"/>
    <cellStyle name="Heading 1 3" xfId="5714"/>
    <cellStyle name="Heading 1 3 2" xfId="5715"/>
    <cellStyle name="Heading 1 3 3" xfId="5716"/>
    <cellStyle name="Heading 1 3 4" xfId="5717"/>
    <cellStyle name="Heading 1 4" xfId="5718"/>
    <cellStyle name="Heading 2" xfId="300" builtinId="17" customBuiltin="1"/>
    <cellStyle name="Heading 2 2" xfId="5719"/>
    <cellStyle name="Heading 2 2 2" xfId="5720"/>
    <cellStyle name="Heading 2 2 3" xfId="5721"/>
    <cellStyle name="Heading 2 2 3 2" xfId="5722"/>
    <cellStyle name="Heading 2 2 3 3" xfId="5723"/>
    <cellStyle name="Heading 2 2 3 4" xfId="5724"/>
    <cellStyle name="Heading 2 3" xfId="5725"/>
    <cellStyle name="Heading 2 3 2" xfId="5726"/>
    <cellStyle name="Heading 2 3 3" xfId="5727"/>
    <cellStyle name="Heading 2 3 4" xfId="5728"/>
    <cellStyle name="Heading 2 4" xfId="5729"/>
    <cellStyle name="Heading 3" xfId="301" builtinId="18" customBuiltin="1"/>
    <cellStyle name="Heading 3 2" xfId="5730"/>
    <cellStyle name="Heading 3 2 2" xfId="5731"/>
    <cellStyle name="Heading 3 3" xfId="5732"/>
    <cellStyle name="Heading 3 3 2" xfId="5733"/>
    <cellStyle name="Heading 3 3 3" xfId="5734"/>
    <cellStyle name="Heading 3 3 4" xfId="5735"/>
    <cellStyle name="Heading 4" xfId="302" builtinId="19" customBuiltin="1"/>
    <cellStyle name="Heading 4 2" xfId="5736"/>
    <cellStyle name="Heading 4 2 2" xfId="5737"/>
    <cellStyle name="Heading 4 3" xfId="5738"/>
    <cellStyle name="Heading 4 3 2" xfId="5739"/>
    <cellStyle name="Heading 4 3 3" xfId="5740"/>
    <cellStyle name="Heading 4 3 4" xfId="5741"/>
    <cellStyle name="Heading1" xfId="303"/>
    <cellStyle name="Heading2" xfId="304"/>
    <cellStyle name="Hyperlink 2" xfId="461"/>
    <cellStyle name="Hyperlink 3" xfId="5742"/>
    <cellStyle name="Input" xfId="305" builtinId="20" customBuiltin="1"/>
    <cellStyle name="Input [yellow]" xfId="306"/>
    <cellStyle name="Input [yellow] 2" xfId="307"/>
    <cellStyle name="Input [yellow] 2 2" xfId="5743"/>
    <cellStyle name="Input [yellow] 2 3" xfId="5744"/>
    <cellStyle name="Input [yellow] 3" xfId="308"/>
    <cellStyle name="Input [yellow] 3 2" xfId="5745"/>
    <cellStyle name="Input [yellow] 3 3" xfId="5746"/>
    <cellStyle name="Input [yellow] 4" xfId="309"/>
    <cellStyle name="Input [yellow] 4 2" xfId="5747"/>
    <cellStyle name="Input [yellow] 4 3" xfId="5748"/>
    <cellStyle name="Input [yellow] 5" xfId="5749"/>
    <cellStyle name="Input [yellow]_(C) WHE Proforma with ITC cash grant 10 Yr Amort_for deferral_102809" xfId="5750"/>
    <cellStyle name="Input 2" xfId="5751"/>
    <cellStyle name="Input 2 2" xfId="5752"/>
    <cellStyle name="Input 3" xfId="5753"/>
    <cellStyle name="Input 3 2" xfId="5754"/>
    <cellStyle name="Input 3 3" xfId="5755"/>
    <cellStyle name="Input 3 4" xfId="5756"/>
    <cellStyle name="Input 4" xfId="5757"/>
    <cellStyle name="Input 4 2" xfId="5758"/>
    <cellStyle name="Input 4 3" xfId="5759"/>
    <cellStyle name="Input 5" xfId="5760"/>
    <cellStyle name="Input 6" xfId="5761"/>
    <cellStyle name="Input 7" xfId="5762"/>
    <cellStyle name="Input 8" xfId="5763"/>
    <cellStyle name="Input 9" xfId="5764"/>
    <cellStyle name="Input Cells" xfId="310"/>
    <cellStyle name="Input Cells Percent" xfId="311"/>
    <cellStyle name="Input Cells_4.34E Mint Farm Deferral" xfId="5765"/>
    <cellStyle name="Lines" xfId="312"/>
    <cellStyle name="Lines 2" xfId="5766"/>
    <cellStyle name="Lines 3" xfId="5767"/>
    <cellStyle name="LINKED" xfId="313"/>
    <cellStyle name="Linked Cell" xfId="314" builtinId="24" customBuiltin="1"/>
    <cellStyle name="Linked Cell 2" xfId="5768"/>
    <cellStyle name="Linked Cell 2 2" xfId="5769"/>
    <cellStyle name="Linked Cell 3" xfId="5770"/>
    <cellStyle name="Linked Cell 3 2" xfId="5771"/>
    <cellStyle name="Linked Cell 3 3" xfId="5772"/>
    <cellStyle name="Linked Cell 3 4" xfId="5773"/>
    <cellStyle name="modified border" xfId="315"/>
    <cellStyle name="modified border 2" xfId="316"/>
    <cellStyle name="modified border 3" xfId="317"/>
    <cellStyle name="modified border 4" xfId="318"/>
    <cellStyle name="modified border_4.34E Mint Farm Deferral" xfId="5774"/>
    <cellStyle name="modified border1" xfId="319"/>
    <cellStyle name="modified border1 2" xfId="320"/>
    <cellStyle name="modified border1 3" xfId="321"/>
    <cellStyle name="modified border1 4" xfId="322"/>
    <cellStyle name="modified border1_4.34E Mint Farm Deferral" xfId="5775"/>
    <cellStyle name="Neutral" xfId="323" builtinId="28" customBuiltin="1"/>
    <cellStyle name="Neutral 2" xfId="5776"/>
    <cellStyle name="Neutral 2 2" xfId="5777"/>
    <cellStyle name="Neutral 3" xfId="5778"/>
    <cellStyle name="Neutral 3 2" xfId="5779"/>
    <cellStyle name="Neutral 3 3" xfId="5780"/>
    <cellStyle name="Neutral 3 4" xfId="5781"/>
    <cellStyle name="no dec" xfId="324"/>
    <cellStyle name="no dec 2" xfId="5782"/>
    <cellStyle name="Normal" xfId="0" builtinId="0"/>
    <cellStyle name="Normal - Style1" xfId="325"/>
    <cellStyle name="Normal - Style1 2" xfId="326"/>
    <cellStyle name="Normal - Style1 2 2" xfId="5783"/>
    <cellStyle name="Normal - Style1 2 2 2" xfId="5784"/>
    <cellStyle name="Normal - Style1 2 3" xfId="5785"/>
    <cellStyle name="Normal - Style1 3" xfId="327"/>
    <cellStyle name="Normal - Style1 3 2" xfId="5786"/>
    <cellStyle name="Normal - Style1 3 2 2" xfId="5787"/>
    <cellStyle name="Normal - Style1 3 3" xfId="5788"/>
    <cellStyle name="Normal - Style1 4" xfId="328"/>
    <cellStyle name="Normal - Style1 4 2" xfId="5789"/>
    <cellStyle name="Normal - Style1 4 2 2" xfId="5790"/>
    <cellStyle name="Normal - Style1 4 3" xfId="5791"/>
    <cellStyle name="Normal - Style1 5" xfId="5792"/>
    <cellStyle name="Normal - Style1 5 2" xfId="5793"/>
    <cellStyle name="Normal - Style1 5 3" xfId="5794"/>
    <cellStyle name="Normal - Style1 6" xfId="5795"/>
    <cellStyle name="Normal - Style1 6 2" xfId="5796"/>
    <cellStyle name="Normal - Style1 6 2 2" xfId="5797"/>
    <cellStyle name="Normal - Style1 6 3" xfId="5798"/>
    <cellStyle name="Normal - Style1 6 4" xfId="5799"/>
    <cellStyle name="Normal - Style1_(C) WHE Proforma with ITC cash grant 10 Yr Amort_for deferral_102809" xfId="5800"/>
    <cellStyle name="Normal 10" xfId="462"/>
    <cellStyle name="Normal 10 2" xfId="474"/>
    <cellStyle name="Normal 10 2 2" xfId="5801"/>
    <cellStyle name="Normal 10 2 2 2" xfId="5802"/>
    <cellStyle name="Normal 10 2 3" xfId="5803"/>
    <cellStyle name="Normal 10 3" xfId="5804"/>
    <cellStyle name="Normal 10 3 2" xfId="5805"/>
    <cellStyle name="Normal 10 3 2 2" xfId="5806"/>
    <cellStyle name="Normal 10 3 3" xfId="5807"/>
    <cellStyle name="Normal 10 4" xfId="5808"/>
    <cellStyle name="Normal 10 4 2" xfId="5809"/>
    <cellStyle name="Normal 10 4 2 2" xfId="5810"/>
    <cellStyle name="Normal 10 4 3" xfId="5811"/>
    <cellStyle name="Normal 10 5" xfId="5812"/>
    <cellStyle name="Normal 10 5 2" xfId="5813"/>
    <cellStyle name="Normal 10 5 3" xfId="5814"/>
    <cellStyle name="Normal 10 6" xfId="5815"/>
    <cellStyle name="Normal 10 6 2" xfId="5816"/>
    <cellStyle name="Normal 10 7" xfId="5817"/>
    <cellStyle name="Normal 10 8" xfId="5818"/>
    <cellStyle name="Normal 10_04.07E Wild Horse Wind Expansion" xfId="5819"/>
    <cellStyle name="Normal 100" xfId="5820"/>
    <cellStyle name="Normal 101" xfId="5821"/>
    <cellStyle name="Normal 102" xfId="5822"/>
    <cellStyle name="Normal 103" xfId="5823"/>
    <cellStyle name="Normal 104" xfId="5824"/>
    <cellStyle name="Normal 105" xfId="5825"/>
    <cellStyle name="Normal 106" xfId="5826"/>
    <cellStyle name="Normal 107" xfId="5827"/>
    <cellStyle name="Normal 108" xfId="5828"/>
    <cellStyle name="Normal 109" xfId="5829"/>
    <cellStyle name="Normal 11" xfId="470"/>
    <cellStyle name="Normal 11 2" xfId="473"/>
    <cellStyle name="Normal 11 2 2" xfId="5830"/>
    <cellStyle name="Normal 11 2 2 2" xfId="5831"/>
    <cellStyle name="Normal 11 2 3" xfId="5832"/>
    <cellStyle name="Normal 11 3" xfId="5833"/>
    <cellStyle name="Normal 11 3 2" xfId="5834"/>
    <cellStyle name="Normal 11 3 3" xfId="5835"/>
    <cellStyle name="Normal 11 4" xfId="5836"/>
    <cellStyle name="Normal 11 4 2" xfId="5837"/>
    <cellStyle name="Normal 11 5" xfId="5838"/>
    <cellStyle name="Normal 11 6" xfId="5839"/>
    <cellStyle name="Normal 110" xfId="5840"/>
    <cellStyle name="Normal 12" xfId="471"/>
    <cellStyle name="Normal 12 2" xfId="5841"/>
    <cellStyle name="Normal 12 2 2" xfId="5842"/>
    <cellStyle name="Normal 12 2 2 2" xfId="5843"/>
    <cellStyle name="Normal 12 2 3" xfId="5844"/>
    <cellStyle name="Normal 12 3" xfId="5845"/>
    <cellStyle name="Normal 12 3 2" xfId="5846"/>
    <cellStyle name="Normal 12 3 3" xfId="5847"/>
    <cellStyle name="Normal 12 4" xfId="5848"/>
    <cellStyle name="Normal 12 4 2" xfId="5849"/>
    <cellStyle name="Normal 12 5" xfId="5850"/>
    <cellStyle name="Normal 12 6" xfId="5851"/>
    <cellStyle name="Normal 13" xfId="600"/>
    <cellStyle name="Normal 13 2" xfId="5852"/>
    <cellStyle name="Normal 13 2 2" xfId="5853"/>
    <cellStyle name="Normal 13 2 2 2" xfId="5854"/>
    <cellStyle name="Normal 13 2 3" xfId="5855"/>
    <cellStyle name="Normal 13 3" xfId="5856"/>
    <cellStyle name="Normal 13 3 2" xfId="5857"/>
    <cellStyle name="Normal 13 3 3" xfId="5858"/>
    <cellStyle name="Normal 13 4" xfId="5859"/>
    <cellStyle name="Normal 13 4 2" xfId="5860"/>
    <cellStyle name="Normal 13 5" xfId="5861"/>
    <cellStyle name="Normal 13 6" xfId="5862"/>
    <cellStyle name="Normal 14" xfId="5863"/>
    <cellStyle name="Normal 14 2" xfId="5864"/>
    <cellStyle name="Normal 14 2 2" xfId="5865"/>
    <cellStyle name="Normal 14 3" xfId="5866"/>
    <cellStyle name="Normal 15" xfId="5867"/>
    <cellStyle name="Normal 15 2" xfId="5868"/>
    <cellStyle name="Normal 15 3" xfId="5869"/>
    <cellStyle name="Normal 15 3 2" xfId="5870"/>
    <cellStyle name="Normal 15 3 3" xfId="5871"/>
    <cellStyle name="Normal 15 4" xfId="5872"/>
    <cellStyle name="Normal 15 4 2" xfId="5873"/>
    <cellStyle name="Normal 15 5" xfId="5874"/>
    <cellStyle name="Normal 15 6" xfId="5875"/>
    <cellStyle name="Normal 16" xfId="5876"/>
    <cellStyle name="Normal 16 2" xfId="5877"/>
    <cellStyle name="Normal 16 3" xfId="5878"/>
    <cellStyle name="Normal 16 3 2" xfId="5879"/>
    <cellStyle name="Normal 16 3 3" xfId="5880"/>
    <cellStyle name="Normal 16 4" xfId="5881"/>
    <cellStyle name="Normal 16 4 2" xfId="5882"/>
    <cellStyle name="Normal 16 5" xfId="5883"/>
    <cellStyle name="Normal 16 6" xfId="5884"/>
    <cellStyle name="Normal 17" xfId="5885"/>
    <cellStyle name="Normal 17 2" xfId="5886"/>
    <cellStyle name="Normal 17 3" xfId="5887"/>
    <cellStyle name="Normal 17 3 2" xfId="5888"/>
    <cellStyle name="Normal 17 4" xfId="5889"/>
    <cellStyle name="Normal 18" xfId="5890"/>
    <cellStyle name="Normal 18 2" xfId="5891"/>
    <cellStyle name="Normal 18 3" xfId="5892"/>
    <cellStyle name="Normal 18 3 2" xfId="5893"/>
    <cellStyle name="Normal 18 4" xfId="5894"/>
    <cellStyle name="Normal 19" xfId="5895"/>
    <cellStyle name="Normal 19 2" xfId="5896"/>
    <cellStyle name="Normal 19 3" xfId="5897"/>
    <cellStyle name="Normal 19 3 2" xfId="5898"/>
    <cellStyle name="Normal 2" xfId="329"/>
    <cellStyle name="Normal 2 2" xfId="330"/>
    <cellStyle name="Normal 2 2 2" xfId="331"/>
    <cellStyle name="Normal 2 2 3" xfId="332"/>
    <cellStyle name="Normal 2 2 4" xfId="5899"/>
    <cellStyle name="Normal 2 2 4 2" xfId="5900"/>
    <cellStyle name="Normal 2 2 5" xfId="5901"/>
    <cellStyle name="Normal 2 2_4.14E Miscellaneous Operating Expense working file" xfId="333"/>
    <cellStyle name="Normal 2 3" xfId="334"/>
    <cellStyle name="Normal 2 3 2" xfId="5902"/>
    <cellStyle name="Normal 2 4" xfId="335"/>
    <cellStyle name="Normal 2 4 2" xfId="5903"/>
    <cellStyle name="Normal 2 5" xfId="336"/>
    <cellStyle name="Normal 2 5 2" xfId="5904"/>
    <cellStyle name="Normal 2 6" xfId="337"/>
    <cellStyle name="Normal 2 6 2" xfId="5905"/>
    <cellStyle name="Normal 2 6 2 2" xfId="5906"/>
    <cellStyle name="Normal 2 6 3" xfId="5907"/>
    <cellStyle name="Normal 2 7" xfId="5908"/>
    <cellStyle name="Normal 2 7 2" xfId="5909"/>
    <cellStyle name="Normal 2 7 2 2" xfId="5910"/>
    <cellStyle name="Normal 2 7 3" xfId="5911"/>
    <cellStyle name="Normal 2 8" xfId="5912"/>
    <cellStyle name="Normal 2 8 2" xfId="5913"/>
    <cellStyle name="Normal 2 8 2 2" xfId="5914"/>
    <cellStyle name="Normal 2 8 2 2 2" xfId="5915"/>
    <cellStyle name="Normal 2 8 2 3" xfId="5916"/>
    <cellStyle name="Normal 2 8 3" xfId="5917"/>
    <cellStyle name="Normal 2 8 3 2" xfId="5918"/>
    <cellStyle name="Normal 2 8 4" xfId="5919"/>
    <cellStyle name="Normal 2 9" xfId="5920"/>
    <cellStyle name="Normal 2 9 2" xfId="5921"/>
    <cellStyle name="Normal 2 9 2 2" xfId="5922"/>
    <cellStyle name="Normal 2 9 3" xfId="5923"/>
    <cellStyle name="Normal 2_16.37E Wild Horse Expansion DeferralRevwrkingfile SF" xfId="5924"/>
    <cellStyle name="Normal 2_GRC 2009 Load Research Rate Schedule Statistics - v2 2-26-2009" xfId="338"/>
    <cellStyle name="Normal 20" xfId="5925"/>
    <cellStyle name="Normal 20 2" xfId="5926"/>
    <cellStyle name="Normal 20 2 2" xfId="5927"/>
    <cellStyle name="Normal 20 3" xfId="5928"/>
    <cellStyle name="Normal 20 3 2" xfId="5929"/>
    <cellStyle name="Normal 20 4" xfId="5930"/>
    <cellStyle name="Normal 20 4 2" xfId="5931"/>
    <cellStyle name="Normal 20 5" xfId="5932"/>
    <cellStyle name="Normal 21" xfId="5933"/>
    <cellStyle name="Normal 21 2" xfId="5934"/>
    <cellStyle name="Normal 21 2 2" xfId="5935"/>
    <cellStyle name="Normal 21 2 3" xfId="5936"/>
    <cellStyle name="Normal 21 3" xfId="5937"/>
    <cellStyle name="Normal 21 3 2" xfId="5938"/>
    <cellStyle name="Normal 21 4" xfId="5939"/>
    <cellStyle name="Normal 21 5" xfId="5940"/>
    <cellStyle name="Normal 22" xfId="5941"/>
    <cellStyle name="Normal 22 2" xfId="5942"/>
    <cellStyle name="Normal 22 2 2" xfId="5943"/>
    <cellStyle name="Normal 22 2 3" xfId="5944"/>
    <cellStyle name="Normal 22 3" xfId="5945"/>
    <cellStyle name="Normal 22 3 2" xfId="5946"/>
    <cellStyle name="Normal 22 4" xfId="5947"/>
    <cellStyle name="Normal 22 5" xfId="5948"/>
    <cellStyle name="Normal 23" xfId="5949"/>
    <cellStyle name="Normal 23 2" xfId="5950"/>
    <cellStyle name="Normal 23 2 2" xfId="5951"/>
    <cellStyle name="Normal 23 2 3" xfId="5952"/>
    <cellStyle name="Normal 23 3" xfId="5953"/>
    <cellStyle name="Normal 23 3 2" xfId="5954"/>
    <cellStyle name="Normal 23 4" xfId="5955"/>
    <cellStyle name="Normal 23 5" xfId="5956"/>
    <cellStyle name="Normal 24" xfId="5957"/>
    <cellStyle name="Normal 24 2" xfId="5958"/>
    <cellStyle name="Normal 24 2 2" xfId="5959"/>
    <cellStyle name="Normal 24 2 3" xfId="5960"/>
    <cellStyle name="Normal 24 3" xfId="5961"/>
    <cellStyle name="Normal 24 3 2" xfId="5962"/>
    <cellStyle name="Normal 24 4" xfId="5963"/>
    <cellStyle name="Normal 24 5" xfId="5964"/>
    <cellStyle name="Normal 25" xfId="5965"/>
    <cellStyle name="Normal 25 2" xfId="5966"/>
    <cellStyle name="Normal 25 2 2" xfId="5967"/>
    <cellStyle name="Normal 25 2 3" xfId="5968"/>
    <cellStyle name="Normal 25 3" xfId="5969"/>
    <cellStyle name="Normal 25 3 2" xfId="5970"/>
    <cellStyle name="Normal 25 4" xfId="5971"/>
    <cellStyle name="Normal 25 5" xfId="5972"/>
    <cellStyle name="Normal 26" xfId="5973"/>
    <cellStyle name="Normal 26 2" xfId="5974"/>
    <cellStyle name="Normal 26 2 2" xfId="5975"/>
    <cellStyle name="Normal 26 2 3" xfId="5976"/>
    <cellStyle name="Normal 26 3" xfId="5977"/>
    <cellStyle name="Normal 26 3 2" xfId="5978"/>
    <cellStyle name="Normal 26 4" xfId="5979"/>
    <cellStyle name="Normal 26 5" xfId="5980"/>
    <cellStyle name="Normal 27" xfId="5981"/>
    <cellStyle name="Normal 27 2" xfId="5982"/>
    <cellStyle name="Normal 27 2 2" xfId="5983"/>
    <cellStyle name="Normal 27 2 3" xfId="5984"/>
    <cellStyle name="Normal 27 3" xfId="5985"/>
    <cellStyle name="Normal 27 3 2" xfId="5986"/>
    <cellStyle name="Normal 27 4" xfId="5987"/>
    <cellStyle name="Normal 27 5" xfId="5988"/>
    <cellStyle name="Normal 28" xfId="5989"/>
    <cellStyle name="Normal 28 2" xfId="5990"/>
    <cellStyle name="Normal 28 2 2" xfId="5991"/>
    <cellStyle name="Normal 28 2 3" xfId="5992"/>
    <cellStyle name="Normal 28 3" xfId="5993"/>
    <cellStyle name="Normal 28 3 2" xfId="5994"/>
    <cellStyle name="Normal 28 4" xfId="5995"/>
    <cellStyle name="Normal 28 5" xfId="5996"/>
    <cellStyle name="Normal 29" xfId="5997"/>
    <cellStyle name="Normal 29 2" xfId="5998"/>
    <cellStyle name="Normal 29 2 2" xfId="5999"/>
    <cellStyle name="Normal 29 2 3" xfId="6000"/>
    <cellStyle name="Normal 29 3" xfId="6001"/>
    <cellStyle name="Normal 29 3 2" xfId="6002"/>
    <cellStyle name="Normal 29 4" xfId="6003"/>
    <cellStyle name="Normal 29 5" xfId="6004"/>
    <cellStyle name="Normal 3" xfId="339"/>
    <cellStyle name="Normal 3 2" xfId="340"/>
    <cellStyle name="Normal 3 2 2" xfId="6005"/>
    <cellStyle name="Normal 3 2 2 2" xfId="6006"/>
    <cellStyle name="Normal 3 2 3" xfId="6007"/>
    <cellStyle name="Normal 3 3" xfId="341"/>
    <cellStyle name="Normal 3 3 2" xfId="6008"/>
    <cellStyle name="Normal 3 3 2 2" xfId="6009"/>
    <cellStyle name="Normal 3 3 3" xfId="6010"/>
    <cellStyle name="Normal 3 4" xfId="6011"/>
    <cellStyle name="Normal 3 4 2" xfId="6012"/>
    <cellStyle name="Normal 3 4 2 2" xfId="6013"/>
    <cellStyle name="Normal 3 4 3" xfId="6014"/>
    <cellStyle name="Normal 3 4 3 2" xfId="6015"/>
    <cellStyle name="Normal 3 4 4" xfId="6016"/>
    <cellStyle name="Normal 3 4 4 2" xfId="6017"/>
    <cellStyle name="Normal 3 5" xfId="6018"/>
    <cellStyle name="Normal 3 5 2" xfId="6019"/>
    <cellStyle name="Normal 3_4.14E Miscellaneous Operating Expense working file" xfId="342"/>
    <cellStyle name="Normal 30" xfId="6020"/>
    <cellStyle name="Normal 30 2" xfId="6021"/>
    <cellStyle name="Normal 30 2 2" xfId="6022"/>
    <cellStyle name="Normal 30 2 3" xfId="6023"/>
    <cellStyle name="Normal 30 3" xfId="6024"/>
    <cellStyle name="Normal 30 3 2" xfId="6025"/>
    <cellStyle name="Normal 30 4" xfId="6026"/>
    <cellStyle name="Normal 30 5" xfId="6027"/>
    <cellStyle name="Normal 31" xfId="6028"/>
    <cellStyle name="Normal 31 2" xfId="6029"/>
    <cellStyle name="Normal 31 2 2" xfId="6030"/>
    <cellStyle name="Normal 31 2 3" xfId="6031"/>
    <cellStyle name="Normal 31 3" xfId="6032"/>
    <cellStyle name="Normal 31 3 2" xfId="6033"/>
    <cellStyle name="Normal 31 4" xfId="6034"/>
    <cellStyle name="Normal 31 5" xfId="6035"/>
    <cellStyle name="Normal 32" xfId="6036"/>
    <cellStyle name="Normal 32 2" xfId="6037"/>
    <cellStyle name="Normal 32 2 2" xfId="6038"/>
    <cellStyle name="Normal 32 2 3" xfId="6039"/>
    <cellStyle name="Normal 32 3" xfId="6040"/>
    <cellStyle name="Normal 32 3 2" xfId="6041"/>
    <cellStyle name="Normal 32 4" xfId="6042"/>
    <cellStyle name="Normal 32 5" xfId="6043"/>
    <cellStyle name="Normal 33" xfId="6044"/>
    <cellStyle name="Normal 33 2" xfId="6045"/>
    <cellStyle name="Normal 33 2 2" xfId="6046"/>
    <cellStyle name="Normal 33 2 3" xfId="6047"/>
    <cellStyle name="Normal 33 3" xfId="6048"/>
    <cellStyle name="Normal 33 3 2" xfId="6049"/>
    <cellStyle name="Normal 33 4" xfId="6050"/>
    <cellStyle name="Normal 33 5" xfId="6051"/>
    <cellStyle name="Normal 34" xfId="6052"/>
    <cellStyle name="Normal 34 2" xfId="6053"/>
    <cellStyle name="Normal 34 2 2" xfId="6054"/>
    <cellStyle name="Normal 34 2 3" xfId="6055"/>
    <cellStyle name="Normal 34 3" xfId="6056"/>
    <cellStyle name="Normal 34 3 2" xfId="6057"/>
    <cellStyle name="Normal 34 4" xfId="6058"/>
    <cellStyle name="Normal 34 5" xfId="6059"/>
    <cellStyle name="Normal 35" xfId="6060"/>
    <cellStyle name="Normal 35 2" xfId="6061"/>
    <cellStyle name="Normal 35 2 2" xfId="6062"/>
    <cellStyle name="Normal 35 2 3" xfId="6063"/>
    <cellStyle name="Normal 35 3" xfId="6064"/>
    <cellStyle name="Normal 35 3 2" xfId="6065"/>
    <cellStyle name="Normal 35 4" xfId="6066"/>
    <cellStyle name="Normal 35 5" xfId="6067"/>
    <cellStyle name="Normal 36" xfId="6068"/>
    <cellStyle name="Normal 36 2" xfId="6069"/>
    <cellStyle name="Normal 36 2 2" xfId="6070"/>
    <cellStyle name="Normal 36 2 3" xfId="6071"/>
    <cellStyle name="Normal 36 3" xfId="6072"/>
    <cellStyle name="Normal 36 3 2" xfId="6073"/>
    <cellStyle name="Normal 36 4" xfId="6074"/>
    <cellStyle name="Normal 36 5" xfId="6075"/>
    <cellStyle name="Normal 37" xfId="6076"/>
    <cellStyle name="Normal 37 2" xfId="6077"/>
    <cellStyle name="Normal 37 2 2" xfId="6078"/>
    <cellStyle name="Normal 37 2 3" xfId="6079"/>
    <cellStyle name="Normal 37 3" xfId="6080"/>
    <cellStyle name="Normal 37 3 2" xfId="6081"/>
    <cellStyle name="Normal 37 4" xfId="6082"/>
    <cellStyle name="Normal 37 5" xfId="6083"/>
    <cellStyle name="Normal 38" xfId="6084"/>
    <cellStyle name="Normal 38 2" xfId="6085"/>
    <cellStyle name="Normal 38 2 2" xfId="6086"/>
    <cellStyle name="Normal 38 2 3" xfId="6087"/>
    <cellStyle name="Normal 38 3" xfId="6088"/>
    <cellStyle name="Normal 38 3 2" xfId="6089"/>
    <cellStyle name="Normal 38 4" xfId="6090"/>
    <cellStyle name="Normal 38 5" xfId="6091"/>
    <cellStyle name="Normal 39" xfId="6092"/>
    <cellStyle name="Normal 39 2" xfId="6093"/>
    <cellStyle name="Normal 39 2 2" xfId="6094"/>
    <cellStyle name="Normal 39 2 3" xfId="6095"/>
    <cellStyle name="Normal 39 3" xfId="6096"/>
    <cellStyle name="Normal 39 3 2" xfId="6097"/>
    <cellStyle name="Normal 39 4" xfId="6098"/>
    <cellStyle name="Normal 39 5" xfId="6099"/>
    <cellStyle name="Normal 4" xfId="343"/>
    <cellStyle name="Normal 4 2" xfId="6100"/>
    <cellStyle name="Normal 4 2 2" xfId="6101"/>
    <cellStyle name="Normal 4 2 2 2" xfId="6102"/>
    <cellStyle name="Normal 4 2 2 3" xfId="6103"/>
    <cellStyle name="Normal 4 2 3" xfId="6104"/>
    <cellStyle name="Normal 4 2 3 2" xfId="6105"/>
    <cellStyle name="Normal 4 2 4" xfId="6106"/>
    <cellStyle name="Normal 4 2 5" xfId="6107"/>
    <cellStyle name="Normal 4 3" xfId="6108"/>
    <cellStyle name="Normal 4 3 2" xfId="6109"/>
    <cellStyle name="Normal 4 4" xfId="6110"/>
    <cellStyle name="Normal 40" xfId="6111"/>
    <cellStyle name="Normal 41" xfId="6112"/>
    <cellStyle name="Normal 41 2" xfId="6113"/>
    <cellStyle name="Normal 41 2 2" xfId="6114"/>
    <cellStyle name="Normal 41 3" xfId="6115"/>
    <cellStyle name="Normal 41 3 2" xfId="6116"/>
    <cellStyle name="Normal 41 4" xfId="6117"/>
    <cellStyle name="Normal 41 4 2" xfId="6118"/>
    <cellStyle name="Normal 42" xfId="6119"/>
    <cellStyle name="Normal 42 2" xfId="6120"/>
    <cellStyle name="Normal 42 2 2" xfId="6121"/>
    <cellStyle name="Normal 42 2 2 2" xfId="6122"/>
    <cellStyle name="Normal 42 2 3" xfId="6123"/>
    <cellStyle name="Normal 42 3" xfId="6124"/>
    <cellStyle name="Normal 42 3 2" xfId="6125"/>
    <cellStyle name="Normal 42 4" xfId="6126"/>
    <cellStyle name="Normal 42 4 2" xfId="6127"/>
    <cellStyle name="Normal 42 5" xfId="6128"/>
    <cellStyle name="Normal 42 5 2" xfId="6129"/>
    <cellStyle name="Normal 43" xfId="6130"/>
    <cellStyle name="Normal 43 2" xfId="6131"/>
    <cellStyle name="Normal 43 3" xfId="6132"/>
    <cellStyle name="Normal 43 3 2" xfId="6133"/>
    <cellStyle name="Normal 44" xfId="6134"/>
    <cellStyle name="Normal 44 2" xfId="6135"/>
    <cellStyle name="Normal 44 2 2" xfId="6136"/>
    <cellStyle name="Normal 44 2 2 2" xfId="6137"/>
    <cellStyle name="Normal 44 2 3" xfId="6138"/>
    <cellStyle name="Normal 44 2 4" xfId="6139"/>
    <cellStyle name="Normal 44 3" xfId="6140"/>
    <cellStyle name="Normal 44 3 2" xfId="6141"/>
    <cellStyle name="Normal 44 3 3" xfId="6142"/>
    <cellStyle name="Normal 44 4" xfId="6143"/>
    <cellStyle name="Normal 44 4 2" xfId="6144"/>
    <cellStyle name="Normal 44 5" xfId="6145"/>
    <cellStyle name="Normal 44 5 2" xfId="6146"/>
    <cellStyle name="Normal 45" xfId="597"/>
    <cellStyle name="Normal 45 2" xfId="6147"/>
    <cellStyle name="Normal 45 2 2" xfId="6148"/>
    <cellStyle name="Normal 45 3" xfId="6149"/>
    <cellStyle name="Normal 45 4" xfId="6150"/>
    <cellStyle name="Normal 45 5" xfId="6151"/>
    <cellStyle name="Normal 46" xfId="6152"/>
    <cellStyle name="Normal 46 2" xfId="6153"/>
    <cellStyle name="Normal 46 2 2" xfId="6154"/>
    <cellStyle name="Normal 46 2 3" xfId="6155"/>
    <cellStyle name="Normal 46 3" xfId="6156"/>
    <cellStyle name="Normal 46 4" xfId="6157"/>
    <cellStyle name="Normal 46 5" xfId="6158"/>
    <cellStyle name="Normal 47" xfId="6159"/>
    <cellStyle name="Normal 47 2" xfId="6160"/>
    <cellStyle name="Normal 47 2 2" xfId="6161"/>
    <cellStyle name="Normal 47 3" xfId="6162"/>
    <cellStyle name="Normal 47 3 2" xfId="6163"/>
    <cellStyle name="Normal 47 4" xfId="6164"/>
    <cellStyle name="Normal 47 4 2" xfId="6165"/>
    <cellStyle name="Normal 48" xfId="6166"/>
    <cellStyle name="Normal 48 2" xfId="6167"/>
    <cellStyle name="Normal 48 2 2" xfId="6168"/>
    <cellStyle name="Normal 48 3" xfId="6169"/>
    <cellStyle name="Normal 48 3 2" xfId="6170"/>
    <cellStyle name="Normal 48 4" xfId="6171"/>
    <cellStyle name="Normal 48 4 2" xfId="6172"/>
    <cellStyle name="Normal 49" xfId="6173"/>
    <cellStyle name="Normal 49 2" xfId="6174"/>
    <cellStyle name="Normal 49 2 2" xfId="6175"/>
    <cellStyle name="Normal 49 3" xfId="6176"/>
    <cellStyle name="Normal 49 3 2" xfId="6177"/>
    <cellStyle name="Normal 49 4" xfId="6178"/>
    <cellStyle name="Normal 49 4 2" xfId="6179"/>
    <cellStyle name="Normal 5" xfId="344"/>
    <cellStyle name="Normal 5 2" xfId="6180"/>
    <cellStyle name="Normal 5 2 2" xfId="6181"/>
    <cellStyle name="Normal 5 3" xfId="6182"/>
    <cellStyle name="Normal 50" xfId="6183"/>
    <cellStyle name="Normal 50 2" xfId="6184"/>
    <cellStyle name="Normal 50 2 2" xfId="6185"/>
    <cellStyle name="Normal 50 3" xfId="6186"/>
    <cellStyle name="Normal 50 3 2" xfId="6187"/>
    <cellStyle name="Normal 50 4" xfId="6188"/>
    <cellStyle name="Normal 50 4 2" xfId="6189"/>
    <cellStyle name="Normal 51" xfId="6190"/>
    <cellStyle name="Normal 51 2" xfId="6191"/>
    <cellStyle name="Normal 51 2 2" xfId="6192"/>
    <cellStyle name="Normal 51 2 3" xfId="6193"/>
    <cellStyle name="Normal 51 3" xfId="6194"/>
    <cellStyle name="Normal 51 4" xfId="6195"/>
    <cellStyle name="Normal 51 5" xfId="6196"/>
    <cellStyle name="Normal 52" xfId="6197"/>
    <cellStyle name="Normal 53" xfId="6198"/>
    <cellStyle name="Normal 53 2" xfId="6199"/>
    <cellStyle name="Normal 53 3" xfId="6200"/>
    <cellStyle name="Normal 53 3 2" xfId="6201"/>
    <cellStyle name="Normal 53 4" xfId="6202"/>
    <cellStyle name="Normal 54" xfId="6203"/>
    <cellStyle name="Normal 54 2" xfId="6204"/>
    <cellStyle name="Normal 54 3" xfId="6205"/>
    <cellStyle name="Normal 54 3 2" xfId="6206"/>
    <cellStyle name="Normal 54 4" xfId="6207"/>
    <cellStyle name="Normal 55" xfId="6208"/>
    <cellStyle name="Normal 55 2" xfId="6209"/>
    <cellStyle name="Normal 55 2 2" xfId="6210"/>
    <cellStyle name="Normal 55 3" xfId="6211"/>
    <cellStyle name="Normal 56" xfId="6212"/>
    <cellStyle name="Normal 56 2" xfId="6213"/>
    <cellStyle name="Normal 56 2 2" xfId="6214"/>
    <cellStyle name="Normal 56 3" xfId="6215"/>
    <cellStyle name="Normal 57" xfId="6216"/>
    <cellStyle name="Normal 57 2" xfId="6217"/>
    <cellStyle name="Normal 58" xfId="6218"/>
    <cellStyle name="Normal 58 2" xfId="6219"/>
    <cellStyle name="Normal 59" xfId="6220"/>
    <cellStyle name="Normal 59 2" xfId="6221"/>
    <cellStyle name="Normal 6" xfId="345"/>
    <cellStyle name="Normal 6 2" xfId="592"/>
    <cellStyle name="Normal 6 2 2" xfId="6222"/>
    <cellStyle name="Normal 6 2 2 2" xfId="6223"/>
    <cellStyle name="Normal 6 2 3" xfId="6224"/>
    <cellStyle name="Normal 6_2010 PTC's Sept10_Aug11 (Version 4)" xfId="593"/>
    <cellStyle name="Normal 60" xfId="6225"/>
    <cellStyle name="Normal 60 2" xfId="6226"/>
    <cellStyle name="Normal 61" xfId="6227"/>
    <cellStyle name="Normal 61 2" xfId="6228"/>
    <cellStyle name="Normal 62" xfId="6229"/>
    <cellStyle name="Normal 62 2" xfId="6230"/>
    <cellStyle name="Normal 63" xfId="6231"/>
    <cellStyle name="Normal 63 2" xfId="6232"/>
    <cellStyle name="Normal 64" xfId="6233"/>
    <cellStyle name="Normal 64 2" xfId="6234"/>
    <cellStyle name="Normal 65" xfId="6235"/>
    <cellStyle name="Normal 65 2" xfId="6236"/>
    <cellStyle name="Normal 66" xfId="6237"/>
    <cellStyle name="Normal 66 2" xfId="6238"/>
    <cellStyle name="Normal 67" xfId="6239"/>
    <cellStyle name="Normal 67 2" xfId="6240"/>
    <cellStyle name="Normal 68" xfId="6241"/>
    <cellStyle name="Normal 68 2" xfId="6242"/>
    <cellStyle name="Normal 69" xfId="6243"/>
    <cellStyle name="Normal 69 2" xfId="6244"/>
    <cellStyle name="Normal 7" xfId="346"/>
    <cellStyle name="Normal 7 2" xfId="6245"/>
    <cellStyle name="Normal 7 2 2" xfId="6246"/>
    <cellStyle name="Normal 7 2 2 2" xfId="6247"/>
    <cellStyle name="Normal 7 2 3" xfId="6248"/>
    <cellStyle name="Normal 70" xfId="6249"/>
    <cellStyle name="Normal 70 2" xfId="6250"/>
    <cellStyle name="Normal 71" xfId="6251"/>
    <cellStyle name="Normal 71 2" xfId="6252"/>
    <cellStyle name="Normal 72" xfId="6253"/>
    <cellStyle name="Normal 72 2" xfId="6254"/>
    <cellStyle name="Normal 73" xfId="6255"/>
    <cellStyle name="Normal 73 2" xfId="6256"/>
    <cellStyle name="Normal 74" xfId="6257"/>
    <cellStyle name="Normal 75" xfId="6258"/>
    <cellStyle name="Normal 76" xfId="6259"/>
    <cellStyle name="Normal 77" xfId="6260"/>
    <cellStyle name="Normal 78" xfId="6261"/>
    <cellStyle name="Normal 79" xfId="6262"/>
    <cellStyle name="Normal 8" xfId="347"/>
    <cellStyle name="Normal 8 2" xfId="6263"/>
    <cellStyle name="Normal 8 2 2" xfId="6264"/>
    <cellStyle name="Normal 8 2 2 2" xfId="6265"/>
    <cellStyle name="Normal 8 2 3" xfId="6266"/>
    <cellStyle name="Normal 80" xfId="6267"/>
    <cellStyle name="Normal 81" xfId="6268"/>
    <cellStyle name="Normal 82" xfId="6269"/>
    <cellStyle name="Normal 83" xfId="6270"/>
    <cellStyle name="Normal 84" xfId="6271"/>
    <cellStyle name="Normal 85" xfId="6272"/>
    <cellStyle name="Normal 86" xfId="6273"/>
    <cellStyle name="Normal 87" xfId="6274"/>
    <cellStyle name="Normal 88" xfId="6275"/>
    <cellStyle name="Normal 89" xfId="6276"/>
    <cellStyle name="Normal 9" xfId="348"/>
    <cellStyle name="Normal 9 2" xfId="6277"/>
    <cellStyle name="Normal 9 2 2" xfId="6278"/>
    <cellStyle name="Normal 9 2 2 2" xfId="6279"/>
    <cellStyle name="Normal 9 2 3" xfId="6280"/>
    <cellStyle name="Normal 90" xfId="6281"/>
    <cellStyle name="Normal 91" xfId="6282"/>
    <cellStyle name="Normal 92" xfId="6283"/>
    <cellStyle name="Normal 93" xfId="6284"/>
    <cellStyle name="Normal 94" xfId="6285"/>
    <cellStyle name="Normal 95" xfId="6286"/>
    <cellStyle name="Normal 96" xfId="6287"/>
    <cellStyle name="Normal 97" xfId="6288"/>
    <cellStyle name="Normal 98" xfId="6289"/>
    <cellStyle name="Normal 99" xfId="6290"/>
    <cellStyle name="Normal_2008 PSE System Load Build-Up at System - Top 12-200 CPs and NCPs" xfId="6291"/>
    <cellStyle name="Normal_2010FY PSE On and Off System Rec and Gen - all" xfId="6292"/>
    <cellStyle name="Normal_Energy and Demand Allocations_TYE 09-30-2003_WEATHER ADJUSTEDV5" xfId="599"/>
    <cellStyle name="Normal_Top 200" xfId="6293"/>
    <cellStyle name="Note" xfId="349" builtinId="10" customBuiltin="1"/>
    <cellStyle name="Note 10" xfId="350"/>
    <cellStyle name="Note 10 2" xfId="6294"/>
    <cellStyle name="Note 11" xfId="351"/>
    <cellStyle name="Note 11 2" xfId="6295"/>
    <cellStyle name="Note 12" xfId="6296"/>
    <cellStyle name="Note 12 2" xfId="6297"/>
    <cellStyle name="Note 12 3" xfId="6298"/>
    <cellStyle name="Note 12 3 2" xfId="6299"/>
    <cellStyle name="Note 12 4" xfId="6300"/>
    <cellStyle name="Note 2" xfId="352"/>
    <cellStyle name="Note 2 2" xfId="6301"/>
    <cellStyle name="Note 3" xfId="353"/>
    <cellStyle name="Note 4" xfId="354"/>
    <cellStyle name="Note 5" xfId="355"/>
    <cellStyle name="Note 6" xfId="356"/>
    <cellStyle name="Note 7" xfId="357"/>
    <cellStyle name="Note 8" xfId="358"/>
    <cellStyle name="Note 9" xfId="359"/>
    <cellStyle name="Output" xfId="360" builtinId="21" customBuiltin="1"/>
    <cellStyle name="Output 2" xfId="6302"/>
    <cellStyle name="Output 2 2" xfId="6303"/>
    <cellStyle name="Output 3" xfId="6304"/>
    <cellStyle name="Output 3 2" xfId="6305"/>
    <cellStyle name="Output 3 3" xfId="6306"/>
    <cellStyle name="Output 3 4" xfId="6307"/>
    <cellStyle name="Percen - Style1" xfId="361"/>
    <cellStyle name="Percen - Style2" xfId="362"/>
    <cellStyle name="Percen - Style3" xfId="363"/>
    <cellStyle name="Percen - Style3 2" xfId="6308"/>
    <cellStyle name="Percent" xfId="364" builtinId="5"/>
    <cellStyle name="Percent [2]" xfId="365"/>
    <cellStyle name="Percent [2] 2" xfId="594"/>
    <cellStyle name="Percent [2] 2 2" xfId="6309"/>
    <cellStyle name="Percent [2] 2 2 2" xfId="6310"/>
    <cellStyle name="Percent [2] 2 3" xfId="6311"/>
    <cellStyle name="Percent [2] 3" xfId="6312"/>
    <cellStyle name="Percent [2] 3 2" xfId="6313"/>
    <cellStyle name="Percent [2] 3 2 2" xfId="6314"/>
    <cellStyle name="Percent [2] 3 3" xfId="6315"/>
    <cellStyle name="Percent [2] 3 3 2" xfId="6316"/>
    <cellStyle name="Percent [2] 3 4" xfId="6317"/>
    <cellStyle name="Percent [2] 3 4 2" xfId="6318"/>
    <cellStyle name="Percent [2] 4" xfId="6319"/>
    <cellStyle name="Percent [2] 4 2" xfId="6320"/>
    <cellStyle name="Percent [2] 5" xfId="6321"/>
    <cellStyle name="Percent 10" xfId="6322"/>
    <cellStyle name="Percent 10 2" xfId="6323"/>
    <cellStyle name="Percent 10 3" xfId="6324"/>
    <cellStyle name="Percent 10 3 2" xfId="6325"/>
    <cellStyle name="Percent 11" xfId="6326"/>
    <cellStyle name="Percent 11 2" xfId="6327"/>
    <cellStyle name="Percent 11 2 2" xfId="6328"/>
    <cellStyle name="Percent 11 3" xfId="6329"/>
    <cellStyle name="Percent 11 3 2" xfId="6330"/>
    <cellStyle name="Percent 11 4" xfId="6331"/>
    <cellStyle name="Percent 11 4 2" xfId="6332"/>
    <cellStyle name="Percent 12" xfId="6333"/>
    <cellStyle name="Percent 12 2" xfId="6334"/>
    <cellStyle name="Percent 12 2 2" xfId="6335"/>
    <cellStyle name="Percent 12 2 2 2" xfId="6336"/>
    <cellStyle name="Percent 12 2 3" xfId="6337"/>
    <cellStyle name="Percent 12 3" xfId="6338"/>
    <cellStyle name="Percent 12 3 2" xfId="6339"/>
    <cellStyle name="Percent 12 4" xfId="6340"/>
    <cellStyle name="Percent 12 4 2" xfId="6341"/>
    <cellStyle name="Percent 12 5" xfId="6342"/>
    <cellStyle name="Percent 12 5 2" xfId="6343"/>
    <cellStyle name="Percent 13" xfId="6344"/>
    <cellStyle name="Percent 13 2" xfId="6345"/>
    <cellStyle name="Percent 13 2 2" xfId="6346"/>
    <cellStyle name="Percent 13 2 3" xfId="6347"/>
    <cellStyle name="Percent 13 3" xfId="6348"/>
    <cellStyle name="Percent 13 3 2" xfId="6349"/>
    <cellStyle name="Percent 13 4" xfId="6350"/>
    <cellStyle name="Percent 13 5" xfId="6351"/>
    <cellStyle name="Percent 14" xfId="6352"/>
    <cellStyle name="Percent 14 2" xfId="6353"/>
    <cellStyle name="Percent 14 2 2" xfId="6354"/>
    <cellStyle name="Percent 14 3" xfId="6355"/>
    <cellStyle name="Percent 14 4" xfId="6356"/>
    <cellStyle name="Percent 14 4 2" xfId="6357"/>
    <cellStyle name="Percent 14 5" xfId="6358"/>
    <cellStyle name="Percent 15" xfId="6359"/>
    <cellStyle name="Percent 15 2" xfId="6360"/>
    <cellStyle name="Percent 15 2 2" xfId="6361"/>
    <cellStyle name="Percent 15 2 3" xfId="6362"/>
    <cellStyle name="Percent 15 2 4" xfId="6363"/>
    <cellStyle name="Percent 15 3" xfId="6364"/>
    <cellStyle name="Percent 15 3 2" xfId="6365"/>
    <cellStyle name="Percent 15 4" xfId="6366"/>
    <cellStyle name="Percent 15 4 2" xfId="6367"/>
    <cellStyle name="Percent 15 5" xfId="6368"/>
    <cellStyle name="Percent 15 6" xfId="6369"/>
    <cellStyle name="Percent 16" xfId="6370"/>
    <cellStyle name="Percent 16 2" xfId="6371"/>
    <cellStyle name="Percent 16 2 2" xfId="6372"/>
    <cellStyle name="Percent 16 3" xfId="6373"/>
    <cellStyle name="Percent 16 3 2" xfId="6374"/>
    <cellStyle name="Percent 16 4" xfId="6375"/>
    <cellStyle name="Percent 16 4 2" xfId="6376"/>
    <cellStyle name="Percent 17" xfId="6377"/>
    <cellStyle name="Percent 17 2" xfId="6378"/>
    <cellStyle name="Percent 17 2 2" xfId="6379"/>
    <cellStyle name="Percent 17 3" xfId="6380"/>
    <cellStyle name="Percent 17 3 2" xfId="6381"/>
    <cellStyle name="Percent 17 4" xfId="6382"/>
    <cellStyle name="Percent 17 4 2" xfId="6383"/>
    <cellStyle name="Percent 18" xfId="6384"/>
    <cellStyle name="Percent 18 2" xfId="6385"/>
    <cellStyle name="Percent 18 2 2" xfId="6386"/>
    <cellStyle name="Percent 18 3" xfId="6387"/>
    <cellStyle name="Percent 18 3 2" xfId="6388"/>
    <cellStyle name="Percent 18 4" xfId="6389"/>
    <cellStyle name="Percent 18 4 2" xfId="6390"/>
    <cellStyle name="Percent 19" xfId="6391"/>
    <cellStyle name="Percent 19 2" xfId="6392"/>
    <cellStyle name="Percent 19 2 2" xfId="6393"/>
    <cellStyle name="Percent 19 3" xfId="6394"/>
    <cellStyle name="Percent 19 3 2" xfId="6395"/>
    <cellStyle name="Percent 19 4" xfId="6396"/>
    <cellStyle name="Percent 19 4 2" xfId="6397"/>
    <cellStyle name="Percent 2" xfId="366"/>
    <cellStyle name="Percent 2 2" xfId="595"/>
    <cellStyle name="Percent 2 2 2" xfId="6398"/>
    <cellStyle name="Percent 2 2 2 2" xfId="6399"/>
    <cellStyle name="Percent 2 2 3" xfId="6400"/>
    <cellStyle name="Percent 2 3" xfId="6401"/>
    <cellStyle name="Percent 2 3 2" xfId="6402"/>
    <cellStyle name="Percent 2 4" xfId="6403"/>
    <cellStyle name="Percent 2 4 2" xfId="6404"/>
    <cellStyle name="Percent 2 5" xfId="6405"/>
    <cellStyle name="Percent 20" xfId="6406"/>
    <cellStyle name="Percent 20 2" xfId="6407"/>
    <cellStyle name="Percent 20 2 2" xfId="6408"/>
    <cellStyle name="Percent 20 2 3" xfId="6409"/>
    <cellStyle name="Percent 20 2 4" xfId="6410"/>
    <cellStyle name="Percent 20 3" xfId="6411"/>
    <cellStyle name="Percent 20 4" xfId="6412"/>
    <cellStyle name="Percent 20 5" xfId="6413"/>
    <cellStyle name="Percent 21" xfId="6414"/>
    <cellStyle name="Percent 21 2" xfId="6415"/>
    <cellStyle name="Percent 21 3" xfId="6416"/>
    <cellStyle name="Percent 22" xfId="6417"/>
    <cellStyle name="Percent 22 2" xfId="6418"/>
    <cellStyle name="Percent 22 3" xfId="6419"/>
    <cellStyle name="Percent 22 3 2" xfId="6420"/>
    <cellStyle name="Percent 22 4" xfId="6421"/>
    <cellStyle name="Percent 23" xfId="6422"/>
    <cellStyle name="Percent 23 2" xfId="6423"/>
    <cellStyle name="Percent 23 3" xfId="6424"/>
    <cellStyle name="Percent 23 3 2" xfId="6425"/>
    <cellStyle name="Percent 23 4" xfId="6426"/>
    <cellStyle name="Percent 24" xfId="6427"/>
    <cellStyle name="Percent 24 2" xfId="6428"/>
    <cellStyle name="Percent 24 2 2" xfId="6429"/>
    <cellStyle name="Percent 24 3" xfId="6430"/>
    <cellStyle name="Percent 24 3 2" xfId="6431"/>
    <cellStyle name="Percent 24 4" xfId="6432"/>
    <cellStyle name="Percent 24 4 2" xfId="6433"/>
    <cellStyle name="Percent 24 5" xfId="6434"/>
    <cellStyle name="Percent 25" xfId="6435"/>
    <cellStyle name="Percent 25 2" xfId="6436"/>
    <cellStyle name="Percent 25 2 2" xfId="6437"/>
    <cellStyle name="Percent 25 3" xfId="6438"/>
    <cellStyle name="Percent 26" xfId="6439"/>
    <cellStyle name="Percent 26 2" xfId="6440"/>
    <cellStyle name="Percent 27" xfId="6441"/>
    <cellStyle name="Percent 27 2" xfId="6442"/>
    <cellStyle name="Percent 28" xfId="6443"/>
    <cellStyle name="Percent 28 2" xfId="6444"/>
    <cellStyle name="Percent 29" xfId="6445"/>
    <cellStyle name="Percent 29 2" xfId="6446"/>
    <cellStyle name="Percent 3" xfId="367"/>
    <cellStyle name="Percent 3 2" xfId="596"/>
    <cellStyle name="Percent 3 2 2" xfId="6447"/>
    <cellStyle name="Percent 3 2 2 2" xfId="6448"/>
    <cellStyle name="Percent 3 2 3" xfId="6449"/>
    <cellStyle name="Percent 3 3" xfId="6450"/>
    <cellStyle name="Percent 3 3 2" xfId="6451"/>
    <cellStyle name="Percent 3 4" xfId="6452"/>
    <cellStyle name="Percent 30" xfId="6453"/>
    <cellStyle name="Percent 30 2" xfId="6454"/>
    <cellStyle name="Percent 31" xfId="6455"/>
    <cellStyle name="Percent 31 2" xfId="6456"/>
    <cellStyle name="Percent 32" xfId="6457"/>
    <cellStyle name="Percent 32 2" xfId="6458"/>
    <cellStyle name="Percent 33" xfId="6459"/>
    <cellStyle name="Percent 33 2" xfId="6460"/>
    <cellStyle name="Percent 34" xfId="6461"/>
    <cellStyle name="Percent 34 2" xfId="6462"/>
    <cellStyle name="Percent 35" xfId="6463"/>
    <cellStyle name="Percent 35 2" xfId="6464"/>
    <cellStyle name="Percent 36" xfId="6465"/>
    <cellStyle name="Percent 36 2" xfId="6466"/>
    <cellStyle name="Percent 37" xfId="6467"/>
    <cellStyle name="Percent 37 2" xfId="6468"/>
    <cellStyle name="Percent 38" xfId="6469"/>
    <cellStyle name="Percent 38 2" xfId="6470"/>
    <cellStyle name="Percent 39" xfId="6471"/>
    <cellStyle name="Percent 39 2" xfId="6472"/>
    <cellStyle name="Percent 4" xfId="368"/>
    <cellStyle name="Percent 4 2" xfId="6473"/>
    <cellStyle name="Percent 4 2 2" xfId="6474"/>
    <cellStyle name="Percent 4 2 3" xfId="6475"/>
    <cellStyle name="Percent 4 2 3 2" xfId="6476"/>
    <cellStyle name="Percent 4 2 4" xfId="6477"/>
    <cellStyle name="Percent 4 3" xfId="6478"/>
    <cellStyle name="Percent 4 3 2" xfId="6479"/>
    <cellStyle name="Percent 4 4" xfId="6480"/>
    <cellStyle name="Percent 40" xfId="6481"/>
    <cellStyle name="Percent 40 2" xfId="6482"/>
    <cellStyle name="Percent 41" xfId="6483"/>
    <cellStyle name="Percent 41 2" xfId="6484"/>
    <cellStyle name="Percent 42" xfId="6485"/>
    <cellStyle name="Percent 42 2" xfId="6486"/>
    <cellStyle name="Percent 43" xfId="6487"/>
    <cellStyle name="Percent 43 2" xfId="6488"/>
    <cellStyle name="Percent 44" xfId="6489"/>
    <cellStyle name="Percent 44 2" xfId="6490"/>
    <cellStyle name="Percent 45" xfId="6491"/>
    <cellStyle name="Percent 45 2" xfId="6492"/>
    <cellStyle name="Percent 46" xfId="6493"/>
    <cellStyle name="Percent 47" xfId="6494"/>
    <cellStyle name="Percent 48" xfId="6495"/>
    <cellStyle name="Percent 49" xfId="6496"/>
    <cellStyle name="Percent 5" xfId="369"/>
    <cellStyle name="Percent 5 2" xfId="6497"/>
    <cellStyle name="Percent 5 2 2" xfId="6498"/>
    <cellStyle name="Percent 5 3" xfId="6499"/>
    <cellStyle name="Percent 50" xfId="6500"/>
    <cellStyle name="Percent 51" xfId="6501"/>
    <cellStyle name="Percent 52" xfId="6502"/>
    <cellStyle name="Percent 53" xfId="6503"/>
    <cellStyle name="Percent 54" xfId="6504"/>
    <cellStyle name="Percent 55" xfId="6505"/>
    <cellStyle name="Percent 56" xfId="6506"/>
    <cellStyle name="Percent 57" xfId="6507"/>
    <cellStyle name="Percent 58" xfId="6508"/>
    <cellStyle name="Percent 59" xfId="6509"/>
    <cellStyle name="Percent 6" xfId="370"/>
    <cellStyle name="Percent 6 2" xfId="6510"/>
    <cellStyle name="Percent 6 2 2" xfId="6511"/>
    <cellStyle name="Percent 6 2 2 2" xfId="6512"/>
    <cellStyle name="Percent 6 2 3" xfId="6513"/>
    <cellStyle name="Percent 6 3" xfId="6514"/>
    <cellStyle name="Percent 6 3 2" xfId="6515"/>
    <cellStyle name="Percent 6 4" xfId="6516"/>
    <cellStyle name="Percent 60" xfId="6517"/>
    <cellStyle name="Percent 61" xfId="6518"/>
    <cellStyle name="Percent 62" xfId="6519"/>
    <cellStyle name="Percent 63" xfId="6520"/>
    <cellStyle name="Percent 64" xfId="6521"/>
    <cellStyle name="Percent 65" xfId="6522"/>
    <cellStyle name="Percent 66" xfId="6523"/>
    <cellStyle name="Percent 67" xfId="6524"/>
    <cellStyle name="Percent 68" xfId="6525"/>
    <cellStyle name="Percent 69" xfId="6526"/>
    <cellStyle name="Percent 7" xfId="465"/>
    <cellStyle name="Percent 7 2" xfId="6527"/>
    <cellStyle name="Percent 7 3" xfId="6528"/>
    <cellStyle name="Percent 7 3 2" xfId="6529"/>
    <cellStyle name="Percent 7 3 3" xfId="6530"/>
    <cellStyle name="Percent 7 3 4" xfId="6531"/>
    <cellStyle name="Percent 7 4" xfId="6532"/>
    <cellStyle name="Percent 7 4 2" xfId="6533"/>
    <cellStyle name="Percent 7 5" xfId="6534"/>
    <cellStyle name="Percent 7 5 2" xfId="6535"/>
    <cellStyle name="Percent 7 6" xfId="6536"/>
    <cellStyle name="Percent 7 7" xfId="6537"/>
    <cellStyle name="Percent 7 8" xfId="6538"/>
    <cellStyle name="Percent 70" xfId="6539"/>
    <cellStyle name="Percent 71" xfId="6540"/>
    <cellStyle name="Percent 72" xfId="6541"/>
    <cellStyle name="Percent 73" xfId="6542"/>
    <cellStyle name="Percent 74" xfId="6543"/>
    <cellStyle name="Percent 75" xfId="6544"/>
    <cellStyle name="Percent 76" xfId="6545"/>
    <cellStyle name="Percent 77" xfId="6546"/>
    <cellStyle name="Percent 78" xfId="6547"/>
    <cellStyle name="Percent 79" xfId="6548"/>
    <cellStyle name="Percent 8" xfId="6549"/>
    <cellStyle name="Percent 80" xfId="6550"/>
    <cellStyle name="Percent 81" xfId="6551"/>
    <cellStyle name="Percent 82" xfId="6552"/>
    <cellStyle name="Percent 9" xfId="6553"/>
    <cellStyle name="Percent 9 2" xfId="6554"/>
    <cellStyle name="Percent 9 2 2" xfId="6555"/>
    <cellStyle name="Percent 9 3" xfId="6556"/>
    <cellStyle name="Processing" xfId="371"/>
    <cellStyle name="Processing 2" xfId="6557"/>
    <cellStyle name="Processing 2 2" xfId="6558"/>
    <cellStyle name="Processing 3" xfId="6559"/>
    <cellStyle name="PSChar" xfId="372"/>
    <cellStyle name="PSChar 2" xfId="6560"/>
    <cellStyle name="PSDate" xfId="373"/>
    <cellStyle name="PSDate 2" xfId="6561"/>
    <cellStyle name="PSDec" xfId="374"/>
    <cellStyle name="PSDec 2" xfId="6562"/>
    <cellStyle name="PSHeading" xfId="375"/>
    <cellStyle name="PSHeading 2" xfId="6563"/>
    <cellStyle name="PSInt" xfId="376"/>
    <cellStyle name="PSInt 2" xfId="6564"/>
    <cellStyle name="PSSpacer" xfId="377"/>
    <cellStyle name="PSSpacer 2" xfId="6565"/>
    <cellStyle name="purple - Style8" xfId="378"/>
    <cellStyle name="purple - Style8 2" xfId="6566"/>
    <cellStyle name="RED" xfId="379"/>
    <cellStyle name="Red - Style7" xfId="380"/>
    <cellStyle name="Red - Style7 2" xfId="6567"/>
    <cellStyle name="RED_04 07E Wild Horse Wind Expansion (C) (2)" xfId="381"/>
    <cellStyle name="Report" xfId="382"/>
    <cellStyle name="Report 2" xfId="6568"/>
    <cellStyle name="Report 2 2" xfId="6569"/>
    <cellStyle name="Report 3" xfId="6570"/>
    <cellStyle name="Report Bar" xfId="383"/>
    <cellStyle name="Report Bar 2" xfId="6571"/>
    <cellStyle name="Report Bar 2 2" xfId="6572"/>
    <cellStyle name="Report Bar 3" xfId="6573"/>
    <cellStyle name="Report Heading" xfId="384"/>
    <cellStyle name="Report Heading 2" xfId="6574"/>
    <cellStyle name="Report Percent" xfId="385"/>
    <cellStyle name="Report Percent 2" xfId="6575"/>
    <cellStyle name="Report Percent 2 2" xfId="6576"/>
    <cellStyle name="Report Percent 2 2 2" xfId="6577"/>
    <cellStyle name="Report Percent 2 3" xfId="6578"/>
    <cellStyle name="Report Percent 3" xfId="6579"/>
    <cellStyle name="Report Percent 3 2" xfId="6580"/>
    <cellStyle name="Report Percent 3 2 2" xfId="6581"/>
    <cellStyle name="Report Percent 3 3" xfId="6582"/>
    <cellStyle name="Report Percent 3 3 2" xfId="6583"/>
    <cellStyle name="Report Percent 3 4" xfId="6584"/>
    <cellStyle name="Report Percent 3 4 2" xfId="6585"/>
    <cellStyle name="Report Percent 4" xfId="6586"/>
    <cellStyle name="Report Percent 4 2" xfId="6587"/>
    <cellStyle name="Report Percent 5" xfId="6588"/>
    <cellStyle name="Report Unit Cost" xfId="386"/>
    <cellStyle name="Report Unit Cost 2" xfId="6589"/>
    <cellStyle name="Report Unit Cost 2 2" xfId="6590"/>
    <cellStyle name="Report Unit Cost 2 2 2" xfId="6591"/>
    <cellStyle name="Report Unit Cost 2 3" xfId="6592"/>
    <cellStyle name="Report Unit Cost 3" xfId="6593"/>
    <cellStyle name="Report Unit Cost 3 2" xfId="6594"/>
    <cellStyle name="Report Unit Cost 3 2 2" xfId="6595"/>
    <cellStyle name="Report Unit Cost 3 3" xfId="6596"/>
    <cellStyle name="Report Unit Cost 3 3 2" xfId="6597"/>
    <cellStyle name="Report Unit Cost 3 4" xfId="6598"/>
    <cellStyle name="Report Unit Cost 3 4 2" xfId="6599"/>
    <cellStyle name="Report Unit Cost 4" xfId="6600"/>
    <cellStyle name="Report Unit Cost 4 2" xfId="6601"/>
    <cellStyle name="Report Unit Cost 5" xfId="6602"/>
    <cellStyle name="Report_Adj Bench DR 3 for Initial Briefs (Electric)" xfId="6603"/>
    <cellStyle name="Reports" xfId="387"/>
    <cellStyle name="Reports 2" xfId="6604"/>
    <cellStyle name="Reports Total" xfId="388"/>
    <cellStyle name="Reports Total 2" xfId="6605"/>
    <cellStyle name="Reports Total 2 2" xfId="6606"/>
    <cellStyle name="Reports Total 3" xfId="6607"/>
    <cellStyle name="Reports Unit Cost Total" xfId="389"/>
    <cellStyle name="Reports_16.37E Wild Horse Expansion DeferralRevwrkingfile SF" xfId="6608"/>
    <cellStyle name="RevList" xfId="390"/>
    <cellStyle name="round100" xfId="391"/>
    <cellStyle name="round100 2" xfId="6609"/>
    <cellStyle name="round100 2 2" xfId="6610"/>
    <cellStyle name="round100 2 2 2" xfId="6611"/>
    <cellStyle name="round100 2 3" xfId="6612"/>
    <cellStyle name="round100 3" xfId="6613"/>
    <cellStyle name="round100 3 2" xfId="6614"/>
    <cellStyle name="round100 3 2 2" xfId="6615"/>
    <cellStyle name="round100 3 3" xfId="6616"/>
    <cellStyle name="round100 3 3 2" xfId="6617"/>
    <cellStyle name="round100 3 4" xfId="6618"/>
    <cellStyle name="round100 3 4 2" xfId="6619"/>
    <cellStyle name="round100 4" xfId="6620"/>
    <cellStyle name="round100 4 2" xfId="6621"/>
    <cellStyle name="round100 5" xfId="6622"/>
    <cellStyle name="SAPBEXaggData" xfId="392"/>
    <cellStyle name="SAPBEXaggDataEmph" xfId="393"/>
    <cellStyle name="SAPBEXaggItem" xfId="394"/>
    <cellStyle name="SAPBEXaggItemX" xfId="395"/>
    <cellStyle name="SAPBEXchaText" xfId="396"/>
    <cellStyle name="SAPBEXchaText 2" xfId="6623"/>
    <cellStyle name="SAPBEXchaText 2 2" xfId="6624"/>
    <cellStyle name="SAPBEXchaText 2 2 2" xfId="6625"/>
    <cellStyle name="SAPBEXchaText 2 3" xfId="6626"/>
    <cellStyle name="SAPBEXchaText 3" xfId="6627"/>
    <cellStyle name="SAPBEXchaText 3 2" xfId="6628"/>
    <cellStyle name="SAPBEXchaText 3 2 2" xfId="6629"/>
    <cellStyle name="SAPBEXchaText 3 3" xfId="6630"/>
    <cellStyle name="SAPBEXchaText 3 3 2" xfId="6631"/>
    <cellStyle name="SAPBEXchaText 3 4" xfId="6632"/>
    <cellStyle name="SAPBEXchaText 3 4 2" xfId="6633"/>
    <cellStyle name="SAPBEXchaText 4" xfId="6634"/>
    <cellStyle name="SAPBEXchaText 4 2" xfId="6635"/>
    <cellStyle name="SAPBEXchaText 5" xfId="6636"/>
    <cellStyle name="SAPBEXexcBad7" xfId="397"/>
    <cellStyle name="SAPBEXexcBad8" xfId="398"/>
    <cellStyle name="SAPBEXexcBad9" xfId="399"/>
    <cellStyle name="SAPBEXexcCritical4" xfId="400"/>
    <cellStyle name="SAPBEXexcCritical5" xfId="401"/>
    <cellStyle name="SAPBEXexcCritical6" xfId="402"/>
    <cellStyle name="SAPBEXexcGood1" xfId="403"/>
    <cellStyle name="SAPBEXexcGood2" xfId="404"/>
    <cellStyle name="SAPBEXexcGood3" xfId="405"/>
    <cellStyle name="SAPBEXfilterDrill" xfId="406"/>
    <cellStyle name="SAPBEXfilterItem" xfId="407"/>
    <cellStyle name="SAPBEXfilterText" xfId="408"/>
    <cellStyle name="SAPBEXformats" xfId="409"/>
    <cellStyle name="SAPBEXformats 2" xfId="6637"/>
    <cellStyle name="SAPBEXformats 2 2" xfId="6638"/>
    <cellStyle name="SAPBEXformats 3" xfId="6639"/>
    <cellStyle name="SAPBEXheaderItem" xfId="410"/>
    <cellStyle name="SAPBEXheaderText" xfId="411"/>
    <cellStyle name="SAPBEXHLevel0" xfId="412"/>
    <cellStyle name="SAPBEXHLevel0 2" xfId="6640"/>
    <cellStyle name="SAPBEXHLevel0 2 2" xfId="6641"/>
    <cellStyle name="SAPBEXHLevel0 3" xfId="6642"/>
    <cellStyle name="SAPBEXHLevel0X" xfId="413"/>
    <cellStyle name="SAPBEXHLevel0X 2" xfId="6643"/>
    <cellStyle name="SAPBEXHLevel0X 2 2" xfId="6644"/>
    <cellStyle name="SAPBEXHLevel0X 2 2 2" xfId="6645"/>
    <cellStyle name="SAPBEXHLevel0X 2 3" xfId="6646"/>
    <cellStyle name="SAPBEXHLevel0X 3" xfId="6647"/>
    <cellStyle name="SAPBEXHLevel0X 3 2" xfId="6648"/>
    <cellStyle name="SAPBEXHLevel0X 3 2 2" xfId="6649"/>
    <cellStyle name="SAPBEXHLevel0X 3 3" xfId="6650"/>
    <cellStyle name="SAPBEXHLevel0X 3 3 2" xfId="6651"/>
    <cellStyle name="SAPBEXHLevel0X 3 4" xfId="6652"/>
    <cellStyle name="SAPBEXHLevel0X 3 4 2" xfId="6653"/>
    <cellStyle name="SAPBEXHLevel0X 4" xfId="6654"/>
    <cellStyle name="SAPBEXHLevel0X 4 2" xfId="6655"/>
    <cellStyle name="SAPBEXHLevel0X 5" xfId="6656"/>
    <cellStyle name="SAPBEXHLevel1" xfId="414"/>
    <cellStyle name="SAPBEXHLevel1 2" xfId="6657"/>
    <cellStyle name="SAPBEXHLevel1 2 2" xfId="6658"/>
    <cellStyle name="SAPBEXHLevel1 3" xfId="6659"/>
    <cellStyle name="SAPBEXHLevel1X" xfId="415"/>
    <cellStyle name="SAPBEXHLevel1X 2" xfId="6660"/>
    <cellStyle name="SAPBEXHLevel1X 2 2" xfId="6661"/>
    <cellStyle name="SAPBEXHLevel1X 3" xfId="6662"/>
    <cellStyle name="SAPBEXHLevel2" xfId="416"/>
    <cellStyle name="SAPBEXHLevel2 2" xfId="6663"/>
    <cellStyle name="SAPBEXHLevel2 2 2" xfId="6664"/>
    <cellStyle name="SAPBEXHLevel2 3" xfId="6665"/>
    <cellStyle name="SAPBEXHLevel2X" xfId="417"/>
    <cellStyle name="SAPBEXHLevel2X 2" xfId="6666"/>
    <cellStyle name="SAPBEXHLevel2X 2 2" xfId="6667"/>
    <cellStyle name="SAPBEXHLevel2X 3" xfId="6668"/>
    <cellStyle name="SAPBEXHLevel3" xfId="418"/>
    <cellStyle name="SAPBEXHLevel3 2" xfId="6669"/>
    <cellStyle name="SAPBEXHLevel3 2 2" xfId="6670"/>
    <cellStyle name="SAPBEXHLevel3 3" xfId="6671"/>
    <cellStyle name="SAPBEXHLevel3X" xfId="419"/>
    <cellStyle name="SAPBEXHLevel3X 2" xfId="6672"/>
    <cellStyle name="SAPBEXHLevel3X 2 2" xfId="6673"/>
    <cellStyle name="SAPBEXHLevel3X 3" xfId="6674"/>
    <cellStyle name="SAPBEXinputData" xfId="420"/>
    <cellStyle name="SAPBEXinputData 2" xfId="6675"/>
    <cellStyle name="SAPBEXinputData 2 2" xfId="6676"/>
    <cellStyle name="SAPBEXinputData 3" xfId="6677"/>
    <cellStyle name="SAPBEXItemHeader" xfId="421"/>
    <cellStyle name="SAPBEXresData" xfId="422"/>
    <cellStyle name="SAPBEXresDataEmph" xfId="423"/>
    <cellStyle name="SAPBEXresItem" xfId="424"/>
    <cellStyle name="SAPBEXresItemX" xfId="425"/>
    <cellStyle name="SAPBEXstdData" xfId="426"/>
    <cellStyle name="SAPBEXstdDataEmph" xfId="427"/>
    <cellStyle name="SAPBEXstdItem" xfId="428"/>
    <cellStyle name="SAPBEXstdItem 2" xfId="6678"/>
    <cellStyle name="SAPBEXstdItem 2 2" xfId="6679"/>
    <cellStyle name="SAPBEXstdItem 2 2 2" xfId="6680"/>
    <cellStyle name="SAPBEXstdItem 2 3" xfId="6681"/>
    <cellStyle name="SAPBEXstdItem 3" xfId="6682"/>
    <cellStyle name="SAPBEXstdItem 3 2" xfId="6683"/>
    <cellStyle name="SAPBEXstdItem 3 2 2" xfId="6684"/>
    <cellStyle name="SAPBEXstdItem 3 3" xfId="6685"/>
    <cellStyle name="SAPBEXstdItem 3 3 2" xfId="6686"/>
    <cellStyle name="SAPBEXstdItem 3 4" xfId="6687"/>
    <cellStyle name="SAPBEXstdItem 3 4 2" xfId="6688"/>
    <cellStyle name="SAPBEXstdItem 4" xfId="6689"/>
    <cellStyle name="SAPBEXstdItem 4 2" xfId="6690"/>
    <cellStyle name="SAPBEXstdItem 5" xfId="6691"/>
    <cellStyle name="SAPBEXstdItemX" xfId="429"/>
    <cellStyle name="SAPBEXstdItemX 2" xfId="6692"/>
    <cellStyle name="SAPBEXstdItemX 2 2" xfId="6693"/>
    <cellStyle name="SAPBEXstdItemX 2 2 2" xfId="6694"/>
    <cellStyle name="SAPBEXstdItemX 2 3" xfId="6695"/>
    <cellStyle name="SAPBEXstdItemX 3" xfId="6696"/>
    <cellStyle name="SAPBEXstdItemX 3 2" xfId="6697"/>
    <cellStyle name="SAPBEXstdItemX 3 2 2" xfId="6698"/>
    <cellStyle name="SAPBEXstdItemX 3 3" xfId="6699"/>
    <cellStyle name="SAPBEXstdItemX 3 3 2" xfId="6700"/>
    <cellStyle name="SAPBEXstdItemX 3 4" xfId="6701"/>
    <cellStyle name="SAPBEXstdItemX 3 4 2" xfId="6702"/>
    <cellStyle name="SAPBEXstdItemX 4" xfId="6703"/>
    <cellStyle name="SAPBEXstdItemX 4 2" xfId="6704"/>
    <cellStyle name="SAPBEXstdItemX 5" xfId="6705"/>
    <cellStyle name="SAPBEXtitle" xfId="430"/>
    <cellStyle name="SAPBEXunassignedItem" xfId="431"/>
    <cellStyle name="SAPBEXundefined" xfId="432"/>
    <cellStyle name="shade" xfId="433"/>
    <cellStyle name="shade 2" xfId="6706"/>
    <cellStyle name="shade 2 2" xfId="6707"/>
    <cellStyle name="shade 2 2 2" xfId="6708"/>
    <cellStyle name="shade 2 3" xfId="6709"/>
    <cellStyle name="shade 3" xfId="6710"/>
    <cellStyle name="shade 3 2" xfId="6711"/>
    <cellStyle name="shade 3 2 2" xfId="6712"/>
    <cellStyle name="shade 3 3" xfId="6713"/>
    <cellStyle name="shade 3 3 2" xfId="6714"/>
    <cellStyle name="shade 3 4" xfId="6715"/>
    <cellStyle name="shade 3 4 2" xfId="6716"/>
    <cellStyle name="shade 4" xfId="6717"/>
    <cellStyle name="shade 4 2" xfId="6718"/>
    <cellStyle name="shade 5" xfId="6719"/>
    <cellStyle name="Sheet Title" xfId="434"/>
    <cellStyle name="StmtTtl1" xfId="435"/>
    <cellStyle name="StmtTtl1 2" xfId="436"/>
    <cellStyle name="StmtTtl1 2 2" xfId="6720"/>
    <cellStyle name="StmtTtl1 2 3" xfId="6721"/>
    <cellStyle name="StmtTtl1 3" xfId="437"/>
    <cellStyle name="StmtTtl1 3 2" xfId="6722"/>
    <cellStyle name="StmtTtl1 3 3" xfId="6723"/>
    <cellStyle name="StmtTtl1 4" xfId="438"/>
    <cellStyle name="StmtTtl1 4 2" xfId="6724"/>
    <cellStyle name="StmtTtl1 4 3" xfId="6725"/>
    <cellStyle name="StmtTtl1 5" xfId="6726"/>
    <cellStyle name="StmtTtl1_(C) WHE Proforma with ITC cash grant 10 Yr Amort_for deferral_102809" xfId="6727"/>
    <cellStyle name="StmtTtl2" xfId="439"/>
    <cellStyle name="STYL1 - Style1" xfId="440"/>
    <cellStyle name="Style 1" xfId="1"/>
    <cellStyle name="Style 1 2" xfId="441"/>
    <cellStyle name="Style 1 2 2" xfId="6728"/>
    <cellStyle name="Style 1 2 2 2" xfId="6729"/>
    <cellStyle name="Style 1 2 3" xfId="6730"/>
    <cellStyle name="Style 1 3" xfId="442"/>
    <cellStyle name="Style 1 3 2" xfId="6731"/>
    <cellStyle name="Style 1 3 2 2" xfId="6732"/>
    <cellStyle name="Style 1 3 3" xfId="6733"/>
    <cellStyle name="Style 1 4" xfId="443"/>
    <cellStyle name="Style 1 4 2" xfId="6734"/>
    <cellStyle name="Style 1 4 2 2" xfId="6735"/>
    <cellStyle name="Style 1 4 3" xfId="6736"/>
    <cellStyle name="Style 1 5" xfId="6737"/>
    <cellStyle name="Style 1 5 2" xfId="6738"/>
    <cellStyle name="Style 1 5 2 2" xfId="6739"/>
    <cellStyle name="Style 1 5 3" xfId="6740"/>
    <cellStyle name="Style 1 6" xfId="6741"/>
    <cellStyle name="Style 1 6 2" xfId="6742"/>
    <cellStyle name="Style 1 6 2 2" xfId="6743"/>
    <cellStyle name="Style 1 6 3" xfId="6744"/>
    <cellStyle name="Style 1 7" xfId="6745"/>
    <cellStyle name="Style 1_04.07E Wild Horse Wind Expansion" xfId="6746"/>
    <cellStyle name="Subtotal" xfId="444"/>
    <cellStyle name="Sub-total" xfId="445"/>
    <cellStyle name="Title" xfId="446" builtinId="15" customBuiltin="1"/>
    <cellStyle name="Title 2" xfId="6747"/>
    <cellStyle name="Title 2 2" xfId="6748"/>
    <cellStyle name="Title 3" xfId="6749"/>
    <cellStyle name="Title 3 2" xfId="6750"/>
    <cellStyle name="Title 3 3" xfId="6751"/>
    <cellStyle name="Title 3 4" xfId="6752"/>
    <cellStyle name="Title: Major" xfId="447"/>
    <cellStyle name="Title: Minor" xfId="448"/>
    <cellStyle name="Title: Minor 2" xfId="6753"/>
    <cellStyle name="Title: Worksheet" xfId="449"/>
    <cellStyle name="Total" xfId="450" builtinId="25" customBuiltin="1"/>
    <cellStyle name="Total 2" xfId="6754"/>
    <cellStyle name="Total 2 2" xfId="6755"/>
    <cellStyle name="Total 2 3" xfId="6756"/>
    <cellStyle name="Total 2 3 2" xfId="6757"/>
    <cellStyle name="Total 2 3 3" xfId="6758"/>
    <cellStyle name="Total 2 3 4" xfId="6759"/>
    <cellStyle name="Total 3" xfId="6760"/>
    <cellStyle name="Total 3 2" xfId="6761"/>
    <cellStyle name="Total 3 3" xfId="6762"/>
    <cellStyle name="Total 3 4" xfId="6763"/>
    <cellStyle name="Total 4" xfId="6764"/>
    <cellStyle name="Total4 - Style4" xfId="451"/>
    <cellStyle name="Total4 - Style4 2" xfId="6765"/>
    <cellStyle name="Warning Text" xfId="452" builtinId="11" customBuiltin="1"/>
    <cellStyle name="Warning Text 2" xfId="6766"/>
    <cellStyle name="Warning Text 2 2" xfId="6767"/>
    <cellStyle name="Warning Text 3" xfId="67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6C\UpdateLP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8%20GRC\COS\Workpapers\Electric%20COS%20Workpapers%2011-20-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newgas/2000/Oct00/REVNEW0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Data\06-2005\Depr%20Tracker%20Electric%20Revenue%20Forecast%206-27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PCA\New%20Plant-093003\FredDispatch%209.3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1%20GRC\RebuttalFiling2011%20GRC\Electric%20Model%202011%20GRC%20Rebuttal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GS0903%202004%20Rebuttal%20(working%20file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8%20GRC\Proforma%20Revenue\Transportation%20&amp;%20Large%20Power\Firm%20Resal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6%20GRC\2006%20GRC%20Original%20Filing\SupportingDocs\Unbilled%20Electric%20-%20September%2020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PCORC/RORC%20Filing/PC%20Summary%202004-2008%20Aurora%20+%20Not%20Auror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CTM-WP%2002%20PCORC%202013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Local%20Settings\Temporary%20Internet%20Files\OLK43\Energy%20Efficiency%20Semi-Annual%20Report\2003%201st%20Half\JH's%20Recon%20From%20GL%20to%20Energy%20Eff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EL%2009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heck to Light &amp; Power"/>
      <sheetName val="PSE Lg Power Cust"/>
      <sheetName val="Summary"/>
      <sheetName val="Sched 46"/>
      <sheetName val="Sched 48 - HV"/>
      <sheetName val="Sched 49"/>
      <sheetName val="Special Contra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24">
          <cell r="F24">
            <v>8.7599999999999997E-2</v>
          </cell>
        </row>
        <row r="39">
          <cell r="F39">
            <v>0.62073339999999999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lobal Inputs"/>
      <sheetName val="Classifiers"/>
      <sheetName val="Internal Allocators"/>
      <sheetName val="External Allocators"/>
      <sheetName val="Account Inputs"/>
      <sheetName val="Cust Counts 1 &amp; 4"/>
      <sheetName val="Cust 5 (CA Exp)"/>
      <sheetName val="Cust 6 (Meter Reading)"/>
      <sheetName val="Meter Costs"/>
      <sheetName val="Electric One Time Payments"/>
      <sheetName val="Transformer Plant"/>
      <sheetName val="Elec Water Heaters"/>
      <sheetName val="Proforma Revenue by Sch"/>
      <sheetName val="Transf &amp; Equipment Lease"/>
      <sheetName val="Elec Wat Heater Rev"/>
      <sheetName val="Customer Deposits"/>
      <sheetName val="OH &amp; UG Line Transformers"/>
      <sheetName val="Allocate 920"/>
      <sheetName val="Summary Firm Resale"/>
      <sheetName val="OH Service Lines"/>
      <sheetName val="OATT Revenue"/>
      <sheetName val="Customer Assistance Exp"/>
      <sheetName val="CP Demand"/>
      <sheetName val="Sub NCP"/>
      <sheetName val="Dist Plant"/>
      <sheetName val="OH &amp; UG Line Alloc"/>
      <sheetName val="Dist Acc Dep"/>
      <sheetName val="Monthly CP System"/>
      <sheetName val="Monthly CP Off System"/>
      <sheetName val="Top X NCPs w losses"/>
      <sheetName val="Annual kWh Alloc TYE 9-2006 "/>
      <sheetName val="BPA kWh"/>
      <sheetName val="COS Revenue Input"/>
      <sheetName val="COS Expense Input"/>
      <sheetName val="COS Ratebase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v &amp; kWh 2005-2007"/>
      <sheetName val="Sch 40 Breakout"/>
      <sheetName val="Rev Requirement"/>
      <sheetName val="Rev &amp; kWh 1-05 to 4-05"/>
      <sheetName val="Rev &amp; kWh 5-05 to 12-07"/>
      <sheetName val="Sheet3"/>
      <sheetName val="Electric Revenue Detail Pivot"/>
      <sheetName val="Unbundled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>
        <row r="2">
          <cell r="AP2" t="str">
            <v>Docket Number UE-11_____</v>
          </cell>
        </row>
      </sheetData>
      <sheetData sheetId="3" refreshError="1"/>
      <sheetData sheetId="4" refreshError="1"/>
      <sheetData sheetId="5" refreshError="1">
        <row r="7">
          <cell r="A7" t="str">
            <v>FOR THE TWELVE MONTHS ENDED DECEMBER 31, 2010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able"/>
      <sheetName val="Rlfwd"/>
      <sheetName val="Verify"/>
      <sheetName val="JHS-19"/>
      <sheetName val="JHS-20"/>
      <sheetName val="JHS-20.01(A)"/>
      <sheetName val="JHS-21"/>
      <sheetName val="JHS-22"/>
      <sheetName val="JHS-23"/>
      <sheetName val="JHS-24 Unit Cost"/>
      <sheetName val="JHS-25 Ex A-1"/>
      <sheetName val="JHS-25 Ex A-2"/>
      <sheetName val="JHS-25 Ex A-3"/>
      <sheetName val="JHS-25 Ex A-4"/>
      <sheetName val="JHS-25 Ex A-5"/>
      <sheetName val="Diffs Categorized"/>
      <sheetName val="PSE Proposal Categorized"/>
      <sheetName val="DEM RY PC"/>
      <sheetName val="LSR Power Costs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R2" t="str">
            <v>Docket Number UE-111048</v>
          </cell>
        </row>
      </sheetData>
      <sheetData sheetId="5" refreshError="1"/>
      <sheetData sheetId="6" refreshError="1"/>
      <sheetData sheetId="7" refreshError="1">
        <row r="7">
          <cell r="A7" t="str">
            <v>FOR THE TWELVE MONTHS ENDED DECEMBER 31, 2010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 refreshError="1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 refreshError="1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 refreshError="1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"/>
      <sheetName val="Revenue Requirement Adjustments"/>
      <sheetName val="Gas Matrix of Adjustments 9_04"/>
      <sheetName val="ROE matrix"/>
      <sheetName val="Rollforward"/>
      <sheetName val="PREVIOUS"/>
      <sheetName val="CHANGES"/>
      <sheetName val="GRB Detail"/>
      <sheetName val="Gas Unit cost"/>
      <sheetName val="Gas Unit Cost Summary "/>
      <sheetName val=" model at 1.30.03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 refreshError="1"/>
      <sheetData sheetId="1" refreshError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irm Resale"/>
      <sheetName val="Seatac"/>
      <sheetName val="Total Small by Month"/>
      <sheetName val="Bremerton"/>
      <sheetName val="Brownsville"/>
      <sheetName val="Des Moines"/>
      <sheetName val="Kingston"/>
      <sheetName val="Kittitas"/>
      <sheetName val="Oak Harbor"/>
      <sheetName val="Poulsbo"/>
      <sheetName val="Skagit"/>
      <sheetName val="LaConn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M-2 Summary"/>
      <sheetName val="CTM-2 Adjustments"/>
      <sheetName val="Pwr Csts"/>
      <sheetName val="CTM-3 Ex A-1"/>
      <sheetName val="ProdFctr"/>
      <sheetName val="CTM-4 Def Calc"/>
      <sheetName val="A-1 2011 GRC Compl Less Prop Tx"/>
      <sheetName val="Ex A-1 Compare"/>
      <sheetName val="Transmission Revenue"/>
      <sheetName val="DEM PC"/>
      <sheetName val="Reg Assets"/>
      <sheetName val="LEO Exh1"/>
      <sheetName val="CTM-5 Ex A-2"/>
      <sheetName val="CTM-5 Ex A-3"/>
      <sheetName val="CTM-5 Ex A-4"/>
      <sheetName val="CTM-5 Ex A-5"/>
      <sheetName val="SOE 9-12"/>
      <sheetName val="Prod RB Lead"/>
      <sheetName val="Prop Tax"/>
      <sheetName val="2011 GRC Summary"/>
      <sheetName val="11GRCv13PCORC RAL"/>
      <sheetName val="Jeff Cty KWh 10.11-9.12"/>
      <sheetName val="Rate Year Load"/>
      <sheetName val="Bridge Prod Adj"/>
    </sheetNames>
    <sheetDataSet>
      <sheetData sheetId="0"/>
      <sheetData sheetId="1">
        <row r="34">
          <cell r="P34" t="str">
            <v>No</v>
          </cell>
        </row>
      </sheetData>
      <sheetData sheetId="2"/>
      <sheetData sheetId="3"/>
      <sheetData sheetId="4"/>
      <sheetData sheetId="5">
        <row r="14">
          <cell r="D14">
            <v>1265090766.3780899</v>
          </cell>
          <cell r="F14">
            <v>1294273574.1478603</v>
          </cell>
        </row>
        <row r="15">
          <cell r="D15">
            <v>0.95499400000000001</v>
          </cell>
          <cell r="F15">
            <v>0.95499800000000001</v>
          </cell>
        </row>
        <row r="18">
          <cell r="D18">
            <v>20912761</v>
          </cell>
          <cell r="F18">
            <v>21143300</v>
          </cell>
        </row>
        <row r="26">
          <cell r="H26">
            <v>2039909366.8595588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-Summary"/>
      <sheetName val="Recon-Electric"/>
      <sheetName val="Recon-Gas"/>
      <sheetName val="GL"/>
      <sheetName val="Energy Efficency"/>
      <sheetName val="SAP 18230032"/>
      <sheetName val="SAP 18230021"/>
      <sheetName val="Unmatched"/>
      <sheetName val="Iss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  <sheetName val="Compon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N10">
            <v>3899156234.7366662</v>
          </cell>
          <cell r="AO10">
            <v>18</v>
          </cell>
          <cell r="AP10">
            <v>4</v>
          </cell>
        </row>
        <row r="11">
          <cell r="AB11">
            <v>1676897416.1199999</v>
          </cell>
          <cell r="AN11">
            <v>1633292456.7583332</v>
          </cell>
          <cell r="AO11" t="str">
            <v>53</v>
          </cell>
        </row>
        <row r="12">
          <cell r="AB12">
            <v>373101802.13999999</v>
          </cell>
          <cell r="AN12">
            <v>370185426.19333333</v>
          </cell>
          <cell r="AO12" t="str">
            <v>28/54</v>
          </cell>
          <cell r="AP12">
            <v>5</v>
          </cell>
        </row>
        <row r="13">
          <cell r="AB13">
            <v>0</v>
          </cell>
          <cell r="AN13">
            <v>0</v>
          </cell>
          <cell r="AO13" t="str">
            <v>18</v>
          </cell>
          <cell r="AP13" t="str">
            <v>4</v>
          </cell>
        </row>
        <row r="14">
          <cell r="AB14">
            <v>0</v>
          </cell>
          <cell r="AN14">
            <v>0</v>
          </cell>
          <cell r="AO14" t="str">
            <v>18</v>
          </cell>
          <cell r="AP14" t="str">
            <v>4</v>
          </cell>
        </row>
        <row r="15">
          <cell r="AB15">
            <v>0</v>
          </cell>
          <cell r="AN15">
            <v>0</v>
          </cell>
          <cell r="AO15" t="str">
            <v>18</v>
          </cell>
          <cell r="AP15" t="str">
            <v>4</v>
          </cell>
        </row>
        <row r="16">
          <cell r="AB16">
            <v>0</v>
          </cell>
          <cell r="AN16">
            <v>0</v>
          </cell>
          <cell r="AO16" t="str">
            <v>18</v>
          </cell>
          <cell r="AP16" t="str">
            <v>4</v>
          </cell>
        </row>
        <row r="17">
          <cell r="AB17">
            <v>0</v>
          </cell>
          <cell r="AN17">
            <v>0</v>
          </cell>
          <cell r="AO17" t="str">
            <v>18</v>
          </cell>
          <cell r="AP17" t="str">
            <v>4</v>
          </cell>
        </row>
        <row r="18">
          <cell r="AB18">
            <v>0</v>
          </cell>
          <cell r="AN18">
            <v>0</v>
          </cell>
          <cell r="AO18" t="str">
            <v>18</v>
          </cell>
          <cell r="AP18" t="str">
            <v>4</v>
          </cell>
        </row>
        <row r="19">
          <cell r="AB19">
            <v>159350590.19</v>
          </cell>
          <cell r="AN19">
            <v>159671484.9941667</v>
          </cell>
          <cell r="AO19" t="str">
            <v>18</v>
          </cell>
          <cell r="AP19" t="str">
            <v>4</v>
          </cell>
        </row>
        <row r="20">
          <cell r="AB20">
            <v>0</v>
          </cell>
          <cell r="AN20">
            <v>0</v>
          </cell>
          <cell r="AO20" t="str">
            <v>18</v>
          </cell>
          <cell r="AP20" t="str">
            <v>4</v>
          </cell>
        </row>
        <row r="21">
          <cell r="AB21">
            <v>6472729.8300000001</v>
          </cell>
          <cell r="AN21">
            <v>6772283.6800000006</v>
          </cell>
          <cell r="AO21" t="str">
            <v>19</v>
          </cell>
          <cell r="AP21">
            <v>14</v>
          </cell>
        </row>
        <row r="22">
          <cell r="AB22">
            <v>22339.93</v>
          </cell>
          <cell r="AN22">
            <v>1087695.7925</v>
          </cell>
          <cell r="AO22" t="str">
            <v>53</v>
          </cell>
        </row>
        <row r="23">
          <cell r="AB23">
            <v>0</v>
          </cell>
          <cell r="AN23">
            <v>0</v>
          </cell>
          <cell r="AO23" t="str">
            <v>29/57</v>
          </cell>
          <cell r="AP23">
            <v>15</v>
          </cell>
        </row>
        <row r="24">
          <cell r="AB24">
            <v>97883456.430000007</v>
          </cell>
          <cell r="AN24">
            <v>83909888.509583339</v>
          </cell>
          <cell r="AO24" t="str">
            <v>43</v>
          </cell>
        </row>
        <row r="25">
          <cell r="AB25">
            <v>32727175.100000001</v>
          </cell>
          <cell r="AN25">
            <v>24020721.867083337</v>
          </cell>
          <cell r="AO25" t="str">
            <v>58</v>
          </cell>
        </row>
        <row r="26">
          <cell r="AB26">
            <v>11531074.140000001</v>
          </cell>
          <cell r="AN26">
            <v>9591058.5233333334</v>
          </cell>
          <cell r="AO26" t="str">
            <v>44/59</v>
          </cell>
        </row>
        <row r="27">
          <cell r="AB27">
            <v>4440409.72</v>
          </cell>
          <cell r="AN27">
            <v>2843517.26125</v>
          </cell>
          <cell r="AO27" t="str">
            <v>44/59</v>
          </cell>
        </row>
        <row r="28">
          <cell r="AB28">
            <v>199221.43</v>
          </cell>
          <cell r="AN28">
            <v>24118.188750000001</v>
          </cell>
          <cell r="AO28" t="str">
            <v>43</v>
          </cell>
        </row>
        <row r="29">
          <cell r="AB29">
            <v>0</v>
          </cell>
          <cell r="AN29">
            <v>0</v>
          </cell>
          <cell r="AO29" t="str">
            <v>43</v>
          </cell>
        </row>
        <row r="30">
          <cell r="AB30">
            <v>4679511</v>
          </cell>
          <cell r="AN30">
            <v>3738085.9166666665</v>
          </cell>
          <cell r="AO30" t="str">
            <v>43</v>
          </cell>
        </row>
        <row r="31">
          <cell r="AB31">
            <v>661860</v>
          </cell>
          <cell r="AN31">
            <v>3989117.7083333335</v>
          </cell>
          <cell r="AO31" t="str">
            <v>58</v>
          </cell>
        </row>
        <row r="32">
          <cell r="AB32">
            <v>-1654810063.96</v>
          </cell>
          <cell r="AN32">
            <v>-1640346898.7474997</v>
          </cell>
          <cell r="AO32" t="str">
            <v>24</v>
          </cell>
          <cell r="AP32">
            <v>17</v>
          </cell>
        </row>
        <row r="33">
          <cell r="AB33">
            <v>-528465119.70999998</v>
          </cell>
          <cell r="AN33">
            <v>-513210444.23708326</v>
          </cell>
          <cell r="AO33" t="str">
            <v>61</v>
          </cell>
        </row>
        <row r="34">
          <cell r="AB34">
            <v>-30146922.460000001</v>
          </cell>
          <cell r="AN34">
            <v>-32186693.927916672</v>
          </cell>
          <cell r="AO34" t="str">
            <v>30/62</v>
          </cell>
          <cell r="AP34">
            <v>18</v>
          </cell>
        </row>
        <row r="35">
          <cell r="AB35">
            <v>20321734.579999998</v>
          </cell>
          <cell r="AN35">
            <v>22635835.908749998</v>
          </cell>
          <cell r="AO35" t="str">
            <v>24</v>
          </cell>
          <cell r="AP35">
            <v>17</v>
          </cell>
        </row>
        <row r="36">
          <cell r="AB36">
            <v>18159663.66</v>
          </cell>
          <cell r="AN36">
            <v>18910570.395833332</v>
          </cell>
          <cell r="AO36" t="str">
            <v>61</v>
          </cell>
        </row>
        <row r="37">
          <cell r="AB37">
            <v>3943576.01</v>
          </cell>
          <cell r="AN37">
            <v>3533454.0866666664</v>
          </cell>
          <cell r="AO37" t="str">
            <v>30/62</v>
          </cell>
          <cell r="AP37">
            <v>18</v>
          </cell>
        </row>
        <row r="38">
          <cell r="AB38">
            <v>-4330592.3</v>
          </cell>
          <cell r="AN38">
            <v>-4605907.9933333332</v>
          </cell>
          <cell r="AO38" t="str">
            <v>24</v>
          </cell>
          <cell r="AP38">
            <v>17</v>
          </cell>
        </row>
        <row r="39">
          <cell r="AB39">
            <v>1439827.66</v>
          </cell>
          <cell r="AN39">
            <v>398163.80791666667</v>
          </cell>
          <cell r="AO39" t="str">
            <v>61</v>
          </cell>
        </row>
        <row r="40">
          <cell r="AB40">
            <v>0</v>
          </cell>
          <cell r="AN40">
            <v>3113429.9708333332</v>
          </cell>
          <cell r="AO40" t="str">
            <v>24</v>
          </cell>
          <cell r="AP40">
            <v>17</v>
          </cell>
        </row>
        <row r="41">
          <cell r="AB41">
            <v>0</v>
          </cell>
          <cell r="AN41">
            <v>3115699.4562500003</v>
          </cell>
          <cell r="AO41" t="str">
            <v>61</v>
          </cell>
        </row>
        <row r="42">
          <cell r="AB42">
            <v>0</v>
          </cell>
          <cell r="AN42">
            <v>176298.33499999999</v>
          </cell>
          <cell r="AO42" t="str">
            <v>30/62</v>
          </cell>
          <cell r="AP42">
            <v>18</v>
          </cell>
        </row>
        <row r="43">
          <cell r="AB43">
            <v>0</v>
          </cell>
          <cell r="AN43">
            <v>-487236.82</v>
          </cell>
          <cell r="AO43" t="str">
            <v>24</v>
          </cell>
          <cell r="AP43">
            <v>17</v>
          </cell>
        </row>
        <row r="44">
          <cell r="AB44">
            <v>0</v>
          </cell>
          <cell r="AN44">
            <v>-82542.285000000018</v>
          </cell>
          <cell r="AO44" t="str">
            <v>61</v>
          </cell>
        </row>
        <row r="45">
          <cell r="AB45">
            <v>0</v>
          </cell>
          <cell r="AN45">
            <v>-3152272.2174999993</v>
          </cell>
          <cell r="AO45" t="str">
            <v>24</v>
          </cell>
          <cell r="AP45">
            <v>17</v>
          </cell>
        </row>
        <row r="46">
          <cell r="AB46">
            <v>0</v>
          </cell>
          <cell r="AN46">
            <v>-1184736.531666667</v>
          </cell>
          <cell r="AO46" t="str">
            <v>61</v>
          </cell>
        </row>
        <row r="47">
          <cell r="AB47">
            <v>0</v>
          </cell>
          <cell r="AN47">
            <v>1702574.0900000005</v>
          </cell>
          <cell r="AO47" t="str">
            <v>30/62</v>
          </cell>
          <cell r="AP47">
            <v>18</v>
          </cell>
        </row>
        <row r="48">
          <cell r="AB48">
            <v>0</v>
          </cell>
          <cell r="AN48">
            <v>0</v>
          </cell>
          <cell r="AO48" t="str">
            <v>24</v>
          </cell>
          <cell r="AP48" t="str">
            <v>17</v>
          </cell>
        </row>
        <row r="49">
          <cell r="AB49">
            <v>0</v>
          </cell>
          <cell r="AN49">
            <v>0</v>
          </cell>
          <cell r="AO49" t="str">
            <v>24</v>
          </cell>
          <cell r="AP49" t="str">
            <v>17</v>
          </cell>
        </row>
        <row r="50">
          <cell r="AB50">
            <v>0</v>
          </cell>
          <cell r="AN50">
            <v>0</v>
          </cell>
          <cell r="AO50" t="str">
            <v>24</v>
          </cell>
          <cell r="AP50" t="str">
            <v>17</v>
          </cell>
        </row>
        <row r="51">
          <cell r="AB51">
            <v>0</v>
          </cell>
          <cell r="AN51">
            <v>0</v>
          </cell>
          <cell r="AO51" t="str">
            <v>24</v>
          </cell>
          <cell r="AP51" t="str">
            <v>17</v>
          </cell>
        </row>
        <row r="52">
          <cell r="AB52">
            <v>-82346006.150000006</v>
          </cell>
          <cell r="AN52">
            <v>-80246014.890833333</v>
          </cell>
          <cell r="AO52" t="str">
            <v>24</v>
          </cell>
          <cell r="AP52" t="str">
            <v>17</v>
          </cell>
        </row>
        <row r="53">
          <cell r="AB53">
            <v>0</v>
          </cell>
          <cell r="AN53">
            <v>0</v>
          </cell>
          <cell r="AO53" t="str">
            <v>24</v>
          </cell>
          <cell r="AP53" t="str">
            <v>17</v>
          </cell>
        </row>
        <row r="54">
          <cell r="AB54">
            <v>-13639797.619999999</v>
          </cell>
          <cell r="AN54">
            <v>-17367913.756250001</v>
          </cell>
          <cell r="AO54" t="str">
            <v>24</v>
          </cell>
          <cell r="AP54">
            <v>19</v>
          </cell>
        </row>
        <row r="55">
          <cell r="AB55">
            <v>-13819670.73</v>
          </cell>
          <cell r="AN55">
            <v>-13223254.255416663</v>
          </cell>
          <cell r="AO55" t="str">
            <v>61</v>
          </cell>
        </row>
        <row r="56">
          <cell r="AB56">
            <v>-95712880.370000005</v>
          </cell>
          <cell r="AN56">
            <v>-81381462.303749993</v>
          </cell>
          <cell r="AO56" t="str">
            <v>30/62</v>
          </cell>
          <cell r="AP56">
            <v>20</v>
          </cell>
        </row>
        <row r="57">
          <cell r="AB57">
            <v>197297.82</v>
          </cell>
          <cell r="AN57">
            <v>197297.82000000004</v>
          </cell>
          <cell r="AO57" t="str">
            <v>24</v>
          </cell>
          <cell r="AP57">
            <v>19</v>
          </cell>
        </row>
        <row r="58">
          <cell r="AB58">
            <v>-214508.51</v>
          </cell>
          <cell r="AN58">
            <v>-214508.51</v>
          </cell>
          <cell r="AO58" t="str">
            <v>61</v>
          </cell>
        </row>
        <row r="59">
          <cell r="AB59">
            <v>0</v>
          </cell>
          <cell r="AN59">
            <v>3888461.8937500007</v>
          </cell>
          <cell r="AO59" t="str">
            <v>24</v>
          </cell>
          <cell r="AP59">
            <v>19</v>
          </cell>
        </row>
        <row r="60">
          <cell r="AB60">
            <v>0</v>
          </cell>
          <cell r="AN60">
            <v>299322.71250000002</v>
          </cell>
          <cell r="AO60" t="str">
            <v>61</v>
          </cell>
        </row>
        <row r="61">
          <cell r="AB61">
            <v>0</v>
          </cell>
          <cell r="AN61">
            <v>-2985532.4537499999</v>
          </cell>
          <cell r="AO61" t="str">
            <v>30/62</v>
          </cell>
          <cell r="AP61">
            <v>20</v>
          </cell>
        </row>
        <row r="62">
          <cell r="AB62">
            <v>946172.25</v>
          </cell>
          <cell r="AN62">
            <v>946172.25</v>
          </cell>
          <cell r="AO62" t="str">
            <v>18</v>
          </cell>
          <cell r="AP62">
            <v>6</v>
          </cell>
        </row>
        <row r="63">
          <cell r="AB63">
            <v>317009.90999999997</v>
          </cell>
          <cell r="AN63">
            <v>317009.91000000003</v>
          </cell>
          <cell r="AO63" t="str">
            <v>53</v>
          </cell>
        </row>
        <row r="64">
          <cell r="AB64">
            <v>302358.01</v>
          </cell>
          <cell r="AN64">
            <v>302358.00999999995</v>
          </cell>
          <cell r="AO64" t="str">
            <v>18</v>
          </cell>
          <cell r="AP64">
            <v>6</v>
          </cell>
        </row>
        <row r="65">
          <cell r="AB65">
            <v>0</v>
          </cell>
          <cell r="AN65">
            <v>0</v>
          </cell>
          <cell r="AO65" t="str">
            <v>18</v>
          </cell>
          <cell r="AP65" t="str">
            <v>6</v>
          </cell>
        </row>
        <row r="66">
          <cell r="AB66">
            <v>76622596.840000004</v>
          </cell>
          <cell r="AN66">
            <v>76622596.840000018</v>
          </cell>
          <cell r="AO66" t="str">
            <v>18</v>
          </cell>
          <cell r="AP66" t="str">
            <v>6</v>
          </cell>
        </row>
        <row r="67">
          <cell r="AB67">
            <v>-557739</v>
          </cell>
          <cell r="AN67">
            <v>-544839</v>
          </cell>
          <cell r="AO67" t="str">
            <v>24</v>
          </cell>
          <cell r="AP67">
            <v>21</v>
          </cell>
        </row>
        <row r="68">
          <cell r="AB68">
            <v>-317009.90999999997</v>
          </cell>
          <cell r="AN68">
            <v>-317009.91000000003</v>
          </cell>
          <cell r="AO68" t="str">
            <v>61</v>
          </cell>
        </row>
        <row r="69">
          <cell r="AB69">
            <v>-212799.25</v>
          </cell>
          <cell r="AN69">
            <v>-207199.27000000002</v>
          </cell>
          <cell r="AO69" t="str">
            <v>24</v>
          </cell>
          <cell r="AP69">
            <v>21</v>
          </cell>
        </row>
        <row r="70">
          <cell r="AB70">
            <v>0</v>
          </cell>
          <cell r="AN70">
            <v>0</v>
          </cell>
          <cell r="AO70" t="str">
            <v>24</v>
          </cell>
          <cell r="AP70" t="str">
            <v>21</v>
          </cell>
        </row>
        <row r="71">
          <cell r="AB71">
            <v>-25996413.66</v>
          </cell>
          <cell r="AN71">
            <v>-24669963.66</v>
          </cell>
          <cell r="AO71" t="str">
            <v>24</v>
          </cell>
          <cell r="AP71" t="str">
            <v>21</v>
          </cell>
        </row>
        <row r="72">
          <cell r="AB72">
            <v>3445395.81</v>
          </cell>
          <cell r="AN72">
            <v>3246533.9704166669</v>
          </cell>
          <cell r="AO72" t="str">
            <v>60</v>
          </cell>
        </row>
        <row r="73">
          <cell r="AB73">
            <v>0</v>
          </cell>
          <cell r="AN73">
            <v>0</v>
          </cell>
          <cell r="AO73" t="str">
            <v>28/54</v>
          </cell>
          <cell r="AP73">
            <v>5</v>
          </cell>
        </row>
        <row r="74">
          <cell r="AB74">
            <v>-318365.5</v>
          </cell>
          <cell r="AN74">
            <v>-654955.22791666666</v>
          </cell>
          <cell r="AO74">
            <v>39</v>
          </cell>
        </row>
        <row r="75">
          <cell r="AB75">
            <v>2810570.27</v>
          </cell>
          <cell r="AN75">
            <v>2868151.7229166664</v>
          </cell>
          <cell r="AO75">
            <v>39</v>
          </cell>
        </row>
        <row r="76">
          <cell r="AB76">
            <v>-423343.57</v>
          </cell>
          <cell r="AN76">
            <v>-423291.69708333333</v>
          </cell>
          <cell r="AO76" t="str">
            <v>39</v>
          </cell>
        </row>
        <row r="77">
          <cell r="AB77">
            <v>0</v>
          </cell>
          <cell r="AN77">
            <v>0</v>
          </cell>
          <cell r="AO77" t="str">
            <v>40</v>
          </cell>
        </row>
        <row r="78">
          <cell r="AB78">
            <v>74954526.069999993</v>
          </cell>
          <cell r="AN78">
            <v>117880815.76083332</v>
          </cell>
          <cell r="AO78">
            <v>40</v>
          </cell>
        </row>
        <row r="79">
          <cell r="AB79">
            <v>13367583</v>
          </cell>
          <cell r="AN79">
            <v>13123277.291666666</v>
          </cell>
          <cell r="AO79" t="str">
            <v>33a</v>
          </cell>
        </row>
        <row r="80">
          <cell r="AB80">
            <v>0</v>
          </cell>
          <cell r="AN80">
            <v>0</v>
          </cell>
          <cell r="AO80" t="str">
            <v>41</v>
          </cell>
        </row>
        <row r="81">
          <cell r="AB81">
            <v>100000</v>
          </cell>
          <cell r="AN81">
            <v>100000</v>
          </cell>
          <cell r="AO81">
            <v>41</v>
          </cell>
        </row>
        <row r="82">
          <cell r="AB82">
            <v>40670863.939999998</v>
          </cell>
          <cell r="AN82">
            <v>37362672.052500002</v>
          </cell>
          <cell r="AO82">
            <v>41</v>
          </cell>
        </row>
        <row r="83">
          <cell r="AB83">
            <v>-100000</v>
          </cell>
          <cell r="AN83">
            <v>-79166.666666666672</v>
          </cell>
          <cell r="AO83" t="str">
            <v>41</v>
          </cell>
        </row>
        <row r="84">
          <cell r="AB84">
            <v>0</v>
          </cell>
          <cell r="AN84">
            <v>0</v>
          </cell>
          <cell r="AO84">
            <v>41</v>
          </cell>
        </row>
        <row r="85">
          <cell r="AB85">
            <v>0</v>
          </cell>
          <cell r="AN85">
            <v>0</v>
          </cell>
          <cell r="AO85">
            <v>41</v>
          </cell>
        </row>
        <row r="86">
          <cell r="AB86">
            <v>0</v>
          </cell>
          <cell r="AN86">
            <v>0</v>
          </cell>
          <cell r="AO86">
            <v>41</v>
          </cell>
        </row>
        <row r="87">
          <cell r="AB87">
            <v>0</v>
          </cell>
          <cell r="AN87">
            <v>0</v>
          </cell>
          <cell r="AO87">
            <v>41</v>
          </cell>
        </row>
        <row r="88">
          <cell r="AB88">
            <v>0</v>
          </cell>
          <cell r="AN88">
            <v>0</v>
          </cell>
          <cell r="AO88">
            <v>41</v>
          </cell>
        </row>
        <row r="89">
          <cell r="AB89">
            <v>0</v>
          </cell>
          <cell r="AN89">
            <v>640.41666666666663</v>
          </cell>
          <cell r="AO89">
            <v>41</v>
          </cell>
        </row>
        <row r="90">
          <cell r="AB90">
            <v>0</v>
          </cell>
          <cell r="AN90">
            <v>83856.875</v>
          </cell>
          <cell r="AO90">
            <v>41</v>
          </cell>
        </row>
        <row r="91">
          <cell r="AB91">
            <v>0</v>
          </cell>
          <cell r="AN91">
            <v>0</v>
          </cell>
          <cell r="AO91">
            <v>41</v>
          </cell>
        </row>
        <row r="92">
          <cell r="AB92">
            <v>0</v>
          </cell>
          <cell r="AN92">
            <v>69889.993749999994</v>
          </cell>
          <cell r="AO92">
            <v>41</v>
          </cell>
        </row>
        <row r="93">
          <cell r="AB93">
            <v>0</v>
          </cell>
          <cell r="AN93">
            <v>0</v>
          </cell>
          <cell r="AO93">
            <v>41</v>
          </cell>
        </row>
        <row r="94">
          <cell r="AB94">
            <v>-620534.82999999996</v>
          </cell>
          <cell r="AN94">
            <v>-308356.22291666671</v>
          </cell>
          <cell r="AO94">
            <v>41</v>
          </cell>
        </row>
        <row r="95">
          <cell r="AB95">
            <v>608000</v>
          </cell>
          <cell r="AN95">
            <v>608000</v>
          </cell>
          <cell r="AO95">
            <v>41</v>
          </cell>
        </row>
        <row r="96">
          <cell r="AB96">
            <v>0</v>
          </cell>
          <cell r="AN96">
            <v>0</v>
          </cell>
          <cell r="AO96">
            <v>41</v>
          </cell>
        </row>
        <row r="97">
          <cell r="AB97">
            <v>0</v>
          </cell>
          <cell r="AN97">
            <v>0</v>
          </cell>
          <cell r="AO97">
            <v>41</v>
          </cell>
        </row>
        <row r="98">
          <cell r="AB98">
            <v>0</v>
          </cell>
          <cell r="AN98">
            <v>0</v>
          </cell>
          <cell r="AO98">
            <v>41</v>
          </cell>
        </row>
        <row r="99">
          <cell r="AB99">
            <v>0</v>
          </cell>
          <cell r="AN99">
            <v>0</v>
          </cell>
          <cell r="AO99">
            <v>41</v>
          </cell>
        </row>
        <row r="100">
          <cell r="AB100">
            <v>0</v>
          </cell>
          <cell r="AN100">
            <v>0</v>
          </cell>
          <cell r="AO100">
            <v>41</v>
          </cell>
        </row>
        <row r="101">
          <cell r="AB101">
            <v>37033.53</v>
          </cell>
          <cell r="AN101">
            <v>39357.335416666669</v>
          </cell>
          <cell r="AO101">
            <v>41</v>
          </cell>
        </row>
        <row r="102">
          <cell r="AB102">
            <v>0</v>
          </cell>
          <cell r="AN102">
            <v>0</v>
          </cell>
          <cell r="AO102">
            <v>41</v>
          </cell>
        </row>
        <row r="103">
          <cell r="AB103">
            <v>2118566.46</v>
          </cell>
          <cell r="AN103">
            <v>1812152.0066666666</v>
          </cell>
          <cell r="AO103">
            <v>41</v>
          </cell>
        </row>
        <row r="104">
          <cell r="AB104">
            <v>0</v>
          </cell>
          <cell r="AN104">
            <v>0</v>
          </cell>
          <cell r="AO104">
            <v>41</v>
          </cell>
        </row>
        <row r="105">
          <cell r="AB105">
            <v>0</v>
          </cell>
          <cell r="AN105">
            <v>0</v>
          </cell>
          <cell r="AO105">
            <v>41</v>
          </cell>
        </row>
        <row r="106">
          <cell r="AB106">
            <v>0</v>
          </cell>
          <cell r="AN106">
            <v>134.84583333333333</v>
          </cell>
          <cell r="AO106">
            <v>41</v>
          </cell>
        </row>
        <row r="107">
          <cell r="AB107">
            <v>97111.88</v>
          </cell>
          <cell r="AN107">
            <v>98444.434166666659</v>
          </cell>
          <cell r="AO107">
            <v>41</v>
          </cell>
        </row>
        <row r="108">
          <cell r="AB108">
            <v>1524606.12</v>
          </cell>
          <cell r="AN108">
            <v>1881863.5720833335</v>
          </cell>
          <cell r="AO108">
            <v>41</v>
          </cell>
        </row>
        <row r="109">
          <cell r="AB109">
            <v>0</v>
          </cell>
          <cell r="AN109">
            <v>905.625</v>
          </cell>
          <cell r="AO109" t="str">
            <v>41</v>
          </cell>
        </row>
        <row r="110">
          <cell r="AB110">
            <v>0</v>
          </cell>
          <cell r="AN110">
            <v>0</v>
          </cell>
          <cell r="AO110" t="str">
            <v>41</v>
          </cell>
        </row>
        <row r="111">
          <cell r="AB111">
            <v>0</v>
          </cell>
          <cell r="AN111">
            <v>0</v>
          </cell>
          <cell r="AO111" t="str">
            <v>41</v>
          </cell>
        </row>
        <row r="112">
          <cell r="AB112">
            <v>0</v>
          </cell>
          <cell r="AN112">
            <v>0</v>
          </cell>
          <cell r="AO112" t="str">
            <v>41</v>
          </cell>
        </row>
        <row r="113">
          <cell r="AB113">
            <v>1599514</v>
          </cell>
          <cell r="AN113">
            <v>1574230.5337499997</v>
          </cell>
          <cell r="AO113" t="str">
            <v>41</v>
          </cell>
        </row>
        <row r="114">
          <cell r="AB114">
            <v>0</v>
          </cell>
          <cell r="AN114">
            <v>0</v>
          </cell>
          <cell r="AO114" t="str">
            <v>41</v>
          </cell>
        </row>
        <row r="115">
          <cell r="AB115">
            <v>94054.44</v>
          </cell>
          <cell r="AN115">
            <v>95175.521666666682</v>
          </cell>
          <cell r="AO115" t="str">
            <v>41</v>
          </cell>
        </row>
        <row r="116">
          <cell r="AB116">
            <v>0</v>
          </cell>
          <cell r="AN116">
            <v>22176.08083333333</v>
          </cell>
          <cell r="AO116" t="str">
            <v>41</v>
          </cell>
        </row>
        <row r="117">
          <cell r="AB117">
            <v>9013.6</v>
          </cell>
          <cell r="AN117">
            <v>9198.9258333333328</v>
          </cell>
          <cell r="AO117" t="str">
            <v>41</v>
          </cell>
        </row>
        <row r="118">
          <cell r="AB118">
            <v>75308.08</v>
          </cell>
          <cell r="AN118">
            <v>76825.60291666667</v>
          </cell>
          <cell r="AO118" t="str">
            <v>41</v>
          </cell>
        </row>
        <row r="119">
          <cell r="AB119">
            <v>33054</v>
          </cell>
          <cell r="AN119">
            <v>31676.75</v>
          </cell>
          <cell r="AO119" t="str">
            <v>41</v>
          </cell>
        </row>
        <row r="120">
          <cell r="AB120">
            <v>-1599514</v>
          </cell>
          <cell r="AN120">
            <v>-1247018.3233333332</v>
          </cell>
          <cell r="AO120" t="str">
            <v>41</v>
          </cell>
        </row>
        <row r="121">
          <cell r="AB121">
            <v>0</v>
          </cell>
          <cell r="AN121">
            <v>145833.33333333334</v>
          </cell>
          <cell r="AO121" t="str">
            <v>41</v>
          </cell>
        </row>
        <row r="122">
          <cell r="AB122">
            <v>41862.910000000003</v>
          </cell>
          <cell r="AN122">
            <v>8739.6104166666664</v>
          </cell>
          <cell r="AO122" t="str">
            <v>41</v>
          </cell>
        </row>
        <row r="123">
          <cell r="AB123">
            <v>0</v>
          </cell>
          <cell r="AN123">
            <v>0</v>
          </cell>
          <cell r="AO123" t="str">
            <v>65a</v>
          </cell>
        </row>
        <row r="124">
          <cell r="AB124">
            <v>1234200789.6900001</v>
          </cell>
          <cell r="AN124">
            <v>1234237589.2425003</v>
          </cell>
          <cell r="AO124" t="str">
            <v>65a</v>
          </cell>
        </row>
        <row r="125">
          <cell r="AB125">
            <v>-18082718.420000002</v>
          </cell>
          <cell r="AN125">
            <v>-18124051.317083333</v>
          </cell>
          <cell r="AO125" t="str">
            <v>65a</v>
          </cell>
        </row>
        <row r="126">
          <cell r="AB126">
            <v>-90774.61</v>
          </cell>
          <cell r="AN126">
            <v>-106146.49708333334</v>
          </cell>
          <cell r="AO126" t="str">
            <v>65a</v>
          </cell>
        </row>
        <row r="127">
          <cell r="AB127">
            <v>0</v>
          </cell>
          <cell r="AN127">
            <v>0</v>
          </cell>
          <cell r="AO127" t="str">
            <v>65a</v>
          </cell>
        </row>
        <row r="128">
          <cell r="AB128">
            <v>0</v>
          </cell>
          <cell r="AN128">
            <v>0</v>
          </cell>
          <cell r="AO128" t="str">
            <v>65a</v>
          </cell>
        </row>
        <row r="129">
          <cell r="AB129">
            <v>0</v>
          </cell>
          <cell r="AN129">
            <v>0</v>
          </cell>
          <cell r="AO129" t="str">
            <v>65a</v>
          </cell>
        </row>
        <row r="130">
          <cell r="AB130">
            <v>0</v>
          </cell>
          <cell r="AN130">
            <v>0</v>
          </cell>
          <cell r="AO130" t="str">
            <v>65a</v>
          </cell>
        </row>
        <row r="131">
          <cell r="AB131">
            <v>0</v>
          </cell>
          <cell r="AN131">
            <v>0</v>
          </cell>
          <cell r="AO131" t="str">
            <v>65a</v>
          </cell>
        </row>
        <row r="132">
          <cell r="AB132">
            <v>0</v>
          </cell>
          <cell r="AN132">
            <v>0</v>
          </cell>
          <cell r="AO132" t="str">
            <v>65a</v>
          </cell>
        </row>
        <row r="133">
          <cell r="AB133">
            <v>0</v>
          </cell>
          <cell r="AN133">
            <v>0</v>
          </cell>
          <cell r="AO133" t="str">
            <v>65a</v>
          </cell>
        </row>
        <row r="134">
          <cell r="AB134">
            <v>428.61</v>
          </cell>
          <cell r="AN134">
            <v>-1261.3045833333329</v>
          </cell>
          <cell r="AO134" t="str">
            <v>65a</v>
          </cell>
        </row>
        <row r="135">
          <cell r="AB135">
            <v>-25163.57</v>
          </cell>
          <cell r="AN135">
            <v>-25163.570000000003</v>
          </cell>
          <cell r="AO135" t="str">
            <v>65a</v>
          </cell>
        </row>
        <row r="136">
          <cell r="AB136">
            <v>0</v>
          </cell>
          <cell r="AN136">
            <v>0</v>
          </cell>
          <cell r="AO136" t="str">
            <v>65a</v>
          </cell>
        </row>
        <row r="137">
          <cell r="AB137">
            <v>0</v>
          </cell>
          <cell r="AN137">
            <v>0</v>
          </cell>
          <cell r="AO137" t="str">
            <v>65a</v>
          </cell>
        </row>
        <row r="138">
          <cell r="AB138">
            <v>-1226371867.3900001</v>
          </cell>
          <cell r="AN138">
            <v>-1226371867.3899999</v>
          </cell>
          <cell r="AO138" t="str">
            <v>65a</v>
          </cell>
        </row>
        <row r="139">
          <cell r="AB139">
            <v>0</v>
          </cell>
          <cell r="AN139">
            <v>0</v>
          </cell>
          <cell r="AO139" t="str">
            <v>65a</v>
          </cell>
        </row>
        <row r="140">
          <cell r="AB140">
            <v>-8424.89</v>
          </cell>
          <cell r="AN140">
            <v>-8647.8016666666663</v>
          </cell>
          <cell r="AO140" t="str">
            <v>65a</v>
          </cell>
        </row>
        <row r="141">
          <cell r="AB141">
            <v>0</v>
          </cell>
          <cell r="AN141">
            <v>0</v>
          </cell>
          <cell r="AO141" t="str">
            <v>65a</v>
          </cell>
        </row>
        <row r="142">
          <cell r="AB142">
            <v>0</v>
          </cell>
          <cell r="AN142">
            <v>0</v>
          </cell>
          <cell r="AO142" t="str">
            <v>65a</v>
          </cell>
        </row>
        <row r="143">
          <cell r="AB143">
            <v>0</v>
          </cell>
          <cell r="AN143">
            <v>0</v>
          </cell>
          <cell r="AO143" t="str">
            <v>65a</v>
          </cell>
        </row>
        <row r="144">
          <cell r="AB144">
            <v>0</v>
          </cell>
          <cell r="AN144">
            <v>0</v>
          </cell>
          <cell r="AO144" t="str">
            <v>65a</v>
          </cell>
        </row>
        <row r="145">
          <cell r="AB145">
            <v>0</v>
          </cell>
          <cell r="AN145">
            <v>0</v>
          </cell>
          <cell r="AO145" t="str">
            <v>65a</v>
          </cell>
        </row>
        <row r="146">
          <cell r="AB146">
            <v>0</v>
          </cell>
          <cell r="AN146">
            <v>16.125</v>
          </cell>
          <cell r="AO146" t="str">
            <v>65a</v>
          </cell>
        </row>
        <row r="147">
          <cell r="AB147">
            <v>4448.38</v>
          </cell>
          <cell r="AN147">
            <v>17074.78875</v>
          </cell>
          <cell r="AO147" t="str">
            <v>65a</v>
          </cell>
        </row>
        <row r="148">
          <cell r="AB148">
            <v>0</v>
          </cell>
          <cell r="AN148">
            <v>0</v>
          </cell>
          <cell r="AO148" t="str">
            <v>65a</v>
          </cell>
        </row>
        <row r="149">
          <cell r="AB149">
            <v>1649926.64</v>
          </cell>
          <cell r="AN149">
            <v>1061816.1187500001</v>
          </cell>
          <cell r="AO149" t="str">
            <v>65a</v>
          </cell>
        </row>
        <row r="150">
          <cell r="AB150">
            <v>-396322.94</v>
          </cell>
          <cell r="AN150">
            <v>-337554.16541666671</v>
          </cell>
          <cell r="AO150" t="str">
            <v>65a</v>
          </cell>
        </row>
        <row r="151">
          <cell r="AB151">
            <v>-205809.09</v>
          </cell>
          <cell r="AN151">
            <v>-355523.27750000003</v>
          </cell>
          <cell r="AO151" t="str">
            <v>65a</v>
          </cell>
        </row>
        <row r="152">
          <cell r="AB152">
            <v>0</v>
          </cell>
          <cell r="AN152">
            <v>0</v>
          </cell>
          <cell r="AO152" t="str">
            <v>65a</v>
          </cell>
        </row>
        <row r="153">
          <cell r="AB153">
            <v>0</v>
          </cell>
          <cell r="AN153">
            <v>0</v>
          </cell>
          <cell r="AO153" t="str">
            <v>65a</v>
          </cell>
        </row>
        <row r="154">
          <cell r="AB154">
            <v>10095990.51</v>
          </cell>
          <cell r="AN154">
            <v>10498553.943333335</v>
          </cell>
          <cell r="AO154" t="str">
            <v>65a</v>
          </cell>
        </row>
        <row r="155">
          <cell r="AB155">
            <v>0</v>
          </cell>
          <cell r="AN155">
            <v>52993.567500000005</v>
          </cell>
          <cell r="AO155" t="str">
            <v>65a</v>
          </cell>
        </row>
        <row r="156">
          <cell r="AB156">
            <v>0</v>
          </cell>
          <cell r="AN156">
            <v>-1192.2820833333333</v>
          </cell>
          <cell r="AO156" t="str">
            <v>65a</v>
          </cell>
        </row>
        <row r="157">
          <cell r="AB157">
            <v>0</v>
          </cell>
          <cell r="AN157">
            <v>7545.7304166666681</v>
          </cell>
          <cell r="AO157" t="str">
            <v>65a</v>
          </cell>
        </row>
        <row r="158">
          <cell r="AB158">
            <v>0</v>
          </cell>
          <cell r="AN158">
            <v>-9665.3704166666666</v>
          </cell>
          <cell r="AO158" t="str">
            <v>65a</v>
          </cell>
        </row>
        <row r="159">
          <cell r="AB159">
            <v>-6308.88</v>
          </cell>
          <cell r="AN159">
            <v>-4889.5179166666667</v>
          </cell>
          <cell r="AO159" t="str">
            <v>65a</v>
          </cell>
        </row>
        <row r="160">
          <cell r="AB160">
            <v>2543964.79</v>
          </cell>
          <cell r="AN160">
            <v>219380.88041666665</v>
          </cell>
          <cell r="AO160" t="str">
            <v xml:space="preserve"> </v>
          </cell>
        </row>
        <row r="161">
          <cell r="AB161">
            <v>167167.14000000001</v>
          </cell>
          <cell r="AN161">
            <v>14023725.663333332</v>
          </cell>
          <cell r="AO161" t="str">
            <v>41</v>
          </cell>
        </row>
        <row r="162">
          <cell r="AB162">
            <v>-5.0999999999999996</v>
          </cell>
          <cell r="AN162">
            <v>1572.8041666666661</v>
          </cell>
          <cell r="AO162" t="str">
            <v>65a</v>
          </cell>
        </row>
        <row r="163">
          <cell r="AB163">
            <v>6767941.8799999999</v>
          </cell>
          <cell r="AN163">
            <v>23785947.33583333</v>
          </cell>
          <cell r="AO163" t="str">
            <v>65a</v>
          </cell>
        </row>
        <row r="164">
          <cell r="AB164">
            <v>0</v>
          </cell>
          <cell r="AN164">
            <v>-7756.5225</v>
          </cell>
          <cell r="AO164" t="str">
            <v>65a</v>
          </cell>
        </row>
        <row r="165">
          <cell r="AB165">
            <v>6035469.8899999997</v>
          </cell>
          <cell r="AN165">
            <v>21787935.764583331</v>
          </cell>
          <cell r="AO165" t="str">
            <v>65a</v>
          </cell>
        </row>
        <row r="166">
          <cell r="AB166">
            <v>444969.27</v>
          </cell>
          <cell r="AN166">
            <v>313636.16208333336</v>
          </cell>
          <cell r="AO166" t="str">
            <v>65a</v>
          </cell>
        </row>
        <row r="167">
          <cell r="AB167">
            <v>4435.47</v>
          </cell>
          <cell r="AN167">
            <v>466.87208333333348</v>
          </cell>
          <cell r="AO167" t="str">
            <v>65a</v>
          </cell>
        </row>
        <row r="168">
          <cell r="AB168">
            <v>-1089.29</v>
          </cell>
          <cell r="AN168">
            <v>153.57125000000005</v>
          </cell>
          <cell r="AO168" t="str">
            <v>65a</v>
          </cell>
        </row>
        <row r="169">
          <cell r="AB169">
            <v>-228554.63</v>
          </cell>
          <cell r="AN169">
            <v>-16412.782916666667</v>
          </cell>
          <cell r="AO169" t="str">
            <v>65a</v>
          </cell>
        </row>
        <row r="170">
          <cell r="AB170">
            <v>38984.5</v>
          </cell>
          <cell r="AN170">
            <v>35333.852500000001</v>
          </cell>
          <cell r="AO170" t="str">
            <v>65a</v>
          </cell>
        </row>
        <row r="171">
          <cell r="AB171">
            <v>-113206.91</v>
          </cell>
          <cell r="AN171">
            <v>-220615.16208333336</v>
          </cell>
          <cell r="AO171" t="str">
            <v>65a</v>
          </cell>
        </row>
        <row r="172">
          <cell r="AB172">
            <v>-189218</v>
          </cell>
          <cell r="AN172">
            <v>-234779.88583333333</v>
          </cell>
          <cell r="AO172" t="str">
            <v>65a</v>
          </cell>
        </row>
        <row r="173">
          <cell r="AB173">
            <v>-5094438.2699999996</v>
          </cell>
          <cell r="AN173">
            <v>-19982277.413750004</v>
          </cell>
          <cell r="AO173" t="str">
            <v>65a</v>
          </cell>
        </row>
        <row r="174">
          <cell r="AB174">
            <v>-313977.88</v>
          </cell>
          <cell r="AN174">
            <v>-67407.323333333348</v>
          </cell>
          <cell r="AO174" t="str">
            <v>65a</v>
          </cell>
        </row>
        <row r="175">
          <cell r="AB175">
            <v>-102138.3</v>
          </cell>
          <cell r="AN175">
            <v>-102332.89541666668</v>
          </cell>
          <cell r="AO175" t="str">
            <v>65a</v>
          </cell>
        </row>
        <row r="176">
          <cell r="AB176">
            <v>0</v>
          </cell>
          <cell r="AN176">
            <v>0</v>
          </cell>
          <cell r="AO176" t="str">
            <v>65a</v>
          </cell>
        </row>
        <row r="177">
          <cell r="AB177">
            <v>0</v>
          </cell>
          <cell r="AN177">
            <v>0</v>
          </cell>
          <cell r="AO177" t="str">
            <v>65a</v>
          </cell>
        </row>
        <row r="178">
          <cell r="AB178">
            <v>-46459.199999999997</v>
          </cell>
          <cell r="AN178">
            <v>-260218.25625000001</v>
          </cell>
          <cell r="AO178" t="str">
            <v>65a</v>
          </cell>
        </row>
        <row r="179">
          <cell r="AB179">
            <v>174872.98</v>
          </cell>
          <cell r="AN179">
            <v>277723.92708333331</v>
          </cell>
          <cell r="AO179" t="str">
            <v>65a</v>
          </cell>
        </row>
        <row r="180">
          <cell r="AB180">
            <v>0</v>
          </cell>
          <cell r="AN180">
            <v>0</v>
          </cell>
          <cell r="AO180" t="str">
            <v xml:space="preserve"> </v>
          </cell>
        </row>
        <row r="181">
          <cell r="AB181">
            <v>41580</v>
          </cell>
          <cell r="AN181">
            <v>41580</v>
          </cell>
          <cell r="AO181" t="str">
            <v xml:space="preserve"> </v>
          </cell>
        </row>
        <row r="182">
          <cell r="AB182">
            <v>24017.54</v>
          </cell>
          <cell r="AN182">
            <v>16100.873333333338</v>
          </cell>
          <cell r="AO182" t="str">
            <v>65a</v>
          </cell>
        </row>
        <row r="183">
          <cell r="AB183">
            <v>1015222.4</v>
          </cell>
          <cell r="AN183">
            <v>308482.58833333338</v>
          </cell>
          <cell r="AO183" t="str">
            <v>65a</v>
          </cell>
        </row>
        <row r="184">
          <cell r="AB184">
            <v>0</v>
          </cell>
          <cell r="AN184">
            <v>0</v>
          </cell>
        </row>
        <row r="185">
          <cell r="AB185">
            <v>119998.49</v>
          </cell>
          <cell r="AN185">
            <v>122504.74</v>
          </cell>
          <cell r="AO185" t="str">
            <v>65a</v>
          </cell>
        </row>
        <row r="186">
          <cell r="AB186">
            <v>0</v>
          </cell>
          <cell r="AN186">
            <v>0</v>
          </cell>
          <cell r="AO186" t="str">
            <v>65a</v>
          </cell>
        </row>
        <row r="187">
          <cell r="AB187">
            <v>0</v>
          </cell>
          <cell r="AN187">
            <v>0</v>
          </cell>
          <cell r="AO187" t="str">
            <v>65a</v>
          </cell>
        </row>
        <row r="188">
          <cell r="AB188">
            <v>73353</v>
          </cell>
          <cell r="AN188">
            <v>3056.375</v>
          </cell>
        </row>
        <row r="189">
          <cell r="AB189">
            <v>812655</v>
          </cell>
          <cell r="AN189">
            <v>633028.20833333337</v>
          </cell>
          <cell r="AO189" t="str">
            <v xml:space="preserve"> </v>
          </cell>
        </row>
        <row r="190">
          <cell r="AB190">
            <v>4675.7299999999996</v>
          </cell>
          <cell r="AN190">
            <v>4675.7299999999987</v>
          </cell>
          <cell r="AO190" t="str">
            <v>65a</v>
          </cell>
        </row>
        <row r="191">
          <cell r="AB191">
            <v>717254</v>
          </cell>
          <cell r="AN191">
            <v>496915.75</v>
          </cell>
          <cell r="AO191" t="str">
            <v xml:space="preserve"> </v>
          </cell>
        </row>
        <row r="192">
          <cell r="AB192">
            <v>3991.54</v>
          </cell>
          <cell r="AN192">
            <v>4060.0358333333338</v>
          </cell>
          <cell r="AO192" t="str">
            <v>65a</v>
          </cell>
        </row>
        <row r="193">
          <cell r="AB193">
            <v>-3261.84</v>
          </cell>
          <cell r="AN193">
            <v>-3227.5341666666668</v>
          </cell>
          <cell r="AO193" t="str">
            <v xml:space="preserve"> </v>
          </cell>
        </row>
        <row r="194">
          <cell r="AB194">
            <v>0</v>
          </cell>
          <cell r="AN194">
            <v>0</v>
          </cell>
          <cell r="AO194" t="str">
            <v xml:space="preserve"> </v>
          </cell>
        </row>
        <row r="195">
          <cell r="AB195">
            <v>0</v>
          </cell>
          <cell r="AN195">
            <v>0</v>
          </cell>
        </row>
        <row r="196">
          <cell r="AB196">
            <v>16286.22</v>
          </cell>
          <cell r="AN196">
            <v>13395.565416666665</v>
          </cell>
          <cell r="AO196" t="str">
            <v>65b</v>
          </cell>
        </row>
        <row r="197">
          <cell r="AB197">
            <v>422047.43</v>
          </cell>
          <cell r="AN197">
            <v>443538.54458333337</v>
          </cell>
          <cell r="AO197" t="str">
            <v>65a</v>
          </cell>
        </row>
        <row r="198">
          <cell r="AB198">
            <v>803.66</v>
          </cell>
          <cell r="AN198">
            <v>803.66</v>
          </cell>
          <cell r="AO198" t="str">
            <v>65a</v>
          </cell>
        </row>
        <row r="199">
          <cell r="AB199">
            <v>278.86</v>
          </cell>
          <cell r="AN199">
            <v>156.7141666666667</v>
          </cell>
          <cell r="AO199" t="str">
            <v>65b</v>
          </cell>
        </row>
        <row r="200">
          <cell r="AB200">
            <v>100440.25</v>
          </cell>
          <cell r="AN200">
            <v>58181.324583333335</v>
          </cell>
        </row>
        <row r="201">
          <cell r="AB201">
            <v>0</v>
          </cell>
          <cell r="AN201">
            <v>44974984.604166664</v>
          </cell>
          <cell r="AO201" t="str">
            <v>51</v>
          </cell>
        </row>
        <row r="202">
          <cell r="AB202">
            <v>0</v>
          </cell>
          <cell r="AN202">
            <v>5991164.7625000002</v>
          </cell>
          <cell r="AO202" t="str">
            <v>51</v>
          </cell>
        </row>
        <row r="203">
          <cell r="AB203">
            <v>0</v>
          </cell>
          <cell r="AN203">
            <v>0</v>
          </cell>
          <cell r="AO203" t="str">
            <v>51</v>
          </cell>
        </row>
        <row r="204">
          <cell r="AB204">
            <v>0</v>
          </cell>
          <cell r="AN204">
            <v>0</v>
          </cell>
          <cell r="AO204" t="str">
            <v>51</v>
          </cell>
        </row>
        <row r="205">
          <cell r="AB205">
            <v>0</v>
          </cell>
          <cell r="AN205">
            <v>0</v>
          </cell>
          <cell r="AO205" t="str">
            <v>51</v>
          </cell>
        </row>
        <row r="206">
          <cell r="AB206">
            <v>0</v>
          </cell>
          <cell r="AN206">
            <v>0</v>
          </cell>
          <cell r="AO206" t="str">
            <v>51</v>
          </cell>
        </row>
        <row r="207">
          <cell r="AB207">
            <v>0</v>
          </cell>
          <cell r="AN207">
            <v>0</v>
          </cell>
          <cell r="AO207">
            <v>41</v>
          </cell>
        </row>
        <row r="208">
          <cell r="AB208">
            <v>620534.82999999996</v>
          </cell>
          <cell r="AN208">
            <v>308356.22291666671</v>
          </cell>
          <cell r="AO208">
            <v>41</v>
          </cell>
        </row>
        <row r="209">
          <cell r="AB209">
            <v>400701.94</v>
          </cell>
          <cell r="AN209">
            <v>385556.92083333334</v>
          </cell>
          <cell r="AO209">
            <v>41</v>
          </cell>
        </row>
        <row r="210">
          <cell r="AB210">
            <v>0</v>
          </cell>
          <cell r="AN210">
            <v>0</v>
          </cell>
          <cell r="AO210" t="str">
            <v xml:space="preserve"> </v>
          </cell>
        </row>
        <row r="211">
          <cell r="AB211">
            <v>0</v>
          </cell>
          <cell r="AN211">
            <v>0</v>
          </cell>
          <cell r="AO211" t="str">
            <v>65b</v>
          </cell>
        </row>
        <row r="212">
          <cell r="AB212">
            <v>-579528.92000000004</v>
          </cell>
          <cell r="AN212">
            <v>-384343.55583333335</v>
          </cell>
          <cell r="AO212" t="str">
            <v>65a</v>
          </cell>
        </row>
        <row r="213">
          <cell r="AB213">
            <v>81271879.180000007</v>
          </cell>
          <cell r="AN213">
            <v>94563801.19916667</v>
          </cell>
        </row>
        <row r="214">
          <cell r="AB214">
            <v>0</v>
          </cell>
          <cell r="AN214">
            <v>7002.8499999999995</v>
          </cell>
          <cell r="AO214" t="str">
            <v>66a</v>
          </cell>
        </row>
        <row r="215">
          <cell r="AB215">
            <v>0</v>
          </cell>
          <cell r="AN215">
            <v>0</v>
          </cell>
          <cell r="AO215" t="str">
            <v>66a</v>
          </cell>
        </row>
        <row r="216">
          <cell r="AB216">
            <v>23887574.18</v>
          </cell>
          <cell r="AN216">
            <v>38562477.249583341</v>
          </cell>
          <cell r="AO216" t="str">
            <v>65b</v>
          </cell>
        </row>
        <row r="217">
          <cell r="AB217">
            <v>-81271879</v>
          </cell>
          <cell r="AN217">
            <v>-67254823.875</v>
          </cell>
        </row>
        <row r="218">
          <cell r="AB218">
            <v>-23887574</v>
          </cell>
          <cell r="AN218">
            <v>-27224954.083333332</v>
          </cell>
          <cell r="AO218" t="str">
            <v>65b</v>
          </cell>
        </row>
        <row r="219">
          <cell r="AB219">
            <v>156153650</v>
          </cell>
          <cell r="AN219">
            <v>133104704.33333333</v>
          </cell>
          <cell r="AO219" t="str">
            <v>66x</v>
          </cell>
        </row>
        <row r="220">
          <cell r="AB220">
            <v>-7000000</v>
          </cell>
          <cell r="AN220">
            <v>-4875000</v>
          </cell>
          <cell r="AO220" t="str">
            <v>9</v>
          </cell>
        </row>
        <row r="221">
          <cell r="AB221">
            <v>52781</v>
          </cell>
          <cell r="AN221">
            <v>41382.125</v>
          </cell>
        </row>
        <row r="222">
          <cell r="AB222">
            <v>14196</v>
          </cell>
          <cell r="AN222">
            <v>15675</v>
          </cell>
          <cell r="AO222" t="str">
            <v>65b</v>
          </cell>
        </row>
        <row r="223">
          <cell r="AB223">
            <v>-24960275.609999999</v>
          </cell>
          <cell r="AN223">
            <v>-22454849.852500003</v>
          </cell>
          <cell r="AO223" t="str">
            <v>66a</v>
          </cell>
        </row>
        <row r="224">
          <cell r="AB224">
            <v>0</v>
          </cell>
          <cell r="AN224">
            <v>-3.6491666666666664</v>
          </cell>
          <cell r="AO224" t="str">
            <v>65a</v>
          </cell>
        </row>
        <row r="225">
          <cell r="AB225">
            <v>-3588.77</v>
          </cell>
          <cell r="AN225">
            <v>3288.3491666666669</v>
          </cell>
          <cell r="AO225" t="str">
            <v>65a</v>
          </cell>
        </row>
        <row r="226">
          <cell r="AB226">
            <v>0</v>
          </cell>
          <cell r="AN226">
            <v>0</v>
          </cell>
        </row>
        <row r="227">
          <cell r="AB227">
            <v>0</v>
          </cell>
          <cell r="AN227">
            <v>1532.8754166666668</v>
          </cell>
          <cell r="AO227" t="str">
            <v>65a</v>
          </cell>
        </row>
        <row r="228">
          <cell r="AB228">
            <v>0</v>
          </cell>
          <cell r="AN228">
            <v>-1697.2174999999997</v>
          </cell>
          <cell r="AO228" t="str">
            <v xml:space="preserve"> </v>
          </cell>
        </row>
        <row r="229">
          <cell r="AB229">
            <v>10575161.74</v>
          </cell>
          <cell r="AN229">
            <v>10854058.44875</v>
          </cell>
          <cell r="AO229" t="str">
            <v>65b</v>
          </cell>
        </row>
        <row r="230">
          <cell r="AB230">
            <v>83514.28</v>
          </cell>
          <cell r="AN230">
            <v>122053.60000000002</v>
          </cell>
          <cell r="AO230" t="str">
            <v>65b</v>
          </cell>
        </row>
        <row r="231">
          <cell r="AB231">
            <v>83513.98</v>
          </cell>
          <cell r="AN231">
            <v>114732.37</v>
          </cell>
          <cell r="AO231" t="str">
            <v>65b</v>
          </cell>
        </row>
        <row r="232">
          <cell r="AB232">
            <v>0</v>
          </cell>
          <cell r="AN232">
            <v>0</v>
          </cell>
        </row>
        <row r="233">
          <cell r="AB233">
            <v>0</v>
          </cell>
          <cell r="AN233">
            <v>0</v>
          </cell>
        </row>
        <row r="234">
          <cell r="AB234">
            <v>19696979.32</v>
          </cell>
          <cell r="AN234">
            <v>13656149.512500001</v>
          </cell>
          <cell r="AO234" t="str">
            <v xml:space="preserve"> </v>
          </cell>
        </row>
        <row r="235">
          <cell r="AB235">
            <v>573427.56999999995</v>
          </cell>
          <cell r="AN235">
            <v>1086103.84375</v>
          </cell>
          <cell r="AO235" t="str">
            <v xml:space="preserve"> </v>
          </cell>
        </row>
        <row r="236">
          <cell r="AB236">
            <v>11166794.85</v>
          </cell>
          <cell r="AN236">
            <v>12444851.593750002</v>
          </cell>
          <cell r="AO236" t="str">
            <v xml:space="preserve"> </v>
          </cell>
        </row>
        <row r="237">
          <cell r="AB237">
            <v>0</v>
          </cell>
          <cell r="AN237">
            <v>0</v>
          </cell>
          <cell r="AO237" t="str">
            <v xml:space="preserve"> </v>
          </cell>
        </row>
        <row r="238">
          <cell r="AB238">
            <v>-40</v>
          </cell>
          <cell r="AN238">
            <v>41967.105833333328</v>
          </cell>
          <cell r="AO238" t="str">
            <v>65a</v>
          </cell>
        </row>
        <row r="239">
          <cell r="AB239">
            <v>0</v>
          </cell>
          <cell r="AN239">
            <v>-21041.143749999999</v>
          </cell>
          <cell r="AO239" t="str">
            <v>65a</v>
          </cell>
        </row>
        <row r="240">
          <cell r="AB240">
            <v>0</v>
          </cell>
          <cell r="AN240">
            <v>0</v>
          </cell>
          <cell r="AO240" t="str">
            <v>65a</v>
          </cell>
        </row>
        <row r="241">
          <cell r="AB241">
            <v>0</v>
          </cell>
          <cell r="AN241">
            <v>0</v>
          </cell>
          <cell r="AO241" t="str">
            <v>65a</v>
          </cell>
        </row>
        <row r="242">
          <cell r="AB242">
            <v>0</v>
          </cell>
          <cell r="AN242">
            <v>0</v>
          </cell>
        </row>
        <row r="243">
          <cell r="AB243">
            <v>0</v>
          </cell>
          <cell r="AN243">
            <v>-6.9241666666666672</v>
          </cell>
          <cell r="AO243" t="str">
            <v>65a</v>
          </cell>
        </row>
        <row r="244">
          <cell r="AB244">
            <v>287028.95</v>
          </cell>
          <cell r="AN244">
            <v>298000.9366666667</v>
          </cell>
          <cell r="AO244" t="str">
            <v>65a</v>
          </cell>
        </row>
        <row r="245">
          <cell r="AB245">
            <v>3646174.18</v>
          </cell>
          <cell r="AN245">
            <v>2704883.19</v>
          </cell>
          <cell r="AO245" t="str">
            <v>65a</v>
          </cell>
        </row>
        <row r="246">
          <cell r="AB246">
            <v>20</v>
          </cell>
          <cell r="AN246">
            <v>6441.5579166666676</v>
          </cell>
          <cell r="AO246" t="str">
            <v>65a</v>
          </cell>
        </row>
        <row r="247">
          <cell r="AB247">
            <v>40871.89</v>
          </cell>
          <cell r="AN247">
            <v>50997.327916666669</v>
          </cell>
          <cell r="AO247" t="str">
            <v>65a</v>
          </cell>
        </row>
        <row r="248">
          <cell r="AB248">
            <v>11407303.92</v>
          </cell>
          <cell r="AN248">
            <v>9947142.5291666668</v>
          </cell>
          <cell r="AO248" t="str">
            <v>65a</v>
          </cell>
        </row>
        <row r="249">
          <cell r="AB249">
            <v>65557704.82</v>
          </cell>
          <cell r="AN249">
            <v>66505247.618333347</v>
          </cell>
          <cell r="AO249" t="str">
            <v xml:space="preserve"> </v>
          </cell>
        </row>
        <row r="250">
          <cell r="AB250">
            <v>1448.24</v>
          </cell>
          <cell r="AN250">
            <v>666.37</v>
          </cell>
          <cell r="AO250" t="str">
            <v xml:space="preserve"> </v>
          </cell>
        </row>
        <row r="251">
          <cell r="AB251">
            <v>0</v>
          </cell>
          <cell r="AN251">
            <v>0</v>
          </cell>
          <cell r="AO251" t="str">
            <v>65b</v>
          </cell>
        </row>
        <row r="252">
          <cell r="AB252">
            <v>0</v>
          </cell>
          <cell r="AN252">
            <v>0</v>
          </cell>
        </row>
        <row r="253">
          <cell r="AB253">
            <v>2405.5</v>
          </cell>
          <cell r="AN253">
            <v>-11693.827916666667</v>
          </cell>
        </row>
        <row r="254">
          <cell r="AB254">
            <v>0</v>
          </cell>
          <cell r="AN254">
            <v>33875.055416666662</v>
          </cell>
          <cell r="AO254" t="str">
            <v>65b</v>
          </cell>
        </row>
        <row r="255">
          <cell r="AB255">
            <v>0</v>
          </cell>
          <cell r="AN255">
            <v>28722.269583333331</v>
          </cell>
        </row>
        <row r="256">
          <cell r="AB256">
            <v>1276.2</v>
          </cell>
          <cell r="AN256">
            <v>686901.11250000016</v>
          </cell>
          <cell r="AO256" t="str">
            <v>65b</v>
          </cell>
        </row>
        <row r="257">
          <cell r="AB257">
            <v>67516.460000000006</v>
          </cell>
          <cell r="AN257">
            <v>59841.265833333338</v>
          </cell>
          <cell r="AO257" t="str">
            <v>65a</v>
          </cell>
        </row>
        <row r="258">
          <cell r="AB258">
            <v>533.64</v>
          </cell>
          <cell r="AN258">
            <v>46501.368750000001</v>
          </cell>
          <cell r="AO258" t="str">
            <v>65a</v>
          </cell>
        </row>
        <row r="259">
          <cell r="AB259">
            <v>167308.73000000001</v>
          </cell>
          <cell r="AN259">
            <v>470316.98499999987</v>
          </cell>
          <cell r="AO259" t="str">
            <v>65a</v>
          </cell>
        </row>
        <row r="260">
          <cell r="AB260">
            <v>593764.73</v>
          </cell>
          <cell r="AN260">
            <v>981065.80291666684</v>
          </cell>
          <cell r="AO260" t="str">
            <v>65a</v>
          </cell>
        </row>
        <row r="261">
          <cell r="AB261">
            <v>608272.1</v>
          </cell>
          <cell r="AN261">
            <v>405602.22333333333</v>
          </cell>
        </row>
        <row r="262">
          <cell r="AB262">
            <v>0</v>
          </cell>
          <cell r="AN262">
            <v>153376.68416666667</v>
          </cell>
        </row>
        <row r="263">
          <cell r="AB263">
            <v>928</v>
          </cell>
          <cell r="AN263">
            <v>15566.456666666667</v>
          </cell>
        </row>
        <row r="264">
          <cell r="AB264">
            <v>727781.97</v>
          </cell>
          <cell r="AN264">
            <v>588802.12124999997</v>
          </cell>
        </row>
        <row r="265">
          <cell r="AB265">
            <v>73258</v>
          </cell>
          <cell r="AN265">
            <v>196945.65041666664</v>
          </cell>
        </row>
        <row r="266">
          <cell r="AB266">
            <v>0</v>
          </cell>
          <cell r="AN266">
            <v>153834.93</v>
          </cell>
        </row>
        <row r="267">
          <cell r="AB267">
            <v>0</v>
          </cell>
          <cell r="AN267">
            <v>0</v>
          </cell>
          <cell r="AO267" t="str">
            <v xml:space="preserve"> </v>
          </cell>
        </row>
        <row r="268">
          <cell r="AB268">
            <v>0</v>
          </cell>
          <cell r="AN268">
            <v>0</v>
          </cell>
          <cell r="AO268" t="str">
            <v>65b</v>
          </cell>
        </row>
        <row r="269">
          <cell r="AB269">
            <v>-704300.58</v>
          </cell>
          <cell r="AN269">
            <v>-762055.05999999994</v>
          </cell>
        </row>
        <row r="270">
          <cell r="AB270">
            <v>0</v>
          </cell>
          <cell r="AN270">
            <v>0</v>
          </cell>
          <cell r="AO270" t="str">
            <v>65a</v>
          </cell>
        </row>
        <row r="271">
          <cell r="AB271">
            <v>-188040.46</v>
          </cell>
          <cell r="AN271">
            <v>-259983.76041666666</v>
          </cell>
          <cell r="AO271" t="str">
            <v>65b</v>
          </cell>
        </row>
        <row r="272">
          <cell r="AB272">
            <v>-41487700</v>
          </cell>
          <cell r="AN272">
            <v>-41487700</v>
          </cell>
        </row>
        <row r="273">
          <cell r="AB273">
            <v>0</v>
          </cell>
          <cell r="AN273">
            <v>0</v>
          </cell>
        </row>
        <row r="274">
          <cell r="AB274">
            <v>825652</v>
          </cell>
          <cell r="AN274">
            <v>599755.41666666663</v>
          </cell>
        </row>
        <row r="275">
          <cell r="AB275">
            <v>222060</v>
          </cell>
          <cell r="AN275">
            <v>204427.75</v>
          </cell>
          <cell r="AO275" t="str">
            <v>65b</v>
          </cell>
        </row>
        <row r="276">
          <cell r="AB276">
            <v>0</v>
          </cell>
          <cell r="AN276">
            <v>-121878.65916666668</v>
          </cell>
          <cell r="AO276" t="str">
            <v>65a</v>
          </cell>
        </row>
        <row r="277">
          <cell r="AB277">
            <v>-860740.12</v>
          </cell>
          <cell r="AN277">
            <v>-512625.48499999993</v>
          </cell>
          <cell r="AO277" t="str">
            <v>65a</v>
          </cell>
        </row>
        <row r="278">
          <cell r="AB278">
            <v>0</v>
          </cell>
          <cell r="AN278">
            <v>3843.2320833333338</v>
          </cell>
          <cell r="AO278" t="str">
            <v>65a</v>
          </cell>
        </row>
        <row r="279">
          <cell r="AB279">
            <v>46601.67</v>
          </cell>
          <cell r="AN279">
            <v>120748.51666666668</v>
          </cell>
          <cell r="AO279" t="str">
            <v>65a</v>
          </cell>
        </row>
        <row r="280">
          <cell r="AB280">
            <v>-5275.45</v>
          </cell>
          <cell r="AN280">
            <v>69075.088333333333</v>
          </cell>
          <cell r="AO280" t="str">
            <v>65a</v>
          </cell>
        </row>
        <row r="281">
          <cell r="AB281">
            <v>37708.07</v>
          </cell>
          <cell r="AN281">
            <v>67092.246249999982</v>
          </cell>
          <cell r="AO281" t="str">
            <v>65a</v>
          </cell>
        </row>
        <row r="282">
          <cell r="AB282">
            <v>0</v>
          </cell>
          <cell r="AN282">
            <v>37206.120833333334</v>
          </cell>
          <cell r="AO282" t="str">
            <v>65a</v>
          </cell>
        </row>
        <row r="283">
          <cell r="AB283">
            <v>7231614.8799999999</v>
          </cell>
          <cell r="AN283">
            <v>3600500.1133333333</v>
          </cell>
          <cell r="AO283">
            <v>40</v>
          </cell>
        </row>
        <row r="284">
          <cell r="AB284">
            <v>0</v>
          </cell>
          <cell r="AN284">
            <v>0</v>
          </cell>
        </row>
        <row r="285">
          <cell r="AB285">
            <v>572189.79</v>
          </cell>
          <cell r="AN285">
            <v>657716.03708333336</v>
          </cell>
          <cell r="AO285" t="str">
            <v xml:space="preserve"> </v>
          </cell>
        </row>
        <row r="286">
          <cell r="AB286">
            <v>1030583.88</v>
          </cell>
          <cell r="AN286">
            <v>934256.26291666657</v>
          </cell>
          <cell r="AO286" t="str">
            <v xml:space="preserve"> </v>
          </cell>
        </row>
        <row r="287">
          <cell r="AB287">
            <v>125324.99</v>
          </cell>
          <cell r="AN287">
            <v>119152.40666666668</v>
          </cell>
          <cell r="AO287" t="str">
            <v xml:space="preserve"> </v>
          </cell>
        </row>
        <row r="288">
          <cell r="AB288">
            <v>19225.34</v>
          </cell>
          <cell r="AN288">
            <v>19446.528333333332</v>
          </cell>
          <cell r="AO288" t="str">
            <v xml:space="preserve"> </v>
          </cell>
        </row>
        <row r="289">
          <cell r="AB289">
            <v>0</v>
          </cell>
          <cell r="AN289">
            <v>0</v>
          </cell>
          <cell r="AO289" t="str">
            <v xml:space="preserve"> </v>
          </cell>
        </row>
        <row r="290">
          <cell r="AB290">
            <v>3923076.58</v>
          </cell>
          <cell r="AN290">
            <v>3925921.1716666664</v>
          </cell>
          <cell r="AO290" t="str">
            <v xml:space="preserve"> </v>
          </cell>
        </row>
        <row r="291">
          <cell r="AB291">
            <v>1111480.51</v>
          </cell>
          <cell r="AN291">
            <v>1184995.9208333332</v>
          </cell>
          <cell r="AO291" t="str">
            <v xml:space="preserve"> </v>
          </cell>
        </row>
        <row r="292">
          <cell r="AB292">
            <v>0</v>
          </cell>
          <cell r="AN292">
            <v>0</v>
          </cell>
        </row>
        <row r="293">
          <cell r="AB293">
            <v>2637032.69</v>
          </cell>
          <cell r="AN293">
            <v>2684186.3008333337</v>
          </cell>
          <cell r="AO293" t="str">
            <v xml:space="preserve"> </v>
          </cell>
        </row>
        <row r="294">
          <cell r="AB294">
            <v>7359.29</v>
          </cell>
          <cell r="AN294">
            <v>7359.2899999999981</v>
          </cell>
          <cell r="AO294" t="str">
            <v>65b</v>
          </cell>
        </row>
        <row r="295">
          <cell r="AB295">
            <v>354008.19</v>
          </cell>
          <cell r="AN295">
            <v>354008.19</v>
          </cell>
          <cell r="AO295" t="str">
            <v>65b</v>
          </cell>
        </row>
        <row r="296">
          <cell r="AB296">
            <v>0</v>
          </cell>
          <cell r="AN296">
            <v>0</v>
          </cell>
          <cell r="AO296" t="str">
            <v xml:space="preserve"> </v>
          </cell>
        </row>
        <row r="297">
          <cell r="AB297">
            <v>1357044.6</v>
          </cell>
          <cell r="AN297">
            <v>1358124.6708333332</v>
          </cell>
          <cell r="AO297" t="str">
            <v>65b</v>
          </cell>
        </row>
        <row r="298">
          <cell r="AB298">
            <v>59.22</v>
          </cell>
          <cell r="AN298">
            <v>226.11750000000004</v>
          </cell>
        </row>
        <row r="299">
          <cell r="AB299">
            <v>98202.36</v>
          </cell>
          <cell r="AN299">
            <v>70091.861666666664</v>
          </cell>
        </row>
        <row r="300">
          <cell r="AB300">
            <v>65.900000000000006</v>
          </cell>
          <cell r="AN300">
            <v>110.46124999999996</v>
          </cell>
        </row>
        <row r="301">
          <cell r="AB301">
            <v>156778.10999999999</v>
          </cell>
          <cell r="AN301">
            <v>144056.90166666664</v>
          </cell>
        </row>
        <row r="302">
          <cell r="AB302">
            <v>0</v>
          </cell>
          <cell r="AN302">
            <v>0</v>
          </cell>
        </row>
        <row r="303">
          <cell r="AB303">
            <v>494245.66</v>
          </cell>
          <cell r="AN303">
            <v>563111.10916666675</v>
          </cell>
        </row>
        <row r="304">
          <cell r="AB304">
            <v>338925.45</v>
          </cell>
          <cell r="AN304">
            <v>82554.491666666669</v>
          </cell>
        </row>
        <row r="305">
          <cell r="AB305">
            <v>0</v>
          </cell>
          <cell r="AN305">
            <v>0</v>
          </cell>
          <cell r="AO305" t="str">
            <v xml:space="preserve"> </v>
          </cell>
        </row>
        <row r="306">
          <cell r="AB306">
            <v>0</v>
          </cell>
          <cell r="AN306">
            <v>0</v>
          </cell>
          <cell r="AO306" t="str">
            <v xml:space="preserve"> </v>
          </cell>
        </row>
        <row r="307">
          <cell r="AB307">
            <v>0</v>
          </cell>
          <cell r="AN307">
            <v>0</v>
          </cell>
          <cell r="AO307" t="str">
            <v xml:space="preserve"> </v>
          </cell>
        </row>
        <row r="308">
          <cell r="AB308">
            <v>0</v>
          </cell>
          <cell r="AN308">
            <v>0</v>
          </cell>
          <cell r="AO308" t="str">
            <v>65a</v>
          </cell>
        </row>
        <row r="309">
          <cell r="AB309">
            <v>0</v>
          </cell>
          <cell r="AN309">
            <v>-2932.5733333333333</v>
          </cell>
        </row>
        <row r="310">
          <cell r="AB310">
            <v>0</v>
          </cell>
          <cell r="AN310">
            <v>-1264.2662499999999</v>
          </cell>
          <cell r="AO310" t="str">
            <v>65b</v>
          </cell>
        </row>
        <row r="311">
          <cell r="AB311">
            <v>0</v>
          </cell>
          <cell r="AN311">
            <v>0</v>
          </cell>
        </row>
        <row r="312">
          <cell r="AB312">
            <v>4721021.2699999996</v>
          </cell>
          <cell r="AN312">
            <v>5227346.2262500003</v>
          </cell>
          <cell r="AO312" t="str">
            <v>65a</v>
          </cell>
        </row>
        <row r="313">
          <cell r="AB313">
            <v>2836421.87</v>
          </cell>
          <cell r="AN313">
            <v>2868952.8283333336</v>
          </cell>
        </row>
        <row r="314">
          <cell r="AB314">
            <v>-4721021.2699999996</v>
          </cell>
          <cell r="AN314">
            <v>-5199695.9237500001</v>
          </cell>
          <cell r="AO314" t="str">
            <v>65a</v>
          </cell>
        </row>
        <row r="315">
          <cell r="AB315">
            <v>2192286.79</v>
          </cell>
          <cell r="AN315">
            <v>2216670.4983333326</v>
          </cell>
        </row>
        <row r="316">
          <cell r="AB316">
            <v>0</v>
          </cell>
          <cell r="AN316">
            <v>0</v>
          </cell>
        </row>
        <row r="317">
          <cell r="AB317">
            <v>10572727</v>
          </cell>
          <cell r="AN317">
            <v>11436204.515000001</v>
          </cell>
        </row>
        <row r="318">
          <cell r="AB318">
            <v>3848177.76</v>
          </cell>
          <cell r="AN318">
            <v>3872220.0808333331</v>
          </cell>
          <cell r="AO318" t="str">
            <v>65b</v>
          </cell>
        </row>
        <row r="319">
          <cell r="AB319">
            <v>2147553.89</v>
          </cell>
          <cell r="AN319">
            <v>2137950.2512500002</v>
          </cell>
          <cell r="AO319" t="str">
            <v>65a</v>
          </cell>
        </row>
        <row r="320">
          <cell r="AB320">
            <v>2958340.19</v>
          </cell>
          <cell r="AN320">
            <v>2499029.757916667</v>
          </cell>
        </row>
        <row r="321">
          <cell r="AB321">
            <v>0</v>
          </cell>
          <cell r="AN321">
            <v>0</v>
          </cell>
          <cell r="AO321" t="str">
            <v>41</v>
          </cell>
        </row>
        <row r="322">
          <cell r="AB322">
            <v>1422947.12</v>
          </cell>
          <cell r="AN322">
            <v>1354044.1820833336</v>
          </cell>
          <cell r="AO322" t="str">
            <v>65a</v>
          </cell>
        </row>
        <row r="323">
          <cell r="AB323">
            <v>0</v>
          </cell>
          <cell r="AN323">
            <v>0</v>
          </cell>
          <cell r="AO323" t="str">
            <v>65a</v>
          </cell>
        </row>
        <row r="324">
          <cell r="AB324">
            <v>250817.5</v>
          </cell>
          <cell r="AN324">
            <v>181387.84208333332</v>
          </cell>
          <cell r="AO324" t="str">
            <v>65a</v>
          </cell>
        </row>
        <row r="325">
          <cell r="AB325">
            <v>42792.49</v>
          </cell>
          <cell r="AN325">
            <v>55403.834583333322</v>
          </cell>
          <cell r="AO325" t="str">
            <v>65a</v>
          </cell>
        </row>
        <row r="326">
          <cell r="AB326">
            <v>-21117.83</v>
          </cell>
          <cell r="AN326">
            <v>-25958.445000000007</v>
          </cell>
          <cell r="AO326" t="str">
            <v>65a</v>
          </cell>
        </row>
        <row r="327">
          <cell r="AB327">
            <v>22845369.129999999</v>
          </cell>
          <cell r="AN327">
            <v>9032550.8670833353</v>
          </cell>
          <cell r="AO327" t="str">
            <v>65b</v>
          </cell>
        </row>
        <row r="328">
          <cell r="AB328">
            <v>5226846.07</v>
          </cell>
          <cell r="AN328">
            <v>6095338.3849999988</v>
          </cell>
          <cell r="AO328" t="str">
            <v>65b</v>
          </cell>
        </row>
        <row r="329">
          <cell r="AB329">
            <v>16505606.880000001</v>
          </cell>
          <cell r="AN329">
            <v>12512721.42375</v>
          </cell>
          <cell r="AO329" t="str">
            <v>65b</v>
          </cell>
        </row>
        <row r="330">
          <cell r="AB330">
            <v>576201.30000000005</v>
          </cell>
          <cell r="AN330">
            <v>541186.29999999993</v>
          </cell>
          <cell r="AO330" t="str">
            <v>65b</v>
          </cell>
        </row>
        <row r="331">
          <cell r="AB331">
            <v>6395.07</v>
          </cell>
          <cell r="AN331">
            <v>3630.0791666666678</v>
          </cell>
          <cell r="AO331" t="str">
            <v>65b</v>
          </cell>
        </row>
        <row r="332">
          <cell r="AB332">
            <v>0</v>
          </cell>
          <cell r="AN332">
            <v>0</v>
          </cell>
          <cell r="AO332" t="str">
            <v>65a</v>
          </cell>
        </row>
        <row r="333">
          <cell r="AB333">
            <v>287570.48</v>
          </cell>
          <cell r="AN333">
            <v>680741.73458333325</v>
          </cell>
          <cell r="AO333" t="str">
            <v>65a</v>
          </cell>
        </row>
        <row r="334">
          <cell r="AB334">
            <v>4845.53</v>
          </cell>
          <cell r="AN334">
            <v>6106.7104166666659</v>
          </cell>
        </row>
        <row r="335">
          <cell r="AB335">
            <v>5378</v>
          </cell>
          <cell r="AN335">
            <v>7462.1483333333335</v>
          </cell>
          <cell r="AO335" t="str">
            <v>65a</v>
          </cell>
        </row>
        <row r="336">
          <cell r="AB336">
            <v>823670.69</v>
          </cell>
          <cell r="AN336">
            <v>646609.08416666661</v>
          </cell>
          <cell r="AO336" t="str">
            <v>65a</v>
          </cell>
        </row>
        <row r="337">
          <cell r="AB337">
            <v>34041.68</v>
          </cell>
          <cell r="AN337">
            <v>15423.300000000001</v>
          </cell>
        </row>
        <row r="338">
          <cell r="AB338">
            <v>0</v>
          </cell>
          <cell r="AN338">
            <v>0</v>
          </cell>
          <cell r="AO338" t="str">
            <v>65a</v>
          </cell>
        </row>
        <row r="339">
          <cell r="AB339">
            <v>13681.06</v>
          </cell>
          <cell r="AN339">
            <v>36650.659166666672</v>
          </cell>
          <cell r="AO339" t="str">
            <v>65a</v>
          </cell>
        </row>
        <row r="340">
          <cell r="AB340">
            <v>33187.5</v>
          </cell>
          <cell r="AN340">
            <v>22508.721666666665</v>
          </cell>
          <cell r="AO340" t="str">
            <v>65a</v>
          </cell>
        </row>
        <row r="341">
          <cell r="AB341">
            <v>759744</v>
          </cell>
          <cell r="AN341">
            <v>662932.37541666662</v>
          </cell>
          <cell r="AO341" t="str">
            <v>65a</v>
          </cell>
        </row>
        <row r="342">
          <cell r="AB342">
            <v>4313.3999999999996</v>
          </cell>
          <cell r="AN342">
            <v>11853.29166666667</v>
          </cell>
          <cell r="AO342" t="str">
            <v>65a</v>
          </cell>
        </row>
        <row r="343">
          <cell r="AB343">
            <v>0</v>
          </cell>
          <cell r="AN343">
            <v>0</v>
          </cell>
        </row>
        <row r="344">
          <cell r="AB344">
            <v>0</v>
          </cell>
          <cell r="AN344">
            <v>28968.752499999999</v>
          </cell>
          <cell r="AO344" t="str">
            <v>65a</v>
          </cell>
        </row>
        <row r="345">
          <cell r="AB345">
            <v>0</v>
          </cell>
          <cell r="AN345">
            <v>0</v>
          </cell>
        </row>
        <row r="346">
          <cell r="AB346">
            <v>0</v>
          </cell>
          <cell r="AN346">
            <v>0</v>
          </cell>
        </row>
        <row r="347">
          <cell r="AB347">
            <v>0</v>
          </cell>
          <cell r="AN347">
            <v>0</v>
          </cell>
        </row>
        <row r="348">
          <cell r="AB348">
            <v>0</v>
          </cell>
          <cell r="AN348">
            <v>0</v>
          </cell>
        </row>
        <row r="349">
          <cell r="AB349">
            <v>0</v>
          </cell>
          <cell r="AN349">
            <v>0</v>
          </cell>
        </row>
        <row r="350">
          <cell r="AB350">
            <v>0</v>
          </cell>
          <cell r="AN350">
            <v>0</v>
          </cell>
        </row>
        <row r="351">
          <cell r="AB351">
            <v>0</v>
          </cell>
          <cell r="AN351">
            <v>0</v>
          </cell>
        </row>
        <row r="352">
          <cell r="AB352">
            <v>0</v>
          </cell>
          <cell r="AN352">
            <v>0</v>
          </cell>
        </row>
        <row r="353">
          <cell r="AB353">
            <v>0</v>
          </cell>
          <cell r="AN353">
            <v>0</v>
          </cell>
        </row>
        <row r="354">
          <cell r="AB354">
            <v>0</v>
          </cell>
          <cell r="AN354">
            <v>0</v>
          </cell>
        </row>
        <row r="355">
          <cell r="AB355">
            <v>0</v>
          </cell>
          <cell r="AN355">
            <v>0</v>
          </cell>
        </row>
        <row r="356">
          <cell r="AB356">
            <v>7619.56</v>
          </cell>
          <cell r="AN356">
            <v>6125.9758333333339</v>
          </cell>
          <cell r="AO356" t="str">
            <v>65a</v>
          </cell>
        </row>
        <row r="357">
          <cell r="AB357">
            <v>634331.06000000006</v>
          </cell>
          <cell r="AN357">
            <v>414599.38166666665</v>
          </cell>
          <cell r="AO357" t="str">
            <v>65a</v>
          </cell>
        </row>
        <row r="358">
          <cell r="AB358">
            <v>68080.509999999995</v>
          </cell>
          <cell r="AN358">
            <v>99502.51</v>
          </cell>
          <cell r="AO358" t="str">
            <v>65b</v>
          </cell>
        </row>
        <row r="359">
          <cell r="AB359">
            <v>166029.35999999999</v>
          </cell>
          <cell r="AN359">
            <v>359695.8033333334</v>
          </cell>
          <cell r="AO359" t="str">
            <v>65a</v>
          </cell>
        </row>
        <row r="360">
          <cell r="AB360">
            <v>0</v>
          </cell>
          <cell r="AN360">
            <v>0</v>
          </cell>
          <cell r="AO360" t="str">
            <v>65a</v>
          </cell>
        </row>
        <row r="361">
          <cell r="AB361">
            <v>0</v>
          </cell>
          <cell r="AN361">
            <v>0</v>
          </cell>
        </row>
        <row r="362">
          <cell r="AB362">
            <v>2649.96</v>
          </cell>
          <cell r="AN362">
            <v>1324.1266666666663</v>
          </cell>
          <cell r="AO362" t="str">
            <v>65a</v>
          </cell>
        </row>
        <row r="363">
          <cell r="AB363">
            <v>6280.51</v>
          </cell>
          <cell r="AN363">
            <v>4972.0704166666674</v>
          </cell>
        </row>
        <row r="364">
          <cell r="AB364">
            <v>0</v>
          </cell>
          <cell r="AN364">
            <v>0</v>
          </cell>
        </row>
        <row r="365">
          <cell r="AB365">
            <v>8441.76</v>
          </cell>
          <cell r="AN365">
            <v>43099.188750000001</v>
          </cell>
          <cell r="AO365" t="str">
            <v>65a</v>
          </cell>
        </row>
        <row r="366">
          <cell r="AB366">
            <v>18133.32</v>
          </cell>
          <cell r="AN366">
            <v>17780.018749999999</v>
          </cell>
          <cell r="AO366" t="str">
            <v>65a</v>
          </cell>
        </row>
        <row r="367">
          <cell r="AB367">
            <v>25200.9</v>
          </cell>
          <cell r="AN367">
            <v>46166.786666666674</v>
          </cell>
        </row>
        <row r="368">
          <cell r="AB368">
            <v>25200.89</v>
          </cell>
          <cell r="AN368">
            <v>46166.798749999994</v>
          </cell>
        </row>
        <row r="369">
          <cell r="AB369">
            <v>598138.18999999994</v>
          </cell>
          <cell r="AN369">
            <v>668507.45000000019</v>
          </cell>
        </row>
        <row r="370">
          <cell r="AB370">
            <v>2262000</v>
          </cell>
          <cell r="AN370">
            <v>2212040.5683333334</v>
          </cell>
        </row>
        <row r="371">
          <cell r="AB371">
            <v>0</v>
          </cell>
          <cell r="AN371">
            <v>150159.4325</v>
          </cell>
          <cell r="AO371" t="str">
            <v>65b</v>
          </cell>
        </row>
        <row r="372">
          <cell r="AB372">
            <v>0</v>
          </cell>
          <cell r="AN372">
            <v>0</v>
          </cell>
          <cell r="AO372" t="str">
            <v>65a</v>
          </cell>
        </row>
        <row r="373">
          <cell r="AB373">
            <v>0</v>
          </cell>
          <cell r="AN373">
            <v>0</v>
          </cell>
          <cell r="AO373" t="str">
            <v>65a</v>
          </cell>
        </row>
        <row r="374">
          <cell r="AB374">
            <v>50520.11</v>
          </cell>
          <cell r="AN374">
            <v>43442.523333333324</v>
          </cell>
          <cell r="AO374" t="str">
            <v>65a</v>
          </cell>
        </row>
        <row r="375">
          <cell r="AB375">
            <v>39229.1</v>
          </cell>
          <cell r="AN375">
            <v>75516.625</v>
          </cell>
          <cell r="AO375" t="str">
            <v>65a</v>
          </cell>
        </row>
        <row r="376">
          <cell r="AB376">
            <v>0</v>
          </cell>
          <cell r="AN376">
            <v>0</v>
          </cell>
        </row>
        <row r="377">
          <cell r="AB377">
            <v>32466.61</v>
          </cell>
          <cell r="AN377">
            <v>7594.2945833333333</v>
          </cell>
          <cell r="AO377" t="str">
            <v>65a</v>
          </cell>
        </row>
        <row r="378">
          <cell r="AB378">
            <v>38352.01</v>
          </cell>
          <cell r="AN378">
            <v>19879.167916666665</v>
          </cell>
        </row>
        <row r="379">
          <cell r="AB379">
            <v>36720</v>
          </cell>
          <cell r="AN379">
            <v>19312.5</v>
          </cell>
          <cell r="AO379" t="str">
            <v>65b</v>
          </cell>
        </row>
        <row r="380">
          <cell r="AB380">
            <v>0</v>
          </cell>
          <cell r="AN380">
            <v>0</v>
          </cell>
          <cell r="AO380" t="str">
            <v>65a</v>
          </cell>
        </row>
        <row r="381">
          <cell r="AB381">
            <v>134299.78</v>
          </cell>
          <cell r="AN381">
            <v>245653.81208333335</v>
          </cell>
        </row>
        <row r="382">
          <cell r="AB382">
            <v>0</v>
          </cell>
          <cell r="AN382">
            <v>0</v>
          </cell>
          <cell r="AO382" t="str">
            <v>65a</v>
          </cell>
        </row>
        <row r="383">
          <cell r="AB383">
            <v>64999.97</v>
          </cell>
          <cell r="AN383">
            <v>111041.65541666669</v>
          </cell>
          <cell r="AO383" t="str">
            <v>65a</v>
          </cell>
        </row>
        <row r="384">
          <cell r="AB384">
            <v>0</v>
          </cell>
          <cell r="AN384">
            <v>0</v>
          </cell>
        </row>
        <row r="385">
          <cell r="AB385">
            <v>273544.59999999998</v>
          </cell>
          <cell r="AN385">
            <v>58619.3675</v>
          </cell>
          <cell r="AO385" t="str">
            <v>65a</v>
          </cell>
        </row>
        <row r="386">
          <cell r="AB386">
            <v>0</v>
          </cell>
          <cell r="AN386">
            <v>0</v>
          </cell>
          <cell r="AO386">
            <v>41</v>
          </cell>
        </row>
        <row r="387">
          <cell r="AB387">
            <v>0</v>
          </cell>
          <cell r="AN387">
            <v>0</v>
          </cell>
          <cell r="AO387">
            <v>41</v>
          </cell>
        </row>
        <row r="388">
          <cell r="AB388">
            <v>0</v>
          </cell>
          <cell r="AN388">
            <v>649.12708333333319</v>
          </cell>
          <cell r="AO388">
            <v>41</v>
          </cell>
        </row>
        <row r="389">
          <cell r="AB389">
            <v>0</v>
          </cell>
          <cell r="AN389">
            <v>0</v>
          </cell>
          <cell r="AO389">
            <v>41</v>
          </cell>
        </row>
        <row r="390">
          <cell r="AB390">
            <v>0</v>
          </cell>
          <cell r="AN390">
            <v>0</v>
          </cell>
          <cell r="AO390">
            <v>41</v>
          </cell>
        </row>
        <row r="391">
          <cell r="AB391">
            <v>331164.63</v>
          </cell>
          <cell r="AN391">
            <v>71331.551250000004</v>
          </cell>
          <cell r="AO391" t="str">
            <v>41</v>
          </cell>
        </row>
        <row r="392">
          <cell r="AB392">
            <v>18240</v>
          </cell>
          <cell r="AN392">
            <v>9500</v>
          </cell>
          <cell r="AO392">
            <v>41</v>
          </cell>
        </row>
        <row r="393">
          <cell r="AB393">
            <v>0</v>
          </cell>
          <cell r="AN393">
            <v>0</v>
          </cell>
          <cell r="AO393">
            <v>41</v>
          </cell>
        </row>
        <row r="394">
          <cell r="AB394">
            <v>0</v>
          </cell>
          <cell r="AN394">
            <v>0</v>
          </cell>
          <cell r="AO394">
            <v>41</v>
          </cell>
        </row>
        <row r="395">
          <cell r="AB395">
            <v>0</v>
          </cell>
          <cell r="AN395">
            <v>0</v>
          </cell>
          <cell r="AO395">
            <v>41</v>
          </cell>
        </row>
        <row r="396">
          <cell r="AB396">
            <v>0</v>
          </cell>
          <cell r="AN396">
            <v>0</v>
          </cell>
          <cell r="AO396">
            <v>41</v>
          </cell>
        </row>
        <row r="397">
          <cell r="AB397">
            <v>0</v>
          </cell>
          <cell r="AN397">
            <v>0</v>
          </cell>
          <cell r="AO397">
            <v>41</v>
          </cell>
        </row>
        <row r="398">
          <cell r="AB398">
            <v>0</v>
          </cell>
          <cell r="AN398">
            <v>0</v>
          </cell>
          <cell r="AO398">
            <v>41</v>
          </cell>
        </row>
        <row r="399">
          <cell r="AB399">
            <v>728.34</v>
          </cell>
          <cell r="AN399">
            <v>738.33416666666665</v>
          </cell>
          <cell r="AO399" t="str">
            <v>41</v>
          </cell>
        </row>
        <row r="400">
          <cell r="AB400">
            <v>0</v>
          </cell>
          <cell r="AN400">
            <v>0</v>
          </cell>
          <cell r="AO400" t="str">
            <v>41</v>
          </cell>
        </row>
        <row r="401">
          <cell r="AB401">
            <v>0</v>
          </cell>
          <cell r="AN401">
            <v>0</v>
          </cell>
          <cell r="AO401" t="str">
            <v>41</v>
          </cell>
        </row>
        <row r="402">
          <cell r="AB402">
            <v>0</v>
          </cell>
          <cell r="AN402">
            <v>0</v>
          </cell>
          <cell r="AO402" t="str">
            <v>41</v>
          </cell>
        </row>
        <row r="403">
          <cell r="AB403">
            <v>0</v>
          </cell>
          <cell r="AN403">
            <v>0</v>
          </cell>
          <cell r="AO403" t="str">
            <v>41</v>
          </cell>
        </row>
        <row r="404">
          <cell r="AB404">
            <v>0</v>
          </cell>
          <cell r="AN404">
            <v>-1.0275000000000001</v>
          </cell>
          <cell r="AO404" t="str">
            <v>41</v>
          </cell>
        </row>
        <row r="405">
          <cell r="AB405">
            <v>0</v>
          </cell>
          <cell r="AN405">
            <v>0</v>
          </cell>
          <cell r="AO405" t="str">
            <v>41</v>
          </cell>
        </row>
        <row r="406">
          <cell r="AB406">
            <v>0</v>
          </cell>
          <cell r="AN406">
            <v>2.4683333333333333</v>
          </cell>
          <cell r="AO406" t="str">
            <v>41</v>
          </cell>
        </row>
        <row r="407">
          <cell r="AB407">
            <v>2423.96</v>
          </cell>
          <cell r="AN407">
            <v>1110.9816666666668</v>
          </cell>
          <cell r="AO407" t="str">
            <v>41</v>
          </cell>
        </row>
        <row r="408">
          <cell r="AB408">
            <v>55401936</v>
          </cell>
          <cell r="AN408">
            <v>58614595.25</v>
          </cell>
          <cell r="AO408" t="str">
            <v xml:space="preserve"> </v>
          </cell>
        </row>
        <row r="409">
          <cell r="AB409">
            <v>13122447.779999999</v>
          </cell>
          <cell r="AN409">
            <v>22637718.637916666</v>
          </cell>
          <cell r="AO409" t="str">
            <v>65b</v>
          </cell>
        </row>
        <row r="410">
          <cell r="AB410">
            <v>934907.55</v>
          </cell>
          <cell r="AN410">
            <v>1086343.9495833335</v>
          </cell>
          <cell r="AO410" t="str">
            <v xml:space="preserve"> </v>
          </cell>
        </row>
        <row r="411">
          <cell r="AB411">
            <v>-56336844</v>
          </cell>
          <cell r="AN411">
            <v>-37783158.25</v>
          </cell>
        </row>
        <row r="412">
          <cell r="AB412">
            <v>-13122448</v>
          </cell>
          <cell r="AN412">
            <v>-16492420.083333334</v>
          </cell>
          <cell r="AO412" t="str">
            <v>65b</v>
          </cell>
        </row>
        <row r="413">
          <cell r="AB413">
            <v>10416107.560000001</v>
          </cell>
          <cell r="AN413">
            <v>1383664.6833333333</v>
          </cell>
        </row>
        <row r="414">
          <cell r="AB414">
            <v>-280083</v>
          </cell>
          <cell r="AN414">
            <v>252788.125</v>
          </cell>
          <cell r="AO414" t="str">
            <v>41</v>
          </cell>
        </row>
        <row r="415">
          <cell r="AB415">
            <v>4297216</v>
          </cell>
          <cell r="AN415">
            <v>2955821.5</v>
          </cell>
          <cell r="AO415" t="str">
            <v>41</v>
          </cell>
        </row>
        <row r="416">
          <cell r="AB416">
            <v>-59899</v>
          </cell>
          <cell r="AN416">
            <v>2899347.4583333335</v>
          </cell>
          <cell r="AO416" t="str">
            <v>41</v>
          </cell>
        </row>
        <row r="417">
          <cell r="AB417">
            <v>8910029</v>
          </cell>
          <cell r="AN417">
            <v>7243287.625</v>
          </cell>
          <cell r="AO417" t="str">
            <v>41</v>
          </cell>
        </row>
        <row r="418">
          <cell r="AB418">
            <v>1484498.2</v>
          </cell>
          <cell r="AN418">
            <v>1534962.6999999995</v>
          </cell>
          <cell r="AO418" t="str">
            <v>5</v>
          </cell>
        </row>
        <row r="419">
          <cell r="AB419">
            <v>0</v>
          </cell>
          <cell r="AN419">
            <v>0</v>
          </cell>
          <cell r="AO419" t="str">
            <v>5</v>
          </cell>
        </row>
        <row r="420">
          <cell r="AB420">
            <v>84854</v>
          </cell>
          <cell r="AN420">
            <v>87362</v>
          </cell>
          <cell r="AO420" t="str">
            <v>5</v>
          </cell>
        </row>
        <row r="421">
          <cell r="AB421">
            <v>0</v>
          </cell>
          <cell r="AN421">
            <v>145417.71875</v>
          </cell>
          <cell r="AO421" t="str">
            <v>5</v>
          </cell>
        </row>
        <row r="422">
          <cell r="AB422">
            <v>92251.75</v>
          </cell>
          <cell r="AN422">
            <v>212115.30374999999</v>
          </cell>
          <cell r="AO422" t="str">
            <v>5</v>
          </cell>
        </row>
        <row r="423">
          <cell r="AB423">
            <v>405214.23</v>
          </cell>
          <cell r="AN423">
            <v>445187.73</v>
          </cell>
          <cell r="AO423" t="str">
            <v>5</v>
          </cell>
        </row>
        <row r="424">
          <cell r="AB424">
            <v>43695.22</v>
          </cell>
          <cell r="AN424">
            <v>50594.44</v>
          </cell>
          <cell r="AO424" t="str">
            <v>5</v>
          </cell>
        </row>
        <row r="425">
          <cell r="AB425">
            <v>186410.3</v>
          </cell>
          <cell r="AN425">
            <v>214371.86000000002</v>
          </cell>
          <cell r="AO425" t="str">
            <v>5</v>
          </cell>
        </row>
        <row r="426">
          <cell r="AB426">
            <v>0</v>
          </cell>
          <cell r="AN426">
            <v>12793.300833333333</v>
          </cell>
          <cell r="AO426" t="str">
            <v>5</v>
          </cell>
        </row>
        <row r="427">
          <cell r="AB427">
            <v>0</v>
          </cell>
          <cell r="AN427">
            <v>11189.38875</v>
          </cell>
          <cell r="AO427" t="str">
            <v>5</v>
          </cell>
        </row>
        <row r="428">
          <cell r="AB428">
            <v>0</v>
          </cell>
          <cell r="AN428">
            <v>208644.91</v>
          </cell>
          <cell r="AO428" t="str">
            <v>5</v>
          </cell>
        </row>
        <row r="429">
          <cell r="AB429">
            <v>0</v>
          </cell>
          <cell r="AN429">
            <v>177947.74958333335</v>
          </cell>
          <cell r="AO429" t="str">
            <v>5</v>
          </cell>
        </row>
        <row r="430">
          <cell r="AB430">
            <v>0</v>
          </cell>
          <cell r="AN430">
            <v>591888.40416666667</v>
          </cell>
          <cell r="AO430" t="str">
            <v>5</v>
          </cell>
        </row>
        <row r="431">
          <cell r="AB431">
            <v>0</v>
          </cell>
          <cell r="AN431">
            <v>181218.59416666665</v>
          </cell>
          <cell r="AO431" t="str">
            <v>5</v>
          </cell>
        </row>
        <row r="432">
          <cell r="AB432">
            <v>93821.56</v>
          </cell>
          <cell r="AN432">
            <v>190733.79583333337</v>
          </cell>
          <cell r="AO432" t="str">
            <v>5</v>
          </cell>
        </row>
        <row r="433">
          <cell r="AB433">
            <v>0</v>
          </cell>
          <cell r="AN433">
            <v>0</v>
          </cell>
          <cell r="AO433" t="str">
            <v>5</v>
          </cell>
        </row>
        <row r="434">
          <cell r="AB434">
            <v>67911.08</v>
          </cell>
          <cell r="AN434">
            <v>80607.14</v>
          </cell>
          <cell r="AO434" t="str">
            <v>5</v>
          </cell>
        </row>
        <row r="435">
          <cell r="AB435">
            <v>0</v>
          </cell>
          <cell r="AN435">
            <v>0</v>
          </cell>
          <cell r="AO435" t="str">
            <v>5</v>
          </cell>
        </row>
        <row r="436">
          <cell r="AB436">
            <v>0</v>
          </cell>
          <cell r="AN436">
            <v>2.5000000000000001E-3</v>
          </cell>
          <cell r="AO436" t="str">
            <v>5</v>
          </cell>
        </row>
        <row r="437">
          <cell r="AB437">
            <v>0</v>
          </cell>
          <cell r="AN437">
            <v>0</v>
          </cell>
          <cell r="AO437" t="str">
            <v>5</v>
          </cell>
        </row>
        <row r="438">
          <cell r="AB438">
            <v>0</v>
          </cell>
          <cell r="AN438">
            <v>0</v>
          </cell>
          <cell r="AO438" t="str">
            <v>5</v>
          </cell>
        </row>
        <row r="439">
          <cell r="AB439">
            <v>0</v>
          </cell>
          <cell r="AN439">
            <v>0</v>
          </cell>
          <cell r="AO439" t="str">
            <v>5</v>
          </cell>
        </row>
        <row r="440">
          <cell r="AB440">
            <v>0</v>
          </cell>
          <cell r="AN440">
            <v>0</v>
          </cell>
          <cell r="AO440" t="str">
            <v>5</v>
          </cell>
        </row>
        <row r="441">
          <cell r="AB441">
            <v>0</v>
          </cell>
          <cell r="AN441">
            <v>314.70666666666665</v>
          </cell>
          <cell r="AO441" t="str">
            <v>5</v>
          </cell>
        </row>
        <row r="442">
          <cell r="AB442">
            <v>42998.27</v>
          </cell>
          <cell r="AN442">
            <v>61426.114999999991</v>
          </cell>
          <cell r="AO442" t="str">
            <v>5</v>
          </cell>
        </row>
        <row r="443">
          <cell r="AB443">
            <v>0</v>
          </cell>
          <cell r="AN443">
            <v>90771.483750000014</v>
          </cell>
          <cell r="AO443" t="str">
            <v>5</v>
          </cell>
        </row>
        <row r="444">
          <cell r="AB444">
            <v>0</v>
          </cell>
          <cell r="AN444">
            <v>0</v>
          </cell>
          <cell r="AO444" t="str">
            <v>5</v>
          </cell>
        </row>
        <row r="445">
          <cell r="AB445">
            <v>0</v>
          </cell>
          <cell r="AN445">
            <v>1501.8595833333331</v>
          </cell>
          <cell r="AO445" t="str">
            <v>5</v>
          </cell>
        </row>
        <row r="446">
          <cell r="AB446">
            <v>438.15</v>
          </cell>
          <cell r="AN446">
            <v>1752.7050000000002</v>
          </cell>
          <cell r="AO446" t="str">
            <v>5</v>
          </cell>
        </row>
        <row r="447">
          <cell r="AB447">
            <v>1606.7</v>
          </cell>
          <cell r="AN447">
            <v>6426.7849999999999</v>
          </cell>
          <cell r="AO447" t="str">
            <v>5</v>
          </cell>
        </row>
        <row r="448">
          <cell r="AB448">
            <v>358391.11</v>
          </cell>
          <cell r="AN448">
            <v>367204.02999999997</v>
          </cell>
          <cell r="AO448" t="str">
            <v>5</v>
          </cell>
        </row>
        <row r="449">
          <cell r="AB449">
            <v>17116.77</v>
          </cell>
          <cell r="AN449">
            <v>29993.054999999997</v>
          </cell>
          <cell r="AO449" t="str">
            <v>5</v>
          </cell>
        </row>
        <row r="450">
          <cell r="AB450">
            <v>894932.07</v>
          </cell>
          <cell r="AN450">
            <v>913839.09</v>
          </cell>
          <cell r="AO450" t="str">
            <v>5</v>
          </cell>
        </row>
        <row r="451">
          <cell r="AB451">
            <v>2445081.71</v>
          </cell>
          <cell r="AN451">
            <v>2497800.4912500004</v>
          </cell>
          <cell r="AO451" t="str">
            <v>5</v>
          </cell>
        </row>
        <row r="452">
          <cell r="AB452">
            <v>596695.77</v>
          </cell>
          <cell r="AN452">
            <v>651522.32999999996</v>
          </cell>
          <cell r="AO452" t="str">
            <v>5</v>
          </cell>
        </row>
        <row r="453">
          <cell r="AB453">
            <v>809921.63</v>
          </cell>
          <cell r="AN453">
            <v>823708.99458333338</v>
          </cell>
          <cell r="AO453" t="str">
            <v>5</v>
          </cell>
        </row>
        <row r="454">
          <cell r="AB454">
            <v>1094184.96</v>
          </cell>
          <cell r="AN454">
            <v>1179723.8400000001</v>
          </cell>
          <cell r="AO454" t="str">
            <v>5</v>
          </cell>
        </row>
        <row r="455">
          <cell r="AB455">
            <v>120323.01</v>
          </cell>
          <cell r="AN455">
            <v>132497.37</v>
          </cell>
          <cell r="AO455" t="str">
            <v>5</v>
          </cell>
        </row>
        <row r="456">
          <cell r="AB456">
            <v>1340324.07</v>
          </cell>
          <cell r="AN456">
            <v>1431709.83</v>
          </cell>
          <cell r="AO456" t="str">
            <v>5</v>
          </cell>
        </row>
        <row r="457">
          <cell r="AB457">
            <v>0</v>
          </cell>
          <cell r="AN457">
            <v>0</v>
          </cell>
          <cell r="AO457" t="str">
            <v>5</v>
          </cell>
        </row>
        <row r="458">
          <cell r="AB458">
            <v>6363369.5199999996</v>
          </cell>
          <cell r="AN458">
            <v>6447608.1924999999</v>
          </cell>
          <cell r="AO458" t="str">
            <v>5</v>
          </cell>
        </row>
        <row r="459">
          <cell r="AB459">
            <v>28665.13</v>
          </cell>
          <cell r="AN459">
            <v>85995.421249999999</v>
          </cell>
          <cell r="AO459" t="str">
            <v>5</v>
          </cell>
        </row>
        <row r="460">
          <cell r="AB460">
            <v>6054166.0800000001</v>
          </cell>
          <cell r="AN460">
            <v>3220944.5733333328</v>
          </cell>
          <cell r="AO460" t="str">
            <v>5</v>
          </cell>
        </row>
        <row r="461">
          <cell r="AB461">
            <v>1023165.42</v>
          </cell>
          <cell r="AN461">
            <v>544345.67916666658</v>
          </cell>
          <cell r="AO461" t="str">
            <v>5</v>
          </cell>
        </row>
        <row r="462">
          <cell r="AB462">
            <v>978266.6</v>
          </cell>
          <cell r="AN462">
            <v>512487.51666666666</v>
          </cell>
          <cell r="AO462" t="str">
            <v>5</v>
          </cell>
        </row>
        <row r="463">
          <cell r="AB463">
            <v>584944.06999999995</v>
          </cell>
          <cell r="AN463">
            <v>376220.67708333331</v>
          </cell>
          <cell r="AO463" t="str">
            <v>5</v>
          </cell>
        </row>
        <row r="464">
          <cell r="AB464">
            <v>1077415.75</v>
          </cell>
          <cell r="AN464">
            <v>316460.45458333334</v>
          </cell>
          <cell r="AO464" t="str">
            <v>5</v>
          </cell>
        </row>
        <row r="465">
          <cell r="AB465">
            <v>0</v>
          </cell>
          <cell r="AN465">
            <v>0</v>
          </cell>
          <cell r="AO465" t="str">
            <v>5</v>
          </cell>
        </row>
        <row r="466">
          <cell r="AB466">
            <v>0</v>
          </cell>
          <cell r="AN466">
            <v>0</v>
          </cell>
          <cell r="AO466" t="str">
            <v xml:space="preserve"> </v>
          </cell>
        </row>
        <row r="467">
          <cell r="AB467">
            <v>0</v>
          </cell>
          <cell r="AN467">
            <v>0</v>
          </cell>
          <cell r="AO467" t="str">
            <v xml:space="preserve"> </v>
          </cell>
        </row>
        <row r="468">
          <cell r="AB468">
            <v>9869228.7200000007</v>
          </cell>
          <cell r="AN468">
            <v>12869228.720000001</v>
          </cell>
        </row>
        <row r="469">
          <cell r="AB469">
            <v>4776552.71</v>
          </cell>
          <cell r="AN469">
            <v>4776552.71</v>
          </cell>
        </row>
        <row r="470">
          <cell r="AB470">
            <v>2705896.42</v>
          </cell>
          <cell r="AN470">
            <v>2705896.4200000004</v>
          </cell>
        </row>
        <row r="471">
          <cell r="AB471">
            <v>221888009</v>
          </cell>
          <cell r="AN471">
            <v>227519603.87625003</v>
          </cell>
          <cell r="AO471" t="str">
            <v>23</v>
          </cell>
          <cell r="AP471" t="str">
            <v>6a</v>
          </cell>
        </row>
        <row r="472">
          <cell r="AB472">
            <v>10161321.18</v>
          </cell>
          <cell r="AN472">
            <v>10161321.180000002</v>
          </cell>
          <cell r="AO472" t="str">
            <v>65</v>
          </cell>
        </row>
        <row r="473">
          <cell r="AB473">
            <v>101746</v>
          </cell>
          <cell r="AN473">
            <v>126367.20833333333</v>
          </cell>
          <cell r="AO473" t="str">
            <v>65</v>
          </cell>
        </row>
        <row r="474">
          <cell r="AB474">
            <v>14339661.35</v>
          </cell>
          <cell r="AN474">
            <v>9473741.2841666657</v>
          </cell>
          <cell r="AO474" t="str">
            <v>47</v>
          </cell>
        </row>
        <row r="475">
          <cell r="AB475">
            <v>0</v>
          </cell>
          <cell r="AN475">
            <v>0</v>
          </cell>
          <cell r="AO475" t="str">
            <v>65a</v>
          </cell>
        </row>
        <row r="476">
          <cell r="AB476">
            <v>30208871.469999999</v>
          </cell>
          <cell r="AN476">
            <v>30054378.090000004</v>
          </cell>
          <cell r="AO476" t="str">
            <v>23</v>
          </cell>
        </row>
        <row r="477">
          <cell r="AB477">
            <v>2685262.32</v>
          </cell>
          <cell r="AN477">
            <v>1750805.6758333335</v>
          </cell>
          <cell r="AO477" t="str">
            <v>65</v>
          </cell>
        </row>
        <row r="478">
          <cell r="AB478">
            <v>21589277</v>
          </cell>
          <cell r="AN478">
            <v>21589277</v>
          </cell>
          <cell r="AO478" t="str">
            <v>23</v>
          </cell>
          <cell r="AP478">
            <v>7</v>
          </cell>
        </row>
        <row r="479">
          <cell r="AB479">
            <v>-277088.76</v>
          </cell>
          <cell r="AN479">
            <v>258457.40333333332</v>
          </cell>
          <cell r="AO479">
            <v>65</v>
          </cell>
        </row>
        <row r="480">
          <cell r="AB480">
            <v>-9656167.1999999993</v>
          </cell>
          <cell r="AN480">
            <v>-9367927.8599999994</v>
          </cell>
          <cell r="AO480" t="str">
            <v>23</v>
          </cell>
          <cell r="AP480">
            <v>8</v>
          </cell>
        </row>
        <row r="481">
          <cell r="AB481">
            <v>2877994</v>
          </cell>
          <cell r="AN481">
            <v>2947396</v>
          </cell>
          <cell r="AO481" t="str">
            <v>23</v>
          </cell>
          <cell r="AP481">
            <v>9</v>
          </cell>
        </row>
        <row r="482">
          <cell r="AB482">
            <v>0</v>
          </cell>
          <cell r="AN482">
            <v>0</v>
          </cell>
          <cell r="AO482">
            <v>65</v>
          </cell>
        </row>
        <row r="483">
          <cell r="AB483">
            <v>113632921</v>
          </cell>
          <cell r="AN483">
            <v>113632921</v>
          </cell>
          <cell r="AO483" t="str">
            <v>23</v>
          </cell>
          <cell r="AP483">
            <v>10</v>
          </cell>
        </row>
        <row r="484">
          <cell r="AB484">
            <v>-65141987.990000002</v>
          </cell>
          <cell r="AN484">
            <v>-63378677.990000002</v>
          </cell>
          <cell r="AO484" t="str">
            <v>23</v>
          </cell>
          <cell r="AP484">
            <v>11</v>
          </cell>
        </row>
        <row r="485">
          <cell r="AB485">
            <v>0</v>
          </cell>
          <cell r="AN485">
            <v>0</v>
          </cell>
          <cell r="AO485">
            <v>65</v>
          </cell>
        </row>
        <row r="486">
          <cell r="AB486">
            <v>0</v>
          </cell>
          <cell r="AN486">
            <v>0</v>
          </cell>
          <cell r="AO486" t="str">
            <v>23</v>
          </cell>
        </row>
        <row r="487">
          <cell r="AB487">
            <v>0</v>
          </cell>
          <cell r="AN487">
            <v>0</v>
          </cell>
          <cell r="AO487">
            <v>65</v>
          </cell>
        </row>
        <row r="488">
          <cell r="AB488">
            <v>0</v>
          </cell>
          <cell r="AN488">
            <v>0</v>
          </cell>
          <cell r="AO488" t="str">
            <v>6</v>
          </cell>
        </row>
        <row r="489">
          <cell r="AB489">
            <v>0</v>
          </cell>
          <cell r="AN489">
            <v>0</v>
          </cell>
          <cell r="AO489" t="str">
            <v>65b</v>
          </cell>
        </row>
        <row r="490">
          <cell r="AB490">
            <v>7811.79</v>
          </cell>
          <cell r="AN490">
            <v>23436.809999999998</v>
          </cell>
        </row>
        <row r="491">
          <cell r="AB491">
            <v>0</v>
          </cell>
          <cell r="AN491">
            <v>0</v>
          </cell>
        </row>
        <row r="492">
          <cell r="AB492">
            <v>2053556</v>
          </cell>
          <cell r="AN492">
            <v>2164556</v>
          </cell>
        </row>
        <row r="493">
          <cell r="AB493">
            <v>0</v>
          </cell>
          <cell r="AN493">
            <v>0</v>
          </cell>
          <cell r="AO493" t="str">
            <v>6</v>
          </cell>
        </row>
        <row r="494">
          <cell r="AB494">
            <v>11568032.869999999</v>
          </cell>
          <cell r="AN494">
            <v>12239095.373749999</v>
          </cell>
          <cell r="AO494" t="str">
            <v>23</v>
          </cell>
          <cell r="AP494" t="str">
            <v>6b</v>
          </cell>
        </row>
        <row r="495">
          <cell r="AB495">
            <v>0</v>
          </cell>
          <cell r="AN495">
            <v>0</v>
          </cell>
          <cell r="AO495" t="str">
            <v>6</v>
          </cell>
        </row>
        <row r="496">
          <cell r="AB496">
            <v>4158309.36</v>
          </cell>
          <cell r="AN496">
            <v>1186509.5266666666</v>
          </cell>
          <cell r="AO496" t="str">
            <v xml:space="preserve"> </v>
          </cell>
          <cell r="AP496" t="str">
            <v>39</v>
          </cell>
        </row>
        <row r="497">
          <cell r="AB497">
            <v>0</v>
          </cell>
          <cell r="AN497">
            <v>0</v>
          </cell>
          <cell r="AO497" t="str">
            <v>6</v>
          </cell>
        </row>
        <row r="498">
          <cell r="AB498">
            <v>0</v>
          </cell>
          <cell r="AN498">
            <v>0</v>
          </cell>
          <cell r="AO498" t="str">
            <v>6</v>
          </cell>
        </row>
        <row r="499">
          <cell r="AB499">
            <v>108466.31</v>
          </cell>
          <cell r="AN499">
            <v>154505.82791666666</v>
          </cell>
          <cell r="AO499" t="str">
            <v>26</v>
          </cell>
          <cell r="AP499">
            <v>22</v>
          </cell>
        </row>
        <row r="500">
          <cell r="AB500">
            <v>0</v>
          </cell>
          <cell r="AN500">
            <v>0</v>
          </cell>
          <cell r="AO500" t="str">
            <v xml:space="preserve"> </v>
          </cell>
        </row>
        <row r="501">
          <cell r="AB501">
            <v>0</v>
          </cell>
          <cell r="AN501">
            <v>0</v>
          </cell>
          <cell r="AO501" t="str">
            <v>47</v>
          </cell>
        </row>
        <row r="502">
          <cell r="AB502">
            <v>0</v>
          </cell>
          <cell r="AN502">
            <v>0</v>
          </cell>
          <cell r="AO502" t="str">
            <v>47</v>
          </cell>
        </row>
        <row r="503">
          <cell r="AB503">
            <v>28170657</v>
          </cell>
          <cell r="AN503">
            <v>13359763.299999999</v>
          </cell>
          <cell r="AO503" t="str">
            <v>47</v>
          </cell>
        </row>
        <row r="504">
          <cell r="AB504">
            <v>-28170657</v>
          </cell>
          <cell r="AN504">
            <v>-13359763.299999999</v>
          </cell>
          <cell r="AO504" t="str">
            <v>47</v>
          </cell>
        </row>
        <row r="505">
          <cell r="AB505">
            <v>0</v>
          </cell>
          <cell r="AN505">
            <v>0</v>
          </cell>
          <cell r="AO505">
            <v>65</v>
          </cell>
        </row>
        <row r="506">
          <cell r="AB506">
            <v>34468.85</v>
          </cell>
          <cell r="AN506">
            <v>25007.430833333332</v>
          </cell>
          <cell r="AO506">
            <v>65</v>
          </cell>
        </row>
        <row r="507">
          <cell r="AB507">
            <v>0</v>
          </cell>
          <cell r="AN507">
            <v>0</v>
          </cell>
          <cell r="AO507">
            <v>65</v>
          </cell>
        </row>
        <row r="508">
          <cell r="AB508">
            <v>202553.27</v>
          </cell>
          <cell r="AN508">
            <v>157544.79416666666</v>
          </cell>
          <cell r="AO508">
            <v>65</v>
          </cell>
        </row>
        <row r="509">
          <cell r="AB509">
            <v>0</v>
          </cell>
          <cell r="AN509">
            <v>1710.4541666666667</v>
          </cell>
          <cell r="AO509">
            <v>65</v>
          </cell>
        </row>
        <row r="510">
          <cell r="AB510">
            <v>0</v>
          </cell>
          <cell r="AN510">
            <v>5586.1895833333328</v>
          </cell>
          <cell r="AO510">
            <v>65</v>
          </cell>
        </row>
        <row r="511">
          <cell r="AB511">
            <v>0</v>
          </cell>
          <cell r="AN511">
            <v>2236.8454166666666</v>
          </cell>
          <cell r="AO511">
            <v>65</v>
          </cell>
        </row>
        <row r="512">
          <cell r="AB512">
            <v>1486.1</v>
          </cell>
          <cell r="AN512">
            <v>1233.4937500000001</v>
          </cell>
          <cell r="AO512">
            <v>65</v>
          </cell>
        </row>
        <row r="513">
          <cell r="AB513">
            <v>0</v>
          </cell>
          <cell r="AN513">
            <v>4767.8625000000002</v>
          </cell>
          <cell r="AO513" t="str">
            <v>47</v>
          </cell>
        </row>
        <row r="514">
          <cell r="AB514">
            <v>355617.78</v>
          </cell>
          <cell r="AN514">
            <v>243828.87583333332</v>
          </cell>
          <cell r="AO514">
            <v>65</v>
          </cell>
        </row>
        <row r="515">
          <cell r="AB515">
            <v>1290210.98</v>
          </cell>
          <cell r="AN515">
            <v>1640884.4600000002</v>
          </cell>
          <cell r="AO515">
            <v>65</v>
          </cell>
        </row>
        <row r="516">
          <cell r="AB516">
            <v>2387937.7400000002</v>
          </cell>
          <cell r="AN516">
            <v>2109769.4420833332</v>
          </cell>
          <cell r="AO516">
            <v>65</v>
          </cell>
        </row>
        <row r="517">
          <cell r="AB517">
            <v>-452676.51</v>
          </cell>
          <cell r="AN517">
            <v>-338012.85625000001</v>
          </cell>
          <cell r="AO517">
            <v>65</v>
          </cell>
        </row>
        <row r="518">
          <cell r="AB518">
            <v>-19724864.66</v>
          </cell>
          <cell r="AN518">
            <v>-9321538.9916666653</v>
          </cell>
          <cell r="AO518" t="str">
            <v>47</v>
          </cell>
        </row>
        <row r="519">
          <cell r="AB519">
            <v>148493689</v>
          </cell>
          <cell r="AN519">
            <v>160943064</v>
          </cell>
          <cell r="AO519" t="str">
            <v>47</v>
          </cell>
        </row>
        <row r="520">
          <cell r="AB520">
            <v>5821860</v>
          </cell>
          <cell r="AN520">
            <v>416303.33333333331</v>
          </cell>
          <cell r="AO520" t="str">
            <v>47</v>
          </cell>
        </row>
        <row r="521">
          <cell r="AB521">
            <v>-5821860</v>
          </cell>
          <cell r="AN521">
            <v>-416303.33333333331</v>
          </cell>
          <cell r="AO521" t="str">
            <v>47</v>
          </cell>
        </row>
        <row r="522">
          <cell r="AB522">
            <v>4129091.39</v>
          </cell>
          <cell r="AN522">
            <v>1197064.0645833334</v>
          </cell>
          <cell r="AO522" t="str">
            <v>47</v>
          </cell>
        </row>
        <row r="523">
          <cell r="AB523">
            <v>28199826.379999999</v>
          </cell>
          <cell r="AN523">
            <v>27032433.507499997</v>
          </cell>
        </row>
        <row r="524">
          <cell r="AB524">
            <v>1701628.26</v>
          </cell>
          <cell r="AN524">
            <v>2085211.582916667</v>
          </cell>
          <cell r="AO524" t="str">
            <v xml:space="preserve"> </v>
          </cell>
        </row>
        <row r="525">
          <cell r="AB525">
            <v>1744869.26</v>
          </cell>
          <cell r="AN525">
            <v>2044654.6291666671</v>
          </cell>
          <cell r="AO525" t="str">
            <v>65</v>
          </cell>
          <cell r="AP525" t="str">
            <v xml:space="preserve">  </v>
          </cell>
        </row>
        <row r="526">
          <cell r="AB526">
            <v>283223.96000000002</v>
          </cell>
          <cell r="AN526">
            <v>281517.17708333331</v>
          </cell>
          <cell r="AO526" t="str">
            <v>66</v>
          </cell>
        </row>
        <row r="527">
          <cell r="AB527">
            <v>0</v>
          </cell>
          <cell r="AN527">
            <v>0</v>
          </cell>
        </row>
        <row r="528">
          <cell r="AB528">
            <v>0</v>
          </cell>
          <cell r="AN528">
            <v>0</v>
          </cell>
        </row>
        <row r="529">
          <cell r="AB529">
            <v>0</v>
          </cell>
          <cell r="AN529">
            <v>0</v>
          </cell>
        </row>
        <row r="530">
          <cell r="AB530">
            <v>0</v>
          </cell>
          <cell r="AN530">
            <v>0</v>
          </cell>
        </row>
        <row r="531">
          <cell r="AB531">
            <v>0</v>
          </cell>
          <cell r="AN531">
            <v>0</v>
          </cell>
        </row>
        <row r="532">
          <cell r="AB532">
            <v>0</v>
          </cell>
          <cell r="AN532">
            <v>0</v>
          </cell>
        </row>
        <row r="533">
          <cell r="AB533">
            <v>0</v>
          </cell>
          <cell r="AN533">
            <v>0</v>
          </cell>
        </row>
        <row r="534">
          <cell r="AB534">
            <v>1471645.26</v>
          </cell>
          <cell r="AN534">
            <v>1538686.2429166667</v>
          </cell>
        </row>
        <row r="535">
          <cell r="AB535">
            <v>0</v>
          </cell>
          <cell r="AN535">
            <v>0</v>
          </cell>
        </row>
        <row r="536">
          <cell r="AB536">
            <v>2297178.35</v>
          </cell>
          <cell r="AN536">
            <v>2227541.2941666665</v>
          </cell>
        </row>
        <row r="537">
          <cell r="AB537">
            <v>56842.52</v>
          </cell>
          <cell r="AN537">
            <v>41891.937500000007</v>
          </cell>
        </row>
        <row r="538">
          <cell r="AB538">
            <v>96518.45</v>
          </cell>
          <cell r="AN538">
            <v>73572.842083333337</v>
          </cell>
        </row>
        <row r="539">
          <cell r="AB539">
            <v>50000</v>
          </cell>
          <cell r="AN539">
            <v>50000</v>
          </cell>
        </row>
        <row r="540">
          <cell r="AB540">
            <v>0</v>
          </cell>
          <cell r="AN540">
            <v>7477.98</v>
          </cell>
        </row>
        <row r="541">
          <cell r="AB541">
            <v>0</v>
          </cell>
          <cell r="AN541">
            <v>0</v>
          </cell>
        </row>
        <row r="542">
          <cell r="AB542">
            <v>13442.34</v>
          </cell>
          <cell r="AN542">
            <v>10680.527499999998</v>
          </cell>
        </row>
        <row r="543">
          <cell r="AB543">
            <v>20000</v>
          </cell>
          <cell r="AN543">
            <v>17916.666666666668</v>
          </cell>
        </row>
        <row r="544">
          <cell r="AB544">
            <v>0</v>
          </cell>
          <cell r="AN544">
            <v>0</v>
          </cell>
        </row>
        <row r="545">
          <cell r="AB545">
            <v>0</v>
          </cell>
          <cell r="AN545">
            <v>0</v>
          </cell>
        </row>
        <row r="546">
          <cell r="AB546">
            <v>0</v>
          </cell>
          <cell r="AN546">
            <v>0</v>
          </cell>
        </row>
        <row r="547">
          <cell r="AB547">
            <v>0</v>
          </cell>
          <cell r="AN547">
            <v>0</v>
          </cell>
        </row>
        <row r="548">
          <cell r="AB548">
            <v>0</v>
          </cell>
          <cell r="AN548">
            <v>0</v>
          </cell>
        </row>
        <row r="549">
          <cell r="AB549">
            <v>0</v>
          </cell>
          <cell r="AN549">
            <v>0</v>
          </cell>
        </row>
        <row r="550">
          <cell r="AB550">
            <v>0</v>
          </cell>
          <cell r="AN550">
            <v>0</v>
          </cell>
        </row>
        <row r="551">
          <cell r="AB551">
            <v>0</v>
          </cell>
          <cell r="AN551">
            <v>0</v>
          </cell>
        </row>
        <row r="552">
          <cell r="AB552">
            <v>0</v>
          </cell>
          <cell r="AN552">
            <v>0</v>
          </cell>
        </row>
        <row r="553">
          <cell r="AB553">
            <v>0</v>
          </cell>
          <cell r="AN553">
            <v>0</v>
          </cell>
        </row>
        <row r="554">
          <cell r="AB554">
            <v>0</v>
          </cell>
          <cell r="AN554">
            <v>0</v>
          </cell>
        </row>
        <row r="555">
          <cell r="AB555">
            <v>0</v>
          </cell>
          <cell r="AN555">
            <v>0</v>
          </cell>
        </row>
        <row r="556">
          <cell r="AB556">
            <v>0</v>
          </cell>
          <cell r="AN556">
            <v>0</v>
          </cell>
        </row>
        <row r="557">
          <cell r="AB557">
            <v>0</v>
          </cell>
          <cell r="AN557">
            <v>0</v>
          </cell>
        </row>
        <row r="558">
          <cell r="AB558">
            <v>0</v>
          </cell>
          <cell r="AN558">
            <v>0</v>
          </cell>
        </row>
        <row r="559">
          <cell r="AB559">
            <v>0</v>
          </cell>
          <cell r="AN559">
            <v>0</v>
          </cell>
        </row>
        <row r="560">
          <cell r="AB560">
            <v>0</v>
          </cell>
          <cell r="AN560">
            <v>0</v>
          </cell>
        </row>
        <row r="561">
          <cell r="AB561">
            <v>0</v>
          </cell>
          <cell r="AN561">
            <v>0</v>
          </cell>
        </row>
        <row r="562">
          <cell r="AB562">
            <v>0</v>
          </cell>
          <cell r="AN562">
            <v>0</v>
          </cell>
        </row>
        <row r="563">
          <cell r="AB563">
            <v>0</v>
          </cell>
          <cell r="AN563">
            <v>0</v>
          </cell>
        </row>
        <row r="564">
          <cell r="AB564">
            <v>0</v>
          </cell>
          <cell r="AN564">
            <v>0</v>
          </cell>
        </row>
        <row r="565">
          <cell r="AB565">
            <v>0</v>
          </cell>
          <cell r="AN565">
            <v>0</v>
          </cell>
        </row>
        <row r="566">
          <cell r="AB566">
            <v>0</v>
          </cell>
          <cell r="AN566">
            <v>0</v>
          </cell>
        </row>
        <row r="567">
          <cell r="AB567">
            <v>0</v>
          </cell>
          <cell r="AN567">
            <v>0</v>
          </cell>
        </row>
        <row r="568">
          <cell r="AB568">
            <v>0</v>
          </cell>
          <cell r="AN568">
            <v>0</v>
          </cell>
        </row>
        <row r="569">
          <cell r="AB569">
            <v>348448.37</v>
          </cell>
          <cell r="AN569">
            <v>359965.02791666664</v>
          </cell>
          <cell r="AO569" t="str">
            <v>65b</v>
          </cell>
        </row>
        <row r="570">
          <cell r="AB570">
            <v>0</v>
          </cell>
          <cell r="AN570">
            <v>37.1175</v>
          </cell>
          <cell r="AO570" t="str">
            <v>65b</v>
          </cell>
        </row>
        <row r="571">
          <cell r="AB571">
            <v>0</v>
          </cell>
          <cell r="AN571">
            <v>2150.6454166666667</v>
          </cell>
          <cell r="AO571" t="str">
            <v>65b</v>
          </cell>
        </row>
        <row r="572">
          <cell r="AB572">
            <v>0</v>
          </cell>
          <cell r="AN572">
            <v>1794.6570833333328</v>
          </cell>
          <cell r="AO572" t="str">
            <v>65b</v>
          </cell>
        </row>
        <row r="573">
          <cell r="AB573">
            <v>0</v>
          </cell>
          <cell r="AN573">
            <v>1332.3158333333333</v>
          </cell>
          <cell r="AO573" t="str">
            <v>65b</v>
          </cell>
        </row>
        <row r="574">
          <cell r="AB574">
            <v>51551.63</v>
          </cell>
          <cell r="AN574">
            <v>50447.732916666668</v>
          </cell>
          <cell r="AO574" t="str">
            <v>65b</v>
          </cell>
        </row>
        <row r="575">
          <cell r="AB575">
            <v>382.69</v>
          </cell>
          <cell r="AN575">
            <v>2981.5475000000001</v>
          </cell>
          <cell r="AO575" t="str">
            <v>65b</v>
          </cell>
        </row>
        <row r="576">
          <cell r="AB576">
            <v>16434.43</v>
          </cell>
          <cell r="AN576">
            <v>23008.210000000003</v>
          </cell>
          <cell r="AO576" t="str">
            <v>65b</v>
          </cell>
        </row>
        <row r="577">
          <cell r="AB577">
            <v>87974.39</v>
          </cell>
          <cell r="AN577">
            <v>87974.39</v>
          </cell>
          <cell r="AO577" t="str">
            <v>65b</v>
          </cell>
        </row>
        <row r="578">
          <cell r="AB578">
            <v>36410.67</v>
          </cell>
          <cell r="AN578">
            <v>8473.5445833333342</v>
          </cell>
          <cell r="AO578" t="str">
            <v>65b</v>
          </cell>
        </row>
        <row r="579">
          <cell r="AB579">
            <v>0</v>
          </cell>
          <cell r="AN579">
            <v>0</v>
          </cell>
        </row>
        <row r="580">
          <cell r="AB580">
            <v>0</v>
          </cell>
          <cell r="AN580">
            <v>0</v>
          </cell>
        </row>
        <row r="581">
          <cell r="AB581">
            <v>4111524.21</v>
          </cell>
          <cell r="AN581">
            <v>1278687.9079166667</v>
          </cell>
        </row>
        <row r="582">
          <cell r="AB582">
            <v>637840.78</v>
          </cell>
          <cell r="AN582">
            <v>144359.67166666666</v>
          </cell>
          <cell r="AO582" t="str">
            <v>65</v>
          </cell>
          <cell r="AP582" t="str">
            <v xml:space="preserve">  </v>
          </cell>
        </row>
        <row r="583">
          <cell r="AB583">
            <v>187663.85</v>
          </cell>
          <cell r="AN583">
            <v>109085.04625000001</v>
          </cell>
        </row>
        <row r="584">
          <cell r="AB584">
            <v>90375.05</v>
          </cell>
          <cell r="AN584">
            <v>53926.082083333335</v>
          </cell>
          <cell r="AO584" t="str">
            <v>65</v>
          </cell>
          <cell r="AP584" t="str">
            <v xml:space="preserve">  </v>
          </cell>
        </row>
        <row r="585">
          <cell r="AB585">
            <v>0</v>
          </cell>
          <cell r="AN585">
            <v>10585.2075</v>
          </cell>
          <cell r="AO585" t="str">
            <v>65a</v>
          </cell>
        </row>
        <row r="586">
          <cell r="AB586">
            <v>805238.1</v>
          </cell>
          <cell r="AN586">
            <v>403096.91166666668</v>
          </cell>
        </row>
        <row r="587">
          <cell r="AB587">
            <v>372546.16</v>
          </cell>
          <cell r="AN587">
            <v>189152.93999999997</v>
          </cell>
          <cell r="AO587" t="str">
            <v>65</v>
          </cell>
          <cell r="AP587" t="str">
            <v xml:space="preserve">  </v>
          </cell>
        </row>
        <row r="588">
          <cell r="AB588">
            <v>-5104426.16</v>
          </cell>
          <cell r="AN588">
            <v>-1790443.5249999997</v>
          </cell>
        </row>
        <row r="589">
          <cell r="AB589">
            <v>-1100761.99</v>
          </cell>
          <cell r="AN589">
            <v>-387028.17458333331</v>
          </cell>
          <cell r="AO589" t="str">
            <v>65</v>
          </cell>
          <cell r="AP589" t="str">
            <v xml:space="preserve">  </v>
          </cell>
        </row>
        <row r="590">
          <cell r="AB590">
            <v>1830715.29</v>
          </cell>
          <cell r="AN590">
            <v>549882.87708333321</v>
          </cell>
        </row>
        <row r="591">
          <cell r="AB591">
            <v>0</v>
          </cell>
          <cell r="AN591">
            <v>0</v>
          </cell>
          <cell r="AO591" t="str">
            <v>52</v>
          </cell>
        </row>
        <row r="592">
          <cell r="AB592">
            <v>187781.41</v>
          </cell>
          <cell r="AN592">
            <v>72189.946249999994</v>
          </cell>
          <cell r="AO592" t="str">
            <v>52</v>
          </cell>
        </row>
        <row r="593">
          <cell r="AB593">
            <v>17878.21</v>
          </cell>
          <cell r="AN593">
            <v>6774.901249999999</v>
          </cell>
          <cell r="AO593" t="str">
            <v>52</v>
          </cell>
        </row>
        <row r="594">
          <cell r="AB594">
            <v>0</v>
          </cell>
          <cell r="AN594">
            <v>0</v>
          </cell>
          <cell r="AO594" t="str">
            <v>66</v>
          </cell>
        </row>
        <row r="595">
          <cell r="AB595">
            <v>-1053090.1599999999</v>
          </cell>
          <cell r="AN595">
            <v>-571963.74708333332</v>
          </cell>
          <cell r="AO595" t="str">
            <v>66</v>
          </cell>
        </row>
        <row r="596">
          <cell r="AB596">
            <v>0</v>
          </cell>
          <cell r="AN596">
            <v>0</v>
          </cell>
          <cell r="AO596" t="str">
            <v>66</v>
          </cell>
        </row>
        <row r="597">
          <cell r="AB597">
            <v>394566.19</v>
          </cell>
          <cell r="AN597">
            <v>338563.01666666666</v>
          </cell>
          <cell r="AO597" t="str">
            <v>66</v>
          </cell>
        </row>
        <row r="598">
          <cell r="AB598">
            <v>-979736.54</v>
          </cell>
          <cell r="AN598">
            <v>-328040.98666666663</v>
          </cell>
          <cell r="AO598" t="str">
            <v>66</v>
          </cell>
        </row>
        <row r="599">
          <cell r="AB599">
            <v>-398.85</v>
          </cell>
          <cell r="AN599">
            <v>15467.631249999997</v>
          </cell>
          <cell r="AO599" t="str">
            <v>66</v>
          </cell>
        </row>
        <row r="600">
          <cell r="AB600">
            <v>4770.29</v>
          </cell>
          <cell r="AN600">
            <v>16349.248750000006</v>
          </cell>
          <cell r="AO600" t="str">
            <v>66</v>
          </cell>
        </row>
        <row r="601">
          <cell r="AB601">
            <v>0</v>
          </cell>
          <cell r="AN601">
            <v>0</v>
          </cell>
          <cell r="AO601" t="str">
            <v>66</v>
          </cell>
        </row>
        <row r="602">
          <cell r="AB602">
            <v>0</v>
          </cell>
          <cell r="AN602">
            <v>0</v>
          </cell>
          <cell r="AO602" t="str">
            <v>66</v>
          </cell>
        </row>
        <row r="603">
          <cell r="AB603">
            <v>0</v>
          </cell>
          <cell r="AN603">
            <v>-67.651666666666671</v>
          </cell>
          <cell r="AO603" t="str">
            <v>66</v>
          </cell>
        </row>
        <row r="604">
          <cell r="AB604">
            <v>0</v>
          </cell>
          <cell r="AN604">
            <v>0</v>
          </cell>
          <cell r="AO604" t="str">
            <v>66</v>
          </cell>
        </row>
        <row r="605">
          <cell r="AB605">
            <v>-552356.63</v>
          </cell>
          <cell r="AN605">
            <v>294637.04416666663</v>
          </cell>
          <cell r="AO605" t="str">
            <v>66</v>
          </cell>
        </row>
        <row r="606">
          <cell r="AB606">
            <v>0</v>
          </cell>
          <cell r="AN606">
            <v>0</v>
          </cell>
          <cell r="AO606" t="str">
            <v>66</v>
          </cell>
        </row>
        <row r="607">
          <cell r="AB607">
            <v>0</v>
          </cell>
          <cell r="AN607">
            <v>-89.583333333333329</v>
          </cell>
          <cell r="AO607" t="str">
            <v>66</v>
          </cell>
        </row>
        <row r="608">
          <cell r="AB608">
            <v>0</v>
          </cell>
          <cell r="AN608">
            <v>0</v>
          </cell>
          <cell r="AO608" t="str">
            <v>66</v>
          </cell>
        </row>
        <row r="609">
          <cell r="AB609">
            <v>0</v>
          </cell>
          <cell r="AN609">
            <v>0</v>
          </cell>
          <cell r="AO609" t="str">
            <v>66</v>
          </cell>
        </row>
        <row r="610">
          <cell r="AB610">
            <v>0</v>
          </cell>
          <cell r="AN610">
            <v>0</v>
          </cell>
          <cell r="AO610" t="str">
            <v>66</v>
          </cell>
        </row>
        <row r="611">
          <cell r="AB611">
            <v>0</v>
          </cell>
          <cell r="AN611">
            <v>619.84625000000005</v>
          </cell>
          <cell r="AO611" t="str">
            <v>66</v>
          </cell>
        </row>
        <row r="612">
          <cell r="AB612">
            <v>0</v>
          </cell>
          <cell r="AN612">
            <v>1436.0620833333335</v>
          </cell>
          <cell r="AO612" t="str">
            <v>66</v>
          </cell>
        </row>
        <row r="613">
          <cell r="AB613">
            <v>0</v>
          </cell>
          <cell r="AN613">
            <v>12878.130833333335</v>
          </cell>
          <cell r="AO613" t="str">
            <v>66</v>
          </cell>
        </row>
        <row r="614">
          <cell r="AB614">
            <v>0</v>
          </cell>
          <cell r="AN614">
            <v>912.48083333333341</v>
          </cell>
          <cell r="AO614" t="str">
            <v>66</v>
          </cell>
        </row>
        <row r="615">
          <cell r="AB615">
            <v>0</v>
          </cell>
          <cell r="AN615">
            <v>303.78125</v>
          </cell>
          <cell r="AO615" t="str">
            <v>66</v>
          </cell>
        </row>
        <row r="616">
          <cell r="AB616">
            <v>0</v>
          </cell>
          <cell r="AN616">
            <v>499.4708333333333</v>
          </cell>
          <cell r="AO616" t="str">
            <v>66</v>
          </cell>
        </row>
        <row r="617">
          <cell r="AB617">
            <v>0</v>
          </cell>
          <cell r="AN617">
            <v>-261.05416666666667</v>
          </cell>
          <cell r="AO617" t="str">
            <v>66</v>
          </cell>
        </row>
        <row r="618">
          <cell r="AB618">
            <v>0</v>
          </cell>
          <cell r="AN618">
            <v>60.588333333333331</v>
          </cell>
          <cell r="AO618" t="str">
            <v>66</v>
          </cell>
        </row>
        <row r="619">
          <cell r="AB619">
            <v>0</v>
          </cell>
          <cell r="AN619">
            <v>282.75166666666667</v>
          </cell>
          <cell r="AO619" t="str">
            <v>66</v>
          </cell>
        </row>
        <row r="620">
          <cell r="AB620">
            <v>0</v>
          </cell>
          <cell r="AN620">
            <v>0</v>
          </cell>
          <cell r="AO620" t="str">
            <v>66</v>
          </cell>
        </row>
        <row r="621">
          <cell r="AB621">
            <v>0</v>
          </cell>
          <cell r="AN621">
            <v>0</v>
          </cell>
          <cell r="AO621" t="str">
            <v>66</v>
          </cell>
        </row>
        <row r="622">
          <cell r="AB622">
            <v>0</v>
          </cell>
          <cell r="AN622">
            <v>0</v>
          </cell>
          <cell r="AO622" t="str">
            <v>66</v>
          </cell>
        </row>
        <row r="623">
          <cell r="AB623">
            <v>0</v>
          </cell>
          <cell r="AN623">
            <v>0</v>
          </cell>
          <cell r="AO623" t="str">
            <v>66</v>
          </cell>
        </row>
        <row r="624">
          <cell r="AB624">
            <v>0</v>
          </cell>
          <cell r="AN624">
            <v>0</v>
          </cell>
          <cell r="AO624" t="str">
            <v>66</v>
          </cell>
        </row>
        <row r="625">
          <cell r="AB625">
            <v>0</v>
          </cell>
          <cell r="AN625">
            <v>0</v>
          </cell>
          <cell r="AO625" t="str">
            <v>66</v>
          </cell>
        </row>
        <row r="626">
          <cell r="AB626">
            <v>0</v>
          </cell>
          <cell r="AN626">
            <v>-1311.0908333333334</v>
          </cell>
          <cell r="AO626" t="str">
            <v>66</v>
          </cell>
        </row>
        <row r="627">
          <cell r="AB627">
            <v>0</v>
          </cell>
          <cell r="AN627">
            <v>-16.465</v>
          </cell>
          <cell r="AO627" t="str">
            <v>66</v>
          </cell>
        </row>
        <row r="628">
          <cell r="AB628">
            <v>-163837.85999999999</v>
          </cell>
          <cell r="AN628">
            <v>-80999.089999999982</v>
          </cell>
          <cell r="AO628" t="str">
            <v>46</v>
          </cell>
        </row>
        <row r="629">
          <cell r="AB629">
            <v>6468.93</v>
          </cell>
          <cell r="AN629">
            <v>21766.872916666664</v>
          </cell>
          <cell r="AO629" t="str">
            <v>45</v>
          </cell>
        </row>
        <row r="630">
          <cell r="AB630">
            <v>1009412.27</v>
          </cell>
          <cell r="AN630">
            <v>626744.55624999991</v>
          </cell>
          <cell r="AO630" t="str">
            <v>46</v>
          </cell>
        </row>
        <row r="631">
          <cell r="AB631">
            <v>0</v>
          </cell>
          <cell r="AN631">
            <v>0</v>
          </cell>
          <cell r="AO631" t="str">
            <v>11</v>
          </cell>
        </row>
        <row r="632">
          <cell r="AB632">
            <v>1743402.81</v>
          </cell>
          <cell r="AN632">
            <v>1241972.5341666669</v>
          </cell>
          <cell r="AO632" t="str">
            <v>65a</v>
          </cell>
        </row>
        <row r="633">
          <cell r="AB633">
            <v>1438.7</v>
          </cell>
          <cell r="AN633">
            <v>297.21833333333336</v>
          </cell>
          <cell r="AO633" t="str">
            <v>65a</v>
          </cell>
        </row>
        <row r="634">
          <cell r="AB634">
            <v>0</v>
          </cell>
          <cell r="AN634">
            <v>40.083333333333336</v>
          </cell>
          <cell r="AO634" t="str">
            <v>47</v>
          </cell>
        </row>
        <row r="635">
          <cell r="AB635">
            <v>10555000</v>
          </cell>
          <cell r="AN635">
            <v>10420892.5</v>
          </cell>
          <cell r="AO635" t="str">
            <v>66</v>
          </cell>
        </row>
        <row r="636">
          <cell r="AB636">
            <v>4472.4399999999996</v>
          </cell>
          <cell r="AN636">
            <v>186.35166666666666</v>
          </cell>
          <cell r="AO636" t="str">
            <v>65</v>
          </cell>
        </row>
        <row r="637">
          <cell r="AB637">
            <v>109523230.25</v>
          </cell>
          <cell r="AN637">
            <v>83276858.479166672</v>
          </cell>
          <cell r="AO637" t="str">
            <v>65a</v>
          </cell>
        </row>
        <row r="638">
          <cell r="AB638">
            <v>8239.25</v>
          </cell>
          <cell r="AN638">
            <v>3370.8970833333333</v>
          </cell>
          <cell r="AO638" t="str">
            <v>47</v>
          </cell>
        </row>
        <row r="639">
          <cell r="AB639">
            <v>62194.09</v>
          </cell>
          <cell r="AN639">
            <v>131288.21666666665</v>
          </cell>
          <cell r="AO639" t="str">
            <v>47</v>
          </cell>
        </row>
        <row r="640">
          <cell r="AB640">
            <v>0</v>
          </cell>
          <cell r="AN640">
            <v>0</v>
          </cell>
          <cell r="AO640" t="str">
            <v>47</v>
          </cell>
        </row>
        <row r="641">
          <cell r="AB641">
            <v>-502.28</v>
          </cell>
          <cell r="AN641">
            <v>4.7566666666666704</v>
          </cell>
          <cell r="AO641" t="str">
            <v>65</v>
          </cell>
        </row>
        <row r="642">
          <cell r="AB642">
            <v>1536.17</v>
          </cell>
          <cell r="AN642">
            <v>740.12208333333331</v>
          </cell>
          <cell r="AO642" t="str">
            <v>65a</v>
          </cell>
        </row>
        <row r="643">
          <cell r="AB643">
            <v>682204.74</v>
          </cell>
          <cell r="AN643">
            <v>845397.6529166667</v>
          </cell>
          <cell r="AO643" t="str">
            <v>46</v>
          </cell>
        </row>
        <row r="644">
          <cell r="AB644">
            <v>369910.57</v>
          </cell>
          <cell r="AN644">
            <v>395421.61000000004</v>
          </cell>
        </row>
        <row r="645">
          <cell r="AB645">
            <v>815</v>
          </cell>
          <cell r="AN645">
            <v>169.79166666666666</v>
          </cell>
          <cell r="AO645" t="str">
            <v>11</v>
          </cell>
        </row>
        <row r="646">
          <cell r="AB646">
            <v>0</v>
          </cell>
          <cell r="AN646">
            <v>632940.83333333337</v>
          </cell>
          <cell r="AO646">
            <v>65</v>
          </cell>
        </row>
        <row r="647">
          <cell r="AB647">
            <v>0</v>
          </cell>
          <cell r="AN647">
            <v>26536.914999999997</v>
          </cell>
          <cell r="AO647" t="str">
            <v>66A</v>
          </cell>
        </row>
        <row r="648">
          <cell r="AB648">
            <v>0</v>
          </cell>
          <cell r="AN648">
            <v>404.625</v>
          </cell>
        </row>
        <row r="649">
          <cell r="AB649">
            <v>0</v>
          </cell>
          <cell r="AN649">
            <v>0</v>
          </cell>
        </row>
        <row r="650">
          <cell r="AB650">
            <v>0</v>
          </cell>
          <cell r="AN650">
            <v>0</v>
          </cell>
        </row>
        <row r="651">
          <cell r="AB651">
            <v>0</v>
          </cell>
          <cell r="AN651">
            <v>0</v>
          </cell>
        </row>
        <row r="652">
          <cell r="AB652">
            <v>26387</v>
          </cell>
          <cell r="AN652">
            <v>3429.4166666666665</v>
          </cell>
          <cell r="AO652" t="str">
            <v>11</v>
          </cell>
        </row>
        <row r="653">
          <cell r="AB653">
            <v>42523.5</v>
          </cell>
          <cell r="AN653">
            <v>6513.354166666667</v>
          </cell>
          <cell r="AO653" t="str">
            <v>11</v>
          </cell>
        </row>
        <row r="654">
          <cell r="AB654">
            <v>0</v>
          </cell>
          <cell r="AN654">
            <v>17.708333333333332</v>
          </cell>
          <cell r="AO654" t="str">
            <v>11</v>
          </cell>
        </row>
        <row r="655">
          <cell r="AB655">
            <v>0</v>
          </cell>
          <cell r="AN655">
            <v>0</v>
          </cell>
        </row>
        <row r="656">
          <cell r="AB656">
            <v>0</v>
          </cell>
          <cell r="AN656">
            <v>172.70749999999998</v>
          </cell>
          <cell r="AO656" t="str">
            <v>11</v>
          </cell>
        </row>
        <row r="657">
          <cell r="AB657">
            <v>0</v>
          </cell>
          <cell r="AN657">
            <v>43.414583333333326</v>
          </cell>
          <cell r="AO657" t="str">
            <v>65</v>
          </cell>
        </row>
        <row r="658">
          <cell r="AB658">
            <v>103528.11</v>
          </cell>
          <cell r="AN658">
            <v>157730.30333333334</v>
          </cell>
          <cell r="AO658" t="str">
            <v>11</v>
          </cell>
        </row>
        <row r="659">
          <cell r="AB659">
            <v>0</v>
          </cell>
          <cell r="AN659">
            <v>10339.358333333334</v>
          </cell>
          <cell r="AO659" t="str">
            <v>11</v>
          </cell>
        </row>
        <row r="660">
          <cell r="AB660">
            <v>0</v>
          </cell>
          <cell r="AN660">
            <v>0</v>
          </cell>
          <cell r="AO660" t="str">
            <v>65</v>
          </cell>
        </row>
        <row r="661">
          <cell r="AB661">
            <v>6182.31</v>
          </cell>
          <cell r="AN661">
            <v>4723.0045833333334</v>
          </cell>
          <cell r="AO661">
            <v>65</v>
          </cell>
        </row>
        <row r="662">
          <cell r="AB662">
            <v>0</v>
          </cell>
          <cell r="AN662">
            <v>0</v>
          </cell>
        </row>
        <row r="663">
          <cell r="AB663">
            <v>0</v>
          </cell>
          <cell r="AN663">
            <v>0</v>
          </cell>
        </row>
        <row r="664">
          <cell r="AB664">
            <v>0</v>
          </cell>
          <cell r="AN664">
            <v>0</v>
          </cell>
          <cell r="AO664" t="str">
            <v>11</v>
          </cell>
        </row>
        <row r="665">
          <cell r="AB665">
            <v>0</v>
          </cell>
          <cell r="AN665">
            <v>0</v>
          </cell>
          <cell r="AO665" t="str">
            <v>41</v>
          </cell>
        </row>
        <row r="666">
          <cell r="AB666">
            <v>0</v>
          </cell>
          <cell r="AN666">
            <v>2514014.7916666665</v>
          </cell>
          <cell r="AO666" t="str">
            <v>41</v>
          </cell>
        </row>
        <row r="667">
          <cell r="AB667">
            <v>0</v>
          </cell>
          <cell r="AN667">
            <v>-879905.20833333337</v>
          </cell>
          <cell r="AO667" t="str">
            <v>41</v>
          </cell>
        </row>
        <row r="668">
          <cell r="AB668">
            <v>0</v>
          </cell>
          <cell r="AN668">
            <v>0</v>
          </cell>
          <cell r="AO668" t="str">
            <v>41</v>
          </cell>
        </row>
        <row r="669">
          <cell r="AB669">
            <v>0</v>
          </cell>
          <cell r="AN669">
            <v>0</v>
          </cell>
          <cell r="AO669" t="str">
            <v>41</v>
          </cell>
        </row>
        <row r="670">
          <cell r="AB670">
            <v>59899</v>
          </cell>
          <cell r="AN670">
            <v>-2834736.8333333335</v>
          </cell>
          <cell r="AO670" t="str">
            <v>41</v>
          </cell>
        </row>
        <row r="671">
          <cell r="AB671">
            <v>0</v>
          </cell>
          <cell r="AN671">
            <v>0</v>
          </cell>
          <cell r="AO671" t="str">
            <v>11</v>
          </cell>
        </row>
        <row r="672">
          <cell r="AB672">
            <v>524.9</v>
          </cell>
          <cell r="AN672">
            <v>7580.0358333333288</v>
          </cell>
          <cell r="AO672" t="str">
            <v>41</v>
          </cell>
        </row>
        <row r="673">
          <cell r="AB673">
            <v>62572.92</v>
          </cell>
          <cell r="AN673">
            <v>257985.48</v>
          </cell>
          <cell r="AO673" t="str">
            <v>11</v>
          </cell>
        </row>
        <row r="674">
          <cell r="AB674">
            <v>0</v>
          </cell>
          <cell r="AN674">
            <v>16279.333333333334</v>
          </cell>
          <cell r="AO674" t="str">
            <v>11</v>
          </cell>
        </row>
        <row r="675">
          <cell r="AB675">
            <v>0</v>
          </cell>
          <cell r="AN675">
            <v>396079.33416666667</v>
          </cell>
          <cell r="AO675" t="str">
            <v>11</v>
          </cell>
        </row>
        <row r="676">
          <cell r="AB676">
            <v>0</v>
          </cell>
          <cell r="AN676">
            <v>60431.485000000008</v>
          </cell>
          <cell r="AO676" t="str">
            <v>11</v>
          </cell>
        </row>
        <row r="677">
          <cell r="AB677">
            <v>0</v>
          </cell>
          <cell r="AN677">
            <v>0</v>
          </cell>
          <cell r="AO677" t="str">
            <v>11</v>
          </cell>
        </row>
        <row r="678">
          <cell r="AB678">
            <v>0</v>
          </cell>
          <cell r="AN678">
            <v>0</v>
          </cell>
          <cell r="AO678" t="str">
            <v>41</v>
          </cell>
        </row>
        <row r="679">
          <cell r="AB679">
            <v>31524576.989999998</v>
          </cell>
          <cell r="AN679">
            <v>34386858.559999995</v>
          </cell>
          <cell r="AO679">
            <v>65</v>
          </cell>
        </row>
        <row r="680">
          <cell r="AB680">
            <v>-58100975.340000004</v>
          </cell>
          <cell r="AN680">
            <v>-58328050.006666668</v>
          </cell>
          <cell r="AO680">
            <v>65</v>
          </cell>
        </row>
        <row r="681">
          <cell r="AB681">
            <v>36510290.5</v>
          </cell>
          <cell r="AN681">
            <v>36348109.22291667</v>
          </cell>
          <cell r="AO681">
            <v>65</v>
          </cell>
        </row>
        <row r="682">
          <cell r="AB682">
            <v>9350129.5299999993</v>
          </cell>
          <cell r="AN682">
            <v>9349896.459999999</v>
          </cell>
          <cell r="AO682">
            <v>65</v>
          </cell>
        </row>
        <row r="683">
          <cell r="AB683">
            <v>209796.52</v>
          </cell>
          <cell r="AN683">
            <v>209796.52</v>
          </cell>
          <cell r="AO683">
            <v>65</v>
          </cell>
        </row>
        <row r="684">
          <cell r="AB684">
            <v>1240172.07</v>
          </cell>
          <cell r="AN684">
            <v>1239088.45</v>
          </cell>
          <cell r="AO684">
            <v>65</v>
          </cell>
        </row>
        <row r="685">
          <cell r="AB685">
            <v>7601.05</v>
          </cell>
          <cell r="AN685">
            <v>7601.050000000002</v>
          </cell>
          <cell r="AO685">
            <v>65</v>
          </cell>
        </row>
        <row r="686">
          <cell r="AB686">
            <v>1907673.02</v>
          </cell>
          <cell r="AN686">
            <v>1843181.1450000003</v>
          </cell>
          <cell r="AO686">
            <v>65</v>
          </cell>
        </row>
        <row r="687">
          <cell r="AB687">
            <v>2576768.5099999998</v>
          </cell>
          <cell r="AN687">
            <v>2577977.959999999</v>
          </cell>
          <cell r="AO687">
            <v>65</v>
          </cell>
        </row>
        <row r="688">
          <cell r="AB688">
            <v>619435.48</v>
          </cell>
          <cell r="AN688">
            <v>535505.86666666658</v>
          </cell>
          <cell r="AO688">
            <v>65</v>
          </cell>
        </row>
        <row r="689">
          <cell r="AB689">
            <v>366.95</v>
          </cell>
          <cell r="AN689">
            <v>366.94999999999987</v>
          </cell>
          <cell r="AO689">
            <v>65</v>
          </cell>
        </row>
        <row r="690">
          <cell r="AB690">
            <v>-25835.27</v>
          </cell>
          <cell r="AN690">
            <v>-25835.27</v>
          </cell>
          <cell r="AO690">
            <v>65</v>
          </cell>
        </row>
        <row r="691">
          <cell r="AB691">
            <v>405426.67</v>
          </cell>
          <cell r="AN691">
            <v>405426.67</v>
          </cell>
          <cell r="AO691">
            <v>65</v>
          </cell>
        </row>
        <row r="692">
          <cell r="AB692">
            <v>686461.83</v>
          </cell>
          <cell r="AN692">
            <v>673468.35374999989</v>
          </cell>
          <cell r="AO692">
            <v>65</v>
          </cell>
        </row>
        <row r="693">
          <cell r="AB693">
            <v>9152.75</v>
          </cell>
          <cell r="AN693">
            <v>9152.75</v>
          </cell>
          <cell r="AO693">
            <v>65</v>
          </cell>
        </row>
        <row r="694">
          <cell r="AB694">
            <v>1451535.06</v>
          </cell>
          <cell r="AN694">
            <v>1292181.8895833334</v>
          </cell>
          <cell r="AO694">
            <v>65</v>
          </cell>
        </row>
        <row r="695">
          <cell r="AB695">
            <v>2275131.77</v>
          </cell>
          <cell r="AN695">
            <v>2097071.9595833335</v>
          </cell>
          <cell r="AO695">
            <v>65</v>
          </cell>
        </row>
        <row r="696">
          <cell r="AB696">
            <v>995</v>
          </cell>
          <cell r="AN696">
            <v>995</v>
          </cell>
          <cell r="AO696">
            <v>65</v>
          </cell>
        </row>
        <row r="697">
          <cell r="AB697">
            <v>1519</v>
          </cell>
          <cell r="AN697">
            <v>1519</v>
          </cell>
          <cell r="AO697">
            <v>65</v>
          </cell>
        </row>
        <row r="698">
          <cell r="AB698">
            <v>83002.97</v>
          </cell>
          <cell r="AN698">
            <v>25795.207083333331</v>
          </cell>
          <cell r="AO698">
            <v>65</v>
          </cell>
        </row>
        <row r="699">
          <cell r="AB699">
            <v>1815753.94</v>
          </cell>
          <cell r="AN699">
            <v>1669958.1545833333</v>
          </cell>
          <cell r="AO699">
            <v>65</v>
          </cell>
        </row>
        <row r="700">
          <cell r="AB700">
            <v>3578471.46</v>
          </cell>
          <cell r="AN700">
            <v>3043446.16</v>
          </cell>
          <cell r="AO700">
            <v>65</v>
          </cell>
        </row>
        <row r="701">
          <cell r="AB701">
            <v>-1154425.72</v>
          </cell>
          <cell r="AN701">
            <v>-598835.77500000002</v>
          </cell>
          <cell r="AO701" t="str">
            <v>65</v>
          </cell>
        </row>
        <row r="702">
          <cell r="AB702">
            <v>66942.149999999994</v>
          </cell>
          <cell r="AN702">
            <v>66942.150000000009</v>
          </cell>
          <cell r="AO702">
            <v>65</v>
          </cell>
        </row>
        <row r="703">
          <cell r="AB703">
            <v>1729467.71</v>
          </cell>
          <cell r="AN703">
            <v>1256455.0979166667</v>
          </cell>
          <cell r="AO703" t="str">
            <v>65</v>
          </cell>
        </row>
        <row r="704">
          <cell r="AB704">
            <v>2694999.3</v>
          </cell>
          <cell r="AN704">
            <v>3247252.6575000002</v>
          </cell>
        </row>
        <row r="705">
          <cell r="AB705">
            <v>0</v>
          </cell>
          <cell r="AN705">
            <v>0</v>
          </cell>
          <cell r="AO705" t="str">
            <v>23</v>
          </cell>
        </row>
        <row r="706">
          <cell r="AB706">
            <v>240686</v>
          </cell>
          <cell r="AN706">
            <v>249854</v>
          </cell>
          <cell r="AO706" t="str">
            <v>12</v>
          </cell>
        </row>
        <row r="707">
          <cell r="AB707">
            <v>0</v>
          </cell>
          <cell r="AN707">
            <v>0</v>
          </cell>
          <cell r="AO707" t="str">
            <v>12</v>
          </cell>
        </row>
        <row r="708">
          <cell r="AB708">
            <v>0</v>
          </cell>
          <cell r="AN708">
            <v>0</v>
          </cell>
          <cell r="AO708" t="str">
            <v>12</v>
          </cell>
        </row>
        <row r="709">
          <cell r="AB709">
            <v>0</v>
          </cell>
          <cell r="AN709">
            <v>0</v>
          </cell>
          <cell r="AO709" t="str">
            <v>12</v>
          </cell>
        </row>
        <row r="710">
          <cell r="AB710">
            <v>0</v>
          </cell>
          <cell r="AN710">
            <v>855.84250000000009</v>
          </cell>
          <cell r="AO710" t="str">
            <v>12</v>
          </cell>
        </row>
        <row r="711">
          <cell r="AB711">
            <v>0</v>
          </cell>
          <cell r="AN711">
            <v>0</v>
          </cell>
          <cell r="AO711" t="str">
            <v>12</v>
          </cell>
        </row>
        <row r="712">
          <cell r="AB712">
            <v>81126.63</v>
          </cell>
          <cell r="AN712">
            <v>96295.335000000006</v>
          </cell>
          <cell r="AO712" t="str">
            <v>12</v>
          </cell>
        </row>
        <row r="713">
          <cell r="AB713">
            <v>0</v>
          </cell>
          <cell r="AN713">
            <v>0</v>
          </cell>
          <cell r="AO713" t="str">
            <v>12</v>
          </cell>
        </row>
        <row r="714">
          <cell r="AB714">
            <v>0</v>
          </cell>
          <cell r="AN714">
            <v>0</v>
          </cell>
          <cell r="AO714" t="str">
            <v>12</v>
          </cell>
        </row>
        <row r="715">
          <cell r="AB715">
            <v>363928.58</v>
          </cell>
          <cell r="AN715">
            <v>418517.87875000009</v>
          </cell>
          <cell r="AO715" t="str">
            <v>12</v>
          </cell>
        </row>
        <row r="716">
          <cell r="AB716">
            <v>0</v>
          </cell>
          <cell r="AN716">
            <v>-8.3333333333333339E-4</v>
          </cell>
          <cell r="AO716" t="str">
            <v>12</v>
          </cell>
        </row>
        <row r="717">
          <cell r="AB717">
            <v>3433896.22</v>
          </cell>
          <cell r="AN717">
            <v>3518336.3049999997</v>
          </cell>
          <cell r="AO717" t="str">
            <v>12</v>
          </cell>
        </row>
        <row r="718">
          <cell r="AB718">
            <v>0</v>
          </cell>
          <cell r="AN718">
            <v>38990.298750000009</v>
          </cell>
          <cell r="AO718" t="str">
            <v>12</v>
          </cell>
        </row>
        <row r="719">
          <cell r="AB719">
            <v>0</v>
          </cell>
          <cell r="AN719">
            <v>375013.89624999999</v>
          </cell>
          <cell r="AO719" t="str">
            <v>12</v>
          </cell>
        </row>
        <row r="720">
          <cell r="AB720">
            <v>0</v>
          </cell>
          <cell r="AN720">
            <v>252932.77000000002</v>
          </cell>
          <cell r="AO720" t="str">
            <v>12</v>
          </cell>
        </row>
        <row r="721">
          <cell r="AB721">
            <v>0</v>
          </cell>
          <cell r="AN721">
            <v>160976.35416666666</v>
          </cell>
          <cell r="AO721" t="str">
            <v>12</v>
          </cell>
        </row>
        <row r="722">
          <cell r="AB722">
            <v>204998.61</v>
          </cell>
          <cell r="AN722">
            <v>451013.74500000005</v>
          </cell>
          <cell r="AO722" t="str">
            <v>12</v>
          </cell>
        </row>
        <row r="723">
          <cell r="AB723">
            <v>51607.44</v>
          </cell>
          <cell r="AN723">
            <v>53357.49</v>
          </cell>
          <cell r="AO723" t="str">
            <v>12</v>
          </cell>
        </row>
        <row r="724">
          <cell r="AB724">
            <v>1246922.58</v>
          </cell>
          <cell r="AN724">
            <v>682048.96750000003</v>
          </cell>
          <cell r="AO724" t="str">
            <v>12</v>
          </cell>
        </row>
        <row r="725">
          <cell r="AB725">
            <v>947558.57</v>
          </cell>
          <cell r="AN725">
            <v>518301.1020833333</v>
          </cell>
          <cell r="AO725" t="str">
            <v>12</v>
          </cell>
        </row>
        <row r="726">
          <cell r="AB726">
            <v>2901380.85</v>
          </cell>
          <cell r="AN726">
            <v>1587014.1762499998</v>
          </cell>
          <cell r="AO726" t="str">
            <v>12</v>
          </cell>
        </row>
        <row r="727">
          <cell r="AB727">
            <v>885498.17</v>
          </cell>
          <cell r="AN727">
            <v>445254.93208333332</v>
          </cell>
          <cell r="AO727" t="str">
            <v>12</v>
          </cell>
        </row>
        <row r="728">
          <cell r="AB728">
            <v>20824.89</v>
          </cell>
          <cell r="AN728">
            <v>11446.592083333331</v>
          </cell>
          <cell r="AO728" t="str">
            <v>12</v>
          </cell>
        </row>
        <row r="729">
          <cell r="AB729">
            <v>48590.85</v>
          </cell>
          <cell r="AN729">
            <v>26708.416249999995</v>
          </cell>
          <cell r="AO729" t="str">
            <v>12</v>
          </cell>
        </row>
        <row r="730">
          <cell r="AB730">
            <v>21683.19</v>
          </cell>
          <cell r="AN730">
            <v>12627.516250000001</v>
          </cell>
          <cell r="AO730" t="str">
            <v>12</v>
          </cell>
        </row>
        <row r="731">
          <cell r="AB731">
            <v>1182021.1399999999</v>
          </cell>
          <cell r="AN731">
            <v>447597.21083333337</v>
          </cell>
          <cell r="AO731" t="str">
            <v>12</v>
          </cell>
        </row>
        <row r="732">
          <cell r="AB732">
            <v>914262.01</v>
          </cell>
          <cell r="AN732">
            <v>349365.44124999997</v>
          </cell>
          <cell r="AO732" t="str">
            <v>12</v>
          </cell>
        </row>
        <row r="733">
          <cell r="AB733">
            <v>131262.21</v>
          </cell>
          <cell r="AN733">
            <v>50144.346249999995</v>
          </cell>
          <cell r="AO733" t="str">
            <v>12</v>
          </cell>
        </row>
        <row r="734">
          <cell r="AB734">
            <v>211343.67</v>
          </cell>
          <cell r="AN734">
            <v>26491.957916666666</v>
          </cell>
          <cell r="AO734" t="str">
            <v>12</v>
          </cell>
        </row>
        <row r="735">
          <cell r="AB735">
            <v>16933402.649999999</v>
          </cell>
          <cell r="AN735">
            <v>2423547.3450000002</v>
          </cell>
          <cell r="AO735">
            <v>65</v>
          </cell>
        </row>
        <row r="736">
          <cell r="AB736">
            <v>-7524234.4400000004</v>
          </cell>
          <cell r="AN736">
            <v>-24274078.705416668</v>
          </cell>
          <cell r="AO736">
            <v>65</v>
          </cell>
        </row>
        <row r="737">
          <cell r="AB737">
            <v>0</v>
          </cell>
          <cell r="AN737">
            <v>0</v>
          </cell>
          <cell r="AO737">
            <v>65</v>
          </cell>
        </row>
        <row r="738">
          <cell r="AB738">
            <v>-16440523.59</v>
          </cell>
          <cell r="AN738">
            <v>-25984664.073333338</v>
          </cell>
          <cell r="AO738">
            <v>65</v>
          </cell>
        </row>
        <row r="739">
          <cell r="AB739">
            <v>135186.18</v>
          </cell>
          <cell r="AN739">
            <v>-949375.49624999997</v>
          </cell>
          <cell r="AO739" t="str">
            <v>65</v>
          </cell>
        </row>
        <row r="740">
          <cell r="AB740">
            <v>119544.02</v>
          </cell>
          <cell r="AN740">
            <v>-29784.801250000008</v>
          </cell>
          <cell r="AO740" t="str">
            <v>65</v>
          </cell>
        </row>
        <row r="741">
          <cell r="AB741">
            <v>0</v>
          </cell>
          <cell r="AN741">
            <v>0</v>
          </cell>
          <cell r="AO741" t="str">
            <v>65b</v>
          </cell>
        </row>
        <row r="742">
          <cell r="AB742">
            <v>5176339752.470005</v>
          </cell>
          <cell r="AN742">
            <v>5231517078.7645855</v>
          </cell>
        </row>
        <row r="744">
          <cell r="AB744">
            <v>-77201680.299999997</v>
          </cell>
          <cell r="AN744">
            <v>-63598251.922916673</v>
          </cell>
          <cell r="AO744" t="str">
            <v>6</v>
          </cell>
        </row>
        <row r="745">
          <cell r="AB745">
            <v>48572715</v>
          </cell>
          <cell r="AN745">
            <v>46778090</v>
          </cell>
          <cell r="AO745" t="str">
            <v>65b</v>
          </cell>
        </row>
        <row r="746">
          <cell r="AB746">
            <v>-1024751.45</v>
          </cell>
          <cell r="AN746">
            <v>-1024751.4499999998</v>
          </cell>
          <cell r="AO746" t="str">
            <v>64</v>
          </cell>
        </row>
        <row r="747">
          <cell r="AB747">
            <v>-459000</v>
          </cell>
          <cell r="AN747">
            <v>-159375</v>
          </cell>
          <cell r="AO747" t="str">
            <v>50/67</v>
          </cell>
        </row>
        <row r="748">
          <cell r="AB748">
            <v>33917.58</v>
          </cell>
          <cell r="AN748">
            <v>40584.246666666681</v>
          </cell>
          <cell r="AO748" t="str">
            <v>22</v>
          </cell>
          <cell r="AP748">
            <v>23</v>
          </cell>
        </row>
        <row r="749">
          <cell r="AB749">
            <v>91427</v>
          </cell>
          <cell r="AN749">
            <v>109010.33333333333</v>
          </cell>
          <cell r="AO749" t="str">
            <v>22</v>
          </cell>
          <cell r="AP749">
            <v>24</v>
          </cell>
        </row>
        <row r="750">
          <cell r="AB750">
            <v>39518432</v>
          </cell>
          <cell r="AN750">
            <v>38608265.333333336</v>
          </cell>
          <cell r="AO750" t="str">
            <v>22</v>
          </cell>
          <cell r="AP750">
            <v>25</v>
          </cell>
        </row>
        <row r="751">
          <cell r="AB751">
            <v>0</v>
          </cell>
          <cell r="AN751">
            <v>0</v>
          </cell>
          <cell r="AO751" t="str">
            <v>6</v>
          </cell>
        </row>
        <row r="752">
          <cell r="AB752">
            <v>-29322000</v>
          </cell>
          <cell r="AN752">
            <v>-23140166.666666668</v>
          </cell>
          <cell r="AO752" t="str">
            <v>66</v>
          </cell>
        </row>
        <row r="753">
          <cell r="AB753">
            <v>2889000</v>
          </cell>
          <cell r="AN753">
            <v>2464458.3333333335</v>
          </cell>
          <cell r="AO753" t="str">
            <v>31/66</v>
          </cell>
          <cell r="AP753">
            <v>26</v>
          </cell>
        </row>
        <row r="754">
          <cell r="AB754">
            <v>1998018</v>
          </cell>
          <cell r="AN754">
            <v>2778226.3333333335</v>
          </cell>
          <cell r="AO754" t="str">
            <v>48</v>
          </cell>
        </row>
        <row r="755">
          <cell r="AB755">
            <v>2718000</v>
          </cell>
          <cell r="AN755">
            <v>2151750</v>
          </cell>
          <cell r="AO755" t="str">
            <v>48</v>
          </cell>
        </row>
        <row r="756">
          <cell r="AB756">
            <v>205589</v>
          </cell>
          <cell r="AN756">
            <v>712499.41666666663</v>
          </cell>
          <cell r="AO756" t="str">
            <v>50/67</v>
          </cell>
        </row>
        <row r="757">
          <cell r="AB757">
            <v>4822933</v>
          </cell>
          <cell r="AN757">
            <v>3574838.4166666665</v>
          </cell>
          <cell r="AO757" t="str">
            <v>50/67</v>
          </cell>
        </row>
        <row r="758">
          <cell r="AB758">
            <v>10483</v>
          </cell>
          <cell r="AN758">
            <v>84153.75</v>
          </cell>
          <cell r="AO758" t="str">
            <v>50/67</v>
          </cell>
        </row>
        <row r="759">
          <cell r="AB759">
            <v>49000</v>
          </cell>
          <cell r="AN759">
            <v>49000</v>
          </cell>
          <cell r="AO759" t="str">
            <v>48</v>
          </cell>
        </row>
        <row r="760">
          <cell r="AB760">
            <v>-236000</v>
          </cell>
          <cell r="AN760">
            <v>-220833.33333333334</v>
          </cell>
          <cell r="AO760" t="str">
            <v>48</v>
          </cell>
        </row>
        <row r="761">
          <cell r="AB761">
            <v>0</v>
          </cell>
          <cell r="AN761">
            <v>0</v>
          </cell>
          <cell r="AO761" t="str">
            <v>22</v>
          </cell>
          <cell r="AP761">
            <v>27</v>
          </cell>
        </row>
        <row r="762">
          <cell r="AB762">
            <v>2070000</v>
          </cell>
          <cell r="AN762">
            <v>2116416.6666666665</v>
          </cell>
        </row>
        <row r="763">
          <cell r="AB763">
            <v>365575</v>
          </cell>
          <cell r="AN763">
            <v>340907.29166666669</v>
          </cell>
          <cell r="AO763" t="str">
            <v>50/67</v>
          </cell>
        </row>
        <row r="764">
          <cell r="AB764">
            <v>455000</v>
          </cell>
          <cell r="AN764">
            <v>455000</v>
          </cell>
          <cell r="AO764" t="str">
            <v>50/67</v>
          </cell>
        </row>
        <row r="765">
          <cell r="AB765">
            <v>960000</v>
          </cell>
          <cell r="AN765">
            <v>1027500</v>
          </cell>
        </row>
        <row r="766">
          <cell r="AB766">
            <v>1259000</v>
          </cell>
          <cell r="AN766">
            <v>1259000</v>
          </cell>
        </row>
        <row r="767">
          <cell r="AB767">
            <v>0</v>
          </cell>
          <cell r="AN767">
            <v>0</v>
          </cell>
        </row>
        <row r="768">
          <cell r="AB768">
            <v>6917206</v>
          </cell>
          <cell r="AN768">
            <v>5937363.916666667</v>
          </cell>
        </row>
        <row r="769">
          <cell r="AB769">
            <v>0</v>
          </cell>
          <cell r="AN769">
            <v>0</v>
          </cell>
        </row>
        <row r="770">
          <cell r="AB770">
            <v>2854228</v>
          </cell>
          <cell r="AN770">
            <v>2331884.375</v>
          </cell>
          <cell r="AO770" t="str">
            <v>48</v>
          </cell>
        </row>
        <row r="771">
          <cell r="AB771">
            <v>2458000</v>
          </cell>
          <cell r="AN771">
            <v>2458000</v>
          </cell>
          <cell r="AO771" t="str">
            <v>65a</v>
          </cell>
        </row>
        <row r="772">
          <cell r="AB772">
            <v>1553352</v>
          </cell>
          <cell r="AN772">
            <v>1362685.3333333333</v>
          </cell>
        </row>
        <row r="773">
          <cell r="AB773">
            <v>863861</v>
          </cell>
          <cell r="AN773">
            <v>1768056.625</v>
          </cell>
        </row>
        <row r="774">
          <cell r="AB774">
            <v>0</v>
          </cell>
          <cell r="AN774">
            <v>0</v>
          </cell>
        </row>
        <row r="775">
          <cell r="AB775">
            <v>21000</v>
          </cell>
          <cell r="AN775">
            <v>19583.333333333332</v>
          </cell>
          <cell r="AO775" t="str">
            <v>50/67</v>
          </cell>
        </row>
        <row r="776">
          <cell r="AB776">
            <v>0</v>
          </cell>
          <cell r="AN776">
            <v>0</v>
          </cell>
        </row>
        <row r="777">
          <cell r="AB777">
            <v>159437</v>
          </cell>
          <cell r="AN777">
            <v>159437</v>
          </cell>
          <cell r="AO777" t="str">
            <v>48</v>
          </cell>
        </row>
        <row r="778">
          <cell r="AB778">
            <v>1080000</v>
          </cell>
          <cell r="AN778">
            <v>854750</v>
          </cell>
        </row>
        <row r="779">
          <cell r="AB779">
            <v>-7000</v>
          </cell>
          <cell r="AN779">
            <v>-7000</v>
          </cell>
        </row>
        <row r="780">
          <cell r="AB780">
            <v>0</v>
          </cell>
          <cell r="AN780">
            <v>0</v>
          </cell>
          <cell r="AO780" t="str">
            <v>41</v>
          </cell>
        </row>
        <row r="781">
          <cell r="AB781">
            <v>12777000</v>
          </cell>
          <cell r="AN781">
            <v>12777000</v>
          </cell>
        </row>
        <row r="782">
          <cell r="AB782">
            <v>1044000</v>
          </cell>
          <cell r="AN782">
            <v>1044000</v>
          </cell>
        </row>
        <row r="783">
          <cell r="AB783">
            <v>5292000</v>
          </cell>
          <cell r="AN783">
            <v>5298375</v>
          </cell>
          <cell r="AO783" t="str">
            <v>50/67</v>
          </cell>
        </row>
        <row r="784">
          <cell r="AB784">
            <v>1074914</v>
          </cell>
          <cell r="AN784">
            <v>3404125.4583333335</v>
          </cell>
          <cell r="AO784" t="str">
            <v>50/67</v>
          </cell>
        </row>
        <row r="785">
          <cell r="AB785">
            <v>138097</v>
          </cell>
          <cell r="AN785">
            <v>59302.541666666664</v>
          </cell>
        </row>
        <row r="786">
          <cell r="AB786">
            <v>448000</v>
          </cell>
          <cell r="AN786">
            <v>726875</v>
          </cell>
        </row>
        <row r="787">
          <cell r="AB787">
            <v>550000</v>
          </cell>
          <cell r="AN787">
            <v>22916.666666666668</v>
          </cell>
        </row>
        <row r="788">
          <cell r="AB788">
            <v>700000</v>
          </cell>
          <cell r="AN788">
            <v>29166.666666666668</v>
          </cell>
        </row>
        <row r="789">
          <cell r="AB789">
            <v>-859037900</v>
          </cell>
          <cell r="AN789">
            <v>-859037900</v>
          </cell>
          <cell r="AO789" t="str">
            <v>2</v>
          </cell>
        </row>
        <row r="790">
          <cell r="AB790">
            <v>-60000000</v>
          </cell>
          <cell r="AN790">
            <v>-60000000</v>
          </cell>
          <cell r="AO790" t="str">
            <v>3</v>
          </cell>
        </row>
        <row r="791">
          <cell r="AB791">
            <v>0</v>
          </cell>
          <cell r="AN791">
            <v>0</v>
          </cell>
          <cell r="AO791" t="str">
            <v>3</v>
          </cell>
        </row>
        <row r="792">
          <cell r="AB792">
            <v>-431100</v>
          </cell>
          <cell r="AN792">
            <v>-431100</v>
          </cell>
          <cell r="AO792" t="str">
            <v>3</v>
          </cell>
        </row>
        <row r="793">
          <cell r="AB793">
            <v>-1458300</v>
          </cell>
          <cell r="AN793">
            <v>-1470487.5</v>
          </cell>
          <cell r="AO793" t="str">
            <v>3</v>
          </cell>
        </row>
        <row r="794">
          <cell r="AB794">
            <v>0</v>
          </cell>
          <cell r="AN794">
            <v>-32343750</v>
          </cell>
          <cell r="AO794" t="str">
            <v>3</v>
          </cell>
        </row>
        <row r="795">
          <cell r="AB795">
            <v>-80250000</v>
          </cell>
          <cell r="AN795">
            <v>-87656250</v>
          </cell>
          <cell r="AO795" t="str">
            <v>3</v>
          </cell>
        </row>
        <row r="796">
          <cell r="AB796">
            <v>-200000000</v>
          </cell>
          <cell r="AN796">
            <v>-200000000</v>
          </cell>
          <cell r="AO796" t="str">
            <v>3</v>
          </cell>
        </row>
        <row r="797">
          <cell r="AB797">
            <v>-122847945.22</v>
          </cell>
          <cell r="AN797">
            <v>-122847945.22000001</v>
          </cell>
          <cell r="AO797" t="str">
            <v>4</v>
          </cell>
        </row>
        <row r="798">
          <cell r="AB798">
            <v>-338395484.31</v>
          </cell>
          <cell r="AN798">
            <v>-338395484.31</v>
          </cell>
          <cell r="AO798" t="str">
            <v>4</v>
          </cell>
        </row>
        <row r="799">
          <cell r="AB799">
            <v>-16901820.34</v>
          </cell>
          <cell r="AN799">
            <v>-16901820.34</v>
          </cell>
          <cell r="AO799" t="str">
            <v>4</v>
          </cell>
        </row>
        <row r="800">
          <cell r="AB800">
            <v>-337.5</v>
          </cell>
          <cell r="AN800">
            <v>-154.6875</v>
          </cell>
          <cell r="AO800" t="str">
            <v>4</v>
          </cell>
        </row>
        <row r="801">
          <cell r="AB801">
            <v>-32191469.550000001</v>
          </cell>
          <cell r="AN801">
            <v>-16050268.320000002</v>
          </cell>
          <cell r="AO801" t="str">
            <v>4</v>
          </cell>
        </row>
        <row r="802">
          <cell r="AB802">
            <v>0</v>
          </cell>
          <cell r="AN802">
            <v>-256594.16666666666</v>
          </cell>
          <cell r="AO802" t="str">
            <v>41</v>
          </cell>
        </row>
        <row r="803">
          <cell r="AB803">
            <v>0</v>
          </cell>
          <cell r="AN803">
            <v>-4329698.958333333</v>
          </cell>
          <cell r="AO803" t="str">
            <v>41</v>
          </cell>
        </row>
        <row r="804">
          <cell r="AB804">
            <v>0</v>
          </cell>
          <cell r="AN804">
            <v>5697865.416666667</v>
          </cell>
          <cell r="AO804" t="str">
            <v>41</v>
          </cell>
        </row>
        <row r="805">
          <cell r="AB805">
            <v>0</v>
          </cell>
          <cell r="AN805">
            <v>10479064.791666666</v>
          </cell>
          <cell r="AO805" t="str">
            <v>41</v>
          </cell>
        </row>
        <row r="806">
          <cell r="AB806">
            <v>0</v>
          </cell>
          <cell r="AN806">
            <v>1072536.875</v>
          </cell>
          <cell r="AO806" t="str">
            <v>41</v>
          </cell>
        </row>
        <row r="807">
          <cell r="AB807">
            <v>0</v>
          </cell>
          <cell r="AN807">
            <v>-13481340.833333334</v>
          </cell>
          <cell r="AO807" t="str">
            <v>41</v>
          </cell>
        </row>
        <row r="808">
          <cell r="AB808">
            <v>2148854.7200000002</v>
          </cell>
          <cell r="AN808">
            <v>2148854.7199999997</v>
          </cell>
          <cell r="AO808" t="str">
            <v>4</v>
          </cell>
        </row>
        <row r="809">
          <cell r="AB809">
            <v>1650848.74</v>
          </cell>
          <cell r="AN809">
            <v>1650848.74</v>
          </cell>
          <cell r="AO809" t="str">
            <v>4</v>
          </cell>
        </row>
        <row r="810">
          <cell r="AB810">
            <v>4985024.68</v>
          </cell>
          <cell r="AN810">
            <v>4985024.68</v>
          </cell>
          <cell r="AO810" t="str">
            <v>4</v>
          </cell>
        </row>
        <row r="811">
          <cell r="AB811">
            <v>786587.56</v>
          </cell>
          <cell r="AN811">
            <v>786587.56000000017</v>
          </cell>
          <cell r="AO811" t="str">
            <v>4</v>
          </cell>
        </row>
        <row r="812">
          <cell r="AB812">
            <v>-5370574</v>
          </cell>
          <cell r="AN812">
            <v>-5312805.458333333</v>
          </cell>
          <cell r="AO812" t="str">
            <v>6</v>
          </cell>
        </row>
        <row r="813">
          <cell r="AB813">
            <v>-790188</v>
          </cell>
          <cell r="AN813">
            <v>-780108.83333333337</v>
          </cell>
          <cell r="AO813" t="str">
            <v>6</v>
          </cell>
        </row>
        <row r="814">
          <cell r="AB814">
            <v>0</v>
          </cell>
          <cell r="AN814">
            <v>0</v>
          </cell>
          <cell r="AO814" t="str">
            <v>6</v>
          </cell>
        </row>
        <row r="815">
          <cell r="AB815">
            <v>0</v>
          </cell>
          <cell r="AN815">
            <v>0</v>
          </cell>
          <cell r="AO815" t="str">
            <v>41</v>
          </cell>
        </row>
        <row r="816">
          <cell r="AB816">
            <v>-103974220.56</v>
          </cell>
          <cell r="AN816">
            <v>-108063850.17208336</v>
          </cell>
          <cell r="AO816" t="str">
            <v>6</v>
          </cell>
        </row>
        <row r="817">
          <cell r="AB817">
            <v>77562549.519999996</v>
          </cell>
          <cell r="AN817">
            <v>77562549.519999996</v>
          </cell>
          <cell r="AO817" t="str">
            <v>6</v>
          </cell>
        </row>
        <row r="818">
          <cell r="AB818">
            <v>1755001.25</v>
          </cell>
          <cell r="AN818">
            <v>1755001.25</v>
          </cell>
          <cell r="AO818" t="str">
            <v>6</v>
          </cell>
        </row>
        <row r="819">
          <cell r="AB819">
            <v>1471103.62</v>
          </cell>
          <cell r="AN819">
            <v>1471103.6200000003</v>
          </cell>
          <cell r="AO819" t="str">
            <v>6</v>
          </cell>
        </row>
        <row r="820">
          <cell r="AB820">
            <v>16359946.109999999</v>
          </cell>
          <cell r="AN820">
            <v>16359946.110000005</v>
          </cell>
          <cell r="AO820" t="str">
            <v>6</v>
          </cell>
        </row>
        <row r="821">
          <cell r="AB821">
            <v>-1676293.6</v>
          </cell>
          <cell r="AN821">
            <v>-1676293.5999999999</v>
          </cell>
          <cell r="AO821" t="str">
            <v>6</v>
          </cell>
        </row>
        <row r="822">
          <cell r="AB822">
            <v>-79330806.810000002</v>
          </cell>
          <cell r="AN822">
            <v>-75442765.768333316</v>
          </cell>
          <cell r="AO822" t="str">
            <v>6</v>
          </cell>
        </row>
        <row r="823">
          <cell r="AB823">
            <v>27022509.050000001</v>
          </cell>
          <cell r="AN823">
            <v>26661328.412083339</v>
          </cell>
          <cell r="AO823" t="str">
            <v>6</v>
          </cell>
        </row>
        <row r="824">
          <cell r="AB824">
            <v>0</v>
          </cell>
          <cell r="AN824">
            <v>0</v>
          </cell>
          <cell r="AO824" t="str">
            <v>6</v>
          </cell>
        </row>
        <row r="825">
          <cell r="AB825">
            <v>0</v>
          </cell>
          <cell r="AN825">
            <v>0</v>
          </cell>
          <cell r="AO825" t="str">
            <v>6</v>
          </cell>
        </row>
        <row r="826">
          <cell r="AB826">
            <v>0</v>
          </cell>
          <cell r="AN826">
            <v>1229050.6666666667</v>
          </cell>
          <cell r="AO826" t="str">
            <v>6</v>
          </cell>
        </row>
        <row r="827">
          <cell r="AB827">
            <v>0</v>
          </cell>
          <cell r="AN827">
            <v>352289.20833333331</v>
          </cell>
          <cell r="AO827" t="str">
            <v>6</v>
          </cell>
        </row>
        <row r="828">
          <cell r="AB828">
            <v>0</v>
          </cell>
          <cell r="AN828">
            <v>2304566.4775</v>
          </cell>
          <cell r="AO828" t="str">
            <v>6</v>
          </cell>
        </row>
        <row r="829">
          <cell r="AB829">
            <v>-20782555</v>
          </cell>
          <cell r="AN829">
            <v>-16452856.041666666</v>
          </cell>
          <cell r="AO829" t="str">
            <v>41</v>
          </cell>
        </row>
        <row r="830">
          <cell r="AB830">
            <v>20564836</v>
          </cell>
          <cell r="AN830">
            <v>18855320.916666668</v>
          </cell>
          <cell r="AO830" t="str">
            <v>41</v>
          </cell>
        </row>
        <row r="831">
          <cell r="AB831">
            <v>46647134</v>
          </cell>
          <cell r="AN831">
            <v>38816175.083333336</v>
          </cell>
          <cell r="AO831" t="str">
            <v>41</v>
          </cell>
        </row>
        <row r="832">
          <cell r="AB832">
            <v>-59636660</v>
          </cell>
          <cell r="AN832">
            <v>-50294894.083333336</v>
          </cell>
          <cell r="AO832" t="str">
            <v>41</v>
          </cell>
        </row>
        <row r="833">
          <cell r="AB833">
            <v>0</v>
          </cell>
          <cell r="AN833">
            <v>-770363.5</v>
          </cell>
          <cell r="AO833" t="str">
            <v>41</v>
          </cell>
        </row>
        <row r="834">
          <cell r="AB834">
            <v>7246000</v>
          </cell>
          <cell r="AN834">
            <v>5736416.666666667</v>
          </cell>
          <cell r="AO834" t="str">
            <v>41</v>
          </cell>
        </row>
        <row r="835">
          <cell r="AB835">
            <v>0</v>
          </cell>
          <cell r="AN835">
            <v>0</v>
          </cell>
          <cell r="AO835" t="str">
            <v>8</v>
          </cell>
        </row>
        <row r="836">
          <cell r="AB836">
            <v>-25000000</v>
          </cell>
          <cell r="AN836">
            <v>-25000000</v>
          </cell>
          <cell r="AO836" t="str">
            <v>8</v>
          </cell>
        </row>
        <row r="837">
          <cell r="AB837">
            <v>0</v>
          </cell>
          <cell r="AN837">
            <v>0</v>
          </cell>
          <cell r="AO837" t="str">
            <v>8</v>
          </cell>
        </row>
        <row r="838">
          <cell r="AB838">
            <v>0</v>
          </cell>
          <cell r="AN838">
            <v>0</v>
          </cell>
          <cell r="AO838" t="str">
            <v>8</v>
          </cell>
        </row>
        <row r="839">
          <cell r="AB839">
            <v>0</v>
          </cell>
          <cell r="AN839">
            <v>-12604166.666666666</v>
          </cell>
          <cell r="AO839" t="str">
            <v>8</v>
          </cell>
        </row>
        <row r="840">
          <cell r="AB840">
            <v>0</v>
          </cell>
          <cell r="AN840">
            <v>0</v>
          </cell>
          <cell r="AO840" t="str">
            <v>8</v>
          </cell>
        </row>
        <row r="841">
          <cell r="AB841">
            <v>0</v>
          </cell>
          <cell r="AN841">
            <v>-10725000</v>
          </cell>
          <cell r="AO841" t="str">
            <v>8</v>
          </cell>
        </row>
        <row r="842">
          <cell r="AB842">
            <v>0</v>
          </cell>
          <cell r="AN842">
            <v>0</v>
          </cell>
          <cell r="AO842" t="str">
            <v>8</v>
          </cell>
        </row>
        <row r="843">
          <cell r="AB843">
            <v>0</v>
          </cell>
          <cell r="AN843">
            <v>-40104166.666666664</v>
          </cell>
          <cell r="AO843" t="str">
            <v>8</v>
          </cell>
        </row>
        <row r="844">
          <cell r="AB844">
            <v>0</v>
          </cell>
          <cell r="AN844">
            <v>0</v>
          </cell>
          <cell r="AO844" t="str">
            <v>8</v>
          </cell>
        </row>
        <row r="845">
          <cell r="AB845">
            <v>0</v>
          </cell>
          <cell r="AN845">
            <v>-12707500</v>
          </cell>
          <cell r="AO845" t="str">
            <v>8</v>
          </cell>
        </row>
        <row r="846">
          <cell r="AB846">
            <v>0</v>
          </cell>
          <cell r="AN846">
            <v>-1375000</v>
          </cell>
          <cell r="AO846" t="str">
            <v>8</v>
          </cell>
        </row>
        <row r="847">
          <cell r="AB847">
            <v>0</v>
          </cell>
          <cell r="AN847">
            <v>-3208333.3333333335</v>
          </cell>
          <cell r="AO847" t="str">
            <v>8</v>
          </cell>
        </row>
        <row r="848">
          <cell r="AB848">
            <v>0</v>
          </cell>
          <cell r="AN848">
            <v>0</v>
          </cell>
          <cell r="AO848" t="str">
            <v>8</v>
          </cell>
        </row>
        <row r="849">
          <cell r="AB849">
            <v>0</v>
          </cell>
          <cell r="AN849">
            <v>-15625000</v>
          </cell>
          <cell r="AO849" t="str">
            <v>8</v>
          </cell>
        </row>
        <row r="850">
          <cell r="AB850">
            <v>0</v>
          </cell>
          <cell r="AN850">
            <v>-1312500</v>
          </cell>
          <cell r="AO850" t="str">
            <v>8</v>
          </cell>
        </row>
        <row r="851">
          <cell r="AB851">
            <v>-3500000</v>
          </cell>
          <cell r="AN851">
            <v>-3500000</v>
          </cell>
          <cell r="AO851" t="str">
            <v>8</v>
          </cell>
        </row>
        <row r="852">
          <cell r="AB852">
            <v>0</v>
          </cell>
          <cell r="AN852">
            <v>-4375000</v>
          </cell>
          <cell r="AO852" t="str">
            <v>8</v>
          </cell>
        </row>
        <row r="853">
          <cell r="AB853">
            <v>0</v>
          </cell>
          <cell r="AN853">
            <v>-1312500</v>
          </cell>
          <cell r="AO853" t="str">
            <v>8</v>
          </cell>
        </row>
        <row r="854">
          <cell r="AB854">
            <v>-3000000</v>
          </cell>
          <cell r="AN854">
            <v>-3000000</v>
          </cell>
          <cell r="AO854" t="str">
            <v>8</v>
          </cell>
        </row>
        <row r="855">
          <cell r="AB855">
            <v>0</v>
          </cell>
          <cell r="AN855">
            <v>-17500000</v>
          </cell>
          <cell r="AO855" t="str">
            <v>8</v>
          </cell>
        </row>
        <row r="856">
          <cell r="AB856">
            <v>-1000000</v>
          </cell>
          <cell r="AN856">
            <v>-1000000</v>
          </cell>
          <cell r="AO856" t="str">
            <v>8</v>
          </cell>
        </row>
        <row r="857">
          <cell r="AB857">
            <v>0</v>
          </cell>
          <cell r="AN857">
            <v>-2625000</v>
          </cell>
          <cell r="AO857" t="str">
            <v>8</v>
          </cell>
        </row>
        <row r="858">
          <cell r="AB858">
            <v>-8500000</v>
          </cell>
          <cell r="AN858">
            <v>-8500000</v>
          </cell>
          <cell r="AO858" t="str">
            <v>8</v>
          </cell>
        </row>
        <row r="859">
          <cell r="AB859">
            <v>-10000000</v>
          </cell>
          <cell r="AN859">
            <v>-10000000</v>
          </cell>
          <cell r="AO859" t="str">
            <v>8</v>
          </cell>
        </row>
        <row r="860">
          <cell r="AB860">
            <v>-10000000</v>
          </cell>
          <cell r="AN860">
            <v>-10000000</v>
          </cell>
          <cell r="AO860" t="str">
            <v>8</v>
          </cell>
        </row>
        <row r="861">
          <cell r="AB861">
            <v>-8000000</v>
          </cell>
          <cell r="AN861">
            <v>-8000000</v>
          </cell>
          <cell r="AO861" t="str">
            <v>8</v>
          </cell>
        </row>
        <row r="862">
          <cell r="AB862">
            <v>-3000000</v>
          </cell>
          <cell r="AN862">
            <v>-3000000</v>
          </cell>
          <cell r="AO862" t="str">
            <v>8</v>
          </cell>
        </row>
        <row r="863">
          <cell r="AB863">
            <v>-20000000</v>
          </cell>
          <cell r="AN863">
            <v>-20000000</v>
          </cell>
          <cell r="AO863" t="str">
            <v>8</v>
          </cell>
        </row>
        <row r="864">
          <cell r="AB864">
            <v>-20000000</v>
          </cell>
          <cell r="AN864">
            <v>-20000000</v>
          </cell>
          <cell r="AO864" t="str">
            <v>8</v>
          </cell>
        </row>
        <row r="865">
          <cell r="AB865">
            <v>-5000000</v>
          </cell>
          <cell r="AN865">
            <v>-5000000</v>
          </cell>
          <cell r="AO865" t="str">
            <v>8</v>
          </cell>
        </row>
        <row r="866">
          <cell r="AB866">
            <v>-7000000</v>
          </cell>
          <cell r="AN866">
            <v>-7000000</v>
          </cell>
          <cell r="AO866" t="str">
            <v>8</v>
          </cell>
        </row>
        <row r="867">
          <cell r="AB867">
            <v>-10000000</v>
          </cell>
          <cell r="AN867">
            <v>-10000000</v>
          </cell>
          <cell r="AO867" t="str">
            <v>8</v>
          </cell>
        </row>
        <row r="868">
          <cell r="AB868">
            <v>-2000000</v>
          </cell>
          <cell r="AN868">
            <v>-2000000</v>
          </cell>
          <cell r="AO868" t="str">
            <v>8</v>
          </cell>
        </row>
        <row r="869">
          <cell r="AB869">
            <v>-3000000</v>
          </cell>
          <cell r="AN869">
            <v>-3000000</v>
          </cell>
          <cell r="AO869" t="str">
            <v>8</v>
          </cell>
        </row>
        <row r="870">
          <cell r="AB870">
            <v>-5000000</v>
          </cell>
          <cell r="AN870">
            <v>-5000000</v>
          </cell>
          <cell r="AO870" t="str">
            <v>8</v>
          </cell>
        </row>
        <row r="871">
          <cell r="AB871">
            <v>-15000000</v>
          </cell>
          <cell r="AN871">
            <v>-15000000</v>
          </cell>
          <cell r="AO871" t="str">
            <v>8</v>
          </cell>
        </row>
        <row r="872">
          <cell r="AB872">
            <v>-10000000</v>
          </cell>
          <cell r="AN872">
            <v>-10000000</v>
          </cell>
          <cell r="AO872" t="str">
            <v>8</v>
          </cell>
        </row>
        <row r="873">
          <cell r="AB873">
            <v>-2000000</v>
          </cell>
          <cell r="AN873">
            <v>-2000000</v>
          </cell>
          <cell r="AO873" t="str">
            <v>8</v>
          </cell>
        </row>
        <row r="874">
          <cell r="AB874">
            <v>-25000000</v>
          </cell>
          <cell r="AN874">
            <v>-25000000</v>
          </cell>
          <cell r="AO874" t="str">
            <v>8</v>
          </cell>
        </row>
        <row r="875">
          <cell r="AB875">
            <v>-100000000</v>
          </cell>
          <cell r="AN875">
            <v>-100000000</v>
          </cell>
          <cell r="AO875" t="str">
            <v>8</v>
          </cell>
        </row>
        <row r="876">
          <cell r="AB876">
            <v>0</v>
          </cell>
          <cell r="AN876">
            <v>-3125000</v>
          </cell>
          <cell r="AO876" t="str">
            <v>8</v>
          </cell>
        </row>
        <row r="877">
          <cell r="AB877">
            <v>0</v>
          </cell>
          <cell r="AN877">
            <v>-4583333.333333333</v>
          </cell>
          <cell r="AO877" t="str">
            <v>8</v>
          </cell>
        </row>
        <row r="878">
          <cell r="AB878">
            <v>0</v>
          </cell>
          <cell r="AN878">
            <v>0</v>
          </cell>
          <cell r="AO878" t="str">
            <v>8</v>
          </cell>
        </row>
        <row r="879">
          <cell r="AB879">
            <v>-46000000</v>
          </cell>
          <cell r="AN879">
            <v>-46000000</v>
          </cell>
          <cell r="AO879" t="str">
            <v>8</v>
          </cell>
        </row>
        <row r="880">
          <cell r="AB880">
            <v>0</v>
          </cell>
          <cell r="AN880">
            <v>0</v>
          </cell>
          <cell r="AO880" t="str">
            <v>8</v>
          </cell>
        </row>
        <row r="881">
          <cell r="AB881">
            <v>0</v>
          </cell>
          <cell r="AN881">
            <v>0</v>
          </cell>
          <cell r="AO881" t="str">
            <v>8</v>
          </cell>
        </row>
        <row r="882">
          <cell r="AB882">
            <v>0</v>
          </cell>
          <cell r="AN882">
            <v>0</v>
          </cell>
          <cell r="AO882" t="str">
            <v>8</v>
          </cell>
        </row>
        <row r="883">
          <cell r="AB883">
            <v>0</v>
          </cell>
          <cell r="AN883">
            <v>0</v>
          </cell>
          <cell r="AO883" t="str">
            <v>8</v>
          </cell>
        </row>
        <row r="884">
          <cell r="AB884">
            <v>0</v>
          </cell>
          <cell r="AN884">
            <v>0</v>
          </cell>
          <cell r="AO884" t="str">
            <v>8</v>
          </cell>
        </row>
        <row r="885">
          <cell r="AB885">
            <v>0</v>
          </cell>
          <cell r="AN885">
            <v>0</v>
          </cell>
          <cell r="AO885" t="str">
            <v>8</v>
          </cell>
        </row>
        <row r="886">
          <cell r="AB886">
            <v>0</v>
          </cell>
          <cell r="AN886">
            <v>-5208333.333333333</v>
          </cell>
          <cell r="AO886" t="str">
            <v>8</v>
          </cell>
        </row>
        <row r="887">
          <cell r="AB887">
            <v>-50000000</v>
          </cell>
          <cell r="AN887">
            <v>-50000000</v>
          </cell>
          <cell r="AO887" t="str">
            <v>8</v>
          </cell>
        </row>
        <row r="888">
          <cell r="AB888">
            <v>0</v>
          </cell>
          <cell r="AN888">
            <v>-18750000</v>
          </cell>
          <cell r="AO888" t="str">
            <v>8</v>
          </cell>
        </row>
        <row r="889">
          <cell r="AB889">
            <v>0</v>
          </cell>
          <cell r="AN889">
            <v>0</v>
          </cell>
          <cell r="AO889" t="str">
            <v>8</v>
          </cell>
        </row>
        <row r="890">
          <cell r="AB890">
            <v>0</v>
          </cell>
          <cell r="AN890">
            <v>-11250000</v>
          </cell>
          <cell r="AO890" t="str">
            <v>8</v>
          </cell>
        </row>
        <row r="891">
          <cell r="AB891">
            <v>-3000000</v>
          </cell>
          <cell r="AN891">
            <v>-3000000</v>
          </cell>
          <cell r="AO891" t="str">
            <v>8</v>
          </cell>
        </row>
        <row r="892">
          <cell r="AB892">
            <v>-11000000</v>
          </cell>
          <cell r="AN892">
            <v>-11000000</v>
          </cell>
          <cell r="AO892" t="str">
            <v>8</v>
          </cell>
        </row>
        <row r="893">
          <cell r="AB893">
            <v>-7967792.54</v>
          </cell>
          <cell r="AN893">
            <v>-1659956.7791666668</v>
          </cell>
          <cell r="AO893" t="str">
            <v xml:space="preserve"> </v>
          </cell>
          <cell r="AP893" t="str">
            <v>39</v>
          </cell>
        </row>
        <row r="894">
          <cell r="AB894">
            <v>-55000000</v>
          </cell>
          <cell r="AN894">
            <v>-55000000</v>
          </cell>
          <cell r="AO894" t="str">
            <v>8</v>
          </cell>
        </row>
        <row r="895">
          <cell r="AB895">
            <v>-30000000</v>
          </cell>
          <cell r="AN895">
            <v>-30000000</v>
          </cell>
          <cell r="AO895" t="str">
            <v>8</v>
          </cell>
        </row>
        <row r="896">
          <cell r="AB896">
            <v>-300000000</v>
          </cell>
          <cell r="AN896">
            <v>-300000000</v>
          </cell>
          <cell r="AO896" t="str">
            <v>8</v>
          </cell>
        </row>
        <row r="897">
          <cell r="AB897">
            <v>-200000000</v>
          </cell>
          <cell r="AN897">
            <v>-200000000</v>
          </cell>
          <cell r="AO897" t="str">
            <v>8</v>
          </cell>
        </row>
        <row r="898">
          <cell r="AB898">
            <v>-150000000</v>
          </cell>
          <cell r="AN898">
            <v>-150000000</v>
          </cell>
          <cell r="AO898" t="str">
            <v>8</v>
          </cell>
        </row>
        <row r="899">
          <cell r="AB899">
            <v>-100000000</v>
          </cell>
          <cell r="AN899">
            <v>-100000000</v>
          </cell>
          <cell r="AO899" t="str">
            <v>8</v>
          </cell>
        </row>
        <row r="900">
          <cell r="AB900">
            <v>-225000000</v>
          </cell>
          <cell r="AN900">
            <v>-225000000</v>
          </cell>
          <cell r="AO900" t="str">
            <v>8</v>
          </cell>
        </row>
        <row r="901">
          <cell r="AB901">
            <v>-25000000</v>
          </cell>
          <cell r="AN901">
            <v>-25000000</v>
          </cell>
          <cell r="AO901" t="str">
            <v>8</v>
          </cell>
        </row>
        <row r="902">
          <cell r="AB902">
            <v>-260000000</v>
          </cell>
          <cell r="AN902">
            <v>-260000000</v>
          </cell>
          <cell r="AO902" t="str">
            <v>8</v>
          </cell>
        </row>
        <row r="903">
          <cell r="AB903">
            <v>-40000000</v>
          </cell>
          <cell r="AN903">
            <v>-40000000</v>
          </cell>
          <cell r="AO903" t="str">
            <v>8</v>
          </cell>
        </row>
        <row r="904">
          <cell r="AB904">
            <v>-138460000</v>
          </cell>
          <cell r="AN904">
            <v>-74999166.666666672</v>
          </cell>
          <cell r="AO904" t="str">
            <v>8</v>
          </cell>
        </row>
        <row r="905">
          <cell r="AB905">
            <v>-23400000</v>
          </cell>
          <cell r="AN905">
            <v>-12675000</v>
          </cell>
          <cell r="AO905" t="str">
            <v>8</v>
          </cell>
        </row>
        <row r="906">
          <cell r="AB906">
            <v>-150000000</v>
          </cell>
          <cell r="AN906">
            <v>-43750000</v>
          </cell>
          <cell r="AO906" t="str">
            <v>8</v>
          </cell>
        </row>
        <row r="907">
          <cell r="AB907">
            <v>0</v>
          </cell>
          <cell r="AN907">
            <v>0</v>
          </cell>
          <cell r="AO907" t="str">
            <v>9</v>
          </cell>
        </row>
        <row r="908">
          <cell r="AB908">
            <v>0</v>
          </cell>
          <cell r="AN908">
            <v>0</v>
          </cell>
          <cell r="AO908" t="str">
            <v>8</v>
          </cell>
        </row>
        <row r="909">
          <cell r="AB909">
            <v>0</v>
          </cell>
          <cell r="AN909">
            <v>0</v>
          </cell>
          <cell r="AO909" t="str">
            <v>8</v>
          </cell>
        </row>
        <row r="910">
          <cell r="AB910">
            <v>0</v>
          </cell>
          <cell r="AN910">
            <v>0</v>
          </cell>
          <cell r="AO910" t="str">
            <v>8</v>
          </cell>
        </row>
        <row r="911">
          <cell r="AB911">
            <v>0</v>
          </cell>
          <cell r="AN911">
            <v>0</v>
          </cell>
          <cell r="AO911" t="str">
            <v>8</v>
          </cell>
        </row>
        <row r="912">
          <cell r="AB912">
            <v>0</v>
          </cell>
          <cell r="AN912">
            <v>0</v>
          </cell>
          <cell r="AO912" t="str">
            <v>8</v>
          </cell>
        </row>
        <row r="913">
          <cell r="AB913">
            <v>0</v>
          </cell>
          <cell r="AN913">
            <v>47.023333333333333</v>
          </cell>
          <cell r="AO913" t="str">
            <v>8</v>
          </cell>
        </row>
        <row r="914">
          <cell r="AB914">
            <v>16907.330000000002</v>
          </cell>
          <cell r="AN914">
            <v>24153.349999999995</v>
          </cell>
          <cell r="AO914" t="str">
            <v>8</v>
          </cell>
        </row>
        <row r="915">
          <cell r="AB915">
            <v>-1125000</v>
          </cell>
          <cell r="AN915">
            <v>-784375</v>
          </cell>
        </row>
        <row r="916">
          <cell r="AB916">
            <v>0</v>
          </cell>
          <cell r="AN916">
            <v>0</v>
          </cell>
        </row>
        <row r="917">
          <cell r="AB917">
            <v>-31873025.359999999</v>
          </cell>
          <cell r="AN917">
            <v>-34746823.587916665</v>
          </cell>
          <cell r="AO917">
            <v>65</v>
          </cell>
        </row>
        <row r="918">
          <cell r="AB918">
            <v>-75000</v>
          </cell>
          <cell r="AN918">
            <v>-81662.2</v>
          </cell>
        </row>
        <row r="919">
          <cell r="AB919">
            <v>-1471645.26</v>
          </cell>
          <cell r="AN919">
            <v>-1538686.2429166667</v>
          </cell>
        </row>
        <row r="920">
          <cell r="AB920">
            <v>-132020.75</v>
          </cell>
          <cell r="AN920">
            <v>-135001.89583333334</v>
          </cell>
        </row>
        <row r="921">
          <cell r="AB921">
            <v>-8761.4500000000007</v>
          </cell>
          <cell r="AN921">
            <v>-10447.554166666667</v>
          </cell>
        </row>
        <row r="922">
          <cell r="AB922">
            <v>-15000</v>
          </cell>
          <cell r="AN922">
            <v>-15000</v>
          </cell>
        </row>
        <row r="923">
          <cell r="AB923">
            <v>-60027.26</v>
          </cell>
          <cell r="AN923">
            <v>-61499.564166666678</v>
          </cell>
        </row>
        <row r="924">
          <cell r="AB924">
            <v>0</v>
          </cell>
          <cell r="AN924">
            <v>-4166.666666666667</v>
          </cell>
        </row>
        <row r="925">
          <cell r="AB925">
            <v>-341136.66</v>
          </cell>
          <cell r="AN925">
            <v>-341250.23000000004</v>
          </cell>
        </row>
        <row r="926">
          <cell r="AB926">
            <v>-141634.19</v>
          </cell>
          <cell r="AN926">
            <v>-141752.26291666663</v>
          </cell>
        </row>
        <row r="927">
          <cell r="AB927">
            <v>-140000</v>
          </cell>
          <cell r="AN927">
            <v>-140000</v>
          </cell>
        </row>
        <row r="928">
          <cell r="AB928">
            <v>-20000</v>
          </cell>
          <cell r="AN928">
            <v>-17916.666666666668</v>
          </cell>
        </row>
        <row r="929">
          <cell r="AB929">
            <v>-1451218.87</v>
          </cell>
          <cell r="AN929">
            <v>-1428731.1533333336</v>
          </cell>
        </row>
        <row r="930">
          <cell r="AB930">
            <v>-530050</v>
          </cell>
          <cell r="AN930">
            <v>-287110.41666666669</v>
          </cell>
        </row>
        <row r="931">
          <cell r="AB931">
            <v>-305246.25</v>
          </cell>
          <cell r="AN931">
            <v>-163549.40625</v>
          </cell>
        </row>
        <row r="932">
          <cell r="AB932">
            <v>-1022339</v>
          </cell>
          <cell r="AN932">
            <v>-547763.95833333337</v>
          </cell>
        </row>
        <row r="933">
          <cell r="AB933">
            <v>-632180.5</v>
          </cell>
          <cell r="AN933">
            <v>-338718.97916666669</v>
          </cell>
        </row>
        <row r="934">
          <cell r="AB934">
            <v>-914480.43</v>
          </cell>
          <cell r="AN934">
            <v>-617650.35124999995</v>
          </cell>
          <cell r="AO934" t="str">
            <v>65b</v>
          </cell>
        </row>
        <row r="935">
          <cell r="AB935">
            <v>0</v>
          </cell>
          <cell r="AN935">
            <v>0</v>
          </cell>
          <cell r="AO935" t="str">
            <v>9</v>
          </cell>
        </row>
        <row r="936">
          <cell r="AB936">
            <v>0</v>
          </cell>
          <cell r="AN936">
            <v>0</v>
          </cell>
          <cell r="AO936" t="str">
            <v>9</v>
          </cell>
        </row>
        <row r="937">
          <cell r="AB937">
            <v>0</v>
          </cell>
          <cell r="AN937">
            <v>0</v>
          </cell>
          <cell r="AO937" t="str">
            <v>9</v>
          </cell>
        </row>
        <row r="938">
          <cell r="AB938">
            <v>0</v>
          </cell>
          <cell r="AN938">
            <v>0</v>
          </cell>
          <cell r="AO938" t="str">
            <v>9</v>
          </cell>
        </row>
        <row r="939">
          <cell r="AB939">
            <v>0</v>
          </cell>
          <cell r="AN939">
            <v>0</v>
          </cell>
          <cell r="AO939" t="str">
            <v>9</v>
          </cell>
        </row>
        <row r="940">
          <cell r="AB940">
            <v>0</v>
          </cell>
          <cell r="AN940">
            <v>-18730416.666666668</v>
          </cell>
          <cell r="AO940" t="str">
            <v>9</v>
          </cell>
        </row>
        <row r="941">
          <cell r="AB941">
            <v>-9330000</v>
          </cell>
          <cell r="AN941">
            <v>-26614083.333333332</v>
          </cell>
          <cell r="AO941" t="str">
            <v>9</v>
          </cell>
        </row>
        <row r="942">
          <cell r="AB942">
            <v>0</v>
          </cell>
          <cell r="AN942">
            <v>0</v>
          </cell>
          <cell r="AO942" t="str">
            <v>9</v>
          </cell>
        </row>
        <row r="943">
          <cell r="AB943">
            <v>0</v>
          </cell>
          <cell r="AN943">
            <v>0</v>
          </cell>
          <cell r="AO943" t="str">
            <v>9</v>
          </cell>
        </row>
        <row r="944">
          <cell r="AB944">
            <v>0</v>
          </cell>
          <cell r="AN944">
            <v>0</v>
          </cell>
          <cell r="AO944" t="str">
            <v>9</v>
          </cell>
        </row>
        <row r="945">
          <cell r="AB945">
            <v>0</v>
          </cell>
          <cell r="AN945">
            <v>0</v>
          </cell>
          <cell r="AO945" t="str">
            <v>9</v>
          </cell>
        </row>
        <row r="946">
          <cell r="AB946">
            <v>0</v>
          </cell>
          <cell r="AN946">
            <v>0</v>
          </cell>
          <cell r="AO946" t="str">
            <v>9</v>
          </cell>
        </row>
        <row r="947">
          <cell r="AB947">
            <v>0</v>
          </cell>
          <cell r="AN947">
            <v>-208333.33333333334</v>
          </cell>
          <cell r="AO947" t="str">
            <v>9</v>
          </cell>
        </row>
        <row r="948">
          <cell r="AB948">
            <v>0</v>
          </cell>
          <cell r="AN948">
            <v>0</v>
          </cell>
          <cell r="AO948" t="str">
            <v>9</v>
          </cell>
        </row>
        <row r="949">
          <cell r="AB949">
            <v>0</v>
          </cell>
          <cell r="AN949">
            <v>0</v>
          </cell>
          <cell r="AO949" t="str">
            <v>9</v>
          </cell>
        </row>
        <row r="950">
          <cell r="AB950">
            <v>0</v>
          </cell>
          <cell r="AN950">
            <v>0</v>
          </cell>
          <cell r="AO950" t="str">
            <v>9</v>
          </cell>
        </row>
        <row r="951">
          <cell r="AB951">
            <v>0</v>
          </cell>
          <cell r="AN951">
            <v>0</v>
          </cell>
          <cell r="AO951" t="str">
            <v>9</v>
          </cell>
        </row>
        <row r="952">
          <cell r="AB952">
            <v>0</v>
          </cell>
          <cell r="AN952">
            <v>0</v>
          </cell>
          <cell r="AO952" t="str">
            <v>9</v>
          </cell>
        </row>
        <row r="953">
          <cell r="AB953">
            <v>-3427082.05</v>
          </cell>
          <cell r="AN953">
            <v>-2742186.0275000003</v>
          </cell>
        </row>
        <row r="954">
          <cell r="AB954">
            <v>-6971750.0700000003</v>
          </cell>
          <cell r="AN954">
            <v>-6722402.0099999988</v>
          </cell>
        </row>
        <row r="955">
          <cell r="AB955">
            <v>-734148.67</v>
          </cell>
          <cell r="AN955">
            <v>-849982.9520833334</v>
          </cell>
          <cell r="AO955" t="str">
            <v>65a</v>
          </cell>
        </row>
        <row r="956">
          <cell r="AB956">
            <v>-3307266</v>
          </cell>
          <cell r="AN956">
            <v>-3301887.7483333335</v>
          </cell>
        </row>
        <row r="957">
          <cell r="AB957">
            <v>-11104733.119999999</v>
          </cell>
          <cell r="AN957">
            <v>-10800915.8925</v>
          </cell>
        </row>
        <row r="958">
          <cell r="AB958">
            <v>-12727415.16</v>
          </cell>
          <cell r="AN958">
            <v>-13330707.375833334</v>
          </cell>
        </row>
        <row r="959">
          <cell r="AB959">
            <v>-1690953.58</v>
          </cell>
          <cell r="AN959">
            <v>-619853.86333333328</v>
          </cell>
          <cell r="AO959" t="str">
            <v>65a</v>
          </cell>
        </row>
        <row r="960">
          <cell r="AB960">
            <v>-26552128.91</v>
          </cell>
          <cell r="AN960">
            <v>-22270748.072083335</v>
          </cell>
        </row>
        <row r="961">
          <cell r="AB961">
            <v>-171009.14</v>
          </cell>
          <cell r="AN961">
            <v>-148039.77249999999</v>
          </cell>
        </row>
        <row r="962">
          <cell r="AB962">
            <v>-176019.76</v>
          </cell>
          <cell r="AN962">
            <v>-222674.46083333335</v>
          </cell>
        </row>
        <row r="963">
          <cell r="AB963">
            <v>-49409.61</v>
          </cell>
          <cell r="AN963">
            <v>-64505.576249999984</v>
          </cell>
          <cell r="AO963" t="str">
            <v>65a</v>
          </cell>
        </row>
        <row r="964">
          <cell r="AB964">
            <v>-11734.42</v>
          </cell>
          <cell r="AN964">
            <v>-48264.88749999999</v>
          </cell>
        </row>
        <row r="965">
          <cell r="AB965">
            <v>-386.92</v>
          </cell>
          <cell r="AN965">
            <v>-84.15</v>
          </cell>
          <cell r="AO965" t="str">
            <v>65a</v>
          </cell>
        </row>
        <row r="966">
          <cell r="AB966">
            <v>-182829.27</v>
          </cell>
          <cell r="AN966">
            <v>-53136.810416666674</v>
          </cell>
          <cell r="AO966" t="str">
            <v>65a</v>
          </cell>
        </row>
        <row r="967">
          <cell r="AB967">
            <v>0</v>
          </cell>
          <cell r="AN967">
            <v>897184.62250000006</v>
          </cell>
          <cell r="AO967" t="str">
            <v>65a</v>
          </cell>
        </row>
        <row r="968">
          <cell r="AB968">
            <v>0</v>
          </cell>
          <cell r="AN968">
            <v>0</v>
          </cell>
          <cell r="AO968" t="str">
            <v>65a</v>
          </cell>
        </row>
        <row r="969">
          <cell r="AB969">
            <v>-639100.06000000006</v>
          </cell>
          <cell r="AN969">
            <v>-802081.39083333348</v>
          </cell>
          <cell r="AO969" t="str">
            <v>65b</v>
          </cell>
        </row>
        <row r="970">
          <cell r="AB970">
            <v>-3355177.32</v>
          </cell>
          <cell r="AN970">
            <v>-2497899.0050000004</v>
          </cell>
          <cell r="AO970" t="str">
            <v>65b</v>
          </cell>
        </row>
        <row r="971">
          <cell r="AB971">
            <v>-36996994.100000001</v>
          </cell>
          <cell r="AN971">
            <v>-43869424.620833337</v>
          </cell>
          <cell r="AO971" t="str">
            <v>65b</v>
          </cell>
        </row>
        <row r="972">
          <cell r="AB972">
            <v>-1685.02</v>
          </cell>
          <cell r="AN972">
            <v>-1587.7745833333336</v>
          </cell>
        </row>
        <row r="973">
          <cell r="AB973">
            <v>-3256.62</v>
          </cell>
          <cell r="AN973">
            <v>-1197.9837500000001</v>
          </cell>
          <cell r="AO973" t="str">
            <v>65b</v>
          </cell>
        </row>
        <row r="974">
          <cell r="AB974">
            <v>0</v>
          </cell>
          <cell r="AN974">
            <v>0</v>
          </cell>
          <cell r="AO974" t="str">
            <v>65a</v>
          </cell>
        </row>
        <row r="975">
          <cell r="AB975">
            <v>-236975</v>
          </cell>
          <cell r="AN975">
            <v>-193754.79166666666</v>
          </cell>
          <cell r="AO975" t="str">
            <v>65a</v>
          </cell>
        </row>
        <row r="976">
          <cell r="AB976">
            <v>0</v>
          </cell>
          <cell r="AN976">
            <v>0</v>
          </cell>
          <cell r="AO976" t="str">
            <v>65a</v>
          </cell>
        </row>
        <row r="977">
          <cell r="AB977">
            <v>50</v>
          </cell>
          <cell r="AN977">
            <v>2.0833333333333335</v>
          </cell>
          <cell r="AO977" t="str">
            <v>65a</v>
          </cell>
        </row>
        <row r="978">
          <cell r="AB978">
            <v>0</v>
          </cell>
          <cell r="AN978">
            <v>-2139.1220833333332</v>
          </cell>
          <cell r="AO978" t="str">
            <v>65a</v>
          </cell>
        </row>
        <row r="979">
          <cell r="AB979">
            <v>0</v>
          </cell>
          <cell r="AN979">
            <v>0</v>
          </cell>
        </row>
        <row r="980">
          <cell r="AB980">
            <v>0</v>
          </cell>
          <cell r="AN980">
            <v>0</v>
          </cell>
        </row>
        <row r="981">
          <cell r="AB981">
            <v>-7155458.9400000004</v>
          </cell>
          <cell r="AN981">
            <v>-7782708.5141666653</v>
          </cell>
          <cell r="AO981" t="str">
            <v>65a</v>
          </cell>
        </row>
        <row r="982">
          <cell r="AB982">
            <v>0</v>
          </cell>
          <cell r="AN982">
            <v>0</v>
          </cell>
        </row>
        <row r="983">
          <cell r="AB983">
            <v>0</v>
          </cell>
          <cell r="AN983">
            <v>0</v>
          </cell>
          <cell r="AO983" t="str">
            <v>65a</v>
          </cell>
        </row>
        <row r="984">
          <cell r="AB984">
            <v>0</v>
          </cell>
          <cell r="AN984">
            <v>0</v>
          </cell>
          <cell r="AO984" t="str">
            <v>65a</v>
          </cell>
        </row>
        <row r="985">
          <cell r="AB985">
            <v>0</v>
          </cell>
          <cell r="AN985">
            <v>0</v>
          </cell>
        </row>
        <row r="986">
          <cell r="AB986">
            <v>0</v>
          </cell>
          <cell r="AN986">
            <v>0</v>
          </cell>
        </row>
        <row r="987">
          <cell r="AB987">
            <v>0</v>
          </cell>
          <cell r="AN987">
            <v>0</v>
          </cell>
        </row>
        <row r="988">
          <cell r="AB988">
            <v>0</v>
          </cell>
          <cell r="AN988">
            <v>0</v>
          </cell>
        </row>
        <row r="989">
          <cell r="AB989">
            <v>0</v>
          </cell>
          <cell r="AN989">
            <v>0</v>
          </cell>
          <cell r="AO989" t="str">
            <v>65a</v>
          </cell>
        </row>
        <row r="990">
          <cell r="AB990">
            <v>-1958850</v>
          </cell>
          <cell r="AN990">
            <v>-4620184.6445833342</v>
          </cell>
          <cell r="AO990" t="str">
            <v>65a</v>
          </cell>
        </row>
        <row r="991">
          <cell r="AB991">
            <v>0</v>
          </cell>
          <cell r="AN991">
            <v>0</v>
          </cell>
          <cell r="AO991" t="str">
            <v>65a</v>
          </cell>
        </row>
        <row r="992">
          <cell r="AB992">
            <v>-18576151.010000002</v>
          </cell>
          <cell r="AN992">
            <v>-21845882.999166664</v>
          </cell>
          <cell r="AO992" t="str">
            <v>65a</v>
          </cell>
        </row>
        <row r="993">
          <cell r="AB993">
            <v>0</v>
          </cell>
          <cell r="AN993">
            <v>0</v>
          </cell>
          <cell r="AO993" t="str">
            <v>65a</v>
          </cell>
        </row>
        <row r="994">
          <cell r="AB994">
            <v>-2644809.08</v>
          </cell>
          <cell r="AN994">
            <v>-2854653.2475000001</v>
          </cell>
          <cell r="AO994" t="str">
            <v>65a</v>
          </cell>
        </row>
        <row r="995">
          <cell r="AB995">
            <v>-260060.97</v>
          </cell>
          <cell r="AN995">
            <v>-720680.9833333334</v>
          </cell>
          <cell r="AO995" t="str">
            <v>65a</v>
          </cell>
        </row>
        <row r="996">
          <cell r="AB996">
            <v>187.07</v>
          </cell>
          <cell r="AN996">
            <v>544.18583333333333</v>
          </cell>
          <cell r="AO996" t="str">
            <v>65a</v>
          </cell>
        </row>
        <row r="997">
          <cell r="AB997">
            <v>-201242.5</v>
          </cell>
          <cell r="AN997">
            <v>-473355.67708333331</v>
          </cell>
          <cell r="AO997" t="str">
            <v>65a</v>
          </cell>
        </row>
        <row r="998">
          <cell r="AB998">
            <v>-204947.22</v>
          </cell>
          <cell r="AN998">
            <v>-280735.66666666669</v>
          </cell>
        </row>
        <row r="999">
          <cell r="AB999">
            <v>-16763019.720000001</v>
          </cell>
          <cell r="AN999">
            <v>-11851169.941250002</v>
          </cell>
          <cell r="AO999" t="str">
            <v>65a</v>
          </cell>
        </row>
        <row r="1000">
          <cell r="AB1000">
            <v>-1806064.93</v>
          </cell>
          <cell r="AN1000">
            <v>-1676738.9658333336</v>
          </cell>
        </row>
        <row r="1001">
          <cell r="AB1001">
            <v>-88403.199999999997</v>
          </cell>
          <cell r="AN1001">
            <v>-2421240.6150000007</v>
          </cell>
          <cell r="AO1001" t="str">
            <v>65a</v>
          </cell>
        </row>
        <row r="1002">
          <cell r="AB1002">
            <v>-16885.48</v>
          </cell>
          <cell r="AN1002">
            <v>-12046.397916666667</v>
          </cell>
          <cell r="AO1002" t="str">
            <v>65a</v>
          </cell>
        </row>
        <row r="1003">
          <cell r="AB1003">
            <v>-38256.370000000003</v>
          </cell>
          <cell r="AN1003">
            <v>-28887.732083333336</v>
          </cell>
          <cell r="AO1003" t="str">
            <v>65a</v>
          </cell>
        </row>
        <row r="1004">
          <cell r="AB1004">
            <v>-22968.82</v>
          </cell>
          <cell r="AN1004">
            <v>-22968.820000000003</v>
          </cell>
          <cell r="AO1004" t="str">
            <v>65a</v>
          </cell>
        </row>
        <row r="1005">
          <cell r="AB1005">
            <v>-17201.98</v>
          </cell>
          <cell r="AN1005">
            <v>-2926.5662499999999</v>
          </cell>
          <cell r="AO1005" t="str">
            <v>65a</v>
          </cell>
        </row>
        <row r="1006">
          <cell r="AB1006">
            <v>-339750.73</v>
          </cell>
          <cell r="AN1006">
            <v>-42174.052916666675</v>
          </cell>
          <cell r="AO1006" t="str">
            <v>65a</v>
          </cell>
        </row>
        <row r="1007">
          <cell r="AB1007">
            <v>-15981.42</v>
          </cell>
          <cell r="AN1007">
            <v>-7948.1025000000009</v>
          </cell>
          <cell r="AO1007" t="str">
            <v>65a</v>
          </cell>
        </row>
        <row r="1008">
          <cell r="AB1008">
            <v>3889.48</v>
          </cell>
          <cell r="AN1008">
            <v>2535.8329166666663</v>
          </cell>
          <cell r="AO1008" t="str">
            <v>65a</v>
          </cell>
        </row>
        <row r="1009">
          <cell r="AB1009">
            <v>0</v>
          </cell>
          <cell r="AN1009">
            <v>0</v>
          </cell>
          <cell r="AO1009" t="str">
            <v>65a</v>
          </cell>
        </row>
        <row r="1010">
          <cell r="AB1010">
            <v>0</v>
          </cell>
          <cell r="AN1010">
            <v>-30525.31791666667</v>
          </cell>
          <cell r="AO1010" t="str">
            <v>65a</v>
          </cell>
        </row>
        <row r="1011">
          <cell r="AB1011">
            <v>0</v>
          </cell>
          <cell r="AN1011">
            <v>0</v>
          </cell>
        </row>
        <row r="1012">
          <cell r="AB1012">
            <v>0</v>
          </cell>
          <cell r="AN1012">
            <v>-2102.875833333333</v>
          </cell>
          <cell r="AO1012" t="str">
            <v>65a</v>
          </cell>
        </row>
        <row r="1013">
          <cell r="AB1013">
            <v>0</v>
          </cell>
          <cell r="AN1013">
            <v>-5425314.3495833334</v>
          </cell>
        </row>
        <row r="1014">
          <cell r="AB1014">
            <v>-396.93</v>
          </cell>
          <cell r="AN1014">
            <v>-218223.7033333334</v>
          </cell>
          <cell r="AO1014" t="str">
            <v>65b</v>
          </cell>
        </row>
        <row r="1015">
          <cell r="AB1015">
            <v>0</v>
          </cell>
          <cell r="AN1015">
            <v>-136661.92083333334</v>
          </cell>
          <cell r="AO1015" t="str">
            <v>65a</v>
          </cell>
        </row>
        <row r="1016">
          <cell r="AB1016">
            <v>11227.23</v>
          </cell>
          <cell r="AN1016">
            <v>164475.79958333331</v>
          </cell>
          <cell r="AO1016" t="str">
            <v>65a</v>
          </cell>
        </row>
        <row r="1017">
          <cell r="AB1017">
            <v>-11230.33</v>
          </cell>
          <cell r="AN1017">
            <v>-16979.723750000001</v>
          </cell>
          <cell r="AO1017" t="str">
            <v>65a</v>
          </cell>
        </row>
        <row r="1018">
          <cell r="AB1018">
            <v>-3922.66</v>
          </cell>
          <cell r="AN1018">
            <v>-660.42166666666662</v>
          </cell>
          <cell r="AO1018" t="str">
            <v>65a</v>
          </cell>
        </row>
        <row r="1019">
          <cell r="AB1019">
            <v>0</v>
          </cell>
          <cell r="AN1019">
            <v>-1767.86</v>
          </cell>
          <cell r="AO1019" t="str">
            <v>65a</v>
          </cell>
        </row>
        <row r="1020">
          <cell r="AB1020">
            <v>-2000</v>
          </cell>
          <cell r="AN1020">
            <v>-2000</v>
          </cell>
          <cell r="AO1020">
            <v>40</v>
          </cell>
        </row>
        <row r="1021">
          <cell r="AB1021">
            <v>-826786.86</v>
          </cell>
          <cell r="AN1021">
            <v>-989921.96958333347</v>
          </cell>
          <cell r="AO1021">
            <v>40</v>
          </cell>
        </row>
        <row r="1022">
          <cell r="AB1022">
            <v>0</v>
          </cell>
          <cell r="AN1022">
            <v>0</v>
          </cell>
          <cell r="AO1022" t="str">
            <v>21</v>
          </cell>
          <cell r="AP1022">
            <v>28</v>
          </cell>
        </row>
        <row r="1023">
          <cell r="AB1023">
            <v>0</v>
          </cell>
          <cell r="AN1023">
            <v>0</v>
          </cell>
          <cell r="AO1023" t="str">
            <v>65b</v>
          </cell>
        </row>
        <row r="1024">
          <cell r="AB1024">
            <v>-1139135.01</v>
          </cell>
          <cell r="AN1024">
            <v>-826615.11416666664</v>
          </cell>
          <cell r="AO1024" t="str">
            <v>21</v>
          </cell>
          <cell r="AP1024" t="str">
            <v>28</v>
          </cell>
        </row>
        <row r="1025">
          <cell r="AB1025">
            <v>-2858658.49</v>
          </cell>
          <cell r="AN1025">
            <v>-2682029.1158333342</v>
          </cell>
          <cell r="AO1025" t="str">
            <v>65b</v>
          </cell>
        </row>
        <row r="1026">
          <cell r="AB1026">
            <v>-7988139.8799999999</v>
          </cell>
          <cell r="AN1026">
            <v>-7704791.2387499996</v>
          </cell>
          <cell r="AO1026" t="str">
            <v>21</v>
          </cell>
          <cell r="AP1026" t="str">
            <v>28</v>
          </cell>
        </row>
        <row r="1027">
          <cell r="AB1027">
            <v>-80000</v>
          </cell>
          <cell r="AN1027">
            <v>-80000</v>
          </cell>
          <cell r="AO1027" t="str">
            <v>65b</v>
          </cell>
        </row>
        <row r="1028">
          <cell r="AB1028">
            <v>-289026.49</v>
          </cell>
          <cell r="AN1028">
            <v>-48823.52375</v>
          </cell>
          <cell r="AO1028" t="str">
            <v>65b</v>
          </cell>
        </row>
        <row r="1029">
          <cell r="AB1029">
            <v>-909482.87</v>
          </cell>
          <cell r="AN1029">
            <v>-221378.14458333331</v>
          </cell>
          <cell r="AO1029" t="str">
            <v>21</v>
          </cell>
          <cell r="AP1029" t="str">
            <v>28</v>
          </cell>
        </row>
        <row r="1030">
          <cell r="AB1030">
            <v>0</v>
          </cell>
          <cell r="AN1030">
            <v>0</v>
          </cell>
          <cell r="AO1030" t="str">
            <v>65a</v>
          </cell>
        </row>
        <row r="1031">
          <cell r="AB1031">
            <v>0</v>
          </cell>
          <cell r="AN1031">
            <v>0</v>
          </cell>
          <cell r="AO1031" t="str">
            <v>65a1</v>
          </cell>
        </row>
        <row r="1032">
          <cell r="AB1032">
            <v>178889.45</v>
          </cell>
          <cell r="AN1032">
            <v>-14349177.764583336</v>
          </cell>
          <cell r="AO1032" t="str">
            <v>65a1</v>
          </cell>
        </row>
        <row r="1033">
          <cell r="AB1033">
            <v>-275</v>
          </cell>
          <cell r="AN1033">
            <v>-142.28458333333333</v>
          </cell>
          <cell r="AO1033" t="str">
            <v>65a</v>
          </cell>
        </row>
        <row r="1034">
          <cell r="AB1034">
            <v>-496269.28</v>
          </cell>
          <cell r="AN1034">
            <v>-103810.32541666667</v>
          </cell>
          <cell r="AO1034" t="str">
            <v>65a</v>
          </cell>
        </row>
        <row r="1035">
          <cell r="AB1035">
            <v>-343.67</v>
          </cell>
          <cell r="AN1035">
            <v>-343.67</v>
          </cell>
          <cell r="AO1035" t="str">
            <v>65a</v>
          </cell>
        </row>
        <row r="1036">
          <cell r="AB1036">
            <v>-188029.15</v>
          </cell>
          <cell r="AN1036">
            <v>-270434.15749999997</v>
          </cell>
          <cell r="AO1036" t="str">
            <v>65a</v>
          </cell>
        </row>
        <row r="1037">
          <cell r="AB1037">
            <v>-8678.4599999999991</v>
          </cell>
          <cell r="AN1037">
            <v>-8678.4599999999973</v>
          </cell>
          <cell r="AO1037" t="str">
            <v>65a</v>
          </cell>
        </row>
        <row r="1038">
          <cell r="AB1038">
            <v>0</v>
          </cell>
          <cell r="AN1038">
            <v>0</v>
          </cell>
          <cell r="AO1038" t="str">
            <v>65a</v>
          </cell>
        </row>
        <row r="1039">
          <cell r="AB1039">
            <v>-18952495.640000001</v>
          </cell>
          <cell r="AN1039">
            <v>-23057113.2075</v>
          </cell>
          <cell r="AO1039" t="str">
            <v xml:space="preserve"> </v>
          </cell>
        </row>
        <row r="1040">
          <cell r="AB1040">
            <v>-6898099.8499999996</v>
          </cell>
          <cell r="AN1040">
            <v>-6001985.072916667</v>
          </cell>
          <cell r="AO1040" t="str">
            <v xml:space="preserve"> </v>
          </cell>
        </row>
        <row r="1041">
          <cell r="AB1041">
            <v>-214450.37</v>
          </cell>
          <cell r="AN1041">
            <v>-3011983.6079166667</v>
          </cell>
        </row>
        <row r="1042">
          <cell r="AB1042">
            <v>-9147266.0600000005</v>
          </cell>
          <cell r="AN1042">
            <v>-12111448.281666666</v>
          </cell>
          <cell r="AO1042" t="str">
            <v>65b</v>
          </cell>
        </row>
        <row r="1043">
          <cell r="AB1043">
            <v>-2278.3200000000002</v>
          </cell>
          <cell r="AN1043">
            <v>-94.93</v>
          </cell>
          <cell r="AO1043" t="str">
            <v xml:space="preserve"> </v>
          </cell>
        </row>
        <row r="1044">
          <cell r="AB1044">
            <v>-4317687.5199999996</v>
          </cell>
          <cell r="AN1044">
            <v>-3647885.9395833332</v>
          </cell>
          <cell r="AO1044" t="str">
            <v xml:space="preserve"> </v>
          </cell>
        </row>
        <row r="1045">
          <cell r="AB1045">
            <v>-476089</v>
          </cell>
          <cell r="AN1045">
            <v>-476089</v>
          </cell>
          <cell r="AO1045" t="str">
            <v xml:space="preserve"> </v>
          </cell>
        </row>
        <row r="1046">
          <cell r="AB1046">
            <v>0</v>
          </cell>
          <cell r="AN1046">
            <v>0</v>
          </cell>
          <cell r="AO1046" t="str">
            <v>65a</v>
          </cell>
        </row>
        <row r="1047">
          <cell r="AB1047">
            <v>-398788.3</v>
          </cell>
          <cell r="AN1047">
            <v>-262812.07749999996</v>
          </cell>
          <cell r="AO1047" t="str">
            <v xml:space="preserve"> </v>
          </cell>
        </row>
        <row r="1048">
          <cell r="AB1048">
            <v>53356</v>
          </cell>
          <cell r="AN1048">
            <v>-843774.8208333333</v>
          </cell>
        </row>
        <row r="1049">
          <cell r="AB1049">
            <v>-3725287</v>
          </cell>
          <cell r="AN1049">
            <v>-4129198.8716666666</v>
          </cell>
        </row>
        <row r="1050">
          <cell r="AB1050">
            <v>-999476.06</v>
          </cell>
          <cell r="AN1050">
            <v>-1786205.6516666666</v>
          </cell>
          <cell r="AO1050" t="str">
            <v>65b</v>
          </cell>
        </row>
        <row r="1051">
          <cell r="AB1051">
            <v>0</v>
          </cell>
          <cell r="AN1051">
            <v>0</v>
          </cell>
        </row>
        <row r="1052">
          <cell r="AB1052">
            <v>-1184180.93</v>
          </cell>
          <cell r="AN1052">
            <v>-1979290.6291666667</v>
          </cell>
          <cell r="AO1052" t="str">
            <v>65b</v>
          </cell>
        </row>
        <row r="1053">
          <cell r="AB1053">
            <v>0</v>
          </cell>
          <cell r="AN1053">
            <v>0</v>
          </cell>
          <cell r="AO1053" t="str">
            <v>65b</v>
          </cell>
        </row>
        <row r="1054">
          <cell r="AB1054">
            <v>-132132.84</v>
          </cell>
          <cell r="AN1054">
            <v>-793528.41333333321</v>
          </cell>
          <cell r="AO1054" t="str">
            <v>65b</v>
          </cell>
        </row>
        <row r="1055">
          <cell r="AB1055">
            <v>-1098.8699999999999</v>
          </cell>
          <cell r="AN1055">
            <v>-1944.3308333333334</v>
          </cell>
        </row>
        <row r="1056">
          <cell r="AB1056">
            <v>-125236.23</v>
          </cell>
          <cell r="AN1056">
            <v>-127720.06958333334</v>
          </cell>
          <cell r="AO1056" t="str">
            <v>65a</v>
          </cell>
        </row>
        <row r="1057">
          <cell r="AB1057">
            <v>-636014.97</v>
          </cell>
          <cell r="AN1057">
            <v>-238205.67124999998</v>
          </cell>
        </row>
        <row r="1058">
          <cell r="AB1058">
            <v>-92229.47</v>
          </cell>
          <cell r="AN1058">
            <v>-56158.251250000001</v>
          </cell>
          <cell r="AO1058" t="str">
            <v>65a</v>
          </cell>
        </row>
        <row r="1059">
          <cell r="AB1059">
            <v>-1016253</v>
          </cell>
          <cell r="AN1059">
            <v>-1895411.7083333333</v>
          </cell>
        </row>
        <row r="1060">
          <cell r="AB1060">
            <v>-2869</v>
          </cell>
          <cell r="AN1060">
            <v>-3361.6520833333329</v>
          </cell>
          <cell r="AO1060" t="str">
            <v>65a</v>
          </cell>
        </row>
        <row r="1061">
          <cell r="AB1061">
            <v>-322.33999999999997</v>
          </cell>
          <cell r="AN1061">
            <v>-570.33708333333323</v>
          </cell>
        </row>
        <row r="1062">
          <cell r="AB1062">
            <v>0</v>
          </cell>
          <cell r="AN1062">
            <v>0</v>
          </cell>
        </row>
        <row r="1063">
          <cell r="AB1063">
            <v>0</v>
          </cell>
          <cell r="AN1063">
            <v>0</v>
          </cell>
        </row>
        <row r="1064">
          <cell r="AB1064">
            <v>0</v>
          </cell>
          <cell r="AN1064">
            <v>0</v>
          </cell>
        </row>
        <row r="1065">
          <cell r="AB1065">
            <v>0</v>
          </cell>
          <cell r="AN1065">
            <v>0</v>
          </cell>
          <cell r="AO1065" t="str">
            <v>65a</v>
          </cell>
        </row>
        <row r="1066">
          <cell r="AB1066">
            <v>-199375</v>
          </cell>
          <cell r="AN1066">
            <v>-697812.5</v>
          </cell>
          <cell r="AO1066" t="str">
            <v>65a</v>
          </cell>
        </row>
        <row r="1067">
          <cell r="AB1067">
            <v>0</v>
          </cell>
          <cell r="AN1067">
            <v>0</v>
          </cell>
          <cell r="AO1067" t="str">
            <v>65a</v>
          </cell>
        </row>
        <row r="1068">
          <cell r="AB1068">
            <v>0</v>
          </cell>
          <cell r="AN1068">
            <v>0</v>
          </cell>
          <cell r="AO1068" t="str">
            <v>65a</v>
          </cell>
        </row>
        <row r="1069">
          <cell r="AB1069">
            <v>0</v>
          </cell>
          <cell r="AN1069">
            <v>0</v>
          </cell>
          <cell r="AO1069" t="str">
            <v>65a</v>
          </cell>
        </row>
        <row r="1070">
          <cell r="AB1070">
            <v>0</v>
          </cell>
          <cell r="AN1070">
            <v>0</v>
          </cell>
          <cell r="AO1070" t="str">
            <v>65a</v>
          </cell>
        </row>
        <row r="1071">
          <cell r="AB1071">
            <v>0</v>
          </cell>
          <cell r="AN1071">
            <v>0</v>
          </cell>
        </row>
        <row r="1072">
          <cell r="AB1072">
            <v>0</v>
          </cell>
          <cell r="AN1072">
            <v>-269270.83333333331</v>
          </cell>
          <cell r="AO1072" t="str">
            <v xml:space="preserve"> </v>
          </cell>
        </row>
        <row r="1073">
          <cell r="AB1073">
            <v>0</v>
          </cell>
          <cell r="AN1073">
            <v>0</v>
          </cell>
          <cell r="AO1073" t="str">
            <v>65a</v>
          </cell>
        </row>
        <row r="1074">
          <cell r="AB1074">
            <v>0</v>
          </cell>
          <cell r="AN1074">
            <v>-235625</v>
          </cell>
          <cell r="AO1074" t="str">
            <v xml:space="preserve"> </v>
          </cell>
        </row>
        <row r="1075">
          <cell r="AB1075">
            <v>0</v>
          </cell>
          <cell r="AN1075">
            <v>-30187.5</v>
          </cell>
          <cell r="AO1075" t="str">
            <v>65a</v>
          </cell>
        </row>
        <row r="1076">
          <cell r="AB1076">
            <v>0</v>
          </cell>
          <cell r="AN1076">
            <v>-847048.86875000002</v>
          </cell>
          <cell r="AO1076" t="str">
            <v xml:space="preserve"> </v>
          </cell>
        </row>
        <row r="1077">
          <cell r="AB1077">
            <v>0</v>
          </cell>
          <cell r="AN1077">
            <v>-70353.737083333326</v>
          </cell>
          <cell r="AO1077" t="str">
            <v>65a</v>
          </cell>
        </row>
        <row r="1078">
          <cell r="AB1078">
            <v>0</v>
          </cell>
          <cell r="AN1078">
            <v>-229712.54166666666</v>
          </cell>
          <cell r="AO1078" t="str">
            <v xml:space="preserve"> </v>
          </cell>
        </row>
        <row r="1079">
          <cell r="AB1079">
            <v>0</v>
          </cell>
          <cell r="AN1079">
            <v>0</v>
          </cell>
          <cell r="AO1079" t="str">
            <v>65a</v>
          </cell>
        </row>
        <row r="1080">
          <cell r="AB1080">
            <v>0</v>
          </cell>
          <cell r="AN1080">
            <v>-304361.97916666669</v>
          </cell>
          <cell r="AO1080" t="str">
            <v>65a</v>
          </cell>
        </row>
        <row r="1081">
          <cell r="AB1081">
            <v>0</v>
          </cell>
          <cell r="AN1081">
            <v>-20637.5</v>
          </cell>
          <cell r="AO1081" t="str">
            <v>65a</v>
          </cell>
        </row>
        <row r="1082">
          <cell r="AB1082">
            <v>-66660.2</v>
          </cell>
          <cell r="AN1082">
            <v>-57137.303333333337</v>
          </cell>
          <cell r="AO1082" t="str">
            <v>65a</v>
          </cell>
        </row>
        <row r="1083">
          <cell r="AB1083">
            <v>0</v>
          </cell>
          <cell r="AN1083">
            <v>-69563.537916666668</v>
          </cell>
          <cell r="AO1083" t="str">
            <v>65a</v>
          </cell>
        </row>
        <row r="1084">
          <cell r="AB1084">
            <v>0</v>
          </cell>
          <cell r="AN1084">
            <v>-20604.427083333332</v>
          </cell>
          <cell r="AO1084" t="str">
            <v>65a</v>
          </cell>
        </row>
        <row r="1085">
          <cell r="AB1085">
            <v>-59762.5</v>
          </cell>
          <cell r="AN1085">
            <v>-51225</v>
          </cell>
          <cell r="AO1085" t="str">
            <v>65a</v>
          </cell>
        </row>
        <row r="1086">
          <cell r="AB1086">
            <v>0</v>
          </cell>
          <cell r="AN1086">
            <v>-277812.5</v>
          </cell>
          <cell r="AO1086" t="str">
            <v>65a</v>
          </cell>
        </row>
        <row r="1087">
          <cell r="AB1087">
            <v>-18987.5</v>
          </cell>
          <cell r="AN1087">
            <v>-16275</v>
          </cell>
          <cell r="AO1087" t="str">
            <v>65a</v>
          </cell>
        </row>
        <row r="1088">
          <cell r="AB1088">
            <v>0</v>
          </cell>
          <cell r="AN1088">
            <v>-45811.374166666668</v>
          </cell>
          <cell r="AO1088" t="str">
            <v>65a</v>
          </cell>
        </row>
        <row r="1089">
          <cell r="AB1089">
            <v>-151228.95000000001</v>
          </cell>
          <cell r="AN1089">
            <v>-129624.80333333333</v>
          </cell>
          <cell r="AO1089" t="str">
            <v>65a</v>
          </cell>
        </row>
        <row r="1090">
          <cell r="AB1090">
            <v>-177041.45</v>
          </cell>
          <cell r="AN1090">
            <v>-151749.80333333332</v>
          </cell>
          <cell r="AO1090" t="str">
            <v>65a</v>
          </cell>
        </row>
        <row r="1091">
          <cell r="AB1091">
            <v>-201250</v>
          </cell>
          <cell r="AN1091">
            <v>-172500</v>
          </cell>
          <cell r="AO1091" t="str">
            <v>65a</v>
          </cell>
        </row>
        <row r="1092">
          <cell r="AB1092">
            <v>-161466.45000000001</v>
          </cell>
          <cell r="AN1092">
            <v>-138399.80333333332</v>
          </cell>
          <cell r="AO1092" t="str">
            <v>65a</v>
          </cell>
        </row>
        <row r="1093">
          <cell r="AB1093">
            <v>-60550</v>
          </cell>
          <cell r="AN1093">
            <v>-51900</v>
          </cell>
          <cell r="AO1093" t="str">
            <v>65a</v>
          </cell>
        </row>
        <row r="1094">
          <cell r="AB1094">
            <v>-404250</v>
          </cell>
          <cell r="AN1094">
            <v>-346500</v>
          </cell>
          <cell r="AO1094" t="str">
            <v>65a</v>
          </cell>
        </row>
        <row r="1095">
          <cell r="AB1095">
            <v>-409500</v>
          </cell>
          <cell r="AN1095">
            <v>-351000</v>
          </cell>
          <cell r="AO1095" t="str">
            <v>65a</v>
          </cell>
        </row>
        <row r="1096">
          <cell r="AB1096">
            <v>-102666.45</v>
          </cell>
          <cell r="AN1096">
            <v>-87999.80333333333</v>
          </cell>
          <cell r="AO1096" t="str">
            <v>65a</v>
          </cell>
        </row>
        <row r="1097">
          <cell r="AB1097">
            <v>-145366.45000000001</v>
          </cell>
          <cell r="AN1097">
            <v>-124599.80333333333</v>
          </cell>
          <cell r="AO1097" t="str">
            <v>65a</v>
          </cell>
        </row>
        <row r="1098">
          <cell r="AB1098">
            <v>-214375</v>
          </cell>
          <cell r="AN1098">
            <v>-183750</v>
          </cell>
          <cell r="AO1098" t="str">
            <v>65a</v>
          </cell>
        </row>
        <row r="1099">
          <cell r="AB1099">
            <v>-42933.55</v>
          </cell>
          <cell r="AN1099">
            <v>-36800.196666666663</v>
          </cell>
          <cell r="AO1099" t="str">
            <v>65a</v>
          </cell>
        </row>
        <row r="1100">
          <cell r="AB1100">
            <v>-57837.5</v>
          </cell>
          <cell r="AN1100">
            <v>-49575</v>
          </cell>
          <cell r="AO1100" t="str">
            <v>65a</v>
          </cell>
        </row>
        <row r="1101">
          <cell r="AB1101">
            <v>-96541.45</v>
          </cell>
          <cell r="AN1101">
            <v>-82749.80333333333</v>
          </cell>
          <cell r="AO1101" t="str">
            <v>65a</v>
          </cell>
        </row>
        <row r="1102">
          <cell r="AB1102">
            <v>-312812.5</v>
          </cell>
          <cell r="AN1102">
            <v>-268125</v>
          </cell>
          <cell r="AO1102" t="str">
            <v>65a</v>
          </cell>
        </row>
        <row r="1103">
          <cell r="AB1103">
            <v>-191916.45</v>
          </cell>
          <cell r="AN1103">
            <v>-164499.80333333332</v>
          </cell>
          <cell r="AO1103" t="str">
            <v>65a</v>
          </cell>
        </row>
        <row r="1104">
          <cell r="AB1104">
            <v>-42000</v>
          </cell>
          <cell r="AN1104">
            <v>-36000</v>
          </cell>
          <cell r="AO1104" t="str">
            <v>65a</v>
          </cell>
        </row>
        <row r="1105">
          <cell r="AB1105">
            <v>-932707.49</v>
          </cell>
          <cell r="AN1105">
            <v>-508749.1766666667</v>
          </cell>
          <cell r="AO1105" t="str">
            <v>65a</v>
          </cell>
        </row>
        <row r="1106">
          <cell r="AB1106">
            <v>-3552082.53</v>
          </cell>
          <cell r="AN1106">
            <v>-1937499.2166666668</v>
          </cell>
          <cell r="AO1106" t="str">
            <v>65a</v>
          </cell>
        </row>
        <row r="1107">
          <cell r="AB1107">
            <v>0</v>
          </cell>
          <cell r="AN1107">
            <v>-63380.137916666667</v>
          </cell>
          <cell r="AO1107" t="str">
            <v>65a</v>
          </cell>
        </row>
        <row r="1108">
          <cell r="AB1108">
            <v>0</v>
          </cell>
          <cell r="AN1108">
            <v>-88958.333333333328</v>
          </cell>
          <cell r="AO1108" t="str">
            <v>65a</v>
          </cell>
        </row>
        <row r="1109">
          <cell r="AB1109">
            <v>0</v>
          </cell>
          <cell r="AN1109">
            <v>0</v>
          </cell>
          <cell r="AO1109" t="str">
            <v>65a</v>
          </cell>
        </row>
        <row r="1110">
          <cell r="AB1110">
            <v>-1699316.75</v>
          </cell>
          <cell r="AN1110">
            <v>-926900.09</v>
          </cell>
          <cell r="AO1110" t="str">
            <v>65a</v>
          </cell>
        </row>
        <row r="1111">
          <cell r="AB1111">
            <v>0</v>
          </cell>
          <cell r="AN1111">
            <v>0</v>
          </cell>
          <cell r="AO1111" t="str">
            <v>65a</v>
          </cell>
        </row>
        <row r="1112">
          <cell r="AB1112">
            <v>0</v>
          </cell>
          <cell r="AN1112">
            <v>0</v>
          </cell>
          <cell r="AO1112" t="str">
            <v>65a</v>
          </cell>
        </row>
        <row r="1113">
          <cell r="AB1113">
            <v>0</v>
          </cell>
          <cell r="AN1113">
            <v>0</v>
          </cell>
          <cell r="AO1113" t="str">
            <v>65a</v>
          </cell>
        </row>
        <row r="1114">
          <cell r="AB1114">
            <v>0</v>
          </cell>
          <cell r="AN1114">
            <v>0</v>
          </cell>
          <cell r="AO1114" t="str">
            <v>65a</v>
          </cell>
        </row>
        <row r="1115">
          <cell r="AB1115">
            <v>0</v>
          </cell>
          <cell r="AN1115">
            <v>0</v>
          </cell>
          <cell r="AO1115" t="str">
            <v>65a</v>
          </cell>
        </row>
        <row r="1116">
          <cell r="AB1116">
            <v>0</v>
          </cell>
          <cell r="AN1116">
            <v>0</v>
          </cell>
          <cell r="AO1116" t="str">
            <v>65a</v>
          </cell>
        </row>
        <row r="1117">
          <cell r="AB1117">
            <v>0</v>
          </cell>
          <cell r="AN1117">
            <v>-122438.86291666667</v>
          </cell>
          <cell r="AO1117" t="str">
            <v>65a</v>
          </cell>
        </row>
        <row r="1118">
          <cell r="AB1118">
            <v>-802132.01</v>
          </cell>
          <cell r="AN1118">
            <v>-962548.69666666666</v>
          </cell>
          <cell r="AO1118" t="str">
            <v>65a</v>
          </cell>
        </row>
        <row r="1119">
          <cell r="AB1119">
            <v>0</v>
          </cell>
          <cell r="AN1119">
            <v>-388645.83333333331</v>
          </cell>
          <cell r="AO1119" t="str">
            <v>65a</v>
          </cell>
        </row>
        <row r="1120">
          <cell r="AB1120">
            <v>0</v>
          </cell>
          <cell r="AN1120">
            <v>0</v>
          </cell>
          <cell r="AO1120" t="str">
            <v>65a</v>
          </cell>
        </row>
        <row r="1121">
          <cell r="AB1121">
            <v>0</v>
          </cell>
          <cell r="AN1121">
            <v>-223031.25</v>
          </cell>
          <cell r="AO1121" t="str">
            <v>65a</v>
          </cell>
        </row>
        <row r="1122">
          <cell r="AB1122">
            <v>-38750</v>
          </cell>
          <cell r="AN1122">
            <v>-46500</v>
          </cell>
          <cell r="AO1122" t="str">
            <v>65a</v>
          </cell>
        </row>
        <row r="1123">
          <cell r="AB1123">
            <v>-146626.66</v>
          </cell>
          <cell r="AN1123">
            <v>-175960.03333333335</v>
          </cell>
          <cell r="AO1123" t="str">
            <v>65a</v>
          </cell>
        </row>
        <row r="1124">
          <cell r="AB1124">
            <v>-842187.5</v>
          </cell>
          <cell r="AN1124">
            <v>-1010625</v>
          </cell>
          <cell r="AO1124" t="str">
            <v>65a</v>
          </cell>
        </row>
        <row r="1125">
          <cell r="AB1125">
            <v>-487500</v>
          </cell>
          <cell r="AN1125">
            <v>-585000</v>
          </cell>
          <cell r="AO1125" t="str">
            <v>65a</v>
          </cell>
        </row>
        <row r="1126">
          <cell r="AB1126">
            <v>-2201792.52</v>
          </cell>
          <cell r="AN1126">
            <v>-2110956.0016666665</v>
          </cell>
          <cell r="AO1126" t="str">
            <v>65a</v>
          </cell>
        </row>
        <row r="1127">
          <cell r="AB1127">
            <v>-1968.42</v>
          </cell>
          <cell r="AN1127">
            <v>-63117.797500000008</v>
          </cell>
          <cell r="AO1127" t="str">
            <v>65a</v>
          </cell>
        </row>
        <row r="1128">
          <cell r="AB1128">
            <v>-128480.64</v>
          </cell>
          <cell r="AN1128">
            <v>-16060.08</v>
          </cell>
        </row>
        <row r="1129">
          <cell r="AB1129">
            <v>-11355.43</v>
          </cell>
          <cell r="AN1129">
            <v>-19583.491250000003</v>
          </cell>
          <cell r="AO1129" t="str">
            <v>65a</v>
          </cell>
        </row>
        <row r="1130">
          <cell r="AB1130">
            <v>0</v>
          </cell>
          <cell r="AN1130">
            <v>-16332.467500000001</v>
          </cell>
          <cell r="AO1130" t="str">
            <v xml:space="preserve"> </v>
          </cell>
        </row>
        <row r="1131">
          <cell r="AB1131">
            <v>0</v>
          </cell>
          <cell r="AN1131">
            <v>-40036.249999999993</v>
          </cell>
          <cell r="AO1131" t="str">
            <v>65b</v>
          </cell>
        </row>
        <row r="1132">
          <cell r="AB1132">
            <v>-4441250</v>
          </cell>
          <cell r="AN1132">
            <v>-2422500</v>
          </cell>
          <cell r="AO1132" t="str">
            <v>65a</v>
          </cell>
        </row>
        <row r="1133">
          <cell r="AB1133">
            <v>-3208333.15</v>
          </cell>
          <cell r="AN1133">
            <v>-1749999.8366666667</v>
          </cell>
          <cell r="AO1133" t="str">
            <v>65a</v>
          </cell>
        </row>
        <row r="1134">
          <cell r="AB1134">
            <v>-16785.45</v>
          </cell>
          <cell r="AN1134">
            <v>-2034.8454166666668</v>
          </cell>
          <cell r="AO1134" t="str">
            <v xml:space="preserve"> </v>
          </cell>
        </row>
        <row r="1135">
          <cell r="AB1135">
            <v>-45879.18</v>
          </cell>
          <cell r="AN1135">
            <v>-13952.984999999999</v>
          </cell>
          <cell r="AO1135" t="str">
            <v>65b</v>
          </cell>
        </row>
        <row r="1136">
          <cell r="AB1136">
            <v>-561666.5</v>
          </cell>
          <cell r="AN1136">
            <v>-3369999.8533333335</v>
          </cell>
          <cell r="AO1136" t="str">
            <v>65a</v>
          </cell>
        </row>
        <row r="1137">
          <cell r="AB1137">
            <v>-53523.61</v>
          </cell>
          <cell r="AN1137">
            <v>-15611.052916666667</v>
          </cell>
          <cell r="AO1137" t="str">
            <v>65a</v>
          </cell>
        </row>
        <row r="1138">
          <cell r="AB1138">
            <v>-88660.63</v>
          </cell>
          <cell r="AN1138">
            <v>-69210.078749999986</v>
          </cell>
          <cell r="AO1138" t="str">
            <v xml:space="preserve"> </v>
          </cell>
        </row>
        <row r="1139">
          <cell r="AB1139">
            <v>-8208750</v>
          </cell>
          <cell r="AN1139">
            <v>-4477500</v>
          </cell>
          <cell r="AO1139" t="str">
            <v>65a</v>
          </cell>
        </row>
        <row r="1140">
          <cell r="AB1140">
            <v>-871979.18</v>
          </cell>
          <cell r="AN1140">
            <v>-481350.17166666669</v>
          </cell>
          <cell r="AO1140" t="str">
            <v>65a</v>
          </cell>
        </row>
        <row r="1141">
          <cell r="AB1141">
            <v>0</v>
          </cell>
          <cell r="AN1141">
            <v>-3600.4145833333332</v>
          </cell>
          <cell r="AO1141" t="str">
            <v>65a</v>
          </cell>
        </row>
        <row r="1142">
          <cell r="AB1142">
            <v>-877500</v>
          </cell>
          <cell r="AN1142">
            <v>-5265000</v>
          </cell>
          <cell r="AO1142" t="str">
            <v>65a</v>
          </cell>
        </row>
        <row r="1143">
          <cell r="AB1143">
            <v>0</v>
          </cell>
          <cell r="AN1143">
            <v>0</v>
          </cell>
          <cell r="AO1143" t="str">
            <v>65a</v>
          </cell>
        </row>
        <row r="1144">
          <cell r="AB1144">
            <v>-7497750.0199999996</v>
          </cell>
          <cell r="AN1144">
            <v>-5028282.7833333332</v>
          </cell>
          <cell r="AO1144" t="str">
            <v>65a</v>
          </cell>
        </row>
        <row r="1145">
          <cell r="AB1145">
            <v>0</v>
          </cell>
          <cell r="AN1145">
            <v>0</v>
          </cell>
          <cell r="AO1145" t="str">
            <v>65a</v>
          </cell>
        </row>
        <row r="1146">
          <cell r="AB1146">
            <v>0</v>
          </cell>
          <cell r="AN1146">
            <v>-1444059.1666666667</v>
          </cell>
          <cell r="AO1146" t="str">
            <v>65a</v>
          </cell>
        </row>
        <row r="1147">
          <cell r="AB1147">
            <v>-937499.98</v>
          </cell>
          <cell r="AN1147">
            <v>-632523.1216666667</v>
          </cell>
          <cell r="AO1147" t="str">
            <v>65a</v>
          </cell>
        </row>
        <row r="1148">
          <cell r="AB1148">
            <v>-576916.68999999994</v>
          </cell>
          <cell r="AN1148">
            <v>-937489.58791666676</v>
          </cell>
          <cell r="AO1148" t="str">
            <v>65a</v>
          </cell>
        </row>
        <row r="1149">
          <cell r="AB1149">
            <v>-99450</v>
          </cell>
          <cell r="AN1149">
            <v>-161606.25</v>
          </cell>
          <cell r="AO1149" t="str">
            <v>65a</v>
          </cell>
        </row>
        <row r="1150">
          <cell r="AB1150">
            <v>2345.3200000000002</v>
          </cell>
          <cell r="AN1150">
            <v>-3529.935833333333</v>
          </cell>
        </row>
        <row r="1151">
          <cell r="AB1151">
            <v>-25878.49</v>
          </cell>
          <cell r="AN1151">
            <v>-14838.407500000001</v>
          </cell>
          <cell r="AO1151" t="str">
            <v>65b</v>
          </cell>
        </row>
        <row r="1152">
          <cell r="AB1152">
            <v>-1639462.5</v>
          </cell>
          <cell r="AN1152">
            <v>-267989.0625</v>
          </cell>
          <cell r="AO1152" t="str">
            <v>65a</v>
          </cell>
        </row>
        <row r="1153">
          <cell r="AB1153">
            <v>0</v>
          </cell>
          <cell r="AN1153">
            <v>0</v>
          </cell>
          <cell r="AO1153" t="str">
            <v>65a</v>
          </cell>
        </row>
        <row r="1154">
          <cell r="AB1154">
            <v>-1473607.13</v>
          </cell>
          <cell r="AN1154">
            <v>-1349490.7437500001</v>
          </cell>
          <cell r="AO1154" t="str">
            <v>65a</v>
          </cell>
        </row>
        <row r="1155">
          <cell r="AB1155">
            <v>-914398.34</v>
          </cell>
          <cell r="AN1155">
            <v>-153496.40833333333</v>
          </cell>
          <cell r="AO1155" t="str">
            <v>65a</v>
          </cell>
        </row>
        <row r="1156">
          <cell r="AB1156">
            <v>-495678.29</v>
          </cell>
          <cell r="AN1156">
            <v>-102337.96166666667</v>
          </cell>
          <cell r="AO1156" t="str">
            <v>65a</v>
          </cell>
        </row>
        <row r="1157">
          <cell r="AB1157">
            <v>-21336.74</v>
          </cell>
          <cell r="AN1157">
            <v>-5100.7441666666673</v>
          </cell>
          <cell r="AO1157" t="str">
            <v>65a</v>
          </cell>
        </row>
        <row r="1158">
          <cell r="AB1158">
            <v>0</v>
          </cell>
          <cell r="AN1158">
            <v>0</v>
          </cell>
          <cell r="AO1158" t="str">
            <v>65a</v>
          </cell>
        </row>
        <row r="1159">
          <cell r="AB1159">
            <v>0</v>
          </cell>
          <cell r="AN1159">
            <v>902.25916666666672</v>
          </cell>
        </row>
        <row r="1160">
          <cell r="AB1160">
            <v>0</v>
          </cell>
          <cell r="AN1160">
            <v>0</v>
          </cell>
          <cell r="AO1160" t="str">
            <v>65a</v>
          </cell>
        </row>
        <row r="1161">
          <cell r="AB1161">
            <v>0</v>
          </cell>
          <cell r="AN1161">
            <v>0</v>
          </cell>
          <cell r="AO1161" t="str">
            <v>65a</v>
          </cell>
        </row>
        <row r="1162">
          <cell r="AB1162">
            <v>0</v>
          </cell>
          <cell r="AN1162">
            <v>0</v>
          </cell>
          <cell r="AO1162" t="str">
            <v>65a</v>
          </cell>
        </row>
        <row r="1163">
          <cell r="AB1163">
            <v>0</v>
          </cell>
          <cell r="AN1163">
            <v>0</v>
          </cell>
        </row>
        <row r="1164">
          <cell r="AB1164">
            <v>0</v>
          </cell>
          <cell r="AN1164">
            <v>0</v>
          </cell>
          <cell r="AO1164" t="str">
            <v>65a</v>
          </cell>
        </row>
        <row r="1165">
          <cell r="AB1165">
            <v>0</v>
          </cell>
          <cell r="AN1165">
            <v>0</v>
          </cell>
          <cell r="AO1165" t="str">
            <v>65a</v>
          </cell>
        </row>
        <row r="1166">
          <cell r="AB1166">
            <v>0</v>
          </cell>
          <cell r="AN1166">
            <v>0</v>
          </cell>
          <cell r="AO1166" t="str">
            <v xml:space="preserve"> </v>
          </cell>
        </row>
        <row r="1167">
          <cell r="AB1167">
            <v>-733011.79</v>
          </cell>
          <cell r="AN1167">
            <v>-1280568.8983333332</v>
          </cell>
          <cell r="AO1167" t="str">
            <v xml:space="preserve"> </v>
          </cell>
        </row>
        <row r="1168">
          <cell r="AB1168">
            <v>-1792788</v>
          </cell>
          <cell r="AN1168">
            <v>-2013055.8266666669</v>
          </cell>
          <cell r="AO1168" t="str">
            <v xml:space="preserve"> </v>
          </cell>
        </row>
        <row r="1169">
          <cell r="AB1169">
            <v>-40464.239999999998</v>
          </cell>
          <cell r="AN1169">
            <v>-82731.853333333333</v>
          </cell>
        </row>
        <row r="1170">
          <cell r="AB1170">
            <v>-40464.239999999998</v>
          </cell>
          <cell r="AN1170">
            <v>-82731.853333333333</v>
          </cell>
        </row>
        <row r="1171">
          <cell r="AB1171">
            <v>-6876.8</v>
          </cell>
          <cell r="AN1171">
            <v>-56341.233333333337</v>
          </cell>
        </row>
        <row r="1172">
          <cell r="AB1172">
            <v>-6876.8</v>
          </cell>
          <cell r="AN1172">
            <v>-56341.233333333337</v>
          </cell>
        </row>
        <row r="1173">
          <cell r="AB1173">
            <v>-14434.16</v>
          </cell>
          <cell r="AN1173">
            <v>-69596.513333333321</v>
          </cell>
        </row>
        <row r="1174">
          <cell r="AB1174">
            <v>0</v>
          </cell>
          <cell r="AN1174">
            <v>-1016033.86375</v>
          </cell>
        </row>
        <row r="1175">
          <cell r="AB1175">
            <v>-991249.05</v>
          </cell>
          <cell r="AN1175">
            <v>-813731.97083333321</v>
          </cell>
          <cell r="AO1175" t="str">
            <v>65a</v>
          </cell>
        </row>
        <row r="1176">
          <cell r="AB1176">
            <v>0</v>
          </cell>
          <cell r="AN1176">
            <v>0</v>
          </cell>
          <cell r="AO1176" t="str">
            <v xml:space="preserve"> </v>
          </cell>
        </row>
        <row r="1177">
          <cell r="AB1177">
            <v>0</v>
          </cell>
          <cell r="AN1177">
            <v>-4422.1099999999997</v>
          </cell>
          <cell r="AO1177" t="str">
            <v>65a</v>
          </cell>
        </row>
        <row r="1178">
          <cell r="AB1178">
            <v>0</v>
          </cell>
          <cell r="AN1178">
            <v>-224579.63916666666</v>
          </cell>
        </row>
        <row r="1179">
          <cell r="AB1179">
            <v>-755793</v>
          </cell>
          <cell r="AN1179">
            <v>-1077924.4350000001</v>
          </cell>
          <cell r="AO1179" t="str">
            <v>65b</v>
          </cell>
        </row>
        <row r="1180">
          <cell r="AB1180">
            <v>-1141872.83</v>
          </cell>
          <cell r="AN1180">
            <v>-906743.10041666671</v>
          </cell>
          <cell r="AO1180" t="str">
            <v>65a</v>
          </cell>
        </row>
        <row r="1181">
          <cell r="AB1181">
            <v>-745021.63</v>
          </cell>
          <cell r="AN1181">
            <v>-774838.23375000013</v>
          </cell>
          <cell r="AO1181" t="str">
            <v>65a</v>
          </cell>
        </row>
        <row r="1182">
          <cell r="AB1182">
            <v>-239434.99</v>
          </cell>
          <cell r="AN1182">
            <v>-303729.65208333347</v>
          </cell>
          <cell r="AO1182" t="str">
            <v>65a</v>
          </cell>
        </row>
        <row r="1183">
          <cell r="AB1183">
            <v>0</v>
          </cell>
          <cell r="AN1183">
            <v>0</v>
          </cell>
          <cell r="AO1183" t="str">
            <v>65a</v>
          </cell>
        </row>
        <row r="1184">
          <cell r="AB1184">
            <v>0</v>
          </cell>
          <cell r="AN1184">
            <v>-20833.333333333332</v>
          </cell>
          <cell r="AO1184" t="str">
            <v>65a</v>
          </cell>
        </row>
        <row r="1185">
          <cell r="AB1185">
            <v>0</v>
          </cell>
          <cell r="AN1185">
            <v>0</v>
          </cell>
          <cell r="AO1185" t="str">
            <v>65a</v>
          </cell>
        </row>
        <row r="1186">
          <cell r="AB1186">
            <v>0</v>
          </cell>
          <cell r="AN1186">
            <v>161.22333333333333</v>
          </cell>
          <cell r="AO1186" t="str">
            <v>65a</v>
          </cell>
        </row>
        <row r="1187">
          <cell r="AB1187">
            <v>0</v>
          </cell>
          <cell r="AN1187">
            <v>-1533333.3333333333</v>
          </cell>
        </row>
        <row r="1188">
          <cell r="AB1188">
            <v>0</v>
          </cell>
          <cell r="AN1188">
            <v>0</v>
          </cell>
        </row>
        <row r="1189">
          <cell r="AB1189">
            <v>0</v>
          </cell>
          <cell r="AN1189">
            <v>-1122855</v>
          </cell>
          <cell r="AO1189" t="str">
            <v>41</v>
          </cell>
        </row>
        <row r="1190">
          <cell r="AB1190">
            <v>-633689.44999999995</v>
          </cell>
          <cell r="AN1190">
            <v>-695651.30708333349</v>
          </cell>
          <cell r="AO1190" t="str">
            <v>63</v>
          </cell>
        </row>
        <row r="1191">
          <cell r="AB1191">
            <v>-3306489.7</v>
          </cell>
          <cell r="AN1191">
            <v>-4731023.9604166672</v>
          </cell>
          <cell r="AO1191" t="str">
            <v>63</v>
          </cell>
        </row>
        <row r="1192">
          <cell r="AB1192">
            <v>-337286.52</v>
          </cell>
          <cell r="AN1192">
            <v>-344081.60499999998</v>
          </cell>
          <cell r="AO1192" t="str">
            <v>63</v>
          </cell>
        </row>
        <row r="1193">
          <cell r="AB1193">
            <v>0</v>
          </cell>
          <cell r="AN1193">
            <v>0</v>
          </cell>
          <cell r="AO1193" t="str">
            <v>20</v>
          </cell>
          <cell r="AP1193">
            <v>30</v>
          </cell>
        </row>
        <row r="1194">
          <cell r="AB1194">
            <v>0</v>
          </cell>
          <cell r="AN1194">
            <v>0</v>
          </cell>
          <cell r="AO1194" t="str">
            <v>20</v>
          </cell>
          <cell r="AP1194">
            <v>30</v>
          </cell>
        </row>
        <row r="1195">
          <cell r="AB1195">
            <v>0</v>
          </cell>
          <cell r="AN1195">
            <v>0</v>
          </cell>
          <cell r="AO1195" t="str">
            <v>20</v>
          </cell>
          <cell r="AP1195">
            <v>30</v>
          </cell>
        </row>
        <row r="1196">
          <cell r="AB1196">
            <v>0</v>
          </cell>
          <cell r="AN1196">
            <v>0</v>
          </cell>
          <cell r="AO1196" t="str">
            <v>20</v>
          </cell>
          <cell r="AP1196">
            <v>30</v>
          </cell>
        </row>
        <row r="1197">
          <cell r="AB1197">
            <v>0</v>
          </cell>
          <cell r="AN1197">
            <v>0</v>
          </cell>
          <cell r="AO1197" t="str">
            <v>20</v>
          </cell>
          <cell r="AP1197">
            <v>30</v>
          </cell>
        </row>
        <row r="1198">
          <cell r="AB1198">
            <v>0</v>
          </cell>
          <cell r="AN1198">
            <v>0</v>
          </cell>
          <cell r="AO1198" t="str">
            <v>20</v>
          </cell>
          <cell r="AP1198">
            <v>30</v>
          </cell>
        </row>
        <row r="1199">
          <cell r="AB1199">
            <v>-3304.85</v>
          </cell>
          <cell r="AN1199">
            <v>-432482.37041666667</v>
          </cell>
          <cell r="AO1199" t="str">
            <v>20</v>
          </cell>
          <cell r="AP1199" t="str">
            <v>30</v>
          </cell>
        </row>
        <row r="1200">
          <cell r="AB1200">
            <v>-2555632.5299999998</v>
          </cell>
          <cell r="AN1200">
            <v>-2635200.0229166667</v>
          </cell>
          <cell r="AO1200" t="str">
            <v>20</v>
          </cell>
          <cell r="AP1200" t="str">
            <v>30</v>
          </cell>
        </row>
        <row r="1201">
          <cell r="AB1201">
            <v>-18889759.530000001</v>
          </cell>
          <cell r="AN1201">
            <v>-18517789.530000005</v>
          </cell>
          <cell r="AO1201" t="str">
            <v>20</v>
          </cell>
          <cell r="AP1201" t="str">
            <v>30</v>
          </cell>
        </row>
        <row r="1202">
          <cell r="AB1202">
            <v>-12354716.17</v>
          </cell>
          <cell r="AN1202">
            <v>-10878068.713750001</v>
          </cell>
          <cell r="AO1202" t="str">
            <v>63</v>
          </cell>
          <cell r="AP1202" t="str">
            <v xml:space="preserve"> </v>
          </cell>
        </row>
        <row r="1203">
          <cell r="AB1203">
            <v>-464683.58</v>
          </cell>
          <cell r="AN1203">
            <v>-446087.59291666659</v>
          </cell>
          <cell r="AO1203" t="str">
            <v>63</v>
          </cell>
        </row>
        <row r="1204">
          <cell r="AB1204">
            <v>-10000</v>
          </cell>
          <cell r="AN1204">
            <v>-10000</v>
          </cell>
          <cell r="AO1204" t="str">
            <v>20</v>
          </cell>
          <cell r="AP1204" t="str">
            <v>30</v>
          </cell>
        </row>
        <row r="1205">
          <cell r="AB1205">
            <v>-25524.85</v>
          </cell>
          <cell r="AN1205">
            <v>-21496.120416666665</v>
          </cell>
          <cell r="AO1205" t="str">
            <v>63</v>
          </cell>
        </row>
        <row r="1206">
          <cell r="AB1206">
            <v>-42021.78</v>
          </cell>
          <cell r="AN1206">
            <v>-58110.346250000002</v>
          </cell>
          <cell r="AO1206" t="str">
            <v>63</v>
          </cell>
        </row>
        <row r="1207">
          <cell r="AB1207">
            <v>-652279.19999999995</v>
          </cell>
          <cell r="AN1207">
            <v>-279358.72916666663</v>
          </cell>
          <cell r="AO1207" t="str">
            <v>20</v>
          </cell>
          <cell r="AP1207">
            <v>30</v>
          </cell>
        </row>
        <row r="1208">
          <cell r="AB1208">
            <v>-2851582.64</v>
          </cell>
          <cell r="AN1208">
            <v>-742245.76208333333</v>
          </cell>
          <cell r="AO1208" t="str">
            <v>20</v>
          </cell>
          <cell r="AP1208">
            <v>30</v>
          </cell>
        </row>
        <row r="1209">
          <cell r="AB1209">
            <v>-1589346.19</v>
          </cell>
          <cell r="AN1209">
            <v>-678524.13458333339</v>
          </cell>
          <cell r="AO1209" t="str">
            <v>20</v>
          </cell>
          <cell r="AP1209">
            <v>30</v>
          </cell>
        </row>
        <row r="1210">
          <cell r="AB1210">
            <v>-1016768.79</v>
          </cell>
          <cell r="AN1210">
            <v>-369260.24958333327</v>
          </cell>
          <cell r="AO1210" t="str">
            <v>20</v>
          </cell>
          <cell r="AP1210">
            <v>30</v>
          </cell>
        </row>
        <row r="1211">
          <cell r="AB1211">
            <v>-3089713.86</v>
          </cell>
          <cell r="AN1211">
            <v>-2470607.5100000002</v>
          </cell>
        </row>
        <row r="1212">
          <cell r="AB1212">
            <v>-5000</v>
          </cell>
          <cell r="AN1212">
            <v>-5000</v>
          </cell>
        </row>
        <row r="1213">
          <cell r="AB1213">
            <v>-26668727.57</v>
          </cell>
          <cell r="AN1213">
            <v>-24835876.166250002</v>
          </cell>
          <cell r="AO1213" t="str">
            <v>65a</v>
          </cell>
        </row>
        <row r="1214">
          <cell r="AB1214">
            <v>0</v>
          </cell>
          <cell r="AN1214">
            <v>0</v>
          </cell>
          <cell r="AO1214" t="str">
            <v>65a</v>
          </cell>
        </row>
        <row r="1215">
          <cell r="AB1215">
            <v>0</v>
          </cell>
          <cell r="AN1215">
            <v>-808150</v>
          </cell>
        </row>
        <row r="1216">
          <cell r="AB1216">
            <v>-2410058.23</v>
          </cell>
          <cell r="AN1216">
            <v>-1377995.5216666667</v>
          </cell>
        </row>
        <row r="1217">
          <cell r="AB1217">
            <v>-9934029.5600000005</v>
          </cell>
          <cell r="AN1217">
            <v>-10149244.116249999</v>
          </cell>
          <cell r="AO1217" t="str">
            <v>47</v>
          </cell>
        </row>
        <row r="1218">
          <cell r="AB1218">
            <v>-2992.04</v>
          </cell>
          <cell r="AN1218">
            <v>-186.04916666666668</v>
          </cell>
        </row>
        <row r="1219">
          <cell r="AB1219">
            <v>0</v>
          </cell>
          <cell r="AN1219">
            <v>0</v>
          </cell>
          <cell r="AO1219" t="str">
            <v>65a</v>
          </cell>
        </row>
        <row r="1220">
          <cell r="AB1220">
            <v>-28224</v>
          </cell>
          <cell r="AN1220">
            <v>-13128</v>
          </cell>
          <cell r="AO1220" t="str">
            <v>49</v>
          </cell>
        </row>
        <row r="1221">
          <cell r="AB1221">
            <v>0</v>
          </cell>
          <cell r="AN1221">
            <v>0</v>
          </cell>
          <cell r="AO1221" t="str">
            <v>3</v>
          </cell>
        </row>
        <row r="1222">
          <cell r="AB1222">
            <v>0</v>
          </cell>
          <cell r="AN1222">
            <v>0</v>
          </cell>
          <cell r="AO1222">
            <v>2</v>
          </cell>
        </row>
        <row r="1223">
          <cell r="AB1223">
            <v>-2106234.98</v>
          </cell>
          <cell r="AN1223">
            <v>-1795089.3741666665</v>
          </cell>
          <cell r="AO1223" t="str">
            <v>49</v>
          </cell>
        </row>
        <row r="1224">
          <cell r="AB1224">
            <v>-17801000</v>
          </cell>
          <cell r="AN1224">
            <v>-17229846.041666668</v>
          </cell>
          <cell r="AO1224" t="str">
            <v>49</v>
          </cell>
        </row>
        <row r="1225">
          <cell r="AB1225">
            <v>-58986.21</v>
          </cell>
          <cell r="AN1225">
            <v>-55135.612083333333</v>
          </cell>
          <cell r="AO1225" t="str">
            <v>49</v>
          </cell>
        </row>
        <row r="1226">
          <cell r="AB1226">
            <v>-8277452.4500000002</v>
          </cell>
          <cell r="AN1226">
            <v>-6191500.3154166667</v>
          </cell>
          <cell r="AO1226" t="str">
            <v>49</v>
          </cell>
        </row>
        <row r="1227">
          <cell r="AB1227">
            <v>-39032.26</v>
          </cell>
          <cell r="AN1227">
            <v>-18947.524999999998</v>
          </cell>
          <cell r="AO1227" t="str">
            <v>65a</v>
          </cell>
        </row>
        <row r="1228">
          <cell r="AB1228">
            <v>0</v>
          </cell>
          <cell r="AN1228">
            <v>0</v>
          </cell>
          <cell r="AO1228" t="str">
            <v>65a</v>
          </cell>
        </row>
        <row r="1229">
          <cell r="AB1229">
            <v>0</v>
          </cell>
          <cell r="AN1229">
            <v>0</v>
          </cell>
          <cell r="AO1229" t="str">
            <v>65b</v>
          </cell>
        </row>
        <row r="1230">
          <cell r="AB1230">
            <v>-222809.33</v>
          </cell>
          <cell r="AN1230">
            <v>-229684.31000000003</v>
          </cell>
          <cell r="AO1230" t="str">
            <v>65a</v>
          </cell>
        </row>
        <row r="1231">
          <cell r="AB1231">
            <v>0</v>
          </cell>
          <cell r="AN1231">
            <v>-2127799.8633333333</v>
          </cell>
          <cell r="AO1231" t="str">
            <v xml:space="preserve"> </v>
          </cell>
        </row>
        <row r="1232">
          <cell r="AB1232">
            <v>0</v>
          </cell>
          <cell r="AN1232">
            <v>-75158.125</v>
          </cell>
          <cell r="AO1232" t="str">
            <v>65a</v>
          </cell>
        </row>
        <row r="1233">
          <cell r="AB1233">
            <v>-250015</v>
          </cell>
          <cell r="AN1233">
            <v>-102091.45833333333</v>
          </cell>
          <cell r="AO1233" t="str">
            <v>65a</v>
          </cell>
        </row>
        <row r="1234">
          <cell r="AB1234">
            <v>0</v>
          </cell>
          <cell r="AN1234">
            <v>0</v>
          </cell>
        </row>
        <row r="1235">
          <cell r="AB1235">
            <v>-13807132</v>
          </cell>
          <cell r="AN1235">
            <v>-14682130</v>
          </cell>
          <cell r="AO1235" t="str">
            <v>65a</v>
          </cell>
        </row>
        <row r="1236">
          <cell r="AB1236">
            <v>-8447.35</v>
          </cell>
          <cell r="AN1236">
            <v>-662.66375000000005</v>
          </cell>
          <cell r="AO1236" t="str">
            <v>65a</v>
          </cell>
        </row>
        <row r="1237">
          <cell r="AB1237">
            <v>0</v>
          </cell>
          <cell r="AN1237">
            <v>0</v>
          </cell>
          <cell r="AO1237" t="str">
            <v>65a</v>
          </cell>
        </row>
        <row r="1238">
          <cell r="AB1238">
            <v>0</v>
          </cell>
          <cell r="AN1238">
            <v>0</v>
          </cell>
          <cell r="AO1238" t="str">
            <v>65a</v>
          </cell>
        </row>
        <row r="1239">
          <cell r="AB1239">
            <v>0</v>
          </cell>
          <cell r="AN1239">
            <v>0</v>
          </cell>
        </row>
        <row r="1240">
          <cell r="AB1240">
            <v>-2140.5700000000002</v>
          </cell>
          <cell r="AN1240">
            <v>12539.422083333329</v>
          </cell>
          <cell r="AO1240" t="str">
            <v>65a</v>
          </cell>
        </row>
        <row r="1241">
          <cell r="AB1241">
            <v>0</v>
          </cell>
          <cell r="AN1241">
            <v>32.228333333333332</v>
          </cell>
          <cell r="AO1241" t="str">
            <v>65a</v>
          </cell>
        </row>
        <row r="1242">
          <cell r="AB1242">
            <v>-27312000</v>
          </cell>
          <cell r="AN1242">
            <v>-26056250</v>
          </cell>
        </row>
        <row r="1243">
          <cell r="AB1243">
            <v>-8686177.8599999994</v>
          </cell>
          <cell r="AN1243">
            <v>-17205758.129999999</v>
          </cell>
          <cell r="AO1243" t="str">
            <v>41</v>
          </cell>
        </row>
        <row r="1244">
          <cell r="AB1244">
            <v>-19900488.379999999</v>
          </cell>
          <cell r="AN1244">
            <v>-17458741.549166668</v>
          </cell>
          <cell r="AO1244" t="str">
            <v>49</v>
          </cell>
        </row>
        <row r="1245">
          <cell r="AB1245">
            <v>0</v>
          </cell>
          <cell r="AN1245">
            <v>0</v>
          </cell>
          <cell r="AO1245" t="str">
            <v>41</v>
          </cell>
        </row>
        <row r="1246">
          <cell r="AB1246">
            <v>0</v>
          </cell>
          <cell r="AN1246">
            <v>0</v>
          </cell>
          <cell r="AO1246" t="str">
            <v>41</v>
          </cell>
        </row>
        <row r="1247">
          <cell r="AB1247">
            <v>0</v>
          </cell>
          <cell r="AN1247">
            <v>0</v>
          </cell>
          <cell r="AO1247" t="str">
            <v>41</v>
          </cell>
        </row>
        <row r="1248">
          <cell r="AB1248">
            <v>0</v>
          </cell>
          <cell r="AN1248">
            <v>0</v>
          </cell>
          <cell r="AO1248" t="str">
            <v>41</v>
          </cell>
        </row>
        <row r="1249">
          <cell r="AB1249">
            <v>0</v>
          </cell>
          <cell r="AN1249">
            <v>-64610.625</v>
          </cell>
          <cell r="AO1249" t="str">
            <v>41</v>
          </cell>
        </row>
        <row r="1250">
          <cell r="AB1250">
            <v>0</v>
          </cell>
          <cell r="AN1250">
            <v>0</v>
          </cell>
          <cell r="AO1250" t="str">
            <v>41</v>
          </cell>
        </row>
        <row r="1251">
          <cell r="AB1251">
            <v>0</v>
          </cell>
          <cell r="AN1251">
            <v>0</v>
          </cell>
          <cell r="AO1251" t="str">
            <v>41</v>
          </cell>
        </row>
        <row r="1252">
          <cell r="AB1252">
            <v>0</v>
          </cell>
          <cell r="AN1252">
            <v>-291666.66666666669</v>
          </cell>
          <cell r="AO1252" t="str">
            <v>41</v>
          </cell>
        </row>
        <row r="1253">
          <cell r="AB1253">
            <v>0</v>
          </cell>
          <cell r="AN1253">
            <v>-337500</v>
          </cell>
          <cell r="AO1253" t="str">
            <v>41</v>
          </cell>
        </row>
        <row r="1254">
          <cell r="AB1254">
            <v>-513276.41</v>
          </cell>
          <cell r="AN1254">
            <v>-414767.9745833333</v>
          </cell>
          <cell r="AO1254" t="str">
            <v>41</v>
          </cell>
        </row>
        <row r="1255">
          <cell r="AB1255">
            <v>-225000</v>
          </cell>
          <cell r="AN1255">
            <v>-187500</v>
          </cell>
          <cell r="AO1255" t="str">
            <v>41</v>
          </cell>
        </row>
        <row r="1256">
          <cell r="AB1256">
            <v>-1982106.78</v>
          </cell>
          <cell r="AN1256">
            <v>-851180.21</v>
          </cell>
          <cell r="AO1256" t="str">
            <v>41</v>
          </cell>
        </row>
        <row r="1257">
          <cell r="AB1257">
            <v>0</v>
          </cell>
          <cell r="AN1257">
            <v>-35003.527916666666</v>
          </cell>
          <cell r="AO1257" t="str">
            <v>41</v>
          </cell>
        </row>
        <row r="1258">
          <cell r="AB1258">
            <v>0</v>
          </cell>
          <cell r="AN1258">
            <v>0</v>
          </cell>
          <cell r="AO1258" t="str">
            <v>65a</v>
          </cell>
        </row>
        <row r="1259">
          <cell r="AB1259">
            <v>0</v>
          </cell>
          <cell r="AN1259">
            <v>0</v>
          </cell>
          <cell r="AO1259" t="str">
            <v>65a</v>
          </cell>
        </row>
        <row r="1260">
          <cell r="AB1260">
            <v>0</v>
          </cell>
          <cell r="AN1260">
            <v>0</v>
          </cell>
          <cell r="AO1260" t="str">
            <v>65a</v>
          </cell>
        </row>
        <row r="1261">
          <cell r="AB1261">
            <v>0</v>
          </cell>
          <cell r="AN1261">
            <v>0</v>
          </cell>
          <cell r="AO1261" t="str">
            <v>65a</v>
          </cell>
        </row>
        <row r="1262">
          <cell r="AB1262">
            <v>0</v>
          </cell>
          <cell r="AN1262">
            <v>-95.734166666666667</v>
          </cell>
          <cell r="AO1262" t="str">
            <v>65a</v>
          </cell>
        </row>
        <row r="1263">
          <cell r="AB1263">
            <v>-7416.29</v>
          </cell>
          <cell r="AN1263">
            <v>-7416.2899999999981</v>
          </cell>
          <cell r="AO1263" t="str">
            <v>65a</v>
          </cell>
        </row>
        <row r="1264">
          <cell r="AB1264">
            <v>-5140.3599999999997</v>
          </cell>
          <cell r="AN1264">
            <v>-5140.3599999999997</v>
          </cell>
          <cell r="AO1264" t="str">
            <v>65a</v>
          </cell>
        </row>
        <row r="1265">
          <cell r="AB1265">
            <v>-11459.63</v>
          </cell>
          <cell r="AN1265">
            <v>-11459.630000000003</v>
          </cell>
          <cell r="AO1265" t="str">
            <v>65a</v>
          </cell>
        </row>
        <row r="1266">
          <cell r="AB1266">
            <v>-1479.6</v>
          </cell>
          <cell r="AN1266">
            <v>-1479.6000000000001</v>
          </cell>
          <cell r="AO1266" t="str">
            <v>65a</v>
          </cell>
        </row>
        <row r="1267">
          <cell r="AB1267">
            <v>-959.98</v>
          </cell>
          <cell r="AN1267">
            <v>-959.97999999999968</v>
          </cell>
          <cell r="AO1267" t="str">
            <v>65a</v>
          </cell>
        </row>
        <row r="1268">
          <cell r="AB1268">
            <v>-876.25</v>
          </cell>
          <cell r="AN1268">
            <v>-865.16583333333347</v>
          </cell>
          <cell r="AO1268" t="str">
            <v>65a</v>
          </cell>
        </row>
        <row r="1269">
          <cell r="AB1269">
            <v>-912.01</v>
          </cell>
          <cell r="AN1269">
            <v>-359.47541666666666</v>
          </cell>
          <cell r="AO1269" t="str">
            <v>65a</v>
          </cell>
        </row>
        <row r="1270">
          <cell r="AB1270">
            <v>-12.55</v>
          </cell>
          <cell r="AN1270">
            <v>-12.549999999999999</v>
          </cell>
          <cell r="AO1270" t="str">
            <v>65a</v>
          </cell>
        </row>
        <row r="1271">
          <cell r="AB1271">
            <v>-598.99</v>
          </cell>
          <cell r="AN1271">
            <v>-598.9899999999999</v>
          </cell>
          <cell r="AO1271" t="str">
            <v>65a</v>
          </cell>
        </row>
        <row r="1272">
          <cell r="AB1272">
            <v>-168.86</v>
          </cell>
          <cell r="AN1272">
            <v>-168.86000000000004</v>
          </cell>
          <cell r="AO1272" t="str">
            <v>65a</v>
          </cell>
        </row>
        <row r="1273">
          <cell r="AB1273">
            <v>0</v>
          </cell>
          <cell r="AN1273">
            <v>14.956250000000002</v>
          </cell>
          <cell r="AO1273" t="str">
            <v>65a</v>
          </cell>
        </row>
        <row r="1274">
          <cell r="AB1274">
            <v>-123.17</v>
          </cell>
          <cell r="AN1274">
            <v>-198.50750000000002</v>
          </cell>
          <cell r="AO1274" t="str">
            <v>65a</v>
          </cell>
        </row>
        <row r="1275">
          <cell r="AB1275">
            <v>-574.46</v>
          </cell>
          <cell r="AN1275">
            <v>-23.935833333333335</v>
          </cell>
          <cell r="AO1275" t="str">
            <v>65a</v>
          </cell>
        </row>
        <row r="1276">
          <cell r="AB1276">
            <v>-5718285</v>
          </cell>
          <cell r="AN1276">
            <v>-4486820.625</v>
          </cell>
          <cell r="AO1276" t="str">
            <v>41</v>
          </cell>
        </row>
        <row r="1277">
          <cell r="AB1277">
            <v>0</v>
          </cell>
          <cell r="AN1277">
            <v>-294955.23749999999</v>
          </cell>
          <cell r="AO1277" t="str">
            <v>41</v>
          </cell>
        </row>
        <row r="1278">
          <cell r="AB1278">
            <v>-7074602.9100000001</v>
          </cell>
          <cell r="AN1278">
            <v>-4269235.635416667</v>
          </cell>
          <cell r="AO1278" t="str">
            <v xml:space="preserve"> </v>
          </cell>
        </row>
        <row r="1279">
          <cell r="AB1279">
            <v>-2870186.23</v>
          </cell>
          <cell r="AN1279">
            <v>-1787976.9612499999</v>
          </cell>
          <cell r="AO1279" t="str">
            <v xml:space="preserve">65 </v>
          </cell>
        </row>
        <row r="1280">
          <cell r="AB1280">
            <v>5104426.16</v>
          </cell>
          <cell r="AN1280">
            <v>1790443.5249999997</v>
          </cell>
          <cell r="AO1280" t="str">
            <v xml:space="preserve"> </v>
          </cell>
        </row>
        <row r="1281">
          <cell r="AB1281">
            <v>1100761.99</v>
          </cell>
          <cell r="AN1281">
            <v>387028.17458333331</v>
          </cell>
          <cell r="AO1281" t="str">
            <v>65</v>
          </cell>
          <cell r="AP1281" t="str">
            <v xml:space="preserve"> </v>
          </cell>
        </row>
        <row r="1282">
          <cell r="AB1282">
            <v>-27589.17</v>
          </cell>
          <cell r="AN1282">
            <v>-6514.111249999999</v>
          </cell>
          <cell r="AO1282" t="str">
            <v>49</v>
          </cell>
        </row>
        <row r="1283">
          <cell r="AB1283">
            <v>-1552657.3</v>
          </cell>
          <cell r="AN1283">
            <v>-1667975.9050000003</v>
          </cell>
          <cell r="AO1283" t="str">
            <v xml:space="preserve"> </v>
          </cell>
        </row>
        <row r="1284">
          <cell r="AB1284">
            <v>-45410</v>
          </cell>
          <cell r="AN1284">
            <v>-72656</v>
          </cell>
          <cell r="AO1284" t="str">
            <v xml:space="preserve"> </v>
          </cell>
        </row>
        <row r="1285">
          <cell r="AB1285">
            <v>-30265.78</v>
          </cell>
          <cell r="AN1285">
            <v>-32179.628750000003</v>
          </cell>
        </row>
        <row r="1286">
          <cell r="AB1286">
            <v>0</v>
          </cell>
          <cell r="AN1286">
            <v>0</v>
          </cell>
          <cell r="AO1286" t="str">
            <v>23</v>
          </cell>
          <cell r="AP1286">
            <v>29</v>
          </cell>
        </row>
        <row r="1287">
          <cell r="AB1287">
            <v>0</v>
          </cell>
          <cell r="AN1287">
            <v>0</v>
          </cell>
        </row>
        <row r="1288">
          <cell r="AB1288">
            <v>-2702244.02</v>
          </cell>
          <cell r="AN1288">
            <v>-2850418.2045833333</v>
          </cell>
        </row>
        <row r="1289">
          <cell r="AB1289">
            <v>-33762.980000000003</v>
          </cell>
          <cell r="AN1289">
            <v>-30999.499166666661</v>
          </cell>
        </row>
        <row r="1290">
          <cell r="AB1290">
            <v>0</v>
          </cell>
          <cell r="AN1290">
            <v>0</v>
          </cell>
        </row>
        <row r="1291">
          <cell r="AB1291">
            <v>-92276.94</v>
          </cell>
          <cell r="AN1291">
            <v>-98497.855833333335</v>
          </cell>
        </row>
        <row r="1292">
          <cell r="AB1292">
            <v>-8165809</v>
          </cell>
          <cell r="AN1292">
            <v>-8165809</v>
          </cell>
          <cell r="AO1292" t="str">
            <v>10</v>
          </cell>
        </row>
        <row r="1293">
          <cell r="AB1293">
            <v>4614264</v>
          </cell>
          <cell r="AN1293">
            <v>4300195.875</v>
          </cell>
          <cell r="AO1293" t="str">
            <v>10</v>
          </cell>
        </row>
        <row r="1294">
          <cell r="AB1294">
            <v>-10135707.039999999</v>
          </cell>
          <cell r="AN1294">
            <v>-12923100.119583333</v>
          </cell>
        </row>
        <row r="1295">
          <cell r="AB1295">
            <v>-887313.59</v>
          </cell>
          <cell r="AN1295">
            <v>-947812.25</v>
          </cell>
          <cell r="AO1295" t="str">
            <v>12</v>
          </cell>
        </row>
        <row r="1296">
          <cell r="AB1296">
            <v>0</v>
          </cell>
          <cell r="AN1296">
            <v>-19380.39875</v>
          </cell>
          <cell r="AO1296" t="str">
            <v>12</v>
          </cell>
        </row>
        <row r="1297">
          <cell r="AB1297">
            <v>-192765.41</v>
          </cell>
          <cell r="AN1297">
            <v>-122056.57791666668</v>
          </cell>
          <cell r="AO1297" t="str">
            <v>12</v>
          </cell>
        </row>
        <row r="1298">
          <cell r="AB1298">
            <v>-71851894.799999997</v>
          </cell>
          <cell r="AN1298">
            <v>-71851894.799999982</v>
          </cell>
          <cell r="AO1298" t="str">
            <v>64</v>
          </cell>
        </row>
        <row r="1299">
          <cell r="AB1299">
            <v>-3497000</v>
          </cell>
          <cell r="AN1299">
            <v>-3623291.6666666665</v>
          </cell>
          <cell r="AO1299" t="str">
            <v>22</v>
          </cell>
          <cell r="AP1299">
            <v>31</v>
          </cell>
        </row>
        <row r="1300">
          <cell r="AB1300">
            <v>-647743</v>
          </cell>
          <cell r="AN1300">
            <v>-1288879.25</v>
          </cell>
          <cell r="AO1300" t="str">
            <v>22</v>
          </cell>
          <cell r="AP1300">
            <v>32</v>
          </cell>
        </row>
        <row r="1301">
          <cell r="AB1301">
            <v>-337279618</v>
          </cell>
          <cell r="AN1301">
            <v>-328736616.95833331</v>
          </cell>
          <cell r="AO1301" t="str">
            <v>22</v>
          </cell>
          <cell r="AP1301">
            <v>33</v>
          </cell>
        </row>
        <row r="1302">
          <cell r="AB1302">
            <v>-939000</v>
          </cell>
          <cell r="AN1302">
            <v>-942583.33333333337</v>
          </cell>
          <cell r="AO1302" t="str">
            <v>22</v>
          </cell>
          <cell r="AP1302">
            <v>34</v>
          </cell>
        </row>
        <row r="1303">
          <cell r="AB1303">
            <v>-32874</v>
          </cell>
          <cell r="AN1303">
            <v>-32874</v>
          </cell>
          <cell r="AO1303" t="str">
            <v>22</v>
          </cell>
          <cell r="AP1303" t="str">
            <v>35</v>
          </cell>
        </row>
        <row r="1304">
          <cell r="AB1304">
            <v>-55683000</v>
          </cell>
          <cell r="AN1304">
            <v>-45478416.666666664</v>
          </cell>
          <cell r="AO1304" t="str">
            <v>64</v>
          </cell>
        </row>
        <row r="1305">
          <cell r="AB1305">
            <v>141000</v>
          </cell>
          <cell r="AN1305">
            <v>-6125</v>
          </cell>
          <cell r="AO1305" t="str">
            <v xml:space="preserve"> </v>
          </cell>
        </row>
        <row r="1306">
          <cell r="AB1306">
            <v>904152.97</v>
          </cell>
          <cell r="AN1306">
            <v>904152.97000000009</v>
          </cell>
          <cell r="AO1306" t="str">
            <v>64</v>
          </cell>
        </row>
        <row r="1307">
          <cell r="AB1307">
            <v>-796000</v>
          </cell>
          <cell r="AN1307">
            <v>-266416.66666666669</v>
          </cell>
          <cell r="AO1307" t="str">
            <v>66a</v>
          </cell>
        </row>
        <row r="1308">
          <cell r="AB1308">
            <v>-27673328.77</v>
          </cell>
          <cell r="AN1308">
            <v>-27673328.77</v>
          </cell>
          <cell r="AO1308" t="str">
            <v>64</v>
          </cell>
        </row>
        <row r="1309">
          <cell r="AB1309">
            <v>-4489581</v>
          </cell>
          <cell r="AN1309">
            <v>-4489581</v>
          </cell>
          <cell r="AO1309" t="str">
            <v>64</v>
          </cell>
        </row>
        <row r="1310">
          <cell r="AB1310">
            <v>-269554.90999999997</v>
          </cell>
          <cell r="AN1310">
            <v>-269554.91000000003</v>
          </cell>
          <cell r="AO1310" t="str">
            <v>64</v>
          </cell>
        </row>
        <row r="1311">
          <cell r="AB1311">
            <v>-443787.06</v>
          </cell>
          <cell r="AN1311">
            <v>-443787.05999999988</v>
          </cell>
          <cell r="AO1311" t="str">
            <v>64</v>
          </cell>
        </row>
        <row r="1312">
          <cell r="AB1312">
            <v>-1614.97</v>
          </cell>
          <cell r="AN1312">
            <v>-1614.97</v>
          </cell>
          <cell r="AO1312" t="str">
            <v>64</v>
          </cell>
        </row>
        <row r="1313">
          <cell r="AB1313">
            <v>-48687.62</v>
          </cell>
          <cell r="AN1313">
            <v>-48687.62</v>
          </cell>
          <cell r="AO1313" t="str">
            <v>64</v>
          </cell>
        </row>
        <row r="1314">
          <cell r="AB1314">
            <v>-76732.02</v>
          </cell>
          <cell r="AN1314">
            <v>-76732.02</v>
          </cell>
          <cell r="AO1314" t="str">
            <v>64</v>
          </cell>
        </row>
        <row r="1315">
          <cell r="AB1315">
            <v>-2475</v>
          </cell>
          <cell r="AN1315">
            <v>-2475</v>
          </cell>
          <cell r="AO1315" t="str">
            <v>64</v>
          </cell>
        </row>
        <row r="1316">
          <cell r="AB1316">
            <v>97405</v>
          </cell>
          <cell r="AN1316">
            <v>97405</v>
          </cell>
          <cell r="AO1316" t="str">
            <v>64</v>
          </cell>
        </row>
        <row r="1317">
          <cell r="AB1317">
            <v>-4106</v>
          </cell>
          <cell r="AN1317">
            <v>-4106</v>
          </cell>
          <cell r="AO1317" t="str">
            <v>64</v>
          </cell>
        </row>
        <row r="1318">
          <cell r="AB1318">
            <v>-171529</v>
          </cell>
          <cell r="AN1318">
            <v>-171529</v>
          </cell>
          <cell r="AO1318" t="str">
            <v>64</v>
          </cell>
        </row>
        <row r="1319">
          <cell r="AB1319">
            <v>-152467</v>
          </cell>
          <cell r="AN1319">
            <v>-152467</v>
          </cell>
          <cell r="AO1319" t="str">
            <v>64</v>
          </cell>
        </row>
        <row r="1320">
          <cell r="AB1320">
            <v>1365117.79</v>
          </cell>
          <cell r="AN1320">
            <v>1365117.7899999998</v>
          </cell>
          <cell r="AO1320" t="str">
            <v>66a</v>
          </cell>
        </row>
        <row r="1321">
          <cell r="AB1321">
            <v>0</v>
          </cell>
          <cell r="AN1321">
            <v>0</v>
          </cell>
          <cell r="AO1321" t="str">
            <v>22</v>
          </cell>
          <cell r="AP1321">
            <v>36</v>
          </cell>
        </row>
        <row r="1322">
          <cell r="AB1322">
            <v>0</v>
          </cell>
          <cell r="AN1322">
            <v>0</v>
          </cell>
          <cell r="AO1322" t="str">
            <v xml:space="preserve"> </v>
          </cell>
        </row>
        <row r="1323">
          <cell r="AB1323">
            <v>-477999.57</v>
          </cell>
          <cell r="AN1323">
            <v>-477999.57000000007</v>
          </cell>
          <cell r="AO1323" t="str">
            <v>66a</v>
          </cell>
        </row>
        <row r="1324">
          <cell r="AB1324">
            <v>-3665</v>
          </cell>
          <cell r="AN1324">
            <v>-3665</v>
          </cell>
          <cell r="AO1324" t="str">
            <v xml:space="preserve"> </v>
          </cell>
        </row>
        <row r="1325">
          <cell r="AB1325">
            <v>-7054000</v>
          </cell>
          <cell r="AN1325">
            <v>-6017416.666666667</v>
          </cell>
          <cell r="AO1325" t="str">
            <v>66a</v>
          </cell>
        </row>
        <row r="1326">
          <cell r="AB1326">
            <v>-947000</v>
          </cell>
          <cell r="AN1326">
            <v>-947000</v>
          </cell>
        </row>
        <row r="1327">
          <cell r="AB1327">
            <v>-4409226</v>
          </cell>
          <cell r="AN1327">
            <v>-3336176.0833333335</v>
          </cell>
          <cell r="AO1327" t="str">
            <v>22</v>
          </cell>
          <cell r="AP1327">
            <v>37</v>
          </cell>
        </row>
        <row r="1328">
          <cell r="AB1328">
            <v>0</v>
          </cell>
          <cell r="AN1328">
            <v>0</v>
          </cell>
          <cell r="AO1328" t="str">
            <v xml:space="preserve"> </v>
          </cell>
        </row>
        <row r="1329">
          <cell r="AB1329">
            <v>-68738.990000000005</v>
          </cell>
          <cell r="AN1329">
            <v>-137833.11666666667</v>
          </cell>
          <cell r="AO1329" t="str">
            <v>48</v>
          </cell>
        </row>
        <row r="1330">
          <cell r="AB1330">
            <v>16256</v>
          </cell>
          <cell r="AN1330">
            <v>15991.625</v>
          </cell>
          <cell r="AO1330" t="str">
            <v>48</v>
          </cell>
        </row>
        <row r="1331">
          <cell r="AB1331">
            <v>-148493689</v>
          </cell>
          <cell r="AN1331">
            <v>-160943064</v>
          </cell>
          <cell r="AO1331" t="str">
            <v>48</v>
          </cell>
        </row>
        <row r="1332">
          <cell r="AB1332">
            <v>353000</v>
          </cell>
          <cell r="AN1332">
            <v>23833.333333333332</v>
          </cell>
          <cell r="AO1332" t="str">
            <v xml:space="preserve"> </v>
          </cell>
        </row>
        <row r="1333">
          <cell r="AB1333">
            <v>0</v>
          </cell>
          <cell r="AN1333">
            <v>0</v>
          </cell>
          <cell r="AO1333" t="str">
            <v xml:space="preserve"> </v>
          </cell>
        </row>
        <row r="1334">
          <cell r="AB1334">
            <v>-3454000</v>
          </cell>
          <cell r="AN1334">
            <v>-4504000</v>
          </cell>
          <cell r="AO1334" t="str">
            <v xml:space="preserve"> </v>
          </cell>
        </row>
        <row r="1335">
          <cell r="AB1335">
            <v>-1673000</v>
          </cell>
          <cell r="AN1335">
            <v>-1673000</v>
          </cell>
        </row>
        <row r="1336">
          <cell r="AB1336">
            <v>0</v>
          </cell>
          <cell r="AN1336">
            <v>0</v>
          </cell>
          <cell r="AO1336" t="str">
            <v xml:space="preserve"> </v>
          </cell>
        </row>
        <row r="1337">
          <cell r="AB1337">
            <v>-15485174</v>
          </cell>
          <cell r="AN1337">
            <v>-16048552.75</v>
          </cell>
        </row>
        <row r="1338">
          <cell r="AB1338">
            <v>-41303000</v>
          </cell>
          <cell r="AN1338">
            <v>-36741625</v>
          </cell>
          <cell r="AO1338" t="str">
            <v>64</v>
          </cell>
        </row>
        <row r="1339">
          <cell r="AB1339">
            <v>-13198000</v>
          </cell>
          <cell r="AN1339">
            <v>-13451541.666666666</v>
          </cell>
          <cell r="AO1339">
            <v>22</v>
          </cell>
          <cell r="AP1339" t="str">
            <v>37a</v>
          </cell>
        </row>
        <row r="1340">
          <cell r="AB1340">
            <v>1332692</v>
          </cell>
          <cell r="AN1340">
            <v>1332692</v>
          </cell>
          <cell r="AO1340" t="str">
            <v>65b</v>
          </cell>
        </row>
        <row r="1341">
          <cell r="AB1341">
            <v>-3727000</v>
          </cell>
          <cell r="AN1341">
            <v>-4005291.6666666665</v>
          </cell>
          <cell r="AO1341" t="str">
            <v>22</v>
          </cell>
          <cell r="AP1341" t="str">
            <v>37b</v>
          </cell>
        </row>
        <row r="1342">
          <cell r="AB1342">
            <v>5635154.54</v>
          </cell>
          <cell r="AN1342">
            <v>5635154.54</v>
          </cell>
          <cell r="AO1342" t="str">
            <v>65b</v>
          </cell>
        </row>
        <row r="1343">
          <cell r="AB1343">
            <v>-10664000</v>
          </cell>
          <cell r="AN1343">
            <v>-10297666.666666666</v>
          </cell>
        </row>
        <row r="1344">
          <cell r="AB1344">
            <v>98028</v>
          </cell>
          <cell r="AN1344">
            <v>-117826.75</v>
          </cell>
          <cell r="AO1344" t="str">
            <v>41</v>
          </cell>
        </row>
        <row r="1345">
          <cell r="AB1345">
            <v>0</v>
          </cell>
          <cell r="AN1345">
            <v>-364583.33333333331</v>
          </cell>
        </row>
        <row r="1346">
          <cell r="AB1346">
            <v>-33312000</v>
          </cell>
          <cell r="AN1346">
            <v>-28985750</v>
          </cell>
          <cell r="AO1346" t="str">
            <v>66a</v>
          </cell>
        </row>
        <row r="1347">
          <cell r="AB1347">
            <v>-1430000</v>
          </cell>
          <cell r="AN1347">
            <v>-59583.333333333336</v>
          </cell>
          <cell r="AO1347" t="str">
            <v>47</v>
          </cell>
        </row>
        <row r="1348">
          <cell r="AB1348">
            <v>-72564653</v>
          </cell>
          <cell r="AN1348">
            <v>-72387225.291666672</v>
          </cell>
          <cell r="AO1348" t="str">
            <v>66a</v>
          </cell>
        </row>
        <row r="1349">
          <cell r="AB1349">
            <v>12663.58</v>
          </cell>
          <cell r="AN1349">
            <v>12135.92708333333</v>
          </cell>
          <cell r="AO1349">
            <v>6</v>
          </cell>
        </row>
        <row r="1350">
          <cell r="AB1350">
            <v>44658.07</v>
          </cell>
          <cell r="AN1350">
            <v>42899.414583333331</v>
          </cell>
          <cell r="AO1350">
            <v>6</v>
          </cell>
        </row>
        <row r="1351">
          <cell r="AB1351">
            <v>1780078.13</v>
          </cell>
          <cell r="AN1351">
            <v>1875439.4541666666</v>
          </cell>
          <cell r="AO1351">
            <v>6</v>
          </cell>
        </row>
        <row r="1352">
          <cell r="AB1352">
            <v>0</v>
          </cell>
          <cell r="AN1352">
            <v>0</v>
          </cell>
          <cell r="AO1352">
            <v>6</v>
          </cell>
        </row>
        <row r="1353">
          <cell r="AB1353">
            <v>3724980.33</v>
          </cell>
          <cell r="AN1353">
            <v>2809270.254999999</v>
          </cell>
          <cell r="AO1353">
            <v>6</v>
          </cell>
        </row>
        <row r="1354">
          <cell r="AB1354">
            <v>0</v>
          </cell>
          <cell r="AN1354">
            <v>0</v>
          </cell>
          <cell r="AO1354">
            <v>6</v>
          </cell>
        </row>
        <row r="1355">
          <cell r="AB1355">
            <v>0</v>
          </cell>
          <cell r="AN1355">
            <v>0</v>
          </cell>
          <cell r="AO1355">
            <v>6</v>
          </cell>
        </row>
        <row r="1356">
          <cell r="AB1356">
            <v>60710442.049999997</v>
          </cell>
          <cell r="AN1356">
            <v>46484716.798333339</v>
          </cell>
          <cell r="AO1356">
            <v>6</v>
          </cell>
        </row>
        <row r="1357">
          <cell r="AB1357">
            <v>0</v>
          </cell>
          <cell r="AN1357">
            <v>0</v>
          </cell>
          <cell r="AO1357">
            <v>6</v>
          </cell>
        </row>
        <row r="1358">
          <cell r="AB1358">
            <v>-5176339752.4699955</v>
          </cell>
          <cell r="AN1358">
            <v>-5231517078.7645836</v>
          </cell>
          <cell r="AO1358" t="str">
            <v xml:space="preserve"> </v>
          </cell>
        </row>
        <row r="1359">
          <cell r="AB1359">
            <v>1.621246337890625E-5</v>
          </cell>
          <cell r="AN1359">
            <v>-7.62939453125E-6</v>
          </cell>
        </row>
        <row r="1360">
          <cell r="AB1360">
            <v>9.5367431640625E-6</v>
          </cell>
          <cell r="AN1360">
            <v>0</v>
          </cell>
        </row>
        <row r="1362">
          <cell r="AB1362" t="str">
            <v xml:space="preserve"> </v>
          </cell>
          <cell r="AN1362" t="str">
            <v xml:space="preserve"> </v>
          </cell>
        </row>
        <row r="1363">
          <cell r="AN1363" t="str">
            <v xml:space="preserve"> </v>
          </cell>
        </row>
        <row r="1365">
          <cell r="AN1365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9"/>
  <sheetViews>
    <sheetView tabSelected="1" workbookViewId="0">
      <pane xSplit="3" ySplit="4" topLeftCell="D5" activePane="bottomRight" state="frozen"/>
      <selection activeCell="A38" sqref="A38"/>
      <selection pane="topRight" activeCell="A38" sqref="A38"/>
      <selection pane="bottomLeft" activeCell="A38" sqref="A38"/>
      <selection pane="bottomRight" activeCell="K11" sqref="K11"/>
    </sheetView>
  </sheetViews>
  <sheetFormatPr defaultRowHeight="12.75"/>
  <cols>
    <col min="1" max="1" width="5" style="4" bestFit="1" customWidth="1"/>
    <col min="2" max="2" width="23.140625" style="4" bestFit="1" customWidth="1"/>
    <col min="3" max="3" width="10.85546875" style="24" bestFit="1" customWidth="1"/>
    <col min="4" max="4" width="15" style="6" bestFit="1" customWidth="1"/>
    <col min="5" max="5" width="15.7109375" style="6" bestFit="1" customWidth="1"/>
    <col min="6" max="6" width="12.140625" style="4" bestFit="1" customWidth="1"/>
    <col min="7" max="7" width="15.7109375" style="6" bestFit="1" customWidth="1"/>
    <col min="8" max="8" width="13.7109375" style="4" bestFit="1" customWidth="1"/>
    <col min="9" max="9" width="12" style="4" bestFit="1" customWidth="1"/>
    <col min="10" max="10" width="9.28515625" style="4" customWidth="1"/>
    <col min="11" max="11" width="16" style="4" bestFit="1" customWidth="1"/>
    <col min="12" max="12" width="12.85546875" style="4" bestFit="1" customWidth="1"/>
    <col min="13" max="13" width="17.7109375" style="4" bestFit="1" customWidth="1"/>
    <col min="14" max="14" width="14.5703125" style="4" bestFit="1" customWidth="1"/>
    <col min="15" max="15" width="12.28515625" style="4" bestFit="1" customWidth="1"/>
    <col min="16" max="16384" width="9.140625" style="4"/>
  </cols>
  <sheetData>
    <row r="1" spans="1:15">
      <c r="A1" s="346" t="s">
        <v>28</v>
      </c>
      <c r="B1" s="347"/>
      <c r="C1" s="347"/>
      <c r="D1" s="347"/>
      <c r="E1" s="347"/>
      <c r="F1" s="347"/>
      <c r="G1" s="347"/>
      <c r="H1" s="347"/>
      <c r="I1" s="348"/>
    </row>
    <row r="2" spans="1:15">
      <c r="A2" s="349" t="s">
        <v>374</v>
      </c>
      <c r="B2" s="350"/>
      <c r="C2" s="350"/>
      <c r="D2" s="350"/>
      <c r="E2" s="350"/>
      <c r="F2" s="350"/>
      <c r="G2" s="350"/>
      <c r="H2" s="350"/>
      <c r="I2" s="351"/>
    </row>
    <row r="3" spans="1:15">
      <c r="A3" s="295"/>
      <c r="I3" s="7"/>
    </row>
    <row r="4" spans="1:15" s="8" customFormat="1" ht="77.25" thickBot="1">
      <c r="A4" s="294" t="s">
        <v>60</v>
      </c>
      <c r="B4" s="284" t="s">
        <v>0</v>
      </c>
      <c r="C4" s="284" t="s">
        <v>1</v>
      </c>
      <c r="D4" s="283" t="s">
        <v>335</v>
      </c>
      <c r="E4" s="283" t="s">
        <v>375</v>
      </c>
      <c r="F4" s="282" t="str">
        <f>+'Rate Spread &amp; Design'!L4</f>
        <v>Proposed Schedule 95 ¢ per kWh Effective December 2013</v>
      </c>
      <c r="G4" s="296" t="s">
        <v>391</v>
      </c>
      <c r="H4" s="285" t="s">
        <v>2</v>
      </c>
      <c r="I4" s="286" t="s">
        <v>3</v>
      </c>
      <c r="K4" s="68"/>
      <c r="L4" s="68"/>
      <c r="N4" s="68"/>
    </row>
    <row r="5" spans="1:15" s="8" customFormat="1" ht="13.5" thickBot="1">
      <c r="A5" s="277"/>
      <c r="B5" s="68"/>
      <c r="D5" s="39" t="s">
        <v>50</v>
      </c>
      <c r="E5" s="39" t="s">
        <v>51</v>
      </c>
      <c r="F5" s="40" t="s">
        <v>52</v>
      </c>
      <c r="G5" s="38" t="s">
        <v>53</v>
      </c>
      <c r="H5" s="67" t="s">
        <v>54</v>
      </c>
      <c r="I5" s="59" t="s">
        <v>55</v>
      </c>
    </row>
    <row r="6" spans="1:15">
      <c r="A6" s="278"/>
      <c r="B6" s="2"/>
      <c r="C6" s="25"/>
      <c r="D6" s="1"/>
      <c r="E6" s="1"/>
      <c r="F6" s="2"/>
      <c r="G6" s="1"/>
      <c r="H6" s="2"/>
      <c r="I6" s="3"/>
    </row>
    <row r="7" spans="1:15">
      <c r="A7" s="278">
        <v>1</v>
      </c>
      <c r="B7" s="4" t="s">
        <v>4</v>
      </c>
      <c r="C7" s="24">
        <v>7</v>
      </c>
      <c r="D7" s="6">
        <v>10581276029.227865</v>
      </c>
      <c r="E7" s="13">
        <v>1105364129.5380337</v>
      </c>
      <c r="F7" s="26">
        <f>ROUND(+'Rate Spread &amp; Design'!L7,4)</f>
        <v>-7.9399999999999998E-2</v>
      </c>
      <c r="G7" s="13">
        <f>+F7*$D7/100+$E7</f>
        <v>1096962596.3708267</v>
      </c>
      <c r="H7" s="13">
        <f>+G7-E7</f>
        <v>-8401533.1672070026</v>
      </c>
      <c r="I7" s="41">
        <f>+H7/E7</f>
        <v>-7.6006927877406939E-3</v>
      </c>
      <c r="K7" s="339"/>
      <c r="L7" s="16"/>
      <c r="M7" s="6"/>
      <c r="N7" s="23"/>
    </row>
    <row r="8" spans="1:15">
      <c r="A8" s="278">
        <f>+A7+1</f>
        <v>2</v>
      </c>
      <c r="E8" s="13"/>
      <c r="F8" s="26"/>
      <c r="G8" s="13"/>
      <c r="H8" s="13"/>
      <c r="I8" s="41"/>
      <c r="K8" s="13"/>
      <c r="L8" s="16"/>
      <c r="M8" s="6"/>
      <c r="N8" s="23"/>
    </row>
    <row r="9" spans="1:15">
      <c r="A9" s="278">
        <f t="shared" ref="A9:A37" si="0">+A8+1</f>
        <v>3</v>
      </c>
      <c r="B9" s="274" t="s">
        <v>5</v>
      </c>
      <c r="C9" s="24">
        <v>24</v>
      </c>
      <c r="D9" s="6">
        <v>2583982506.9596915</v>
      </c>
      <c r="E9" s="13">
        <v>253561148.82361665</v>
      </c>
      <c r="F9" s="26">
        <f>ROUND(+'Rate Spread &amp; Design'!L8,4)</f>
        <v>-7.3700000000000002E-2</v>
      </c>
      <c r="G9" s="13">
        <f t="shared" ref="G9:G12" si="1">+F9*$D9/100+$E9</f>
        <v>251656753.71598735</v>
      </c>
      <c r="H9" s="13">
        <f t="shared" ref="H9:H12" si="2">+G9-E9</f>
        <v>-1904395.1076292992</v>
      </c>
      <c r="I9" s="41">
        <f t="shared" ref="I9:I14" si="3">+H9/E9</f>
        <v>-7.5105950436990766E-3</v>
      </c>
      <c r="K9" s="13"/>
      <c r="L9" s="16"/>
      <c r="M9" s="6"/>
      <c r="N9" s="23"/>
    </row>
    <row r="10" spans="1:15">
      <c r="A10" s="278">
        <f t="shared" si="0"/>
        <v>4</v>
      </c>
      <c r="B10" s="273" t="s">
        <v>6</v>
      </c>
      <c r="C10" s="24" t="s">
        <v>338</v>
      </c>
      <c r="D10" s="6">
        <v>2922170227.4125733</v>
      </c>
      <c r="E10" s="13">
        <v>265427087.85576582</v>
      </c>
      <c r="F10" s="26">
        <f>ROUND(+'Rate Spread &amp; Design'!L9,4)</f>
        <v>-7.1900000000000006E-2</v>
      </c>
      <c r="G10" s="13">
        <f t="shared" si="1"/>
        <v>263326047.46225619</v>
      </c>
      <c r="H10" s="13">
        <f t="shared" si="2"/>
        <v>-2101040.3935096264</v>
      </c>
      <c r="I10" s="41">
        <f t="shared" si="3"/>
        <v>-7.9156969640240358E-3</v>
      </c>
      <c r="K10" s="13"/>
      <c r="L10" s="16"/>
      <c r="M10" s="6"/>
      <c r="N10" s="23"/>
    </row>
    <row r="11" spans="1:15">
      <c r="A11" s="278">
        <f t="shared" si="0"/>
        <v>5</v>
      </c>
      <c r="B11" s="273" t="s">
        <v>7</v>
      </c>
      <c r="C11" s="24" t="s">
        <v>337</v>
      </c>
      <c r="D11" s="6">
        <v>1923430361.0509517</v>
      </c>
      <c r="E11" s="13">
        <v>159630081.66557929</v>
      </c>
      <c r="F11" s="26">
        <f>ROUND(+'Rate Spread &amp; Design'!L10,4)</f>
        <v>-7.3599999999999999E-2</v>
      </c>
      <c r="G11" s="13">
        <f t="shared" si="1"/>
        <v>158214436.91984579</v>
      </c>
      <c r="H11" s="13">
        <f t="shared" si="2"/>
        <v>-1415644.7457334995</v>
      </c>
      <c r="I11" s="41">
        <f t="shared" si="3"/>
        <v>-8.8682830389026357E-3</v>
      </c>
      <c r="K11" s="13"/>
      <c r="L11" s="16"/>
      <c r="M11" s="6"/>
      <c r="N11" s="23"/>
    </row>
    <row r="12" spans="1:15">
      <c r="A12" s="278">
        <f t="shared" si="0"/>
        <v>6</v>
      </c>
      <c r="B12" s="273" t="s">
        <v>8</v>
      </c>
      <c r="C12" s="24">
        <v>29</v>
      </c>
      <c r="D12" s="6">
        <v>14359249.505446691</v>
      </c>
      <c r="E12" s="13">
        <v>1216604.5141323039</v>
      </c>
      <c r="F12" s="26">
        <f>ROUND(+'Rate Spread &amp; Design'!L11,4)</f>
        <v>-6.6400000000000001E-2</v>
      </c>
      <c r="G12" s="13">
        <f t="shared" si="1"/>
        <v>1207069.9724606874</v>
      </c>
      <c r="H12" s="13">
        <f t="shared" si="2"/>
        <v>-9534.5416716164909</v>
      </c>
      <c r="I12" s="41">
        <f t="shared" si="3"/>
        <v>-7.8370099410790314E-3</v>
      </c>
      <c r="K12" s="13"/>
      <c r="L12" s="16"/>
      <c r="M12" s="6"/>
      <c r="N12" s="23"/>
    </row>
    <row r="13" spans="1:15">
      <c r="A13" s="278">
        <f t="shared" si="0"/>
        <v>7</v>
      </c>
      <c r="E13" s="13"/>
      <c r="F13" s="26"/>
      <c r="G13" s="13"/>
      <c r="H13" s="13"/>
      <c r="I13" s="41"/>
      <c r="K13" s="13"/>
      <c r="L13" s="16"/>
      <c r="M13" s="6"/>
      <c r="N13" s="23"/>
    </row>
    <row r="14" spans="1:15">
      <c r="A14" s="278">
        <f t="shared" si="0"/>
        <v>8</v>
      </c>
      <c r="B14" s="4" t="s">
        <v>9</v>
      </c>
      <c r="D14" s="6">
        <f>SUM(D9:D13)</f>
        <v>7443942344.9286633</v>
      </c>
      <c r="E14" s="13">
        <f>SUM(E9:E13)</f>
        <v>679834922.85909402</v>
      </c>
      <c r="F14" s="26">
        <f>ROUND(SUMPRODUCT($D9:$D12,F9:F12)/$D14,4)</f>
        <v>-7.2999999999999995E-2</v>
      </c>
      <c r="G14" s="13">
        <f>SUM(G9:G13)</f>
        <v>674404308.07055008</v>
      </c>
      <c r="H14" s="13">
        <f>SUM(H9:H12)</f>
        <v>-5430614.788544042</v>
      </c>
      <c r="I14" s="41">
        <f t="shared" si="3"/>
        <v>-7.9881374226925643E-3</v>
      </c>
      <c r="K14" s="13"/>
      <c r="L14" s="16"/>
      <c r="M14" s="6"/>
      <c r="N14" s="23"/>
      <c r="O14" s="23"/>
    </row>
    <row r="15" spans="1:15">
      <c r="A15" s="278">
        <f t="shared" si="0"/>
        <v>9</v>
      </c>
      <c r="E15" s="13"/>
      <c r="F15" s="26"/>
      <c r="G15" s="13"/>
      <c r="H15" s="13"/>
      <c r="I15" s="41"/>
      <c r="K15" s="13"/>
      <c r="L15" s="16"/>
      <c r="M15" s="6"/>
      <c r="N15" s="23"/>
    </row>
    <row r="16" spans="1:15">
      <c r="A16" s="278">
        <f t="shared" si="0"/>
        <v>10</v>
      </c>
      <c r="B16" s="273" t="s">
        <v>10</v>
      </c>
      <c r="C16" s="24">
        <v>31</v>
      </c>
      <c r="D16" s="6">
        <v>1287205041.4320903</v>
      </c>
      <c r="E16" s="13">
        <v>105669831.45090006</v>
      </c>
      <c r="F16" s="26">
        <f>ROUND(+'Rate Spread &amp; Design'!L12,4)</f>
        <v>-6.8900000000000003E-2</v>
      </c>
      <c r="G16" s="13">
        <f t="shared" ref="G16:G19" si="4">+F16*$D16/100+$E16</f>
        <v>104782947.17735335</v>
      </c>
      <c r="H16" s="13">
        <f t="shared" ref="H16:H19" si="5">+G16-E16</f>
        <v>-886884.27354671061</v>
      </c>
      <c r="I16" s="41">
        <f t="shared" ref="I16:I19" si="6">+H16/E16</f>
        <v>-8.3929751885598973E-3</v>
      </c>
      <c r="K16" s="13"/>
      <c r="L16" s="16"/>
      <c r="M16" s="6"/>
      <c r="N16" s="23"/>
    </row>
    <row r="17" spans="1:15">
      <c r="A17" s="278">
        <f t="shared" si="0"/>
        <v>11</v>
      </c>
      <c r="B17" s="273" t="s">
        <v>11</v>
      </c>
      <c r="C17" s="24">
        <v>35</v>
      </c>
      <c r="D17" s="6">
        <v>4065390.8376120622</v>
      </c>
      <c r="E17" s="13">
        <v>234867.6630953867</v>
      </c>
      <c r="F17" s="26">
        <f>ROUND(+'Rate Spread &amp; Design'!L13,4)</f>
        <v>-6.6199999999999995E-2</v>
      </c>
      <c r="G17" s="13">
        <f t="shared" si="4"/>
        <v>232176.37436088751</v>
      </c>
      <c r="H17" s="13">
        <f t="shared" si="5"/>
        <v>-2691.2887344991905</v>
      </c>
      <c r="I17" s="41">
        <f t="shared" si="6"/>
        <v>-1.1458745316532478E-2</v>
      </c>
      <c r="J17" s="4" t="s">
        <v>388</v>
      </c>
      <c r="K17" s="13"/>
      <c r="L17" s="16"/>
      <c r="M17" s="6"/>
      <c r="N17" s="23"/>
    </row>
    <row r="18" spans="1:15">
      <c r="A18" s="278">
        <f t="shared" si="0"/>
        <v>12</v>
      </c>
      <c r="B18" s="273" t="s">
        <v>12</v>
      </c>
      <c r="C18" s="24">
        <v>43</v>
      </c>
      <c r="D18" s="6">
        <v>133790963.70031348</v>
      </c>
      <c r="E18" s="13">
        <v>11959456.987466436</v>
      </c>
      <c r="F18" s="26">
        <f>ROUND(+'Rate Spread &amp; Design'!L14,4)</f>
        <v>-6.4399999999999999E-2</v>
      </c>
      <c r="G18" s="13">
        <f t="shared" si="4"/>
        <v>11873295.606843434</v>
      </c>
      <c r="H18" s="13">
        <f t="shared" si="5"/>
        <v>-86161.380623001605</v>
      </c>
      <c r="I18" s="41">
        <f t="shared" si="6"/>
        <v>-7.2044559141187696E-3</v>
      </c>
      <c r="J18" s="4" t="s">
        <v>388</v>
      </c>
      <c r="K18" s="13"/>
      <c r="L18" s="16"/>
      <c r="M18" s="6"/>
      <c r="N18" s="23"/>
    </row>
    <row r="19" spans="1:15">
      <c r="A19" s="278">
        <f t="shared" si="0"/>
        <v>13</v>
      </c>
      <c r="B19" s="273" t="s">
        <v>27</v>
      </c>
      <c r="C19" s="24" t="s">
        <v>24</v>
      </c>
      <c r="D19" s="6">
        <v>114649299.9999</v>
      </c>
      <c r="E19" s="13">
        <v>954642.8288649912</v>
      </c>
      <c r="F19" s="26">
        <v>0</v>
      </c>
      <c r="G19" s="13">
        <f t="shared" si="4"/>
        <v>954642.8288649912</v>
      </c>
      <c r="H19" s="13">
        <f t="shared" si="5"/>
        <v>0</v>
      </c>
      <c r="I19" s="41">
        <f t="shared" si="6"/>
        <v>0</v>
      </c>
      <c r="K19" s="13"/>
      <c r="L19" s="16"/>
      <c r="M19" s="6"/>
      <c r="N19" s="23"/>
    </row>
    <row r="20" spans="1:15">
      <c r="A20" s="278">
        <f t="shared" si="0"/>
        <v>14</v>
      </c>
      <c r="B20" s="228"/>
      <c r="E20" s="13"/>
      <c r="F20" s="26"/>
      <c r="G20" s="13"/>
      <c r="H20" s="13"/>
      <c r="I20" s="41"/>
      <c r="K20" s="13"/>
      <c r="L20" s="16"/>
      <c r="M20" s="6"/>
      <c r="N20" s="23"/>
      <c r="O20" s="23"/>
    </row>
    <row r="21" spans="1:15">
      <c r="A21" s="278">
        <f t="shared" si="0"/>
        <v>15</v>
      </c>
      <c r="B21" s="228" t="s">
        <v>13</v>
      </c>
      <c r="D21" s="6">
        <f>SUM(D16:D20)</f>
        <v>1539710695.9699161</v>
      </c>
      <c r="E21" s="13">
        <f>SUM(E16:E20)</f>
        <v>118818798.93032688</v>
      </c>
      <c r="F21" s="26">
        <f>ROUND(SUMPRODUCT($D16:$D19,F16:F19)/$D21,4)</f>
        <v>-6.3399999999999998E-2</v>
      </c>
      <c r="G21" s="13">
        <f>SUM(G16:G20)</f>
        <v>117843061.98742267</v>
      </c>
      <c r="H21" s="13">
        <f>SUM(H16:H19)</f>
        <v>-975736.94290421135</v>
      </c>
      <c r="I21" s="41">
        <f t="shared" ref="I21" si="7">+H21/E21</f>
        <v>-8.2119744660637851E-3</v>
      </c>
      <c r="K21" s="13"/>
      <c r="L21" s="16"/>
      <c r="M21" s="6"/>
      <c r="N21" s="23"/>
    </row>
    <row r="22" spans="1:15">
      <c r="A22" s="278">
        <f t="shared" si="0"/>
        <v>16</v>
      </c>
      <c r="B22" s="228"/>
      <c r="E22" s="13"/>
      <c r="F22" s="26"/>
      <c r="G22" s="13"/>
      <c r="H22" s="13"/>
      <c r="I22" s="41"/>
      <c r="K22" s="13"/>
      <c r="L22" s="16"/>
      <c r="M22" s="6"/>
      <c r="N22" s="23"/>
    </row>
    <row r="23" spans="1:15">
      <c r="A23" s="278">
        <f t="shared" si="0"/>
        <v>17</v>
      </c>
      <c r="B23" s="228" t="s">
        <v>59</v>
      </c>
      <c r="C23" s="24">
        <v>40</v>
      </c>
      <c r="D23" s="6">
        <v>727520561.86699033</v>
      </c>
      <c r="E23" s="13">
        <v>51509622.247896113</v>
      </c>
      <c r="F23" s="26">
        <f>ROUND(+'Rate Spread &amp; Design'!L17,4)</f>
        <v>-7.1400000000000005E-2</v>
      </c>
      <c r="G23" s="13">
        <f>+F23*$D23/100+$E23</f>
        <v>50990172.566723078</v>
      </c>
      <c r="H23" s="13">
        <f>+G23-E23</f>
        <v>-519449.68117303401</v>
      </c>
      <c r="I23" s="41">
        <f>+H23/E23</f>
        <v>-1.0084517387316905E-2</v>
      </c>
      <c r="K23" s="13"/>
      <c r="L23" s="16"/>
      <c r="M23" s="6"/>
      <c r="N23" s="23"/>
    </row>
    <row r="24" spans="1:15">
      <c r="A24" s="278">
        <f t="shared" si="0"/>
        <v>18</v>
      </c>
      <c r="B24" s="228"/>
      <c r="E24" s="13"/>
      <c r="F24" s="26"/>
      <c r="G24" s="13"/>
      <c r="H24" s="13"/>
      <c r="I24" s="41"/>
      <c r="K24" s="13"/>
      <c r="L24" s="16"/>
      <c r="M24" s="6"/>
      <c r="N24" s="23"/>
    </row>
    <row r="25" spans="1:15">
      <c r="A25" s="278">
        <f t="shared" si="0"/>
        <v>19</v>
      </c>
      <c r="B25" s="273" t="s">
        <v>14</v>
      </c>
      <c r="C25" s="24">
        <v>46</v>
      </c>
      <c r="D25" s="6">
        <v>46703329.875779942</v>
      </c>
      <c r="E25" s="13">
        <v>3192533.5844467157</v>
      </c>
      <c r="F25" s="26">
        <f>ROUND(+'Rate Spread &amp; Design'!L20,4)</f>
        <v>-6.3799999999999996E-2</v>
      </c>
      <c r="G25" s="13">
        <f t="shared" ref="G25:G27" si="8">+F25*$D25/100+$E25</f>
        <v>3162736.8599859681</v>
      </c>
      <c r="H25" s="13">
        <f t="shared" ref="H25:H27" si="9">+G25-E25</f>
        <v>-29796.724460747559</v>
      </c>
      <c r="I25" s="41">
        <f t="shared" ref="I25:I27" si="10">+H25/E25</f>
        <v>-9.3332532524983604E-3</v>
      </c>
      <c r="K25" s="13"/>
      <c r="L25" s="16"/>
      <c r="M25" s="6"/>
      <c r="N25" s="23"/>
    </row>
    <row r="26" spans="1:15">
      <c r="A26" s="278">
        <f t="shared" si="0"/>
        <v>20</v>
      </c>
      <c r="B26" s="274" t="s">
        <v>15</v>
      </c>
      <c r="C26" s="24">
        <v>49</v>
      </c>
      <c r="D26" s="6">
        <v>601333793.61108661</v>
      </c>
      <c r="E26" s="13">
        <v>39210370.301831529</v>
      </c>
      <c r="F26" s="26">
        <f>ROUND(+'Rate Spread &amp; Design'!L21,4)</f>
        <v>-5.8700000000000002E-2</v>
      </c>
      <c r="G26" s="13">
        <f t="shared" si="8"/>
        <v>38857387.364981823</v>
      </c>
      <c r="H26" s="13">
        <f t="shared" si="9"/>
        <v>-352982.93684970587</v>
      </c>
      <c r="I26" s="41">
        <f t="shared" si="10"/>
        <v>-9.0022852151747709E-3</v>
      </c>
      <c r="K26" s="13"/>
      <c r="L26" s="16"/>
      <c r="M26" s="6"/>
      <c r="N26" s="23"/>
    </row>
    <row r="27" spans="1:15">
      <c r="A27" s="278">
        <f t="shared" si="0"/>
        <v>21</v>
      </c>
      <c r="B27" s="273" t="s">
        <v>26</v>
      </c>
      <c r="C27" s="24" t="s">
        <v>24</v>
      </c>
      <c r="D27" s="6">
        <v>1822749986.9989998</v>
      </c>
      <c r="E27" s="13">
        <v>6415311.1377106458</v>
      </c>
      <c r="F27" s="26">
        <v>0</v>
      </c>
      <c r="G27" s="13">
        <f t="shared" si="8"/>
        <v>6415311.1377106458</v>
      </c>
      <c r="H27" s="13">
        <f t="shared" si="9"/>
        <v>0</v>
      </c>
      <c r="I27" s="41">
        <f t="shared" si="10"/>
        <v>0</v>
      </c>
      <c r="K27" s="13"/>
      <c r="L27" s="16"/>
      <c r="M27" s="6"/>
      <c r="N27" s="23"/>
    </row>
    <row r="28" spans="1:15">
      <c r="A28" s="278">
        <f t="shared" si="0"/>
        <v>22</v>
      </c>
      <c r="E28" s="13"/>
      <c r="F28" s="26"/>
      <c r="G28" s="13"/>
      <c r="H28" s="13"/>
      <c r="I28" s="41"/>
      <c r="K28" s="13"/>
      <c r="L28" s="16"/>
      <c r="M28" s="6"/>
      <c r="N28" s="23"/>
    </row>
    <row r="29" spans="1:15">
      <c r="A29" s="278">
        <f t="shared" si="0"/>
        <v>23</v>
      </c>
      <c r="B29" s="272" t="s">
        <v>16</v>
      </c>
      <c r="D29" s="6">
        <f>SUM(D25:D28)</f>
        <v>2470787110.4858665</v>
      </c>
      <c r="E29" s="13">
        <f>SUM(E25:E28)</f>
        <v>48818215.023988888</v>
      </c>
      <c r="F29" s="26">
        <f>ROUND(SUMPRODUCT($D25:$D27,F25:F27)/$D29,4)</f>
        <v>-1.55E-2</v>
      </c>
      <c r="G29" s="6">
        <f>SUM(G25:G28)</f>
        <v>48435435.362678438</v>
      </c>
      <c r="H29" s="13">
        <f>SUM(H25:H28)</f>
        <v>-382779.66131045343</v>
      </c>
      <c r="I29" s="41">
        <f t="shared" ref="I29" si="11">+H29/E29</f>
        <v>-7.840918827580208E-3</v>
      </c>
      <c r="K29" s="13"/>
      <c r="L29" s="16"/>
      <c r="M29" s="6"/>
      <c r="N29" s="23"/>
    </row>
    <row r="30" spans="1:15">
      <c r="A30" s="278">
        <f t="shared" si="0"/>
        <v>24</v>
      </c>
      <c r="E30" s="13"/>
      <c r="F30" s="26"/>
      <c r="G30" s="13"/>
      <c r="H30" s="13"/>
      <c r="I30" s="41"/>
      <c r="K30" s="13"/>
      <c r="L30" s="16"/>
      <c r="M30" s="6"/>
      <c r="N30" s="23"/>
    </row>
    <row r="31" spans="1:15">
      <c r="A31" s="278">
        <f t="shared" si="0"/>
        <v>25</v>
      </c>
      <c r="B31" s="4" t="s">
        <v>17</v>
      </c>
      <c r="D31" s="6">
        <v>82198395.194599986</v>
      </c>
      <c r="E31" s="13">
        <v>18022738.712568723</v>
      </c>
      <c r="F31" s="26"/>
      <c r="G31" s="13">
        <f>+F31*$D31/100+$E31</f>
        <v>18022738.712568723</v>
      </c>
      <c r="H31" s="13">
        <f>+'Street Light Rates (CTM-5)'!M133</f>
        <v>-2119.4304912081634</v>
      </c>
      <c r="I31" s="41">
        <f>+H31/E31</f>
        <v>-1.1759758186640702E-4</v>
      </c>
      <c r="K31" s="13"/>
      <c r="L31" s="16"/>
      <c r="M31" s="6"/>
      <c r="N31" s="23"/>
    </row>
    <row r="32" spans="1:15">
      <c r="A32" s="278">
        <f t="shared" si="0"/>
        <v>26</v>
      </c>
      <c r="E32" s="13"/>
      <c r="F32" s="26"/>
      <c r="G32" s="13"/>
      <c r="H32" s="13"/>
      <c r="I32" s="42"/>
      <c r="K32" s="13"/>
      <c r="L32" s="16"/>
      <c r="M32" s="6"/>
      <c r="N32" s="23"/>
    </row>
    <row r="33" spans="1:14">
      <c r="A33" s="278">
        <f t="shared" si="0"/>
        <v>27</v>
      </c>
      <c r="B33" s="272" t="s">
        <v>18</v>
      </c>
      <c r="D33" s="6">
        <f>SUM(D31,D29,D23,D21,D14,D7)</f>
        <v>22845435137.673904</v>
      </c>
      <c r="E33" s="13">
        <f>SUM(E31,E29,E23,E21,E14,E7)</f>
        <v>2022368427.3119082</v>
      </c>
      <c r="F33" s="26">
        <f>ROUND(($D7*F7+$D14*F14+$D21*F21+$D29*F29+$D23*F23+$D31*F31)/$D33,4)</f>
        <v>-6.88E-2</v>
      </c>
      <c r="G33" s="13">
        <f>SUM(G31,G29,G23,G21,G14,G7)</f>
        <v>2006658313.0707698</v>
      </c>
      <c r="H33" s="13">
        <f>SUM(H31,H29,H23,H21,H14,H7)</f>
        <v>-15712233.67162995</v>
      </c>
      <c r="I33" s="41">
        <f t="shared" ref="I33" si="12">+H33/E33</f>
        <v>-7.7692241727262022E-3</v>
      </c>
      <c r="K33" s="13"/>
      <c r="L33" s="16"/>
      <c r="M33" s="6"/>
      <c r="N33" s="23"/>
    </row>
    <row r="34" spans="1:14">
      <c r="A34" s="278">
        <f t="shared" si="0"/>
        <v>28</v>
      </c>
      <c r="B34" s="272"/>
      <c r="E34" s="13"/>
      <c r="F34" s="26"/>
      <c r="G34" s="13"/>
      <c r="H34" s="13"/>
      <c r="I34" s="41"/>
      <c r="K34" s="13"/>
      <c r="L34" s="16"/>
      <c r="M34" s="6"/>
      <c r="N34" s="23"/>
    </row>
    <row r="35" spans="1:14">
      <c r="A35" s="278">
        <f t="shared" si="0"/>
        <v>29</v>
      </c>
      <c r="B35" s="4" t="s">
        <v>23</v>
      </c>
      <c r="D35" s="6">
        <v>7544579.8795419829</v>
      </c>
      <c r="E35" s="13">
        <v>343678.07696710521</v>
      </c>
      <c r="F35" s="26">
        <f>ROUND(+'Rate Spread &amp; Design'!L25,4)</f>
        <v>-7.2099999999999997E-2</v>
      </c>
      <c r="G35" s="13">
        <f>+F35*$D35/100+$E35</f>
        <v>338238.43487395544</v>
      </c>
      <c r="H35" s="13">
        <f>+G35-E35</f>
        <v>-5439.6420931497705</v>
      </c>
      <c r="I35" s="41">
        <f>+H35/E35</f>
        <v>-1.5827725006941365E-2</v>
      </c>
      <c r="K35" s="13"/>
      <c r="L35" s="16"/>
      <c r="M35" s="6"/>
      <c r="N35" s="23"/>
    </row>
    <row r="36" spans="1:14">
      <c r="A36" s="278">
        <f t="shared" si="0"/>
        <v>30</v>
      </c>
      <c r="E36" s="13"/>
      <c r="F36" s="26"/>
      <c r="G36" s="13"/>
      <c r="H36" s="13"/>
      <c r="I36" s="42"/>
      <c r="K36" s="13"/>
      <c r="M36" s="6"/>
      <c r="N36" s="23"/>
    </row>
    <row r="37" spans="1:14">
      <c r="A37" s="278">
        <f t="shared" si="0"/>
        <v>31</v>
      </c>
      <c r="B37" s="272" t="s">
        <v>19</v>
      </c>
      <c r="D37" s="6">
        <f>SUM(D33:D35)</f>
        <v>22852979717.553448</v>
      </c>
      <c r="E37" s="13">
        <f>SUM(E33:E35)</f>
        <v>2022712105.3888752</v>
      </c>
      <c r="F37" s="26">
        <f>ROUND(($D11*F11+$D18*F18+$D25*F25+$D33*F33+$D27*F27+$D35*F35)/$D37,4)</f>
        <v>-7.5499999999999998E-2</v>
      </c>
      <c r="G37" s="13">
        <f>SUM(G33:G35)</f>
        <v>2006996551.5056438</v>
      </c>
      <c r="H37" s="13">
        <f>SUM(H33:H35)</f>
        <v>-15717673.3137231</v>
      </c>
      <c r="I37" s="41">
        <f t="shared" ref="I37" si="13">+H37/E37</f>
        <v>-7.770593388870488E-3</v>
      </c>
      <c r="K37" s="13"/>
      <c r="L37" s="16"/>
      <c r="M37" s="6"/>
      <c r="N37" s="23"/>
    </row>
    <row r="38" spans="1:14" ht="13.5" thickBot="1">
      <c r="A38" s="19"/>
      <c r="B38" s="21"/>
      <c r="C38" s="27"/>
      <c r="D38" s="20"/>
      <c r="E38" s="20"/>
      <c r="F38" s="21"/>
      <c r="G38" s="20"/>
      <c r="H38" s="21"/>
      <c r="I38" s="22"/>
      <c r="M38" s="23"/>
    </row>
    <row r="39" spans="1:14">
      <c r="A39" s="345" t="s">
        <v>97</v>
      </c>
      <c r="B39" s="345"/>
      <c r="C39" s="345"/>
      <c r="D39" s="345"/>
      <c r="E39" s="345"/>
      <c r="F39" s="345"/>
      <c r="G39" s="345"/>
      <c r="H39" s="345"/>
      <c r="I39" s="345"/>
    </row>
  </sheetData>
  <mergeCells count="3">
    <mergeCell ref="A39:I39"/>
    <mergeCell ref="A1:I1"/>
    <mergeCell ref="A2:I2"/>
  </mergeCells>
  <phoneticPr fontId="6" type="noConversion"/>
  <printOptions horizontalCentered="1"/>
  <pageMargins left="0.5" right="0.5" top="1" bottom="0.75" header="0.5" footer="0.5"/>
  <pageSetup scale="88" orientation="landscape" horizontalDpi="4294967292" r:id="rId1"/>
  <headerFooter alignWithMargins="0">
    <oddFooter>&amp;LTestimony of Christopher T. Mickelson
Docket UE-130617 et al&amp;RExhibit No. ___ (CTM-5)
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G32" sqref="G32"/>
    </sheetView>
  </sheetViews>
  <sheetFormatPr defaultRowHeight="15"/>
  <cols>
    <col min="1" max="16384" width="9.140625" style="185"/>
  </cols>
  <sheetData>
    <row r="1" spans="1:9">
      <c r="A1" s="370" t="s">
        <v>379</v>
      </c>
      <c r="B1" s="370"/>
      <c r="C1" s="370"/>
      <c r="D1" s="370"/>
      <c r="E1" s="370"/>
      <c r="F1" s="370"/>
      <c r="G1" s="370"/>
      <c r="H1" s="370"/>
      <c r="I1" s="370"/>
    </row>
    <row r="2" spans="1:9">
      <c r="A2" s="371" t="s">
        <v>303</v>
      </c>
      <c r="B2" s="370"/>
      <c r="C2" s="370"/>
      <c r="D2" s="370"/>
      <c r="E2" s="370"/>
      <c r="F2" s="370"/>
      <c r="G2" s="370"/>
      <c r="H2" s="370"/>
      <c r="I2" s="370"/>
    </row>
    <row r="3" spans="1:9">
      <c r="A3" s="370" t="s">
        <v>382</v>
      </c>
      <c r="B3" s="370"/>
      <c r="C3" s="370"/>
      <c r="D3" s="370"/>
      <c r="E3" s="370"/>
      <c r="F3" s="370"/>
      <c r="G3" s="370"/>
      <c r="H3" s="370"/>
      <c r="I3" s="370"/>
    </row>
    <row r="4" spans="1:9">
      <c r="A4" s="371" t="s">
        <v>383</v>
      </c>
      <c r="B4" s="370"/>
      <c r="C4" s="370"/>
      <c r="D4" s="370"/>
      <c r="E4" s="370"/>
      <c r="F4" s="370"/>
      <c r="G4" s="370"/>
      <c r="H4" s="370"/>
      <c r="I4" s="370"/>
    </row>
    <row r="5" spans="1:9">
      <c r="A5" s="186"/>
      <c r="B5" s="186"/>
      <c r="C5" s="186"/>
      <c r="D5" s="186"/>
      <c r="E5" s="186"/>
      <c r="F5" s="186"/>
      <c r="G5" s="186"/>
      <c r="H5" s="186"/>
      <c r="I5" s="186"/>
    </row>
    <row r="6" spans="1:9" ht="15.75" thickBot="1">
      <c r="A6" s="186"/>
      <c r="B6" s="186"/>
      <c r="C6" s="186"/>
      <c r="D6" s="186"/>
      <c r="E6" s="186"/>
      <c r="F6" s="186"/>
      <c r="G6" s="186"/>
      <c r="H6" s="186"/>
      <c r="I6" s="186"/>
    </row>
    <row r="7" spans="1:9" ht="15.75" thickTop="1">
      <c r="A7" s="187"/>
      <c r="C7" s="188"/>
      <c r="D7" s="189"/>
      <c r="E7" s="190"/>
      <c r="F7" s="190"/>
      <c r="G7" s="191" t="s">
        <v>304</v>
      </c>
    </row>
    <row r="8" spans="1:9" ht="15.75" thickBot="1">
      <c r="A8" s="187"/>
      <c r="C8" s="192"/>
      <c r="D8" s="193"/>
      <c r="E8" s="194" t="s">
        <v>305</v>
      </c>
      <c r="F8" s="194" t="s">
        <v>306</v>
      </c>
      <c r="G8" s="195" t="s">
        <v>307</v>
      </c>
    </row>
    <row r="9" spans="1:9">
      <c r="A9" s="187"/>
      <c r="C9" s="196" t="s">
        <v>308</v>
      </c>
      <c r="D9" s="197"/>
      <c r="E9" s="198"/>
      <c r="F9" s="198">
        <v>128.70027194663714</v>
      </c>
      <c r="G9" s="199"/>
    </row>
    <row r="10" spans="1:9" ht="15.75" thickBot="1">
      <c r="A10" s="187"/>
      <c r="C10" s="200" t="s">
        <v>309</v>
      </c>
      <c r="D10" s="201"/>
      <c r="E10" s="202">
        <v>210.47577191659789</v>
      </c>
      <c r="F10" s="202">
        <v>1093.5919507849651</v>
      </c>
      <c r="G10" s="203">
        <v>0.19246280275336822</v>
      </c>
    </row>
    <row r="11" spans="1:9" ht="15.75" thickTop="1">
      <c r="A11" s="187"/>
      <c r="B11" s="187"/>
      <c r="C11" s="187"/>
      <c r="D11" s="187"/>
      <c r="G11" s="187"/>
      <c r="H11" s="187"/>
    </row>
    <row r="12" spans="1:9">
      <c r="A12" s="187"/>
      <c r="B12" s="187"/>
      <c r="C12" s="187"/>
      <c r="D12" s="187"/>
      <c r="E12" s="187"/>
      <c r="F12" s="187"/>
      <c r="G12" s="187"/>
      <c r="H12" s="187"/>
    </row>
    <row r="13" spans="1:9" ht="15.75" thickBot="1">
      <c r="B13" s="193" t="s">
        <v>310</v>
      </c>
      <c r="C13" s="204"/>
      <c r="D13" s="204"/>
      <c r="E13" s="204"/>
      <c r="F13" s="204"/>
      <c r="G13" s="204"/>
      <c r="H13" s="204"/>
    </row>
    <row r="14" spans="1:9">
      <c r="B14" s="205"/>
      <c r="C14" s="197"/>
      <c r="D14" s="197"/>
      <c r="E14" s="197"/>
      <c r="F14" s="197"/>
      <c r="G14" s="197"/>
      <c r="H14" s="197"/>
    </row>
    <row r="15" spans="1:9">
      <c r="B15" s="205"/>
      <c r="C15" s="197"/>
      <c r="D15" s="197"/>
      <c r="E15" s="372" t="s">
        <v>311</v>
      </c>
      <c r="F15" s="372"/>
      <c r="G15" s="197"/>
      <c r="H15" s="197"/>
    </row>
    <row r="16" spans="1:9">
      <c r="C16" s="197"/>
      <c r="D16" s="197"/>
      <c r="E16" s="206" t="s">
        <v>305</v>
      </c>
      <c r="F16" s="206" t="s">
        <v>306</v>
      </c>
      <c r="G16" s="206" t="s">
        <v>312</v>
      </c>
      <c r="H16" s="197"/>
    </row>
    <row r="17" spans="1:8">
      <c r="A17" s="187">
        <v>1</v>
      </c>
      <c r="B17" s="197" t="s">
        <v>313</v>
      </c>
      <c r="C17" s="197"/>
      <c r="D17" s="197"/>
      <c r="E17" s="207">
        <v>1010</v>
      </c>
      <c r="F17" s="207">
        <v>1540</v>
      </c>
      <c r="G17" s="197" t="s">
        <v>314</v>
      </c>
      <c r="H17" s="197"/>
    </row>
    <row r="18" spans="1:8">
      <c r="A18" s="187">
        <v>2</v>
      </c>
      <c r="B18" s="197" t="s">
        <v>315</v>
      </c>
      <c r="C18" s="197"/>
      <c r="D18" s="197"/>
      <c r="E18" s="208">
        <v>0.12909999999999999</v>
      </c>
      <c r="F18" s="208">
        <v>0.12909999999999999</v>
      </c>
      <c r="H18" s="197"/>
    </row>
    <row r="19" spans="1:8">
      <c r="A19" s="187">
        <v>3</v>
      </c>
      <c r="B19" s="197" t="s">
        <v>316</v>
      </c>
      <c r="C19" s="197"/>
      <c r="D19" s="197"/>
      <c r="E19" s="209">
        <v>15.9</v>
      </c>
      <c r="F19" s="209">
        <v>53.8</v>
      </c>
      <c r="G19" s="197" t="s">
        <v>314</v>
      </c>
      <c r="H19" s="205"/>
    </row>
    <row r="20" spans="1:8">
      <c r="A20" s="187">
        <v>4</v>
      </c>
      <c r="B20" s="197" t="s">
        <v>317</v>
      </c>
      <c r="C20" s="197"/>
      <c r="D20" s="197"/>
      <c r="E20" s="209">
        <v>5.87</v>
      </c>
      <c r="F20" s="209">
        <v>2.44</v>
      </c>
      <c r="G20" s="197" t="s">
        <v>314</v>
      </c>
      <c r="H20" s="197"/>
    </row>
    <row r="21" spans="1:8">
      <c r="A21" s="187">
        <v>5</v>
      </c>
      <c r="B21" s="197" t="s">
        <v>318</v>
      </c>
      <c r="C21" s="197"/>
      <c r="D21" s="197"/>
      <c r="E21" s="210">
        <v>10440</v>
      </c>
      <c r="F21" s="210">
        <v>7085</v>
      </c>
      <c r="H21" s="197"/>
    </row>
    <row r="22" spans="1:8">
      <c r="A22" s="187">
        <v>6</v>
      </c>
      <c r="B22" s="197" t="s">
        <v>319</v>
      </c>
      <c r="C22" s="197"/>
      <c r="D22" s="197"/>
      <c r="E22" s="208">
        <v>8.4199999999999997E-2</v>
      </c>
      <c r="F22" s="208">
        <v>8.4199999999999997E-2</v>
      </c>
      <c r="H22" s="197"/>
    </row>
    <row r="23" spans="1:8">
      <c r="A23" s="187">
        <v>7</v>
      </c>
      <c r="B23" s="197" t="s">
        <v>320</v>
      </c>
      <c r="C23" s="197"/>
      <c r="D23" s="197"/>
      <c r="E23" s="211"/>
      <c r="F23" s="211">
        <v>0.97</v>
      </c>
      <c r="H23" s="197"/>
    </row>
    <row r="24" spans="1:8">
      <c r="A24" s="187">
        <v>8</v>
      </c>
      <c r="B24" s="197" t="s">
        <v>321</v>
      </c>
      <c r="C24" s="197"/>
      <c r="D24" s="197"/>
      <c r="E24" s="212">
        <v>6.9999999999999951E-2</v>
      </c>
      <c r="F24" s="212">
        <v>6.9999999999999951E-2</v>
      </c>
      <c r="G24" s="211"/>
      <c r="H24" s="211"/>
    </row>
    <row r="25" spans="1:8">
      <c r="A25" s="187">
        <v>9</v>
      </c>
      <c r="B25" s="197" t="s">
        <v>322</v>
      </c>
      <c r="C25" s="197"/>
      <c r="D25" s="197"/>
      <c r="E25" s="212">
        <v>0.157</v>
      </c>
      <c r="F25" s="212">
        <v>0.157</v>
      </c>
      <c r="G25" s="211"/>
      <c r="H25" s="211"/>
    </row>
    <row r="26" spans="1:8">
      <c r="A26" s="187">
        <v>10</v>
      </c>
      <c r="B26" s="187" t="s">
        <v>323</v>
      </c>
      <c r="C26" s="197"/>
      <c r="D26" s="197"/>
      <c r="E26" s="213">
        <v>604.99800000000005</v>
      </c>
      <c r="F26" s="213">
        <v>410.57575000000003</v>
      </c>
      <c r="H26" s="197"/>
    </row>
    <row r="27" spans="1:8">
      <c r="A27" s="187">
        <v>11</v>
      </c>
      <c r="B27" s="187" t="s">
        <v>324</v>
      </c>
      <c r="C27" s="197"/>
      <c r="D27" s="197"/>
      <c r="E27" s="214">
        <v>4.6979999999999994E-2</v>
      </c>
      <c r="F27" s="214">
        <v>2.47975E-2</v>
      </c>
      <c r="H27" s="197"/>
    </row>
    <row r="28" spans="1:8">
      <c r="A28" s="187">
        <v>12</v>
      </c>
      <c r="B28" s="187" t="s">
        <v>325</v>
      </c>
      <c r="C28" s="197"/>
      <c r="D28" s="197"/>
      <c r="E28" s="214">
        <v>5.2200000000000003E-2</v>
      </c>
      <c r="F28" s="214">
        <v>3.5425000000000005E-2</v>
      </c>
      <c r="H28" s="197"/>
    </row>
    <row r="29" spans="1:8">
      <c r="B29" s="205"/>
      <c r="C29" s="197"/>
      <c r="D29" s="197"/>
      <c r="E29" s="197"/>
      <c r="F29" s="197"/>
      <c r="G29" s="197"/>
      <c r="H29" s="197"/>
    </row>
    <row r="30" spans="1:8">
      <c r="D30" s="215"/>
      <c r="E30" s="373" t="s">
        <v>319</v>
      </c>
      <c r="F30" s="373"/>
      <c r="G30" s="373"/>
      <c r="H30" s="215"/>
    </row>
    <row r="31" spans="1:8">
      <c r="D31" s="215"/>
      <c r="E31" s="216" t="s">
        <v>326</v>
      </c>
      <c r="F31" s="216"/>
      <c r="G31" s="216" t="s">
        <v>327</v>
      </c>
      <c r="H31" s="215"/>
    </row>
    <row r="32" spans="1:8">
      <c r="D32" s="215"/>
      <c r="E32" s="217" t="s">
        <v>328</v>
      </c>
      <c r="F32" s="217" t="s">
        <v>329</v>
      </c>
      <c r="G32" s="217" t="s">
        <v>330</v>
      </c>
      <c r="H32" s="215"/>
    </row>
    <row r="33" spans="1:9">
      <c r="A33" s="187">
        <v>13</v>
      </c>
      <c r="B33" s="218" t="s">
        <v>331</v>
      </c>
      <c r="C33" s="219"/>
      <c r="E33" s="220">
        <v>0.04</v>
      </c>
      <c r="F33" s="220">
        <v>4.6199999999999998E-2</v>
      </c>
      <c r="G33" s="220">
        <v>1.8E-3</v>
      </c>
      <c r="H33" s="215"/>
      <c r="I33" s="221"/>
    </row>
    <row r="34" spans="1:9">
      <c r="A34" s="187">
        <v>14</v>
      </c>
      <c r="B34" s="218" t="s">
        <v>332</v>
      </c>
      <c r="C34" s="219"/>
      <c r="E34" s="220">
        <v>0.48</v>
      </c>
      <c r="F34" s="220">
        <v>6.3700000000000007E-2</v>
      </c>
      <c r="G34" s="220">
        <v>3.0599999999999999E-2</v>
      </c>
      <c r="H34" s="215"/>
      <c r="I34" s="221"/>
    </row>
    <row r="35" spans="1:9">
      <c r="A35" s="187">
        <v>15</v>
      </c>
      <c r="B35" s="219" t="s">
        <v>333</v>
      </c>
      <c r="C35" s="219"/>
      <c r="E35" s="222">
        <v>0.48</v>
      </c>
      <c r="F35" s="222">
        <v>0.108</v>
      </c>
      <c r="G35" s="223">
        <v>5.1799999999999999E-2</v>
      </c>
      <c r="H35" s="215"/>
      <c r="I35" s="221"/>
    </row>
    <row r="36" spans="1:9">
      <c r="A36" s="187">
        <v>16</v>
      </c>
      <c r="B36" s="219" t="s">
        <v>334</v>
      </c>
      <c r="C36" s="219"/>
      <c r="E36" s="224">
        <v>1</v>
      </c>
      <c r="F36" s="225"/>
      <c r="G36" s="224">
        <v>8.4199999999999997E-2</v>
      </c>
      <c r="I36" s="221"/>
    </row>
    <row r="37" spans="1:9" ht="15.75" thickBot="1">
      <c r="A37" s="187"/>
      <c r="B37" s="226"/>
      <c r="C37" s="226"/>
      <c r="D37" s="226"/>
      <c r="E37" s="226"/>
      <c r="F37" s="226"/>
      <c r="G37" s="226"/>
      <c r="H37" s="226"/>
      <c r="I37" s="186"/>
    </row>
  </sheetData>
  <mergeCells count="6">
    <mergeCell ref="A1:I1"/>
    <mergeCell ref="A4:I4"/>
    <mergeCell ref="E15:F15"/>
    <mergeCell ref="E30:G30"/>
    <mergeCell ref="A2:I2"/>
    <mergeCell ref="A3:I3"/>
  </mergeCells>
  <printOptions horizontalCentered="1"/>
  <pageMargins left="0.5" right="0.5" top="1" bottom="0.75" header="0.3" footer="0.3"/>
  <pageSetup scale="89" orientation="landscape" r:id="rId1"/>
  <headerFoot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6"/>
  <sheetViews>
    <sheetView workbookViewId="0">
      <pane xSplit="1" ySplit="3" topLeftCell="B4" activePane="bottomRight" state="frozen"/>
      <selection activeCell="K11" sqref="K11"/>
      <selection pane="topRight" activeCell="K11" sqref="K11"/>
      <selection pane="bottomLeft" activeCell="K11" sqref="K11"/>
      <selection pane="bottomRight" activeCell="K11" sqref="K11"/>
    </sheetView>
  </sheetViews>
  <sheetFormatPr defaultRowHeight="12.75"/>
  <cols>
    <col min="1" max="1" width="7.140625" style="4" customWidth="1"/>
    <col min="2" max="2" width="39.5703125" style="4" bestFit="1" customWidth="1"/>
    <col min="3" max="3" width="14.42578125" style="4" bestFit="1" customWidth="1"/>
    <col min="4" max="4" width="15" style="6" bestFit="1" customWidth="1"/>
    <col min="5" max="5" width="9.85546875" style="4" bestFit="1" customWidth="1"/>
    <col min="6" max="6" width="11.28515625" style="6" bestFit="1" customWidth="1"/>
    <col min="7" max="7" width="11.42578125" style="4" bestFit="1" customWidth="1"/>
    <col min="8" max="8" width="11" style="4" customWidth="1"/>
    <col min="9" max="10" width="12.85546875" style="4" bestFit="1" customWidth="1"/>
    <col min="11" max="11" width="15" style="4" bestFit="1" customWidth="1"/>
    <col min="12" max="12" width="11.140625" style="4" customWidth="1"/>
    <col min="13" max="13" width="4.28515625" style="4" customWidth="1"/>
    <col min="14" max="14" width="14.85546875" style="4" bestFit="1" customWidth="1"/>
    <col min="15" max="15" width="19.7109375" style="4" customWidth="1"/>
    <col min="16" max="16" width="10.28515625" style="4" bestFit="1" customWidth="1"/>
    <col min="17" max="17" width="11" style="4" bestFit="1" customWidth="1"/>
    <col min="18" max="18" width="13.85546875" style="4" bestFit="1" customWidth="1"/>
    <col min="19" max="19" width="8.42578125" style="4" bestFit="1" customWidth="1"/>
    <col min="20" max="16384" width="9.140625" style="4"/>
  </cols>
  <sheetData>
    <row r="1" spans="1:17">
      <c r="A1" s="352" t="s">
        <v>28</v>
      </c>
      <c r="B1" s="353"/>
      <c r="C1" s="353"/>
      <c r="D1" s="354"/>
      <c r="E1" s="354"/>
      <c r="F1" s="354"/>
      <c r="G1" s="354"/>
      <c r="H1" s="354"/>
      <c r="I1" s="354"/>
      <c r="J1" s="354"/>
      <c r="K1" s="354"/>
      <c r="L1" s="355"/>
    </row>
    <row r="2" spans="1:17">
      <c r="A2" s="359" t="s">
        <v>370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1"/>
    </row>
    <row r="3" spans="1:17" s="8" customFormat="1">
      <c r="A3" s="5"/>
      <c r="B3" s="4"/>
      <c r="C3" s="24"/>
      <c r="D3" s="6"/>
      <c r="E3" s="4"/>
      <c r="F3" s="6"/>
      <c r="G3" s="4"/>
      <c r="H3" s="4"/>
      <c r="I3" s="4"/>
      <c r="J3" s="4"/>
      <c r="K3" s="4"/>
      <c r="L3" s="7"/>
    </row>
    <row r="4" spans="1:17" s="8" customFormat="1" ht="90" thickBot="1">
      <c r="A4" s="275" t="s">
        <v>60</v>
      </c>
      <c r="B4" s="281" t="s">
        <v>20</v>
      </c>
      <c r="C4" s="282" t="s">
        <v>371</v>
      </c>
      <c r="D4" s="283" t="s">
        <v>180</v>
      </c>
      <c r="E4" s="283" t="s">
        <v>300</v>
      </c>
      <c r="F4" s="283" t="s">
        <v>301</v>
      </c>
      <c r="G4" s="283" t="s">
        <v>302</v>
      </c>
      <c r="H4" s="284" t="s">
        <v>21</v>
      </c>
      <c r="I4" s="285" t="s">
        <v>390</v>
      </c>
      <c r="J4" s="285" t="s">
        <v>390</v>
      </c>
      <c r="K4" s="285" t="s">
        <v>335</v>
      </c>
      <c r="L4" s="286" t="s">
        <v>389</v>
      </c>
    </row>
    <row r="5" spans="1:17" s="8" customFormat="1" ht="25.5">
      <c r="A5" s="276"/>
      <c r="B5" s="287"/>
      <c r="C5" s="287"/>
      <c r="D5" s="288" t="s">
        <v>50</v>
      </c>
      <c r="E5" s="289" t="s">
        <v>103</v>
      </c>
      <c r="F5" s="288" t="s">
        <v>52</v>
      </c>
      <c r="G5" s="289" t="s">
        <v>104</v>
      </c>
      <c r="H5" s="290" t="s">
        <v>57</v>
      </c>
      <c r="I5" s="290" t="s">
        <v>372</v>
      </c>
      <c r="J5" s="291" t="s">
        <v>373</v>
      </c>
      <c r="K5" s="290" t="s">
        <v>56</v>
      </c>
      <c r="L5" s="292" t="s">
        <v>58</v>
      </c>
    </row>
    <row r="6" spans="1:17" s="68" customFormat="1">
      <c r="A6" s="277"/>
      <c r="D6" s="9"/>
      <c r="E6" s="67"/>
      <c r="F6" s="9"/>
      <c r="G6" s="67"/>
      <c r="L6" s="10"/>
    </row>
    <row r="7" spans="1:17">
      <c r="A7" s="278">
        <v>1</v>
      </c>
      <c r="B7" s="4" t="s">
        <v>4</v>
      </c>
      <c r="C7" s="24">
        <v>7</v>
      </c>
      <c r="D7" s="57">
        <f>+'UE-111048 Load Research'!D9</f>
        <v>11660620432</v>
      </c>
      <c r="E7" s="58">
        <f>+D7/D$27*ROUND(1-'UE-111048 JAP-3'!$G$10,2)</f>
        <v>0.41341881061557145</v>
      </c>
      <c r="F7" s="57">
        <f>+'UE-111048 Load Research'!I9</f>
        <v>2556735</v>
      </c>
      <c r="G7" s="11">
        <f>+F7/F$27*ROUND('UE-111048 JAP-3'!$G$10,2)</f>
        <v>0.11909155539305931</v>
      </c>
      <c r="H7" s="12">
        <f t="shared" ref="H7:H12" si="0">+G7+E7</f>
        <v>0.53251036600863078</v>
      </c>
      <c r="I7" s="12"/>
      <c r="J7" s="13">
        <f>+H7*($I$27)</f>
        <v>-8400416.5252929032</v>
      </c>
      <c r="K7" s="6">
        <f>+'Proforma Proposed  Rev'!D7</f>
        <v>10581276029.227865</v>
      </c>
      <c r="L7" s="14">
        <f t="shared" ref="L7:L14" si="1">+J7/K7*100</f>
        <v>-7.9389447001373584E-2</v>
      </c>
      <c r="N7" s="26"/>
      <c r="O7" s="16"/>
      <c r="Q7" s="16"/>
    </row>
    <row r="8" spans="1:17">
      <c r="A8" s="278">
        <f t="shared" ref="A8:A32" si="2">+A7+1</f>
        <v>2</v>
      </c>
      <c r="B8" s="228" t="s">
        <v>5</v>
      </c>
      <c r="C8" s="279">
        <v>24</v>
      </c>
      <c r="D8" s="57">
        <f>+'UE-111048 Load Research'!D10</f>
        <v>2822861364</v>
      </c>
      <c r="E8" s="58">
        <f>+D8/D$27*ROUND(1-'UE-111048 JAP-3'!$G$10,2)</f>
        <v>0.10008249513335413</v>
      </c>
      <c r="F8" s="57">
        <f>+'UE-111048 Load Research'!I10</f>
        <v>443234</v>
      </c>
      <c r="G8" s="11">
        <f>+F8/F$27*ROUND('UE-111048 JAP-3'!$G$10,2)</f>
        <v>2.0645638465889994E-2</v>
      </c>
      <c r="H8" s="12">
        <f t="shared" si="0"/>
        <v>0.12072813359924411</v>
      </c>
      <c r="I8" s="12"/>
      <c r="J8" s="13">
        <f t="shared" ref="J8:J14" si="3">+H8*($I$27)</f>
        <v>-1904501.1577078337</v>
      </c>
      <c r="K8" s="6">
        <f>+'Proforma Proposed  Rev'!D9</f>
        <v>2583982506.9596915</v>
      </c>
      <c r="L8" s="14">
        <f t="shared" si="1"/>
        <v>-7.3704104132990667E-2</v>
      </c>
      <c r="N8" s="26"/>
    </row>
    <row r="9" spans="1:17">
      <c r="A9" s="278">
        <f t="shared" si="2"/>
        <v>3</v>
      </c>
      <c r="B9" s="4" t="s">
        <v>6</v>
      </c>
      <c r="C9" s="24" t="s">
        <v>338</v>
      </c>
      <c r="D9" s="57">
        <f>+'UE-111048 Load Research'!C52-'Rate Spread &amp; Design'!D11</f>
        <v>3169146062.8231239</v>
      </c>
      <c r="E9" s="58">
        <f>+D9/D$27*ROUND(1-'UE-111048 JAP-3'!$G$10,2)</f>
        <v>0.11235976709814208</v>
      </c>
      <c r="F9" s="57">
        <f>+'UE-111048 Load Research'!I52-F11</f>
        <v>449013.77786666667</v>
      </c>
      <c r="G9" s="11">
        <f>+F9/F$27*ROUND('UE-111048 JAP-3'!$G$10,2)</f>
        <v>2.0914857894562777E-2</v>
      </c>
      <c r="H9" s="12">
        <f t="shared" si="0"/>
        <v>0.13327462499270484</v>
      </c>
      <c r="I9" s="12"/>
      <c r="J9" s="13">
        <f t="shared" si="3"/>
        <v>-2102423.6027224804</v>
      </c>
      <c r="K9" s="6">
        <f>+'Proforma Proposed  Rev'!D10</f>
        <v>2922170227.4125733</v>
      </c>
      <c r="L9" s="14">
        <f t="shared" si="1"/>
        <v>-7.19473349977994E-2</v>
      </c>
      <c r="N9" s="26"/>
    </row>
    <row r="10" spans="1:17">
      <c r="A10" s="278">
        <f t="shared" si="2"/>
        <v>4</v>
      </c>
      <c r="B10" s="4" t="s">
        <v>7</v>
      </c>
      <c r="C10" s="24" t="s">
        <v>337</v>
      </c>
      <c r="D10" s="57">
        <f>+'UE-111048 Load Research'!C46</f>
        <v>2157691595</v>
      </c>
      <c r="E10" s="58">
        <f>+D10/D$27*ROUND(1-'UE-111048 JAP-3'!$G$10,2)</f>
        <v>7.6499385095507855E-2</v>
      </c>
      <c r="F10" s="57">
        <f>+'UE-111048 Load Research'!I46</f>
        <v>284127.75</v>
      </c>
      <c r="G10" s="11">
        <f>+F10/F$27*ROUND('UE-111048 JAP-3'!$G$10,2)</f>
        <v>1.3234541584415399E-2</v>
      </c>
      <c r="H10" s="12">
        <f t="shared" si="0"/>
        <v>8.9733926679923248E-2</v>
      </c>
      <c r="I10" s="12"/>
      <c r="J10" s="13">
        <f t="shared" si="3"/>
        <v>-1415563.7311090983</v>
      </c>
      <c r="K10" s="6">
        <f>+'Proforma Proposed  Rev'!D11</f>
        <v>1923430361.0509517</v>
      </c>
      <c r="L10" s="14">
        <f t="shared" si="1"/>
        <v>-7.3595788013642569E-2</v>
      </c>
      <c r="N10" s="26"/>
    </row>
    <row r="11" spans="1:17">
      <c r="A11" s="278">
        <f t="shared" si="2"/>
        <v>5</v>
      </c>
      <c r="B11" s="4" t="s">
        <v>8</v>
      </c>
      <c r="C11" s="24">
        <v>29</v>
      </c>
      <c r="D11" s="57">
        <f>+'UE-111048 LR - ENERGY'!J26</f>
        <v>15687149.176876003</v>
      </c>
      <c r="E11" s="58">
        <f>+D11/D$27*ROUND(1-'UE-111048 JAP-3'!$G$10,2)</f>
        <v>5.5617645668797099E-4</v>
      </c>
      <c r="F11" s="57">
        <f>+'UE-111048 LR - CP DEM'!I213</f>
        <v>1035.9721333333325</v>
      </c>
      <c r="G11" s="11">
        <f>+F11/F$27*ROUND('UE-111048 JAP-3'!$G$10,2)</f>
        <v>4.82551115788427E-5</v>
      </c>
      <c r="H11" s="12">
        <f t="shared" si="0"/>
        <v>6.0443156826681371E-4</v>
      </c>
      <c r="I11" s="12"/>
      <c r="J11" s="13">
        <f t="shared" si="3"/>
        <v>-9534.9823375925662</v>
      </c>
      <c r="K11" s="6">
        <f>+'Proforma Proposed  Rev'!D12</f>
        <v>14359249.505446691</v>
      </c>
      <c r="L11" s="14">
        <f t="shared" si="1"/>
        <v>-6.6403068864955631E-2</v>
      </c>
      <c r="N11" s="26"/>
    </row>
    <row r="12" spans="1:17">
      <c r="A12" s="278">
        <f t="shared" si="2"/>
        <v>6</v>
      </c>
      <c r="B12" s="4" t="s">
        <v>10</v>
      </c>
      <c r="C12" s="71">
        <v>31</v>
      </c>
      <c r="D12" s="57">
        <f>+'UE-111048 Load Research'!D40</f>
        <v>1367953304</v>
      </c>
      <c r="E12" s="58">
        <f>+D12/D$27*ROUND(1-'UE-111048 JAP-3'!$G$10,2)</f>
        <v>4.849978877327385E-2</v>
      </c>
      <c r="F12" s="57">
        <f>+'UE-111048 Load Research'!I40</f>
        <v>165975.58333333334</v>
      </c>
      <c r="G12" s="11">
        <f>+F12/F$27*ROUND('UE-111048 JAP-3'!$G$10,2)</f>
        <v>7.7310673090629266E-3</v>
      </c>
      <c r="H12" s="12">
        <f t="shared" si="0"/>
        <v>5.6230856082336779E-2</v>
      </c>
      <c r="I12" s="12"/>
      <c r="J12" s="13">
        <f t="shared" si="3"/>
        <v>-887048.67138262035</v>
      </c>
      <c r="K12" s="6">
        <f>+'Proforma Proposed  Rev'!D16</f>
        <v>1287205041.4320903</v>
      </c>
      <c r="L12" s="14">
        <f t="shared" si="1"/>
        <v>-6.8912771689872129E-2</v>
      </c>
      <c r="N12" s="26"/>
    </row>
    <row r="13" spans="1:17">
      <c r="A13" s="278">
        <f t="shared" si="2"/>
        <v>7</v>
      </c>
      <c r="B13" s="4" t="s">
        <v>11</v>
      </c>
      <c r="C13" s="71">
        <v>35</v>
      </c>
      <c r="D13" s="57">
        <f>+'UE-111048 Load Research'!D14</f>
        <v>4806559</v>
      </c>
      <c r="E13" s="58">
        <f>+D13/D$27*ROUND(1-'UE-111048 JAP-3'!$G$10,2)</f>
        <v>1.7041305104832611E-4</v>
      </c>
      <c r="F13" s="57">
        <f>+'UE-111048 Load Research'!I14</f>
        <v>4</v>
      </c>
      <c r="G13" s="11">
        <f>+F13/F$27*ROUND('UE-111048 JAP-3'!$G$10,2)</f>
        <v>1.86318183766498E-7</v>
      </c>
      <c r="H13" s="12">
        <f>+G13+E13</f>
        <v>1.7059936923209261E-4</v>
      </c>
      <c r="I13" s="12"/>
      <c r="J13" s="13">
        <f t="shared" si="3"/>
        <v>-2691.2260342338368</v>
      </c>
      <c r="K13" s="6">
        <f>+'Proforma Proposed  Rev'!D17</f>
        <v>4065390.8376120622</v>
      </c>
      <c r="L13" s="14">
        <f t="shared" si="1"/>
        <v>-6.6198457706334937E-2</v>
      </c>
      <c r="N13" s="26"/>
    </row>
    <row r="14" spans="1:17">
      <c r="A14" s="278">
        <f t="shared" si="2"/>
        <v>8</v>
      </c>
      <c r="B14" s="4" t="s">
        <v>12</v>
      </c>
      <c r="C14" s="71">
        <v>43</v>
      </c>
      <c r="D14" s="57">
        <f>+'UE-111048 Load Research'!D15</f>
        <v>154110146</v>
      </c>
      <c r="E14" s="58">
        <f>+D14/D$27*ROUND(1-'UE-111048 JAP-3'!$G$10,2)</f>
        <v>5.4638630624034758E-3</v>
      </c>
      <c r="F14" s="57">
        <f>+'UE-111048 Load Research'!I15</f>
        <v>0</v>
      </c>
      <c r="G14" s="11">
        <f>+F14/F$27*ROUND('UE-111048 JAP-3'!$G$10,2)</f>
        <v>0</v>
      </c>
      <c r="H14" s="12">
        <f>+G14+E14</f>
        <v>5.4638630624034758E-3</v>
      </c>
      <c r="I14" s="12"/>
      <c r="J14" s="13">
        <f t="shared" si="3"/>
        <v>-86193.11189260066</v>
      </c>
      <c r="K14" s="6">
        <f>+'Proforma Proposed  Rev'!D18</f>
        <v>133790963.70031348</v>
      </c>
      <c r="L14" s="14">
        <f t="shared" si="1"/>
        <v>-6.442371704988227E-2</v>
      </c>
      <c r="N14" s="26"/>
    </row>
    <row r="15" spans="1:17">
      <c r="A15" s="278">
        <f t="shared" si="2"/>
        <v>9</v>
      </c>
      <c r="C15" s="24"/>
      <c r="E15" s="11"/>
      <c r="G15" s="11"/>
      <c r="H15" s="12"/>
      <c r="I15" s="12"/>
      <c r="J15" s="13"/>
      <c r="K15" s="6"/>
      <c r="L15" s="14"/>
    </row>
    <row r="16" spans="1:17">
      <c r="A16" s="278">
        <f t="shared" si="2"/>
        <v>10</v>
      </c>
      <c r="B16" s="228"/>
      <c r="C16" s="24"/>
      <c r="E16" s="11"/>
      <c r="G16" s="11"/>
      <c r="H16" s="12"/>
      <c r="I16" s="12"/>
      <c r="J16" s="13"/>
      <c r="K16" s="6"/>
      <c r="L16" s="14"/>
    </row>
    <row r="17" spans="1:15">
      <c r="A17" s="278">
        <f t="shared" si="2"/>
        <v>11</v>
      </c>
      <c r="B17" s="228" t="s">
        <v>360</v>
      </c>
      <c r="C17" s="24">
        <v>40</v>
      </c>
      <c r="D17" s="6">
        <f>+'UE-111048 Load Research'!D34</f>
        <v>801873373</v>
      </c>
      <c r="E17" s="58">
        <f>+D17/D$27*ROUND(1-'UE-111048 JAP-3'!$G$10,2)</f>
        <v>2.8429836822421707E-2</v>
      </c>
      <c r="F17" s="6">
        <f>+'UE-111048 Load Research'!I34</f>
        <v>96819.916666666672</v>
      </c>
      <c r="G17" s="11">
        <f>+F17/F$27*ROUND('UE-111048 JAP-3'!$G$10,2)</f>
        <v>4.509827756439256E-3</v>
      </c>
      <c r="H17" s="12">
        <f>+G17+E17</f>
        <v>3.2939664578860967E-2</v>
      </c>
      <c r="I17" s="12"/>
      <c r="J17" s="13">
        <f>+H17*($I$27)</f>
        <v>-519627.26047925261</v>
      </c>
      <c r="K17" s="6">
        <f>+'Proforma Proposed  Rev'!D23</f>
        <v>727520561.86699033</v>
      </c>
      <c r="L17" s="14">
        <f>+J17/K17*100</f>
        <v>-7.1424408836743503E-2</v>
      </c>
    </row>
    <row r="18" spans="1:15">
      <c r="A18" s="278">
        <f t="shared" si="2"/>
        <v>12</v>
      </c>
      <c r="B18" s="228" t="s">
        <v>361</v>
      </c>
      <c r="C18" s="279">
        <v>40</v>
      </c>
      <c r="D18" s="6">
        <v>0</v>
      </c>
      <c r="E18" s="58">
        <f>+D18/D$27*ROUND(1-'UE-111048 JAP-3'!$G$10,2)</f>
        <v>0</v>
      </c>
      <c r="F18" s="6">
        <v>0</v>
      </c>
      <c r="G18" s="11">
        <f>+F18/F$27*ROUND('UE-111048 JAP-3'!$G$10,2)</f>
        <v>0</v>
      </c>
      <c r="H18" s="12">
        <f>+G18+E18</f>
        <v>0</v>
      </c>
      <c r="I18" s="12"/>
      <c r="J18" s="13"/>
      <c r="K18" s="6"/>
      <c r="L18" s="14">
        <f>+L21</f>
        <v>-5.8702271217385013E-2</v>
      </c>
    </row>
    <row r="19" spans="1:15">
      <c r="A19" s="278">
        <f t="shared" si="2"/>
        <v>13</v>
      </c>
      <c r="B19" s="274"/>
      <c r="C19" s="279"/>
      <c r="E19" s="11"/>
      <c r="G19" s="11"/>
      <c r="H19" s="12"/>
      <c r="I19" s="12"/>
      <c r="J19" s="13"/>
      <c r="K19" s="6"/>
      <c r="L19" s="14"/>
    </row>
    <row r="20" spans="1:15">
      <c r="A20" s="278">
        <f t="shared" si="2"/>
        <v>14</v>
      </c>
      <c r="B20" s="280" t="s">
        <v>362</v>
      </c>
      <c r="C20" s="24">
        <v>46</v>
      </c>
      <c r="D20" s="6">
        <f>+'UE-111048 LR - ENERGY'!J31</f>
        <v>53295879.17946253</v>
      </c>
      <c r="E20" s="58">
        <f>+D20/D$27*ROUND(1-'UE-111048 JAP-3'!$G$10,2)</f>
        <v>1.8895666066462867E-3</v>
      </c>
      <c r="F20" s="6">
        <v>0</v>
      </c>
      <c r="G20" s="11">
        <f>+F20/F$27*ROUND('UE-111048 JAP-3'!$G$10,2)</f>
        <v>0</v>
      </c>
      <c r="H20" s="12">
        <f t="shared" ref="H20:H21" si="4">+G20+E20</f>
        <v>1.8895666066462867E-3</v>
      </c>
      <c r="I20" s="12"/>
      <c r="J20" s="13">
        <f t="shared" ref="J20:J21" si="5">+H20*($I$27)</f>
        <v>-29808.145646231103</v>
      </c>
      <c r="K20" s="6">
        <f>+'Proforma Proposed  Rev'!D25</f>
        <v>46703329.875779942</v>
      </c>
      <c r="L20" s="14">
        <f>+J20/K20*100</f>
        <v>-6.3824454756253729E-2</v>
      </c>
    </row>
    <row r="21" spans="1:15">
      <c r="A21" s="278">
        <f t="shared" si="2"/>
        <v>15</v>
      </c>
      <c r="B21" s="280" t="s">
        <v>363</v>
      </c>
      <c r="C21" s="24">
        <v>49</v>
      </c>
      <c r="D21" s="6">
        <f>+'UE-111048 LR - ENERGY'!J32</f>
        <v>539784440.87161875</v>
      </c>
      <c r="E21" s="58">
        <f>+D21/D$27*ROUND(1-'UE-111048 JAP-3'!$G$10,2)</f>
        <v>1.9137664486662358E-2</v>
      </c>
      <c r="F21" s="6">
        <f>+'UE-111048 LR - CP DEM'!O213</f>
        <v>69539.626533333343</v>
      </c>
      <c r="G21" s="11">
        <f>+F21/F$27*ROUND('UE-111048 JAP-3'!$G$10,2)</f>
        <v>3.2391242288728104E-3</v>
      </c>
      <c r="H21" s="12">
        <f t="shared" si="4"/>
        <v>2.2376788715535167E-2</v>
      </c>
      <c r="I21" s="12"/>
      <c r="J21" s="13">
        <f t="shared" si="5"/>
        <v>-352996.59444737027</v>
      </c>
      <c r="K21" s="6">
        <f>+'Proforma Proposed  Rev'!D26</f>
        <v>601333793.61108661</v>
      </c>
      <c r="L21" s="14">
        <f>+J21/K21*100</f>
        <v>-5.8702271217385013E-2</v>
      </c>
    </row>
    <row r="22" spans="1:15">
      <c r="A22" s="278">
        <f t="shared" si="2"/>
        <v>16</v>
      </c>
      <c r="B22" s="228"/>
      <c r="C22" s="279"/>
      <c r="E22" s="11"/>
      <c r="G22" s="11"/>
      <c r="H22" s="12"/>
      <c r="I22" s="12"/>
      <c r="J22" s="13"/>
      <c r="K22" s="6"/>
      <c r="L22" s="14"/>
    </row>
    <row r="23" spans="1:15">
      <c r="A23" s="278">
        <f t="shared" si="2"/>
        <v>17</v>
      </c>
      <c r="B23" s="4" t="s">
        <v>17</v>
      </c>
      <c r="C23" s="24" t="s">
        <v>364</v>
      </c>
      <c r="D23" s="57">
        <f>+'UE-111048 Load Research'!D18</f>
        <v>90893526</v>
      </c>
      <c r="E23" s="58">
        <f>+D23/D$27*ROUND(1-'UE-111048 JAP-3'!$G$10,2)</f>
        <v>3.2225638104515842E-3</v>
      </c>
      <c r="F23" s="57">
        <f>+'UE-111048 Load Research'!I18</f>
        <v>10941</v>
      </c>
      <c r="G23" s="11">
        <f>+F23/F$27*ROUND('UE-111048 JAP-3'!$G$10,2)</f>
        <v>5.096268121473137E-4</v>
      </c>
      <c r="H23" s="12">
        <f>+G23+E23</f>
        <v>3.732190622598898E-3</v>
      </c>
      <c r="I23" s="12"/>
      <c r="J23" s="13">
        <f>+H23*($I$27)</f>
        <v>-58875.766150090014</v>
      </c>
      <c r="K23" s="6">
        <f>+'Proforma Proposed  Rev'!D31</f>
        <v>82198395.194599986</v>
      </c>
      <c r="L23" s="14">
        <f>+J23/K23*100</f>
        <v>-7.1626418022766758E-2</v>
      </c>
      <c r="N23" s="26"/>
    </row>
    <row r="24" spans="1:15">
      <c r="A24" s="278">
        <f t="shared" si="2"/>
        <v>18</v>
      </c>
      <c r="C24" s="24"/>
      <c r="E24" s="11"/>
      <c r="J24" s="13"/>
      <c r="L24" s="15"/>
    </row>
    <row r="25" spans="1:15">
      <c r="A25" s="278">
        <f t="shared" si="2"/>
        <v>19</v>
      </c>
      <c r="B25" s="4" t="s">
        <v>23</v>
      </c>
      <c r="C25" s="24"/>
      <c r="D25" s="57">
        <f>+'UE-111048 Load Research'!D22</f>
        <v>7606107</v>
      </c>
      <c r="E25" s="58">
        <f>+D25/D$27*ROUND(1-'UE-111048 JAP-3'!$G$10,2)</f>
        <v>2.6966898782892931E-4</v>
      </c>
      <c r="F25" s="57">
        <f>+'UE-111048 Load Research'!I22</f>
        <v>1617</v>
      </c>
      <c r="G25" s="11">
        <f>+F25/F$27*ROUND('UE-111048 JAP-3'!$G$10,2)</f>
        <v>7.5319125787606813E-5</v>
      </c>
      <c r="H25" s="12">
        <f>+G25+E25</f>
        <v>3.4498811361653611E-4</v>
      </c>
      <c r="I25" s="12"/>
      <c r="J25" s="13">
        <f>+H25*($I$27)</f>
        <v>-5442.2299276085914</v>
      </c>
      <c r="K25" s="6">
        <f>+'Proforma Proposed  Rev'!D35</f>
        <v>7544579.8795419829</v>
      </c>
      <c r="L25" s="14">
        <f>+J25/K25*100</f>
        <v>-7.213430057736997E-2</v>
      </c>
      <c r="N25" s="26"/>
    </row>
    <row r="26" spans="1:15">
      <c r="A26" s="278">
        <f t="shared" si="2"/>
        <v>20</v>
      </c>
      <c r="C26" s="24"/>
      <c r="E26" s="11"/>
      <c r="J26" s="13"/>
      <c r="L26" s="15"/>
    </row>
    <row r="27" spans="1:15">
      <c r="A27" s="278">
        <f t="shared" si="2"/>
        <v>21</v>
      </c>
      <c r="B27" s="4" t="s">
        <v>18</v>
      </c>
      <c r="C27" s="24"/>
      <c r="D27" s="6">
        <f>SUM(D7:D25)</f>
        <v>22846329938.051083</v>
      </c>
      <c r="E27" s="11">
        <f>SUM(E7:E25)</f>
        <v>0.80999999999999994</v>
      </c>
      <c r="F27" s="6">
        <f>SUM(F7:F25)</f>
        <v>4079043.6265333332</v>
      </c>
      <c r="G27" s="11">
        <f>SUM(G7:G25)</f>
        <v>0.19000000000000003</v>
      </c>
      <c r="H27" s="11">
        <f>SUM(H7:H25)</f>
        <v>1</v>
      </c>
      <c r="I27" s="13">
        <f>+'Rev Requirement (CTM-4)'!H22</f>
        <v>-15775123.005129915</v>
      </c>
      <c r="J27" s="13">
        <f>SUM(J7:J25)</f>
        <v>-15775123.005129917</v>
      </c>
      <c r="K27" s="6">
        <f>SUM(K7:K25)</f>
        <v>20915580430.554543</v>
      </c>
      <c r="L27" s="14">
        <f>+J27/K27*100</f>
        <v>-7.5422831594407089E-2</v>
      </c>
    </row>
    <row r="28" spans="1:15">
      <c r="A28" s="278">
        <f t="shared" si="2"/>
        <v>22</v>
      </c>
      <c r="C28" s="24"/>
      <c r="J28" s="16"/>
      <c r="L28" s="17"/>
      <c r="N28" s="16"/>
    </row>
    <row r="29" spans="1:15">
      <c r="A29" s="278">
        <f t="shared" si="2"/>
        <v>23</v>
      </c>
      <c r="B29" s="228" t="s">
        <v>365</v>
      </c>
      <c r="C29" s="24" t="s">
        <v>24</v>
      </c>
      <c r="E29" s="11"/>
      <c r="G29" s="11"/>
      <c r="H29" s="12"/>
      <c r="I29" s="12"/>
      <c r="J29" s="13"/>
      <c r="K29" s="6"/>
      <c r="L29" s="14"/>
    </row>
    <row r="30" spans="1:15">
      <c r="A30" s="278">
        <f t="shared" si="2"/>
        <v>24</v>
      </c>
      <c r="B30" s="228" t="s">
        <v>366</v>
      </c>
      <c r="C30" s="24" t="s">
        <v>24</v>
      </c>
      <c r="D30" s="6">
        <f>+'UE-111048 Load Research'!D19</f>
        <v>0</v>
      </c>
      <c r="E30" s="11"/>
      <c r="F30" s="6">
        <f>+'UE-111048 Load Research'!I19</f>
        <v>0</v>
      </c>
      <c r="G30" s="11"/>
      <c r="H30" s="12"/>
      <c r="I30" s="12"/>
      <c r="J30" s="13"/>
      <c r="K30" s="6">
        <f>+'Proforma Proposed  Rev'!D19</f>
        <v>114649299.9999</v>
      </c>
      <c r="L30" s="14"/>
    </row>
    <row r="31" spans="1:15">
      <c r="A31" s="278">
        <f t="shared" si="2"/>
        <v>25</v>
      </c>
      <c r="B31" s="228"/>
      <c r="C31" s="279"/>
      <c r="D31" s="6">
        <f>+'UE-111048 Load Research'!D20</f>
        <v>0</v>
      </c>
      <c r="E31" s="11"/>
      <c r="F31" s="6">
        <f>+'UE-111048 Load Research'!I20</f>
        <v>0</v>
      </c>
      <c r="G31" s="11"/>
      <c r="H31" s="12"/>
      <c r="I31" s="12"/>
      <c r="J31" s="13"/>
      <c r="K31" s="6">
        <f>+'Proforma Proposed  Rev'!D27</f>
        <v>1822749986.9989998</v>
      </c>
      <c r="L31" s="14"/>
    </row>
    <row r="32" spans="1:15">
      <c r="A32" s="278">
        <f t="shared" si="2"/>
        <v>26</v>
      </c>
      <c r="B32" s="4" t="s">
        <v>19</v>
      </c>
      <c r="C32" s="24"/>
      <c r="D32" s="6">
        <f>SUM(D27:D31)</f>
        <v>22846329938.051083</v>
      </c>
      <c r="E32" s="11"/>
      <c r="F32" s="6">
        <f>SUM(F27:F31)</f>
        <v>4079043.6265333332</v>
      </c>
      <c r="G32" s="11"/>
      <c r="H32" s="11"/>
      <c r="I32" s="13"/>
      <c r="J32" s="13"/>
      <c r="K32" s="6">
        <f>SUM(K27:K31)</f>
        <v>22852979717.553444</v>
      </c>
      <c r="L32" s="14"/>
      <c r="N32" s="18"/>
      <c r="O32" s="18"/>
    </row>
    <row r="33" spans="1:15">
      <c r="A33" s="5"/>
      <c r="C33" s="24"/>
      <c r="L33" s="7"/>
      <c r="N33" s="18"/>
      <c r="O33" s="18"/>
    </row>
    <row r="34" spans="1:15">
      <c r="A34" s="356" t="s">
        <v>367</v>
      </c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8"/>
    </row>
    <row r="35" spans="1:15">
      <c r="A35" s="356" t="s">
        <v>368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8"/>
    </row>
    <row r="36" spans="1:15">
      <c r="A36" s="356" t="s">
        <v>369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8"/>
    </row>
  </sheetData>
  <mergeCells count="5">
    <mergeCell ref="A1:L1"/>
    <mergeCell ref="A34:L34"/>
    <mergeCell ref="A35:L35"/>
    <mergeCell ref="A36:L36"/>
    <mergeCell ref="A2:L2"/>
  </mergeCells>
  <phoneticPr fontId="6" type="noConversion"/>
  <printOptions horizontalCentered="1"/>
  <pageMargins left="0.5" right="0.5" top="1" bottom="0.75" header="0.5" footer="0.5"/>
  <pageSetup scale="75" orientation="landscape" horizontalDpi="4294967292" r:id="rId1"/>
  <headerFooter alignWithMargins="0">
    <oddFooter>&amp;LTestimony of Christopher T. Mickelson
Docket UE-130617 et al&amp;RExhibit No. ___ (CTM-5)
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8"/>
  <sheetViews>
    <sheetView workbookViewId="0">
      <selection activeCell="H32" sqref="H32"/>
    </sheetView>
  </sheetViews>
  <sheetFormatPr defaultRowHeight="12.75"/>
  <cols>
    <col min="1" max="1" width="24.5703125" style="29" customWidth="1"/>
    <col min="2" max="2" width="7.7109375" style="29" bestFit="1" customWidth="1"/>
    <col min="3" max="5" width="15.7109375" style="29" customWidth="1"/>
    <col min="6" max="6" width="9.7109375" style="29" bestFit="1" customWidth="1"/>
    <col min="7" max="16384" width="9.140625" style="29"/>
  </cols>
  <sheetData>
    <row r="1" spans="1:6">
      <c r="A1" s="362" t="s">
        <v>28</v>
      </c>
      <c r="B1" s="362"/>
      <c r="C1" s="362"/>
      <c r="D1" s="362"/>
      <c r="E1" s="362"/>
      <c r="F1" s="362"/>
    </row>
    <row r="2" spans="1:6">
      <c r="A2" s="362" t="s">
        <v>61</v>
      </c>
      <c r="B2" s="362"/>
      <c r="C2" s="362"/>
      <c r="D2" s="362"/>
      <c r="E2" s="362"/>
      <c r="F2" s="362"/>
    </row>
    <row r="3" spans="1:6">
      <c r="A3" s="28"/>
      <c r="B3" s="28"/>
      <c r="C3" s="28"/>
      <c r="D3" s="28"/>
      <c r="E3" s="28"/>
      <c r="F3" s="28"/>
    </row>
    <row r="4" spans="1:6">
      <c r="C4" s="48" t="s">
        <v>62</v>
      </c>
      <c r="D4" s="48"/>
    </row>
    <row r="5" spans="1:6" s="32" customFormat="1" ht="25.5">
      <c r="A5" s="31" t="s">
        <v>63</v>
      </c>
      <c r="B5" s="31" t="s">
        <v>64</v>
      </c>
      <c r="C5" s="30" t="s">
        <v>65</v>
      </c>
      <c r="D5" s="30" t="s">
        <v>66</v>
      </c>
      <c r="E5" s="31" t="s">
        <v>67</v>
      </c>
      <c r="F5" s="31" t="s">
        <v>68</v>
      </c>
    </row>
    <row r="6" spans="1:6">
      <c r="A6" s="29" t="s">
        <v>69</v>
      </c>
      <c r="B6" s="33">
        <v>1000</v>
      </c>
      <c r="C6" s="70">
        <f>ROUND(+D$27+IF($B6&gt;600,600*D$29/100+($B6-600)*D$30/100,$B6*D$29/100)+$B6*SUM(D$31:D$38)/100,2)</f>
        <v>97.08</v>
      </c>
      <c r="D6" s="70">
        <f>ROUND(+E$27+IF($B6&gt;600,600*E$29/100+($B6-600)*E$30/100,$B6*E$29/100)+$B6*SUM(E$31:E$38)/100,2)</f>
        <v>96.29</v>
      </c>
      <c r="E6" s="34">
        <f t="shared" ref="E6:E17" si="0">+D6-C6</f>
        <v>-0.78999999999999204</v>
      </c>
      <c r="F6" s="49">
        <f t="shared" ref="F6:F17" si="1">+E6/C6</f>
        <v>-8.137618459002802E-3</v>
      </c>
    </row>
    <row r="7" spans="1:6">
      <c r="A7" s="29" t="s">
        <v>70</v>
      </c>
      <c r="B7" s="33">
        <f t="shared" ref="B7:B17" si="2">+B6</f>
        <v>1000</v>
      </c>
      <c r="C7" s="70">
        <f>ROUND(+D$27+IF($B7&gt;600,600*D$29/100+($B7-600)*D$30/100,$B7*D$29/100)+$B7*SUM(D$31:D$38)/100,2)</f>
        <v>97.08</v>
      </c>
      <c r="D7" s="70">
        <f>ROUND(+E$27+IF($B7&gt;600,600*E$29/100+($B7-600)*E$30/100,$B7*E$29/100)+$B7*SUM(E$31:E$38)/100,2)</f>
        <v>96.29</v>
      </c>
      <c r="E7" s="34">
        <f t="shared" si="0"/>
        <v>-0.78999999999999204</v>
      </c>
      <c r="F7" s="49">
        <f t="shared" si="1"/>
        <v>-8.137618459002802E-3</v>
      </c>
    </row>
    <row r="8" spans="1:6">
      <c r="A8" s="29" t="s">
        <v>71</v>
      </c>
      <c r="B8" s="33">
        <f t="shared" si="2"/>
        <v>1000</v>
      </c>
      <c r="C8" s="70">
        <f>ROUND(+D$27+IF($B8&gt;600,600*D$29/100+($B8-600)*D$30/100,$B8*D$29/100)+$B8*SUM(D$31:D$38)/100,2)</f>
        <v>97.08</v>
      </c>
      <c r="D8" s="70">
        <f t="shared" ref="C8:D17" si="3">ROUND(+E$27+IF($B8&gt;600,600*E$29/100+($B8-600)*E$30/100,$B8*E$29/100)+$B8*SUM(E$31:E$38)/100,2)</f>
        <v>96.29</v>
      </c>
      <c r="E8" s="34">
        <f t="shared" si="0"/>
        <v>-0.78999999999999204</v>
      </c>
      <c r="F8" s="49">
        <f t="shared" si="1"/>
        <v>-8.137618459002802E-3</v>
      </c>
    </row>
    <row r="9" spans="1:6">
      <c r="A9" s="29" t="s">
        <v>72</v>
      </c>
      <c r="B9" s="33">
        <f t="shared" si="2"/>
        <v>1000</v>
      </c>
      <c r="C9" s="70">
        <f t="shared" si="3"/>
        <v>97.08</v>
      </c>
      <c r="D9" s="70">
        <f t="shared" si="3"/>
        <v>96.29</v>
      </c>
      <c r="E9" s="34">
        <f t="shared" si="0"/>
        <v>-0.78999999999999204</v>
      </c>
      <c r="F9" s="49">
        <f t="shared" si="1"/>
        <v>-8.137618459002802E-3</v>
      </c>
    </row>
    <row r="10" spans="1:6">
      <c r="A10" s="29" t="s">
        <v>73</v>
      </c>
      <c r="B10" s="33">
        <f t="shared" si="2"/>
        <v>1000</v>
      </c>
      <c r="C10" s="70">
        <f t="shared" si="3"/>
        <v>97.08</v>
      </c>
      <c r="D10" s="70">
        <f>ROUND(+E$27+IF($B10&gt;600,600*E$29/100+($B10-600)*E$30/100,$B10*E$29/100)+$B10*SUM(E$31:E$38)/100,2)</f>
        <v>96.29</v>
      </c>
      <c r="E10" s="34">
        <f>+D10-C10</f>
        <v>-0.78999999999999204</v>
      </c>
      <c r="F10" s="49">
        <f t="shared" si="1"/>
        <v>-8.137618459002802E-3</v>
      </c>
    </row>
    <row r="11" spans="1:6">
      <c r="A11" s="29" t="s">
        <v>74</v>
      </c>
      <c r="B11" s="33">
        <f t="shared" si="2"/>
        <v>1000</v>
      </c>
      <c r="C11" s="70">
        <f t="shared" si="3"/>
        <v>97.08</v>
      </c>
      <c r="D11" s="70">
        <f t="shared" si="3"/>
        <v>96.29</v>
      </c>
      <c r="E11" s="34">
        <f t="shared" si="0"/>
        <v>-0.78999999999999204</v>
      </c>
      <c r="F11" s="49">
        <f t="shared" si="1"/>
        <v>-8.137618459002802E-3</v>
      </c>
    </row>
    <row r="12" spans="1:6">
      <c r="A12" s="29" t="s">
        <v>75</v>
      </c>
      <c r="B12" s="33">
        <f t="shared" si="2"/>
        <v>1000</v>
      </c>
      <c r="C12" s="70">
        <f t="shared" si="3"/>
        <v>97.08</v>
      </c>
      <c r="D12" s="70">
        <f t="shared" si="3"/>
        <v>96.29</v>
      </c>
      <c r="E12" s="34">
        <f t="shared" si="0"/>
        <v>-0.78999999999999204</v>
      </c>
      <c r="F12" s="49">
        <f t="shared" si="1"/>
        <v>-8.137618459002802E-3</v>
      </c>
    </row>
    <row r="13" spans="1:6">
      <c r="A13" s="29" t="s">
        <v>76</v>
      </c>
      <c r="B13" s="33">
        <f t="shared" si="2"/>
        <v>1000</v>
      </c>
      <c r="C13" s="70">
        <f t="shared" si="3"/>
        <v>97.08</v>
      </c>
      <c r="D13" s="70">
        <f t="shared" si="3"/>
        <v>96.29</v>
      </c>
      <c r="E13" s="34">
        <f t="shared" si="0"/>
        <v>-0.78999999999999204</v>
      </c>
      <c r="F13" s="49">
        <f t="shared" si="1"/>
        <v>-8.137618459002802E-3</v>
      </c>
    </row>
    <row r="14" spans="1:6">
      <c r="A14" s="29" t="s">
        <v>77</v>
      </c>
      <c r="B14" s="33">
        <f t="shared" si="2"/>
        <v>1000</v>
      </c>
      <c r="C14" s="70">
        <f t="shared" si="3"/>
        <v>97.08</v>
      </c>
      <c r="D14" s="70">
        <f t="shared" si="3"/>
        <v>96.29</v>
      </c>
      <c r="E14" s="34">
        <f t="shared" si="0"/>
        <v>-0.78999999999999204</v>
      </c>
      <c r="F14" s="49">
        <f t="shared" si="1"/>
        <v>-8.137618459002802E-3</v>
      </c>
    </row>
    <row r="15" spans="1:6">
      <c r="A15" s="29" t="s">
        <v>78</v>
      </c>
      <c r="B15" s="33">
        <f t="shared" si="2"/>
        <v>1000</v>
      </c>
      <c r="C15" s="70">
        <f t="shared" si="3"/>
        <v>97.08</v>
      </c>
      <c r="D15" s="70">
        <f t="shared" si="3"/>
        <v>96.29</v>
      </c>
      <c r="E15" s="34">
        <f t="shared" si="0"/>
        <v>-0.78999999999999204</v>
      </c>
      <c r="F15" s="49">
        <f t="shared" si="1"/>
        <v>-8.137618459002802E-3</v>
      </c>
    </row>
    <row r="16" spans="1:6">
      <c r="A16" s="29" t="s">
        <v>79</v>
      </c>
      <c r="B16" s="33">
        <f t="shared" si="2"/>
        <v>1000</v>
      </c>
      <c r="C16" s="70">
        <f t="shared" si="3"/>
        <v>97.08</v>
      </c>
      <c r="D16" s="70">
        <f t="shared" si="3"/>
        <v>96.29</v>
      </c>
      <c r="E16" s="34">
        <f t="shared" si="0"/>
        <v>-0.78999999999999204</v>
      </c>
      <c r="F16" s="49">
        <f t="shared" si="1"/>
        <v>-8.137618459002802E-3</v>
      </c>
    </row>
    <row r="17" spans="1:6">
      <c r="A17" s="29" t="s">
        <v>80</v>
      </c>
      <c r="B17" s="33">
        <f t="shared" si="2"/>
        <v>1000</v>
      </c>
      <c r="C17" s="70">
        <f t="shared" si="3"/>
        <v>97.08</v>
      </c>
      <c r="D17" s="70">
        <f t="shared" si="3"/>
        <v>96.29</v>
      </c>
      <c r="E17" s="34">
        <f t="shared" si="0"/>
        <v>-0.78999999999999204</v>
      </c>
      <c r="F17" s="49">
        <f t="shared" si="1"/>
        <v>-8.137618459002802E-3</v>
      </c>
    </row>
    <row r="18" spans="1:6">
      <c r="C18" s="34"/>
      <c r="D18" s="34"/>
      <c r="E18" s="34"/>
      <c r="F18" s="49"/>
    </row>
    <row r="19" spans="1:6" ht="13.5" thickBot="1">
      <c r="A19" s="35" t="s">
        <v>81</v>
      </c>
      <c r="B19" s="50">
        <f>SUM(B6:B18)</f>
        <v>12000</v>
      </c>
      <c r="C19" s="51">
        <f>SUM(C6:C18)</f>
        <v>1164.96</v>
      </c>
      <c r="D19" s="51">
        <f>SUM(D6:D18)</f>
        <v>1155.4799999999998</v>
      </c>
      <c r="E19" s="51">
        <f>SUM(E6:E18)</f>
        <v>-9.4799999999999045</v>
      </c>
      <c r="F19" s="52">
        <f>+E19/C19</f>
        <v>-8.137618459002802E-3</v>
      </c>
    </row>
    <row r="20" spans="1:6" ht="13.5" thickTop="1">
      <c r="A20" s="35"/>
      <c r="F20" s="49"/>
    </row>
    <row r="21" spans="1:6" ht="13.5" thickBot="1">
      <c r="A21" s="36" t="s">
        <v>82</v>
      </c>
      <c r="B21" s="50">
        <f>AVERAGE(B6:B17)</f>
        <v>1000</v>
      </c>
      <c r="C21" s="66">
        <f t="shared" ref="C21:D21" si="4">AVERAGE(C6:C17)</f>
        <v>97.08</v>
      </c>
      <c r="D21" s="66">
        <f t="shared" si="4"/>
        <v>96.289999999999978</v>
      </c>
      <c r="E21" s="66">
        <f>+D21-C21</f>
        <v>-0.79000000000002046</v>
      </c>
      <c r="F21" s="52">
        <f>+E21/C21</f>
        <v>-8.1376184590030952E-3</v>
      </c>
    </row>
    <row r="22" spans="1:6" ht="13.5" thickTop="1"/>
    <row r="23" spans="1:6">
      <c r="A23" s="29" t="s">
        <v>83</v>
      </c>
      <c r="C23" s="53">
        <f>+C19/B19*100</f>
        <v>9.7080000000000002</v>
      </c>
      <c r="D23" s="53">
        <f>+D19/B19*100</f>
        <v>9.6289999999999978</v>
      </c>
      <c r="E23" s="53"/>
    </row>
    <row r="26" spans="1:6" ht="51">
      <c r="A26" s="54" t="s">
        <v>84</v>
      </c>
      <c r="B26" s="55"/>
      <c r="C26" s="56"/>
      <c r="D26" s="334" t="s">
        <v>105</v>
      </c>
      <c r="E26" s="327" t="s">
        <v>392</v>
      </c>
    </row>
    <row r="27" spans="1:6">
      <c r="A27" s="35" t="s">
        <v>85</v>
      </c>
      <c r="D27" s="335">
        <v>7.49</v>
      </c>
      <c r="E27" s="60">
        <f>+D27</f>
        <v>7.49</v>
      </c>
      <c r="F27" s="29" t="s">
        <v>86</v>
      </c>
    </row>
    <row r="28" spans="1:6">
      <c r="A28" s="29" t="s">
        <v>87</v>
      </c>
      <c r="D28" s="336"/>
      <c r="E28" s="61"/>
    </row>
    <row r="29" spans="1:6">
      <c r="A29" s="64" t="s">
        <v>88</v>
      </c>
      <c r="D29" s="337">
        <v>8.7817000000000007</v>
      </c>
      <c r="E29" s="62">
        <f>+D29</f>
        <v>8.7817000000000007</v>
      </c>
      <c r="F29" s="29" t="s">
        <v>89</v>
      </c>
    </row>
    <row r="30" spans="1:6">
      <c r="A30" s="64" t="s">
        <v>90</v>
      </c>
      <c r="D30" s="337">
        <v>10.6395</v>
      </c>
      <c r="E30" s="62">
        <f>+D30</f>
        <v>10.6395</v>
      </c>
      <c r="F30" s="29" t="s">
        <v>89</v>
      </c>
    </row>
    <row r="31" spans="1:6">
      <c r="A31" s="64" t="s">
        <v>91</v>
      </c>
      <c r="D31" s="337">
        <v>0</v>
      </c>
      <c r="E31" s="62">
        <f>+'Proforma Proposed  Rev'!F7</f>
        <v>-7.9399999999999998E-2</v>
      </c>
      <c r="F31" s="29" t="s">
        <v>89</v>
      </c>
    </row>
    <row r="32" spans="1:6">
      <c r="A32" s="64" t="s">
        <v>98</v>
      </c>
      <c r="D32" s="337">
        <v>-0.33229999999999998</v>
      </c>
      <c r="E32" s="62">
        <f>IF('[35]CTM-2 Adjustments'!$P$34="Yes", 0,+D32)</f>
        <v>-0.33229999999999998</v>
      </c>
      <c r="F32" s="29" t="s">
        <v>89</v>
      </c>
    </row>
    <row r="33" spans="1:6">
      <c r="A33" s="64" t="s">
        <v>92</v>
      </c>
      <c r="D33" s="337">
        <v>0.43590000000000001</v>
      </c>
      <c r="E33" s="62">
        <f t="shared" ref="E33:E37" si="5">+D33</f>
        <v>0.43590000000000001</v>
      </c>
      <c r="F33" s="29" t="s">
        <v>89</v>
      </c>
    </row>
    <row r="34" spans="1:6">
      <c r="A34" s="64" t="s">
        <v>93</v>
      </c>
      <c r="D34" s="337">
        <v>7.7700000000000005E-2</v>
      </c>
      <c r="E34" s="62">
        <f t="shared" si="5"/>
        <v>7.7700000000000005E-2</v>
      </c>
      <c r="F34" s="29" t="s">
        <v>89</v>
      </c>
    </row>
    <row r="35" spans="1:6">
      <c r="A35" s="64" t="s">
        <v>99</v>
      </c>
      <c r="D35" s="337">
        <v>-3.3500000000000002E-2</v>
      </c>
      <c r="E35" s="62">
        <f t="shared" si="5"/>
        <v>-3.3500000000000002E-2</v>
      </c>
      <c r="F35" s="29" t="s">
        <v>89</v>
      </c>
    </row>
    <row r="36" spans="1:6">
      <c r="A36" s="64" t="s">
        <v>100</v>
      </c>
      <c r="D36" s="337">
        <v>0</v>
      </c>
      <c r="E36" s="62">
        <f t="shared" si="5"/>
        <v>0</v>
      </c>
      <c r="F36" s="29" t="s">
        <v>89</v>
      </c>
    </row>
    <row r="37" spans="1:6">
      <c r="A37" s="64" t="s">
        <v>101</v>
      </c>
      <c r="D37" s="337">
        <v>-3.4799999999999998E-2</v>
      </c>
      <c r="E37" s="62">
        <f t="shared" si="5"/>
        <v>-3.4799999999999998E-2</v>
      </c>
      <c r="F37" s="29" t="s">
        <v>89</v>
      </c>
    </row>
    <row r="38" spans="1:6">
      <c r="A38" s="65" t="s">
        <v>94</v>
      </c>
      <c r="D38" s="338">
        <v>-0.67849999999999999</v>
      </c>
      <c r="E38" s="63">
        <f>+D38</f>
        <v>-0.67849999999999999</v>
      </c>
      <c r="F38" s="29" t="s">
        <v>89</v>
      </c>
    </row>
  </sheetData>
  <mergeCells count="2">
    <mergeCell ref="A1:F1"/>
    <mergeCell ref="A2:F2"/>
  </mergeCells>
  <phoneticPr fontId="0" type="noConversion"/>
  <printOptions horizontalCentered="1"/>
  <pageMargins left="0.5" right="0.5" top="1" bottom="0.75" header="0.5" footer="0.5"/>
  <pageSetup orientation="portrait" r:id="rId1"/>
  <headerFooter alignWithMargins="0">
    <oddFooter>&amp;LTestimony of Christopher T. Mickelson
Docket UE-130617 et al&amp;RExhibit No. ___ (CTM-5)
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G32" sqref="G32"/>
    </sheetView>
  </sheetViews>
  <sheetFormatPr defaultRowHeight="12.75"/>
  <cols>
    <col min="1" max="1" width="24.5703125" style="29" customWidth="1"/>
    <col min="2" max="2" width="7.7109375" style="29" bestFit="1" customWidth="1"/>
    <col min="3" max="5" width="15.7109375" style="29" customWidth="1"/>
    <col min="6" max="6" width="9.7109375" style="29" bestFit="1" customWidth="1"/>
    <col min="7" max="16384" width="9.140625" style="29"/>
  </cols>
  <sheetData>
    <row r="1" spans="1:6">
      <c r="A1" s="362" t="s">
        <v>28</v>
      </c>
      <c r="B1" s="362"/>
      <c r="C1" s="362"/>
      <c r="D1" s="362"/>
      <c r="E1" s="362"/>
      <c r="F1" s="362"/>
    </row>
    <row r="2" spans="1:6">
      <c r="A2" s="362" t="s">
        <v>61</v>
      </c>
      <c r="B2" s="362"/>
      <c r="C2" s="362"/>
      <c r="D2" s="362"/>
      <c r="E2" s="362"/>
      <c r="F2" s="362"/>
    </row>
    <row r="4" spans="1:6">
      <c r="C4" s="48" t="s">
        <v>62</v>
      </c>
      <c r="D4" s="48"/>
    </row>
    <row r="5" spans="1:6" s="32" customFormat="1" ht="25.5">
      <c r="A5" s="31" t="s">
        <v>63</v>
      </c>
      <c r="B5" s="31" t="s">
        <v>64</v>
      </c>
      <c r="C5" s="30" t="s">
        <v>65</v>
      </c>
      <c r="D5" s="30" t="s">
        <v>66</v>
      </c>
      <c r="E5" s="31" t="s">
        <v>67</v>
      </c>
      <c r="F5" s="31" t="s">
        <v>68</v>
      </c>
    </row>
    <row r="6" spans="1:6">
      <c r="A6" s="29" t="s">
        <v>69</v>
      </c>
      <c r="B6" s="33">
        <v>1000</v>
      </c>
      <c r="C6" s="70">
        <f>ROUND(+D$27+IF($B6&gt;600,600*D$29/100+($B6-600)*D$30/100,$B6*D$29/100)+$B6*SUM(D$31:D$38)/100,2)</f>
        <v>97.08</v>
      </c>
      <c r="D6" s="70">
        <f>ROUND(+E$27+IF($B6&gt;600,600*E$29/100+($B6-600)*E$30/100,$B6*E$29/100)+$B6*SUM(E$31:E$38)/100,2)</f>
        <v>100.41</v>
      </c>
      <c r="E6" s="34">
        <f t="shared" ref="E6:E17" si="0">+D6-C6</f>
        <v>3.3299999999999983</v>
      </c>
      <c r="F6" s="49">
        <f t="shared" ref="F6:F17" si="1">+E6/C6</f>
        <v>3.4301606922126061E-2</v>
      </c>
    </row>
    <row r="7" spans="1:6">
      <c r="A7" s="29" t="s">
        <v>70</v>
      </c>
      <c r="B7" s="33">
        <f t="shared" ref="B7:B17" si="2">+B6</f>
        <v>1000</v>
      </c>
      <c r="C7" s="70">
        <f>ROUND(+D$27+IF($B7&gt;600,600*D$29/100+($B7-600)*D$30/100,$B7*D$29/100)+$B7*SUM(D$31:D$38)/100,2)</f>
        <v>97.08</v>
      </c>
      <c r="D7" s="70">
        <f>ROUND(+E$27+IF($B7&gt;600,600*E$29/100+($B7-600)*E$30/100,$B7*E$29/100)+$B7*SUM(E$31:E$38)/100,2)</f>
        <v>100.41</v>
      </c>
      <c r="E7" s="34">
        <f t="shared" si="0"/>
        <v>3.3299999999999983</v>
      </c>
      <c r="F7" s="49">
        <f t="shared" si="1"/>
        <v>3.4301606922126061E-2</v>
      </c>
    </row>
    <row r="8" spans="1:6">
      <c r="A8" s="29" t="s">
        <v>71</v>
      </c>
      <c r="B8" s="33">
        <f t="shared" si="2"/>
        <v>1000</v>
      </c>
      <c r="C8" s="70">
        <f>ROUND(+D$27+IF($B8&gt;600,600*D$29/100+($B8-600)*D$30/100,$B8*D$29/100)+$B8*SUM(D$31:D$38)/100,2)</f>
        <v>97.08</v>
      </c>
      <c r="D8" s="70">
        <f t="shared" ref="C8:D17" si="3">ROUND(+E$27+IF($B8&gt;600,600*E$29/100+($B8-600)*E$30/100,$B8*E$29/100)+$B8*SUM(E$31:E$38)/100,2)</f>
        <v>100.41</v>
      </c>
      <c r="E8" s="34">
        <f t="shared" si="0"/>
        <v>3.3299999999999983</v>
      </c>
      <c r="F8" s="49">
        <f t="shared" si="1"/>
        <v>3.4301606922126061E-2</v>
      </c>
    </row>
    <row r="9" spans="1:6">
      <c r="A9" s="29" t="s">
        <v>72</v>
      </c>
      <c r="B9" s="33">
        <f t="shared" si="2"/>
        <v>1000</v>
      </c>
      <c r="C9" s="70">
        <f t="shared" si="3"/>
        <v>97.08</v>
      </c>
      <c r="D9" s="70">
        <f t="shared" si="3"/>
        <v>100.41</v>
      </c>
      <c r="E9" s="34">
        <f t="shared" si="0"/>
        <v>3.3299999999999983</v>
      </c>
      <c r="F9" s="49">
        <f t="shared" si="1"/>
        <v>3.4301606922126061E-2</v>
      </c>
    </row>
    <row r="10" spans="1:6">
      <c r="A10" s="29" t="s">
        <v>73</v>
      </c>
      <c r="B10" s="33">
        <f t="shared" si="2"/>
        <v>1000</v>
      </c>
      <c r="C10" s="70">
        <f t="shared" si="3"/>
        <v>97.08</v>
      </c>
      <c r="D10" s="70">
        <f>ROUND(+E$27+IF($B10&gt;600,600*E$29/100+($B10-600)*E$30/100,$B10*E$29/100)+$B10*SUM(E$31:E$38)/100,2)</f>
        <v>100.41</v>
      </c>
      <c r="E10" s="34">
        <f>+D10-C10</f>
        <v>3.3299999999999983</v>
      </c>
      <c r="F10" s="49">
        <f t="shared" si="1"/>
        <v>3.4301606922126061E-2</v>
      </c>
    </row>
    <row r="11" spans="1:6">
      <c r="A11" s="29" t="s">
        <v>74</v>
      </c>
      <c r="B11" s="33">
        <f t="shared" si="2"/>
        <v>1000</v>
      </c>
      <c r="C11" s="70">
        <f t="shared" si="3"/>
        <v>97.08</v>
      </c>
      <c r="D11" s="70">
        <f t="shared" si="3"/>
        <v>100.41</v>
      </c>
      <c r="E11" s="34">
        <f t="shared" si="0"/>
        <v>3.3299999999999983</v>
      </c>
      <c r="F11" s="49">
        <f t="shared" si="1"/>
        <v>3.4301606922126061E-2</v>
      </c>
    </row>
    <row r="12" spans="1:6">
      <c r="A12" s="29" t="s">
        <v>75</v>
      </c>
      <c r="B12" s="33">
        <f t="shared" si="2"/>
        <v>1000</v>
      </c>
      <c r="C12" s="70">
        <f t="shared" si="3"/>
        <v>97.08</v>
      </c>
      <c r="D12" s="70">
        <f t="shared" si="3"/>
        <v>100.41</v>
      </c>
      <c r="E12" s="34">
        <f t="shared" si="0"/>
        <v>3.3299999999999983</v>
      </c>
      <c r="F12" s="49">
        <f t="shared" si="1"/>
        <v>3.4301606922126061E-2</v>
      </c>
    </row>
    <row r="13" spans="1:6">
      <c r="A13" s="29" t="s">
        <v>76</v>
      </c>
      <c r="B13" s="33">
        <f t="shared" si="2"/>
        <v>1000</v>
      </c>
      <c r="C13" s="70">
        <f t="shared" si="3"/>
        <v>97.08</v>
      </c>
      <c r="D13" s="70">
        <f t="shared" si="3"/>
        <v>100.41</v>
      </c>
      <c r="E13" s="34">
        <f t="shared" si="0"/>
        <v>3.3299999999999983</v>
      </c>
      <c r="F13" s="49">
        <f t="shared" si="1"/>
        <v>3.4301606922126061E-2</v>
      </c>
    </row>
    <row r="14" spans="1:6">
      <c r="A14" s="29" t="s">
        <v>77</v>
      </c>
      <c r="B14" s="33">
        <f t="shared" si="2"/>
        <v>1000</v>
      </c>
      <c r="C14" s="70">
        <f t="shared" si="3"/>
        <v>97.08</v>
      </c>
      <c r="D14" s="70">
        <f t="shared" si="3"/>
        <v>100.41</v>
      </c>
      <c r="E14" s="34">
        <f t="shared" si="0"/>
        <v>3.3299999999999983</v>
      </c>
      <c r="F14" s="49">
        <f t="shared" si="1"/>
        <v>3.4301606922126061E-2</v>
      </c>
    </row>
    <row r="15" spans="1:6">
      <c r="A15" s="29" t="s">
        <v>78</v>
      </c>
      <c r="B15" s="33">
        <f t="shared" si="2"/>
        <v>1000</v>
      </c>
      <c r="C15" s="70">
        <f t="shared" si="3"/>
        <v>97.08</v>
      </c>
      <c r="D15" s="70">
        <f t="shared" si="3"/>
        <v>100.41</v>
      </c>
      <c r="E15" s="34">
        <f t="shared" si="0"/>
        <v>3.3299999999999983</v>
      </c>
      <c r="F15" s="49">
        <f t="shared" si="1"/>
        <v>3.4301606922126061E-2</v>
      </c>
    </row>
    <row r="16" spans="1:6">
      <c r="A16" s="29" t="s">
        <v>79</v>
      </c>
      <c r="B16" s="33">
        <f t="shared" si="2"/>
        <v>1000</v>
      </c>
      <c r="C16" s="70">
        <f t="shared" si="3"/>
        <v>97.08</v>
      </c>
      <c r="D16" s="70">
        <f t="shared" si="3"/>
        <v>100.41</v>
      </c>
      <c r="E16" s="34">
        <f t="shared" si="0"/>
        <v>3.3299999999999983</v>
      </c>
      <c r="F16" s="49">
        <f t="shared" si="1"/>
        <v>3.4301606922126061E-2</v>
      </c>
    </row>
    <row r="17" spans="1:6">
      <c r="A17" s="29" t="s">
        <v>80</v>
      </c>
      <c r="B17" s="33">
        <f t="shared" si="2"/>
        <v>1000</v>
      </c>
      <c r="C17" s="70">
        <f t="shared" si="3"/>
        <v>97.08</v>
      </c>
      <c r="D17" s="70">
        <f t="shared" si="3"/>
        <v>100.41</v>
      </c>
      <c r="E17" s="34">
        <f t="shared" si="0"/>
        <v>3.3299999999999983</v>
      </c>
      <c r="F17" s="49">
        <f t="shared" si="1"/>
        <v>3.4301606922126061E-2</v>
      </c>
    </row>
    <row r="18" spans="1:6">
      <c r="C18" s="34"/>
      <c r="D18" s="34"/>
      <c r="E18" s="34"/>
      <c r="F18" s="49"/>
    </row>
    <row r="19" spans="1:6" ht="13.5" thickBot="1">
      <c r="A19" s="35" t="s">
        <v>81</v>
      </c>
      <c r="B19" s="50">
        <f>SUM(B6:B18)</f>
        <v>12000</v>
      </c>
      <c r="C19" s="51">
        <f>SUM(C6:C18)</f>
        <v>1164.96</v>
      </c>
      <c r="D19" s="51">
        <f>SUM(D6:D18)</f>
        <v>1204.9199999999998</v>
      </c>
      <c r="E19" s="51">
        <f>SUM(E6:E18)</f>
        <v>39.95999999999998</v>
      </c>
      <c r="F19" s="52">
        <f>+E19/C19</f>
        <v>3.4301606922126061E-2</v>
      </c>
    </row>
    <row r="20" spans="1:6" ht="13.5" thickTop="1">
      <c r="A20" s="35"/>
      <c r="F20" s="49"/>
    </row>
    <row r="21" spans="1:6" ht="13.5" thickBot="1">
      <c r="A21" s="36" t="s">
        <v>82</v>
      </c>
      <c r="B21" s="50">
        <f>AVERAGE(B6:B17)</f>
        <v>1000</v>
      </c>
      <c r="C21" s="66">
        <f t="shared" ref="C21:D21" si="4">AVERAGE(C6:C17)</f>
        <v>97.08</v>
      </c>
      <c r="D21" s="66">
        <f t="shared" si="4"/>
        <v>100.40999999999998</v>
      </c>
      <c r="E21" s="66">
        <f>+D21-C21</f>
        <v>3.3299999999999841</v>
      </c>
      <c r="F21" s="52">
        <f>+E21/C21</f>
        <v>3.4301606922125916E-2</v>
      </c>
    </row>
    <row r="22" spans="1:6" ht="13.5" thickTop="1"/>
    <row r="23" spans="1:6">
      <c r="A23" s="29" t="s">
        <v>83</v>
      </c>
      <c r="C23" s="53">
        <f>+C19/B19*100</f>
        <v>9.7080000000000002</v>
      </c>
      <c r="D23" s="53">
        <f>+D19/B19*100</f>
        <v>10.040999999999999</v>
      </c>
      <c r="E23" s="53"/>
    </row>
    <row r="26" spans="1:6" ht="51">
      <c r="A26" s="54" t="s">
        <v>84</v>
      </c>
      <c r="B26" s="55"/>
      <c r="C26" s="56"/>
      <c r="D26" s="334" t="s">
        <v>105</v>
      </c>
      <c r="E26" s="327" t="s">
        <v>392</v>
      </c>
    </row>
    <row r="27" spans="1:6">
      <c r="A27" s="35" t="s">
        <v>85</v>
      </c>
      <c r="D27" s="335">
        <v>7.49</v>
      </c>
      <c r="E27" s="60">
        <f>+D27</f>
        <v>7.49</v>
      </c>
      <c r="F27" s="29" t="s">
        <v>86</v>
      </c>
    </row>
    <row r="28" spans="1:6">
      <c r="A28" s="29" t="s">
        <v>87</v>
      </c>
      <c r="D28" s="336"/>
      <c r="E28" s="61"/>
    </row>
    <row r="29" spans="1:6">
      <c r="A29" s="64" t="s">
        <v>88</v>
      </c>
      <c r="D29" s="337">
        <v>8.7817000000000007</v>
      </c>
      <c r="E29" s="62">
        <f>+D29</f>
        <v>8.7817000000000007</v>
      </c>
      <c r="F29" s="29" t="s">
        <v>89</v>
      </c>
    </row>
    <row r="30" spans="1:6">
      <c r="A30" s="64" t="s">
        <v>90</v>
      </c>
      <c r="D30" s="337">
        <v>10.6395</v>
      </c>
      <c r="E30" s="62">
        <f>+D30</f>
        <v>10.6395</v>
      </c>
      <c r="F30" s="29" t="s">
        <v>89</v>
      </c>
    </row>
    <row r="31" spans="1:6">
      <c r="A31" s="64" t="s">
        <v>91</v>
      </c>
      <c r="D31" s="337">
        <v>0</v>
      </c>
      <c r="E31" s="62">
        <v>0</v>
      </c>
      <c r="F31" s="29" t="s">
        <v>89</v>
      </c>
    </row>
    <row r="32" spans="1:6">
      <c r="A32" s="342" t="s">
        <v>98</v>
      </c>
      <c r="D32" s="343">
        <v>-0.33229999999999998</v>
      </c>
      <c r="E32" s="344">
        <v>0</v>
      </c>
      <c r="F32" s="29" t="s">
        <v>89</v>
      </c>
    </row>
    <row r="33" spans="1:6">
      <c r="A33" s="64" t="s">
        <v>92</v>
      </c>
      <c r="D33" s="337">
        <v>0.43590000000000001</v>
      </c>
      <c r="E33" s="62">
        <f t="shared" ref="E33:E37" si="5">+D33</f>
        <v>0.43590000000000001</v>
      </c>
      <c r="F33" s="29" t="s">
        <v>89</v>
      </c>
    </row>
    <row r="34" spans="1:6">
      <c r="A34" s="64" t="s">
        <v>93</v>
      </c>
      <c r="D34" s="337">
        <v>7.7700000000000005E-2</v>
      </c>
      <c r="E34" s="62">
        <f t="shared" si="5"/>
        <v>7.7700000000000005E-2</v>
      </c>
      <c r="F34" s="29" t="s">
        <v>89</v>
      </c>
    </row>
    <row r="35" spans="1:6">
      <c r="A35" s="64" t="s">
        <v>99</v>
      </c>
      <c r="D35" s="337">
        <v>-3.3500000000000002E-2</v>
      </c>
      <c r="E35" s="62">
        <f t="shared" si="5"/>
        <v>-3.3500000000000002E-2</v>
      </c>
      <c r="F35" s="29" t="s">
        <v>89</v>
      </c>
    </row>
    <row r="36" spans="1:6">
      <c r="A36" s="64" t="s">
        <v>100</v>
      </c>
      <c r="D36" s="337">
        <v>0</v>
      </c>
      <c r="E36" s="62">
        <f t="shared" si="5"/>
        <v>0</v>
      </c>
      <c r="F36" s="29" t="s">
        <v>89</v>
      </c>
    </row>
    <row r="37" spans="1:6">
      <c r="A37" s="64" t="s">
        <v>101</v>
      </c>
      <c r="D37" s="337">
        <v>-3.4799999999999998E-2</v>
      </c>
      <c r="E37" s="62">
        <f t="shared" si="5"/>
        <v>-3.4799999999999998E-2</v>
      </c>
      <c r="F37" s="29" t="s">
        <v>89</v>
      </c>
    </row>
    <row r="38" spans="1:6">
      <c r="A38" s="65" t="s">
        <v>94</v>
      </c>
      <c r="D38" s="338">
        <v>-0.67849999999999999</v>
      </c>
      <c r="E38" s="63">
        <f>+D38</f>
        <v>-0.67849999999999999</v>
      </c>
      <c r="F38" s="29" t="s">
        <v>89</v>
      </c>
    </row>
  </sheetData>
  <mergeCells count="2">
    <mergeCell ref="A1:F1"/>
    <mergeCell ref="A2:F2"/>
  </mergeCells>
  <printOptions horizontalCentered="1"/>
  <pageMargins left="0.5" right="0.5" top="1" bottom="0.75" header="0.5" footer="0.5"/>
  <pageSetup orientation="portrait" r:id="rId1"/>
  <headerFooter alignWithMargins="0">
    <oddFooter>&amp;LTestimony of Christopher T. Mickelson
Docket UE-130617 et al&amp;R&amp;F
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Normal="100" workbookViewId="0">
      <selection activeCell="G32" sqref="G32"/>
    </sheetView>
  </sheetViews>
  <sheetFormatPr defaultRowHeight="12.75"/>
  <cols>
    <col min="1" max="1" width="4.5703125" style="69" bestFit="1" customWidth="1"/>
    <col min="2" max="2" width="40" style="69" bestFit="1" customWidth="1"/>
    <col min="3" max="3" width="9.140625" style="69"/>
    <col min="4" max="4" width="30" style="69" bestFit="1" customWidth="1"/>
    <col min="5" max="5" width="4.5703125" style="69" customWidth="1"/>
    <col min="6" max="6" width="15.5703125" style="69" bestFit="1" customWidth="1"/>
    <col min="7" max="7" width="4.7109375" style="69" bestFit="1" customWidth="1"/>
    <col min="8" max="8" width="15" style="69" bestFit="1" customWidth="1"/>
    <col min="9" max="9" width="9.140625" style="69"/>
    <col min="10" max="10" width="10.28515625" style="69" bestFit="1" customWidth="1"/>
    <col min="11" max="240" width="9.140625" style="69"/>
    <col min="241" max="241" width="9" style="69" customWidth="1"/>
    <col min="242" max="242" width="11.42578125" style="69" customWidth="1"/>
    <col min="243" max="243" width="65.85546875" style="69" bestFit="1" customWidth="1"/>
    <col min="244" max="244" width="15" style="69" customWidth="1"/>
    <col min="245" max="245" width="15.28515625" style="69" customWidth="1"/>
    <col min="246" max="246" width="14.42578125" style="69" bestFit="1" customWidth="1"/>
    <col min="247" max="496" width="9.140625" style="69"/>
    <col min="497" max="497" width="9" style="69" customWidth="1"/>
    <col min="498" max="498" width="11.42578125" style="69" customWidth="1"/>
    <col min="499" max="499" width="65.85546875" style="69" bestFit="1" customWidth="1"/>
    <col min="500" max="500" width="15" style="69" customWidth="1"/>
    <col min="501" max="501" width="15.28515625" style="69" customWidth="1"/>
    <col min="502" max="502" width="14.42578125" style="69" bestFit="1" customWidth="1"/>
    <col min="503" max="752" width="9.140625" style="69"/>
    <col min="753" max="753" width="9" style="69" customWidth="1"/>
    <col min="754" max="754" width="11.42578125" style="69" customWidth="1"/>
    <col min="755" max="755" width="65.85546875" style="69" bestFit="1" customWidth="1"/>
    <col min="756" max="756" width="15" style="69" customWidth="1"/>
    <col min="757" max="757" width="15.28515625" style="69" customWidth="1"/>
    <col min="758" max="758" width="14.42578125" style="69" bestFit="1" customWidth="1"/>
    <col min="759" max="1008" width="9.140625" style="69"/>
    <col min="1009" max="1009" width="9" style="69" customWidth="1"/>
    <col min="1010" max="1010" width="11.42578125" style="69" customWidth="1"/>
    <col min="1011" max="1011" width="65.85546875" style="69" bestFit="1" customWidth="1"/>
    <col min="1012" max="1012" width="15" style="69" customWidth="1"/>
    <col min="1013" max="1013" width="15.28515625" style="69" customWidth="1"/>
    <col min="1014" max="1014" width="14.42578125" style="69" bestFit="1" customWidth="1"/>
    <col min="1015" max="1264" width="9.140625" style="69"/>
    <col min="1265" max="1265" width="9" style="69" customWidth="1"/>
    <col min="1266" max="1266" width="11.42578125" style="69" customWidth="1"/>
    <col min="1267" max="1267" width="65.85546875" style="69" bestFit="1" customWidth="1"/>
    <col min="1268" max="1268" width="15" style="69" customWidth="1"/>
    <col min="1269" max="1269" width="15.28515625" style="69" customWidth="1"/>
    <col min="1270" max="1270" width="14.42578125" style="69" bestFit="1" customWidth="1"/>
    <col min="1271" max="1520" width="9.140625" style="69"/>
    <col min="1521" max="1521" width="9" style="69" customWidth="1"/>
    <col min="1522" max="1522" width="11.42578125" style="69" customWidth="1"/>
    <col min="1523" max="1523" width="65.85546875" style="69" bestFit="1" customWidth="1"/>
    <col min="1524" max="1524" width="15" style="69" customWidth="1"/>
    <col min="1525" max="1525" width="15.28515625" style="69" customWidth="1"/>
    <col min="1526" max="1526" width="14.42578125" style="69" bestFit="1" customWidth="1"/>
    <col min="1527" max="1776" width="9.140625" style="69"/>
    <col min="1777" max="1777" width="9" style="69" customWidth="1"/>
    <col min="1778" max="1778" width="11.42578125" style="69" customWidth="1"/>
    <col min="1779" max="1779" width="65.85546875" style="69" bestFit="1" customWidth="1"/>
    <col min="1780" max="1780" width="15" style="69" customWidth="1"/>
    <col min="1781" max="1781" width="15.28515625" style="69" customWidth="1"/>
    <col min="1782" max="1782" width="14.42578125" style="69" bestFit="1" customWidth="1"/>
    <col min="1783" max="2032" width="9.140625" style="69"/>
    <col min="2033" max="2033" width="9" style="69" customWidth="1"/>
    <col min="2034" max="2034" width="11.42578125" style="69" customWidth="1"/>
    <col min="2035" max="2035" width="65.85546875" style="69" bestFit="1" customWidth="1"/>
    <col min="2036" max="2036" width="15" style="69" customWidth="1"/>
    <col min="2037" max="2037" width="15.28515625" style="69" customWidth="1"/>
    <col min="2038" max="2038" width="14.42578125" style="69" bestFit="1" customWidth="1"/>
    <col min="2039" max="2288" width="9.140625" style="69"/>
    <col min="2289" max="2289" width="9" style="69" customWidth="1"/>
    <col min="2290" max="2290" width="11.42578125" style="69" customWidth="1"/>
    <col min="2291" max="2291" width="65.85546875" style="69" bestFit="1" customWidth="1"/>
    <col min="2292" max="2292" width="15" style="69" customWidth="1"/>
    <col min="2293" max="2293" width="15.28515625" style="69" customWidth="1"/>
    <col min="2294" max="2294" width="14.42578125" style="69" bestFit="1" customWidth="1"/>
    <col min="2295" max="2544" width="9.140625" style="69"/>
    <col min="2545" max="2545" width="9" style="69" customWidth="1"/>
    <col min="2546" max="2546" width="11.42578125" style="69" customWidth="1"/>
    <col min="2547" max="2547" width="65.85546875" style="69" bestFit="1" customWidth="1"/>
    <col min="2548" max="2548" width="15" style="69" customWidth="1"/>
    <col min="2549" max="2549" width="15.28515625" style="69" customWidth="1"/>
    <col min="2550" max="2550" width="14.42578125" style="69" bestFit="1" customWidth="1"/>
    <col min="2551" max="2800" width="9.140625" style="69"/>
    <col min="2801" max="2801" width="9" style="69" customWidth="1"/>
    <col min="2802" max="2802" width="11.42578125" style="69" customWidth="1"/>
    <col min="2803" max="2803" width="65.85546875" style="69" bestFit="1" customWidth="1"/>
    <col min="2804" max="2804" width="15" style="69" customWidth="1"/>
    <col min="2805" max="2805" width="15.28515625" style="69" customWidth="1"/>
    <col min="2806" max="2806" width="14.42578125" style="69" bestFit="1" customWidth="1"/>
    <col min="2807" max="3056" width="9.140625" style="69"/>
    <col min="3057" max="3057" width="9" style="69" customWidth="1"/>
    <col min="3058" max="3058" width="11.42578125" style="69" customWidth="1"/>
    <col min="3059" max="3059" width="65.85546875" style="69" bestFit="1" customWidth="1"/>
    <col min="3060" max="3060" width="15" style="69" customWidth="1"/>
    <col min="3061" max="3061" width="15.28515625" style="69" customWidth="1"/>
    <col min="3062" max="3062" width="14.42578125" style="69" bestFit="1" customWidth="1"/>
    <col min="3063" max="3312" width="9.140625" style="69"/>
    <col min="3313" max="3313" width="9" style="69" customWidth="1"/>
    <col min="3314" max="3314" width="11.42578125" style="69" customWidth="1"/>
    <col min="3315" max="3315" width="65.85546875" style="69" bestFit="1" customWidth="1"/>
    <col min="3316" max="3316" width="15" style="69" customWidth="1"/>
    <col min="3317" max="3317" width="15.28515625" style="69" customWidth="1"/>
    <col min="3318" max="3318" width="14.42578125" style="69" bestFit="1" customWidth="1"/>
    <col min="3319" max="3568" width="9.140625" style="69"/>
    <col min="3569" max="3569" width="9" style="69" customWidth="1"/>
    <col min="3570" max="3570" width="11.42578125" style="69" customWidth="1"/>
    <col min="3571" max="3571" width="65.85546875" style="69" bestFit="1" customWidth="1"/>
    <col min="3572" max="3572" width="15" style="69" customWidth="1"/>
    <col min="3573" max="3573" width="15.28515625" style="69" customWidth="1"/>
    <col min="3574" max="3574" width="14.42578125" style="69" bestFit="1" customWidth="1"/>
    <col min="3575" max="3824" width="9.140625" style="69"/>
    <col min="3825" max="3825" width="9" style="69" customWidth="1"/>
    <col min="3826" max="3826" width="11.42578125" style="69" customWidth="1"/>
    <col min="3827" max="3827" width="65.85546875" style="69" bestFit="1" customWidth="1"/>
    <col min="3828" max="3828" width="15" style="69" customWidth="1"/>
    <col min="3829" max="3829" width="15.28515625" style="69" customWidth="1"/>
    <col min="3830" max="3830" width="14.42578125" style="69" bestFit="1" customWidth="1"/>
    <col min="3831" max="4080" width="9.140625" style="69"/>
    <col min="4081" max="4081" width="9" style="69" customWidth="1"/>
    <col min="4082" max="4082" width="11.42578125" style="69" customWidth="1"/>
    <col min="4083" max="4083" width="65.85546875" style="69" bestFit="1" customWidth="1"/>
    <col min="4084" max="4084" width="15" style="69" customWidth="1"/>
    <col min="4085" max="4085" width="15.28515625" style="69" customWidth="1"/>
    <col min="4086" max="4086" width="14.42578125" style="69" bestFit="1" customWidth="1"/>
    <col min="4087" max="4336" width="9.140625" style="69"/>
    <col min="4337" max="4337" width="9" style="69" customWidth="1"/>
    <col min="4338" max="4338" width="11.42578125" style="69" customWidth="1"/>
    <col min="4339" max="4339" width="65.85546875" style="69" bestFit="1" customWidth="1"/>
    <col min="4340" max="4340" width="15" style="69" customWidth="1"/>
    <col min="4341" max="4341" width="15.28515625" style="69" customWidth="1"/>
    <col min="4342" max="4342" width="14.42578125" style="69" bestFit="1" customWidth="1"/>
    <col min="4343" max="4592" width="9.140625" style="69"/>
    <col min="4593" max="4593" width="9" style="69" customWidth="1"/>
    <col min="4594" max="4594" width="11.42578125" style="69" customWidth="1"/>
    <col min="4595" max="4595" width="65.85546875" style="69" bestFit="1" customWidth="1"/>
    <col min="4596" max="4596" width="15" style="69" customWidth="1"/>
    <col min="4597" max="4597" width="15.28515625" style="69" customWidth="1"/>
    <col min="4598" max="4598" width="14.42578125" style="69" bestFit="1" customWidth="1"/>
    <col min="4599" max="4848" width="9.140625" style="69"/>
    <col min="4849" max="4849" width="9" style="69" customWidth="1"/>
    <col min="4850" max="4850" width="11.42578125" style="69" customWidth="1"/>
    <col min="4851" max="4851" width="65.85546875" style="69" bestFit="1" customWidth="1"/>
    <col min="4852" max="4852" width="15" style="69" customWidth="1"/>
    <col min="4853" max="4853" width="15.28515625" style="69" customWidth="1"/>
    <col min="4854" max="4854" width="14.42578125" style="69" bestFit="1" customWidth="1"/>
    <col min="4855" max="5104" width="9.140625" style="69"/>
    <col min="5105" max="5105" width="9" style="69" customWidth="1"/>
    <col min="5106" max="5106" width="11.42578125" style="69" customWidth="1"/>
    <col min="5107" max="5107" width="65.85546875" style="69" bestFit="1" customWidth="1"/>
    <col min="5108" max="5108" width="15" style="69" customWidth="1"/>
    <col min="5109" max="5109" width="15.28515625" style="69" customWidth="1"/>
    <col min="5110" max="5110" width="14.42578125" style="69" bestFit="1" customWidth="1"/>
    <col min="5111" max="5360" width="9.140625" style="69"/>
    <col min="5361" max="5361" width="9" style="69" customWidth="1"/>
    <col min="5362" max="5362" width="11.42578125" style="69" customWidth="1"/>
    <col min="5363" max="5363" width="65.85546875" style="69" bestFit="1" customWidth="1"/>
    <col min="5364" max="5364" width="15" style="69" customWidth="1"/>
    <col min="5365" max="5365" width="15.28515625" style="69" customWidth="1"/>
    <col min="5366" max="5366" width="14.42578125" style="69" bestFit="1" customWidth="1"/>
    <col min="5367" max="5616" width="9.140625" style="69"/>
    <col min="5617" max="5617" width="9" style="69" customWidth="1"/>
    <col min="5618" max="5618" width="11.42578125" style="69" customWidth="1"/>
    <col min="5619" max="5619" width="65.85546875" style="69" bestFit="1" customWidth="1"/>
    <col min="5620" max="5620" width="15" style="69" customWidth="1"/>
    <col min="5621" max="5621" width="15.28515625" style="69" customWidth="1"/>
    <col min="5622" max="5622" width="14.42578125" style="69" bestFit="1" customWidth="1"/>
    <col min="5623" max="5872" width="9.140625" style="69"/>
    <col min="5873" max="5873" width="9" style="69" customWidth="1"/>
    <col min="5874" max="5874" width="11.42578125" style="69" customWidth="1"/>
    <col min="5875" max="5875" width="65.85546875" style="69" bestFit="1" customWidth="1"/>
    <col min="5876" max="5876" width="15" style="69" customWidth="1"/>
    <col min="5877" max="5877" width="15.28515625" style="69" customWidth="1"/>
    <col min="5878" max="5878" width="14.42578125" style="69" bestFit="1" customWidth="1"/>
    <col min="5879" max="6128" width="9.140625" style="69"/>
    <col min="6129" max="6129" width="9" style="69" customWidth="1"/>
    <col min="6130" max="6130" width="11.42578125" style="69" customWidth="1"/>
    <col min="6131" max="6131" width="65.85546875" style="69" bestFit="1" customWidth="1"/>
    <col min="6132" max="6132" width="15" style="69" customWidth="1"/>
    <col min="6133" max="6133" width="15.28515625" style="69" customWidth="1"/>
    <col min="6134" max="6134" width="14.42578125" style="69" bestFit="1" customWidth="1"/>
    <col min="6135" max="6384" width="9.140625" style="69"/>
    <col min="6385" max="6385" width="9" style="69" customWidth="1"/>
    <col min="6386" max="6386" width="11.42578125" style="69" customWidth="1"/>
    <col min="6387" max="6387" width="65.85546875" style="69" bestFit="1" customWidth="1"/>
    <col min="6388" max="6388" width="15" style="69" customWidth="1"/>
    <col min="6389" max="6389" width="15.28515625" style="69" customWidth="1"/>
    <col min="6390" max="6390" width="14.42578125" style="69" bestFit="1" customWidth="1"/>
    <col min="6391" max="6640" width="9.140625" style="69"/>
    <col min="6641" max="6641" width="9" style="69" customWidth="1"/>
    <col min="6642" max="6642" width="11.42578125" style="69" customWidth="1"/>
    <col min="6643" max="6643" width="65.85546875" style="69" bestFit="1" customWidth="1"/>
    <col min="6644" max="6644" width="15" style="69" customWidth="1"/>
    <col min="6645" max="6645" width="15.28515625" style="69" customWidth="1"/>
    <col min="6646" max="6646" width="14.42578125" style="69" bestFit="1" customWidth="1"/>
    <col min="6647" max="6896" width="9.140625" style="69"/>
    <col min="6897" max="6897" width="9" style="69" customWidth="1"/>
    <col min="6898" max="6898" width="11.42578125" style="69" customWidth="1"/>
    <col min="6899" max="6899" width="65.85546875" style="69" bestFit="1" customWidth="1"/>
    <col min="6900" max="6900" width="15" style="69" customWidth="1"/>
    <col min="6901" max="6901" width="15.28515625" style="69" customWidth="1"/>
    <col min="6902" max="6902" width="14.42578125" style="69" bestFit="1" customWidth="1"/>
    <col min="6903" max="7152" width="9.140625" style="69"/>
    <col min="7153" max="7153" width="9" style="69" customWidth="1"/>
    <col min="7154" max="7154" width="11.42578125" style="69" customWidth="1"/>
    <col min="7155" max="7155" width="65.85546875" style="69" bestFit="1" customWidth="1"/>
    <col min="7156" max="7156" width="15" style="69" customWidth="1"/>
    <col min="7157" max="7157" width="15.28515625" style="69" customWidth="1"/>
    <col min="7158" max="7158" width="14.42578125" style="69" bestFit="1" customWidth="1"/>
    <col min="7159" max="7408" width="9.140625" style="69"/>
    <col min="7409" max="7409" width="9" style="69" customWidth="1"/>
    <col min="7410" max="7410" width="11.42578125" style="69" customWidth="1"/>
    <col min="7411" max="7411" width="65.85546875" style="69" bestFit="1" customWidth="1"/>
    <col min="7412" max="7412" width="15" style="69" customWidth="1"/>
    <col min="7413" max="7413" width="15.28515625" style="69" customWidth="1"/>
    <col min="7414" max="7414" width="14.42578125" style="69" bestFit="1" customWidth="1"/>
    <col min="7415" max="7664" width="9.140625" style="69"/>
    <col min="7665" max="7665" width="9" style="69" customWidth="1"/>
    <col min="7666" max="7666" width="11.42578125" style="69" customWidth="1"/>
    <col min="7667" max="7667" width="65.85546875" style="69" bestFit="1" customWidth="1"/>
    <col min="7668" max="7668" width="15" style="69" customWidth="1"/>
    <col min="7669" max="7669" width="15.28515625" style="69" customWidth="1"/>
    <col min="7670" max="7670" width="14.42578125" style="69" bestFit="1" customWidth="1"/>
    <col min="7671" max="7920" width="9.140625" style="69"/>
    <col min="7921" max="7921" width="9" style="69" customWidth="1"/>
    <col min="7922" max="7922" width="11.42578125" style="69" customWidth="1"/>
    <col min="7923" max="7923" width="65.85546875" style="69" bestFit="1" customWidth="1"/>
    <col min="7924" max="7924" width="15" style="69" customWidth="1"/>
    <col min="7925" max="7925" width="15.28515625" style="69" customWidth="1"/>
    <col min="7926" max="7926" width="14.42578125" style="69" bestFit="1" customWidth="1"/>
    <col min="7927" max="8176" width="9.140625" style="69"/>
    <col min="8177" max="8177" width="9" style="69" customWidth="1"/>
    <col min="8178" max="8178" width="11.42578125" style="69" customWidth="1"/>
    <col min="8179" max="8179" width="65.85546875" style="69" bestFit="1" customWidth="1"/>
    <col min="8180" max="8180" width="15" style="69" customWidth="1"/>
    <col min="8181" max="8181" width="15.28515625" style="69" customWidth="1"/>
    <col min="8182" max="8182" width="14.42578125" style="69" bestFit="1" customWidth="1"/>
    <col min="8183" max="8432" width="9.140625" style="69"/>
    <col min="8433" max="8433" width="9" style="69" customWidth="1"/>
    <col min="8434" max="8434" width="11.42578125" style="69" customWidth="1"/>
    <col min="8435" max="8435" width="65.85546875" style="69" bestFit="1" customWidth="1"/>
    <col min="8436" max="8436" width="15" style="69" customWidth="1"/>
    <col min="8437" max="8437" width="15.28515625" style="69" customWidth="1"/>
    <col min="8438" max="8438" width="14.42578125" style="69" bestFit="1" customWidth="1"/>
    <col min="8439" max="8688" width="9.140625" style="69"/>
    <col min="8689" max="8689" width="9" style="69" customWidth="1"/>
    <col min="8690" max="8690" width="11.42578125" style="69" customWidth="1"/>
    <col min="8691" max="8691" width="65.85546875" style="69" bestFit="1" customWidth="1"/>
    <col min="8692" max="8692" width="15" style="69" customWidth="1"/>
    <col min="8693" max="8693" width="15.28515625" style="69" customWidth="1"/>
    <col min="8694" max="8694" width="14.42578125" style="69" bestFit="1" customWidth="1"/>
    <col min="8695" max="8944" width="9.140625" style="69"/>
    <col min="8945" max="8945" width="9" style="69" customWidth="1"/>
    <col min="8946" max="8946" width="11.42578125" style="69" customWidth="1"/>
    <col min="8947" max="8947" width="65.85546875" style="69" bestFit="1" customWidth="1"/>
    <col min="8948" max="8948" width="15" style="69" customWidth="1"/>
    <col min="8949" max="8949" width="15.28515625" style="69" customWidth="1"/>
    <col min="8950" max="8950" width="14.42578125" style="69" bestFit="1" customWidth="1"/>
    <col min="8951" max="9200" width="9.140625" style="69"/>
    <col min="9201" max="9201" width="9" style="69" customWidth="1"/>
    <col min="9202" max="9202" width="11.42578125" style="69" customWidth="1"/>
    <col min="9203" max="9203" width="65.85546875" style="69" bestFit="1" customWidth="1"/>
    <col min="9204" max="9204" width="15" style="69" customWidth="1"/>
    <col min="9205" max="9205" width="15.28515625" style="69" customWidth="1"/>
    <col min="9206" max="9206" width="14.42578125" style="69" bestFit="1" customWidth="1"/>
    <col min="9207" max="9456" width="9.140625" style="69"/>
    <col min="9457" max="9457" width="9" style="69" customWidth="1"/>
    <col min="9458" max="9458" width="11.42578125" style="69" customWidth="1"/>
    <col min="9459" max="9459" width="65.85546875" style="69" bestFit="1" customWidth="1"/>
    <col min="9460" max="9460" width="15" style="69" customWidth="1"/>
    <col min="9461" max="9461" width="15.28515625" style="69" customWidth="1"/>
    <col min="9462" max="9462" width="14.42578125" style="69" bestFit="1" customWidth="1"/>
    <col min="9463" max="9712" width="9.140625" style="69"/>
    <col min="9713" max="9713" width="9" style="69" customWidth="1"/>
    <col min="9714" max="9714" width="11.42578125" style="69" customWidth="1"/>
    <col min="9715" max="9715" width="65.85546875" style="69" bestFit="1" customWidth="1"/>
    <col min="9716" max="9716" width="15" style="69" customWidth="1"/>
    <col min="9717" max="9717" width="15.28515625" style="69" customWidth="1"/>
    <col min="9718" max="9718" width="14.42578125" style="69" bestFit="1" customWidth="1"/>
    <col min="9719" max="9968" width="9.140625" style="69"/>
    <col min="9969" max="9969" width="9" style="69" customWidth="1"/>
    <col min="9970" max="9970" width="11.42578125" style="69" customWidth="1"/>
    <col min="9971" max="9971" width="65.85546875" style="69" bestFit="1" customWidth="1"/>
    <col min="9972" max="9972" width="15" style="69" customWidth="1"/>
    <col min="9973" max="9973" width="15.28515625" style="69" customWidth="1"/>
    <col min="9974" max="9974" width="14.42578125" style="69" bestFit="1" customWidth="1"/>
    <col min="9975" max="10224" width="9.140625" style="69"/>
    <col min="10225" max="10225" width="9" style="69" customWidth="1"/>
    <col min="10226" max="10226" width="11.42578125" style="69" customWidth="1"/>
    <col min="10227" max="10227" width="65.85546875" style="69" bestFit="1" customWidth="1"/>
    <col min="10228" max="10228" width="15" style="69" customWidth="1"/>
    <col min="10229" max="10229" width="15.28515625" style="69" customWidth="1"/>
    <col min="10230" max="10230" width="14.42578125" style="69" bestFit="1" customWidth="1"/>
    <col min="10231" max="10480" width="9.140625" style="69"/>
    <col min="10481" max="10481" width="9" style="69" customWidth="1"/>
    <col min="10482" max="10482" width="11.42578125" style="69" customWidth="1"/>
    <col min="10483" max="10483" width="65.85546875" style="69" bestFit="1" customWidth="1"/>
    <col min="10484" max="10484" width="15" style="69" customWidth="1"/>
    <col min="10485" max="10485" width="15.28515625" style="69" customWidth="1"/>
    <col min="10486" max="10486" width="14.42578125" style="69" bestFit="1" customWidth="1"/>
    <col min="10487" max="10736" width="9.140625" style="69"/>
    <col min="10737" max="10737" width="9" style="69" customWidth="1"/>
    <col min="10738" max="10738" width="11.42578125" style="69" customWidth="1"/>
    <col min="10739" max="10739" width="65.85546875" style="69" bestFit="1" customWidth="1"/>
    <col min="10740" max="10740" width="15" style="69" customWidth="1"/>
    <col min="10741" max="10741" width="15.28515625" style="69" customWidth="1"/>
    <col min="10742" max="10742" width="14.42578125" style="69" bestFit="1" customWidth="1"/>
    <col min="10743" max="10992" width="9.140625" style="69"/>
    <col min="10993" max="10993" width="9" style="69" customWidth="1"/>
    <col min="10994" max="10994" width="11.42578125" style="69" customWidth="1"/>
    <col min="10995" max="10995" width="65.85546875" style="69" bestFit="1" customWidth="1"/>
    <col min="10996" max="10996" width="15" style="69" customWidth="1"/>
    <col min="10997" max="10997" width="15.28515625" style="69" customWidth="1"/>
    <col min="10998" max="10998" width="14.42578125" style="69" bestFit="1" customWidth="1"/>
    <col min="10999" max="11248" width="9.140625" style="69"/>
    <col min="11249" max="11249" width="9" style="69" customWidth="1"/>
    <col min="11250" max="11250" width="11.42578125" style="69" customWidth="1"/>
    <col min="11251" max="11251" width="65.85546875" style="69" bestFit="1" customWidth="1"/>
    <col min="11252" max="11252" width="15" style="69" customWidth="1"/>
    <col min="11253" max="11253" width="15.28515625" style="69" customWidth="1"/>
    <col min="11254" max="11254" width="14.42578125" style="69" bestFit="1" customWidth="1"/>
    <col min="11255" max="11504" width="9.140625" style="69"/>
    <col min="11505" max="11505" width="9" style="69" customWidth="1"/>
    <col min="11506" max="11506" width="11.42578125" style="69" customWidth="1"/>
    <col min="11507" max="11507" width="65.85546875" style="69" bestFit="1" customWidth="1"/>
    <col min="11508" max="11508" width="15" style="69" customWidth="1"/>
    <col min="11509" max="11509" width="15.28515625" style="69" customWidth="1"/>
    <col min="11510" max="11510" width="14.42578125" style="69" bestFit="1" customWidth="1"/>
    <col min="11511" max="11760" width="9.140625" style="69"/>
    <col min="11761" max="11761" width="9" style="69" customWidth="1"/>
    <col min="11762" max="11762" width="11.42578125" style="69" customWidth="1"/>
    <col min="11763" max="11763" width="65.85546875" style="69" bestFit="1" customWidth="1"/>
    <col min="11764" max="11764" width="15" style="69" customWidth="1"/>
    <col min="11765" max="11765" width="15.28515625" style="69" customWidth="1"/>
    <col min="11766" max="11766" width="14.42578125" style="69" bestFit="1" customWidth="1"/>
    <col min="11767" max="12016" width="9.140625" style="69"/>
    <col min="12017" max="12017" width="9" style="69" customWidth="1"/>
    <col min="12018" max="12018" width="11.42578125" style="69" customWidth="1"/>
    <col min="12019" max="12019" width="65.85546875" style="69" bestFit="1" customWidth="1"/>
    <col min="12020" max="12020" width="15" style="69" customWidth="1"/>
    <col min="12021" max="12021" width="15.28515625" style="69" customWidth="1"/>
    <col min="12022" max="12022" width="14.42578125" style="69" bestFit="1" customWidth="1"/>
    <col min="12023" max="12272" width="9.140625" style="69"/>
    <col min="12273" max="12273" width="9" style="69" customWidth="1"/>
    <col min="12274" max="12274" width="11.42578125" style="69" customWidth="1"/>
    <col min="12275" max="12275" width="65.85546875" style="69" bestFit="1" customWidth="1"/>
    <col min="12276" max="12276" width="15" style="69" customWidth="1"/>
    <col min="12277" max="12277" width="15.28515625" style="69" customWidth="1"/>
    <col min="12278" max="12278" width="14.42578125" style="69" bestFit="1" customWidth="1"/>
    <col min="12279" max="12528" width="9.140625" style="69"/>
    <col min="12529" max="12529" width="9" style="69" customWidth="1"/>
    <col min="12530" max="12530" width="11.42578125" style="69" customWidth="1"/>
    <col min="12531" max="12531" width="65.85546875" style="69" bestFit="1" customWidth="1"/>
    <col min="12532" max="12532" width="15" style="69" customWidth="1"/>
    <col min="12533" max="12533" width="15.28515625" style="69" customWidth="1"/>
    <col min="12534" max="12534" width="14.42578125" style="69" bestFit="1" customWidth="1"/>
    <col min="12535" max="12784" width="9.140625" style="69"/>
    <col min="12785" max="12785" width="9" style="69" customWidth="1"/>
    <col min="12786" max="12786" width="11.42578125" style="69" customWidth="1"/>
    <col min="12787" max="12787" width="65.85546875" style="69" bestFit="1" customWidth="1"/>
    <col min="12788" max="12788" width="15" style="69" customWidth="1"/>
    <col min="12789" max="12789" width="15.28515625" style="69" customWidth="1"/>
    <col min="12790" max="12790" width="14.42578125" style="69" bestFit="1" customWidth="1"/>
    <col min="12791" max="13040" width="9.140625" style="69"/>
    <col min="13041" max="13041" width="9" style="69" customWidth="1"/>
    <col min="13042" max="13042" width="11.42578125" style="69" customWidth="1"/>
    <col min="13043" max="13043" width="65.85546875" style="69" bestFit="1" customWidth="1"/>
    <col min="13044" max="13044" width="15" style="69" customWidth="1"/>
    <col min="13045" max="13045" width="15.28515625" style="69" customWidth="1"/>
    <col min="13046" max="13046" width="14.42578125" style="69" bestFit="1" customWidth="1"/>
    <col min="13047" max="13296" width="9.140625" style="69"/>
    <col min="13297" max="13297" width="9" style="69" customWidth="1"/>
    <col min="13298" max="13298" width="11.42578125" style="69" customWidth="1"/>
    <col min="13299" max="13299" width="65.85546875" style="69" bestFit="1" customWidth="1"/>
    <col min="13300" max="13300" width="15" style="69" customWidth="1"/>
    <col min="13301" max="13301" width="15.28515625" style="69" customWidth="1"/>
    <col min="13302" max="13302" width="14.42578125" style="69" bestFit="1" customWidth="1"/>
    <col min="13303" max="13552" width="9.140625" style="69"/>
    <col min="13553" max="13553" width="9" style="69" customWidth="1"/>
    <col min="13554" max="13554" width="11.42578125" style="69" customWidth="1"/>
    <col min="13555" max="13555" width="65.85546875" style="69" bestFit="1" customWidth="1"/>
    <col min="13556" max="13556" width="15" style="69" customWidth="1"/>
    <col min="13557" max="13557" width="15.28515625" style="69" customWidth="1"/>
    <col min="13558" max="13558" width="14.42578125" style="69" bestFit="1" customWidth="1"/>
    <col min="13559" max="13808" width="9.140625" style="69"/>
    <col min="13809" max="13809" width="9" style="69" customWidth="1"/>
    <col min="13810" max="13810" width="11.42578125" style="69" customWidth="1"/>
    <col min="13811" max="13811" width="65.85546875" style="69" bestFit="1" customWidth="1"/>
    <col min="13812" max="13812" width="15" style="69" customWidth="1"/>
    <col min="13813" max="13813" width="15.28515625" style="69" customWidth="1"/>
    <col min="13814" max="13814" width="14.42578125" style="69" bestFit="1" customWidth="1"/>
    <col min="13815" max="14064" width="9.140625" style="69"/>
    <col min="14065" max="14065" width="9" style="69" customWidth="1"/>
    <col min="14066" max="14066" width="11.42578125" style="69" customWidth="1"/>
    <col min="14067" max="14067" width="65.85546875" style="69" bestFit="1" customWidth="1"/>
    <col min="14068" max="14068" width="15" style="69" customWidth="1"/>
    <col min="14069" max="14069" width="15.28515625" style="69" customWidth="1"/>
    <col min="14070" max="14070" width="14.42578125" style="69" bestFit="1" customWidth="1"/>
    <col min="14071" max="14320" width="9.140625" style="69"/>
    <col min="14321" max="14321" width="9" style="69" customWidth="1"/>
    <col min="14322" max="14322" width="11.42578125" style="69" customWidth="1"/>
    <col min="14323" max="14323" width="65.85546875" style="69" bestFit="1" customWidth="1"/>
    <col min="14324" max="14324" width="15" style="69" customWidth="1"/>
    <col min="14325" max="14325" width="15.28515625" style="69" customWidth="1"/>
    <col min="14326" max="14326" width="14.42578125" style="69" bestFit="1" customWidth="1"/>
    <col min="14327" max="14576" width="9.140625" style="69"/>
    <col min="14577" max="14577" width="9" style="69" customWidth="1"/>
    <col min="14578" max="14578" width="11.42578125" style="69" customWidth="1"/>
    <col min="14579" max="14579" width="65.85546875" style="69" bestFit="1" customWidth="1"/>
    <col min="14580" max="14580" width="15" style="69" customWidth="1"/>
    <col min="14581" max="14581" width="15.28515625" style="69" customWidth="1"/>
    <col min="14582" max="14582" width="14.42578125" style="69" bestFit="1" customWidth="1"/>
    <col min="14583" max="14832" width="9.140625" style="69"/>
    <col min="14833" max="14833" width="9" style="69" customWidth="1"/>
    <col min="14834" max="14834" width="11.42578125" style="69" customWidth="1"/>
    <col min="14835" max="14835" width="65.85546875" style="69" bestFit="1" customWidth="1"/>
    <col min="14836" max="14836" width="15" style="69" customWidth="1"/>
    <col min="14837" max="14837" width="15.28515625" style="69" customWidth="1"/>
    <col min="14838" max="14838" width="14.42578125" style="69" bestFit="1" customWidth="1"/>
    <col min="14839" max="15088" width="9.140625" style="69"/>
    <col min="15089" max="15089" width="9" style="69" customWidth="1"/>
    <col min="15090" max="15090" width="11.42578125" style="69" customWidth="1"/>
    <col min="15091" max="15091" width="65.85546875" style="69" bestFit="1" customWidth="1"/>
    <col min="15092" max="15092" width="15" style="69" customWidth="1"/>
    <col min="15093" max="15093" width="15.28515625" style="69" customWidth="1"/>
    <col min="15094" max="15094" width="14.42578125" style="69" bestFit="1" customWidth="1"/>
    <col min="15095" max="15344" width="9.140625" style="69"/>
    <col min="15345" max="15345" width="9" style="69" customWidth="1"/>
    <col min="15346" max="15346" width="11.42578125" style="69" customWidth="1"/>
    <col min="15347" max="15347" width="65.85546875" style="69" bestFit="1" customWidth="1"/>
    <col min="15348" max="15348" width="15" style="69" customWidth="1"/>
    <col min="15349" max="15349" width="15.28515625" style="69" customWidth="1"/>
    <col min="15350" max="15350" width="14.42578125" style="69" bestFit="1" customWidth="1"/>
    <col min="15351" max="15600" width="9.140625" style="69"/>
    <col min="15601" max="15601" width="9" style="69" customWidth="1"/>
    <col min="15602" max="15602" width="11.42578125" style="69" customWidth="1"/>
    <col min="15603" max="15603" width="65.85546875" style="69" bestFit="1" customWidth="1"/>
    <col min="15604" max="15604" width="15" style="69" customWidth="1"/>
    <col min="15605" max="15605" width="15.28515625" style="69" customWidth="1"/>
    <col min="15606" max="15606" width="14.42578125" style="69" bestFit="1" customWidth="1"/>
    <col min="15607" max="15856" width="9.140625" style="69"/>
    <col min="15857" max="15857" width="9" style="69" customWidth="1"/>
    <col min="15858" max="15858" width="11.42578125" style="69" customWidth="1"/>
    <col min="15859" max="15859" width="65.85546875" style="69" bestFit="1" customWidth="1"/>
    <col min="15860" max="15860" width="15" style="69" customWidth="1"/>
    <col min="15861" max="15861" width="15.28515625" style="69" customWidth="1"/>
    <col min="15862" max="15862" width="14.42578125" style="69" bestFit="1" customWidth="1"/>
    <col min="15863" max="16112" width="9.140625" style="69"/>
    <col min="16113" max="16113" width="9" style="69" customWidth="1"/>
    <col min="16114" max="16114" width="11.42578125" style="69" customWidth="1"/>
    <col min="16115" max="16115" width="65.85546875" style="69" bestFit="1" customWidth="1"/>
    <col min="16116" max="16116" width="15" style="69" customWidth="1"/>
    <col min="16117" max="16117" width="15.28515625" style="69" customWidth="1"/>
    <col min="16118" max="16118" width="14.42578125" style="69" bestFit="1" customWidth="1"/>
    <col min="16119" max="16384" width="9.140625" style="69"/>
  </cols>
  <sheetData>
    <row r="1" spans="1:10">
      <c r="A1" s="229"/>
      <c r="B1" s="230"/>
      <c r="C1" s="231"/>
      <c r="D1" s="231"/>
      <c r="E1" s="231"/>
      <c r="F1" s="231"/>
      <c r="G1" s="231"/>
      <c r="H1" s="231"/>
      <c r="I1" s="231"/>
      <c r="J1" s="232"/>
    </row>
    <row r="2" spans="1:10" ht="15.75">
      <c r="A2" s="233"/>
      <c r="B2" s="234"/>
      <c r="C2" s="235"/>
      <c r="D2" s="235"/>
      <c r="E2" s="235"/>
      <c r="F2" s="235"/>
      <c r="G2" s="235"/>
      <c r="H2" s="235" t="s">
        <v>387</v>
      </c>
      <c r="I2" s="235"/>
      <c r="J2" s="236"/>
    </row>
    <row r="3" spans="1:10">
      <c r="A3" s="233"/>
      <c r="B3" s="237"/>
      <c r="C3" s="235"/>
      <c r="D3" s="235"/>
      <c r="E3" s="235"/>
      <c r="F3" s="235"/>
      <c r="G3" s="235"/>
      <c r="H3" s="235"/>
      <c r="I3" s="235"/>
      <c r="J3" s="236"/>
    </row>
    <row r="4" spans="1:10">
      <c r="A4" s="233"/>
      <c r="B4" s="237"/>
      <c r="C4" s="235"/>
      <c r="D4" s="235"/>
      <c r="E4" s="235"/>
      <c r="F4" s="235"/>
      <c r="G4" s="235"/>
      <c r="H4" s="235"/>
      <c r="I4" s="235"/>
      <c r="J4" s="236"/>
    </row>
    <row r="5" spans="1:10">
      <c r="A5" s="238"/>
      <c r="B5" s="239" t="s">
        <v>28</v>
      </c>
      <c r="C5" s="240"/>
      <c r="D5" s="240"/>
      <c r="E5" s="240"/>
      <c r="F5" s="240"/>
      <c r="G5" s="240"/>
      <c r="H5" s="240"/>
      <c r="I5" s="240"/>
      <c r="J5" s="241"/>
    </row>
    <row r="6" spans="1:10">
      <c r="A6" s="238"/>
      <c r="B6" s="239" t="s">
        <v>339</v>
      </c>
      <c r="C6" s="240"/>
      <c r="D6" s="240"/>
      <c r="E6" s="240"/>
      <c r="F6" s="240"/>
      <c r="G6" s="240"/>
      <c r="H6" s="240"/>
      <c r="I6" s="240"/>
      <c r="J6" s="241"/>
    </row>
    <row r="7" spans="1:10">
      <c r="A7" s="238"/>
      <c r="B7" s="242" t="s">
        <v>340</v>
      </c>
      <c r="C7" s="240"/>
      <c r="D7" s="240"/>
      <c r="E7" s="240"/>
      <c r="F7" s="240"/>
      <c r="G7" s="240"/>
      <c r="H7" s="240"/>
      <c r="I7" s="240"/>
      <c r="J7" s="241"/>
    </row>
    <row r="8" spans="1:10">
      <c r="A8" s="238"/>
      <c r="B8" s="243" t="s">
        <v>386</v>
      </c>
      <c r="C8" s="240"/>
      <c r="D8" s="240"/>
      <c r="E8" s="240"/>
      <c r="F8" s="240"/>
      <c r="G8" s="240"/>
      <c r="H8" s="240"/>
      <c r="I8" s="240"/>
      <c r="J8" s="241"/>
    </row>
    <row r="9" spans="1:10">
      <c r="A9" s="238"/>
      <c r="B9" s="243"/>
      <c r="C9" s="240"/>
      <c r="D9" s="240"/>
      <c r="E9" s="240"/>
      <c r="F9" s="240"/>
      <c r="G9" s="240"/>
      <c r="H9" s="240"/>
      <c r="I9" s="240"/>
      <c r="J9" s="241"/>
    </row>
    <row r="10" spans="1:10">
      <c r="A10" s="238"/>
      <c r="B10" s="243"/>
      <c r="C10" s="240"/>
      <c r="D10" s="244" t="s">
        <v>341</v>
      </c>
      <c r="E10" s="240"/>
      <c r="F10" s="244" t="s">
        <v>183</v>
      </c>
      <c r="G10" s="240"/>
      <c r="H10" s="245" t="s">
        <v>342</v>
      </c>
      <c r="I10" s="240"/>
      <c r="J10" s="241"/>
    </row>
    <row r="11" spans="1:10">
      <c r="A11" s="238"/>
      <c r="B11" s="246" t="s">
        <v>343</v>
      </c>
      <c r="C11" s="240"/>
      <c r="D11" s="247" t="s">
        <v>344</v>
      </c>
      <c r="E11" s="240"/>
      <c r="F11" s="247" t="s">
        <v>345</v>
      </c>
      <c r="G11" s="240"/>
      <c r="H11" s="245" t="s">
        <v>346</v>
      </c>
      <c r="I11" s="240"/>
      <c r="J11" s="241"/>
    </row>
    <row r="12" spans="1:10">
      <c r="A12" s="248" t="s">
        <v>347</v>
      </c>
      <c r="B12" s="249" t="s">
        <v>348</v>
      </c>
      <c r="C12" s="55"/>
      <c r="D12" s="250" t="s">
        <v>393</v>
      </c>
      <c r="E12" s="251"/>
      <c r="F12" s="250" t="s">
        <v>349</v>
      </c>
      <c r="G12" s="251"/>
      <c r="H12" s="251" t="s">
        <v>350</v>
      </c>
      <c r="I12" s="55"/>
      <c r="J12" s="252" t="s">
        <v>351</v>
      </c>
    </row>
    <row r="13" spans="1:10">
      <c r="A13" s="238"/>
      <c r="B13" s="240"/>
      <c r="C13" s="240"/>
      <c r="D13" s="240"/>
      <c r="E13" s="240"/>
      <c r="F13" s="240"/>
      <c r="G13" s="240"/>
      <c r="H13" s="240"/>
      <c r="I13" s="240"/>
      <c r="J13" s="241"/>
    </row>
    <row r="14" spans="1:10">
      <c r="A14" s="253">
        <v>10</v>
      </c>
      <c r="B14" s="240" t="s">
        <v>352</v>
      </c>
      <c r="C14" s="240"/>
      <c r="D14" s="254">
        <f>'[35]CTM-4 Def Calc'!$D$14</f>
        <v>1265090766.3780899</v>
      </c>
      <c r="E14" s="240"/>
      <c r="F14" s="254">
        <f>'[35]CTM-4 Def Calc'!$F$14</f>
        <v>1294273574.1478603</v>
      </c>
      <c r="G14" s="240"/>
      <c r="H14" s="254" t="s">
        <v>96</v>
      </c>
      <c r="I14" s="240"/>
      <c r="J14" s="241"/>
    </row>
    <row r="15" spans="1:10">
      <c r="A15" s="253">
        <v>11</v>
      </c>
      <c r="B15" s="240" t="s">
        <v>353</v>
      </c>
      <c r="C15" s="240"/>
      <c r="D15" s="255">
        <f>'[35]CTM-4 Def Calc'!$D$15</f>
        <v>0.95499400000000001</v>
      </c>
      <c r="E15" s="240"/>
      <c r="F15" s="255">
        <f>'[35]CTM-4 Def Calc'!$F$15</f>
        <v>0.95499800000000001</v>
      </c>
      <c r="G15" s="240"/>
      <c r="H15" s="256"/>
      <c r="I15" s="240"/>
      <c r="J15" s="257" t="s">
        <v>96</v>
      </c>
    </row>
    <row r="16" spans="1:10">
      <c r="A16" s="253">
        <v>12</v>
      </c>
      <c r="B16" s="258" t="s">
        <v>354</v>
      </c>
      <c r="C16" s="240"/>
      <c r="D16" s="29"/>
      <c r="E16" s="29"/>
      <c r="F16" s="29"/>
      <c r="G16" s="240"/>
      <c r="H16" s="254" t="s">
        <v>96</v>
      </c>
      <c r="I16" s="240"/>
      <c r="J16" s="259" t="s">
        <v>96</v>
      </c>
    </row>
    <row r="17" spans="1:10">
      <c r="A17" s="253">
        <v>13</v>
      </c>
      <c r="B17" s="260" t="s">
        <v>355</v>
      </c>
      <c r="C17" s="240"/>
      <c r="D17" s="57">
        <f>D14/D15</f>
        <v>1324710695.9604876</v>
      </c>
      <c r="E17" s="240"/>
      <c r="F17" s="57">
        <f>F14/F15</f>
        <v>1355263125.3132052</v>
      </c>
      <c r="G17" s="261"/>
      <c r="H17" s="254"/>
      <c r="I17" s="240"/>
      <c r="J17" s="259"/>
    </row>
    <row r="18" spans="1:10">
      <c r="A18" s="253">
        <v>14</v>
      </c>
      <c r="B18" s="240" t="s">
        <v>356</v>
      </c>
      <c r="C18" s="240"/>
      <c r="D18" s="262">
        <f>'[35]CTM-4 Def Calc'!$D$18</f>
        <v>20912761</v>
      </c>
      <c r="E18" s="263"/>
      <c r="F18" s="262">
        <f>'[35]CTM-4 Def Calc'!$F$18</f>
        <v>21143300</v>
      </c>
      <c r="G18" s="240"/>
      <c r="H18" s="264" t="s">
        <v>96</v>
      </c>
      <c r="I18" s="240"/>
      <c r="J18" s="257"/>
    </row>
    <row r="19" spans="1:10">
      <c r="A19" s="253">
        <v>15</v>
      </c>
      <c r="B19" s="240"/>
      <c r="C19" s="240"/>
      <c r="D19" s="262"/>
      <c r="E19" s="263"/>
      <c r="F19" s="262"/>
      <c r="G19" s="240"/>
      <c r="H19" s="264"/>
      <c r="I19" s="240"/>
      <c r="J19" s="257"/>
    </row>
    <row r="20" spans="1:10">
      <c r="A20" s="253">
        <v>16</v>
      </c>
      <c r="B20" s="240" t="s">
        <v>357</v>
      </c>
      <c r="C20" s="240"/>
      <c r="D20" s="265">
        <f>ROUND(+D17/D18,5)</f>
        <v>63.344610000000003</v>
      </c>
      <c r="E20" s="263"/>
      <c r="F20" s="265">
        <f>ROUND(+F17/F18,5)</f>
        <v>64.098939999999999</v>
      </c>
      <c r="G20" s="240"/>
      <c r="H20" s="265">
        <f>+D20-F20</f>
        <v>-0.75432999999999595</v>
      </c>
      <c r="I20" s="240"/>
      <c r="J20" s="257"/>
    </row>
    <row r="21" spans="1:10">
      <c r="A21" s="253">
        <v>17</v>
      </c>
      <c r="B21" s="240"/>
      <c r="C21" s="240"/>
      <c r="D21" s="266" t="s">
        <v>358</v>
      </c>
      <c r="E21" s="29"/>
      <c r="F21" s="262"/>
      <c r="G21" s="240"/>
      <c r="H21" s="57">
        <f>+D18</f>
        <v>20912761</v>
      </c>
      <c r="I21" s="240"/>
      <c r="J21" s="257"/>
    </row>
    <row r="22" spans="1:10">
      <c r="A22" s="253">
        <v>18</v>
      </c>
      <c r="B22" s="240"/>
      <c r="C22" s="240"/>
      <c r="D22" s="239" t="s">
        <v>359</v>
      </c>
      <c r="E22" s="29"/>
      <c r="F22" s="262"/>
      <c r="G22" s="240"/>
      <c r="H22" s="267">
        <f>H20*H21</f>
        <v>-15775123.005129915</v>
      </c>
      <c r="I22" s="240"/>
      <c r="J22" s="268">
        <f>H22/H23</f>
        <v>-7.7332470066627133E-3</v>
      </c>
    </row>
    <row r="23" spans="1:10" ht="13.5" thickBot="1">
      <c r="A23" s="269">
        <v>19</v>
      </c>
      <c r="B23" s="270"/>
      <c r="C23" s="270"/>
      <c r="D23" s="333" t="s">
        <v>385</v>
      </c>
      <c r="E23" s="270"/>
      <c r="F23" s="270"/>
      <c r="G23" s="270"/>
      <c r="H23" s="332">
        <f>'[35]CTM-4 Def Calc'!$H$26</f>
        <v>2039909366.8595588</v>
      </c>
      <c r="I23" s="270"/>
      <c r="J23" s="271"/>
    </row>
  </sheetData>
  <printOptions horizontalCentered="1"/>
  <pageMargins left="0.5" right="0.5" top="1" bottom="0.75" header="0.5" footer="0.5"/>
  <pageSetup scale="91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38"/>
  <sheetViews>
    <sheetView zoomScale="120" zoomScaleNormal="120" workbookViewId="0">
      <pane xSplit="5" ySplit="5" topLeftCell="F6" activePane="bottomRight" state="frozen"/>
      <selection activeCell="G32" sqref="G32"/>
      <selection pane="topRight" activeCell="G32" sqref="G32"/>
      <selection pane="bottomLeft" activeCell="G32" sqref="G32"/>
      <selection pane="bottomRight" activeCell="G32" sqref="G32"/>
    </sheetView>
  </sheetViews>
  <sheetFormatPr defaultRowHeight="12.75"/>
  <cols>
    <col min="1" max="1" width="6.5703125" style="298" bestFit="1" customWidth="1"/>
    <col min="2" max="2" width="10.7109375" style="29" bestFit="1" customWidth="1"/>
    <col min="3" max="3" width="10.42578125" style="29" bestFit="1" customWidth="1"/>
    <col min="4" max="4" width="25.5703125" style="29" bestFit="1" customWidth="1"/>
    <col min="5" max="5" width="14.28515625" style="29" bestFit="1" customWidth="1"/>
    <col min="6" max="6" width="10.7109375" style="29" bestFit="1" customWidth="1"/>
    <col min="7" max="7" width="7" style="29" customWidth="1"/>
    <col min="8" max="8" width="15.5703125" style="29" bestFit="1" customWidth="1"/>
    <col min="9" max="9" width="12.28515625" style="29" bestFit="1" customWidth="1"/>
    <col min="10" max="10" width="12" style="29" bestFit="1" customWidth="1"/>
    <col min="11" max="12" width="10.85546875" style="29" bestFit="1" customWidth="1"/>
    <col min="13" max="13" width="16.28515625" style="29" bestFit="1" customWidth="1"/>
    <col min="14" max="16384" width="9.140625" style="29"/>
  </cols>
  <sheetData>
    <row r="1" spans="1:18">
      <c r="A1" s="352" t="s">
        <v>28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231"/>
      <c r="O1" s="231"/>
      <c r="P1" s="231"/>
      <c r="Q1" s="231"/>
      <c r="R1" s="232"/>
    </row>
    <row r="2" spans="1:18">
      <c r="A2" s="359" t="s">
        <v>376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240"/>
      <c r="O2" s="240"/>
      <c r="P2" s="240"/>
      <c r="Q2" s="240"/>
      <c r="R2" s="241"/>
    </row>
    <row r="3" spans="1:18" ht="13.5" thickBot="1">
      <c r="A3" s="29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</row>
    <row r="4" spans="1:18" s="297" customFormat="1" ht="64.5" thickBot="1">
      <c r="A4" s="275" t="s">
        <v>60</v>
      </c>
      <c r="B4" s="282" t="s">
        <v>29</v>
      </c>
      <c r="C4" s="281" t="s">
        <v>166</v>
      </c>
      <c r="D4" s="281" t="s">
        <v>30</v>
      </c>
      <c r="E4" s="281" t="s">
        <v>31</v>
      </c>
      <c r="F4" s="281" t="s">
        <v>32</v>
      </c>
      <c r="G4" s="281" t="s">
        <v>33</v>
      </c>
      <c r="H4" s="281" t="s">
        <v>34</v>
      </c>
      <c r="I4" s="282" t="s">
        <v>35</v>
      </c>
      <c r="J4" s="281" t="s">
        <v>170</v>
      </c>
      <c r="K4" s="317" t="s">
        <v>377</v>
      </c>
      <c r="L4" s="282" t="s">
        <v>336</v>
      </c>
      <c r="M4" s="282" t="s">
        <v>378</v>
      </c>
      <c r="N4" s="323"/>
      <c r="O4" s="323"/>
      <c r="P4" s="323"/>
      <c r="Q4" s="323"/>
      <c r="R4" s="324"/>
    </row>
    <row r="5" spans="1:18" s="297" customFormat="1" ht="25.5">
      <c r="A5" s="301"/>
      <c r="B5" s="302"/>
      <c r="C5" s="302"/>
      <c r="D5" s="302"/>
      <c r="E5" s="303" t="s">
        <v>171</v>
      </c>
      <c r="F5" s="303" t="s">
        <v>172</v>
      </c>
      <c r="G5" s="303" t="s">
        <v>173</v>
      </c>
      <c r="H5" s="303" t="s">
        <v>174</v>
      </c>
      <c r="I5" s="303" t="s">
        <v>175</v>
      </c>
      <c r="J5" s="303" t="s">
        <v>384</v>
      </c>
      <c r="K5" s="329" t="s">
        <v>176</v>
      </c>
      <c r="L5" s="303" t="s">
        <v>177</v>
      </c>
      <c r="M5" s="303" t="s">
        <v>178</v>
      </c>
      <c r="N5" s="323"/>
      <c r="O5" s="323"/>
      <c r="P5" s="323"/>
      <c r="Q5" s="323"/>
      <c r="R5" s="324"/>
    </row>
    <row r="6" spans="1:18" s="32" customFormat="1">
      <c r="A6" s="300"/>
      <c r="B6" s="44"/>
      <c r="C6" s="44"/>
      <c r="D6" s="43"/>
      <c r="E6" s="43"/>
      <c r="F6" s="43"/>
      <c r="G6" s="43"/>
      <c r="H6" s="43"/>
      <c r="I6" s="44"/>
      <c r="J6" s="44"/>
      <c r="K6" s="46"/>
      <c r="L6" s="44"/>
      <c r="M6" s="44"/>
      <c r="N6" s="43"/>
      <c r="O6" s="43"/>
      <c r="P6" s="43"/>
      <c r="Q6" s="43"/>
      <c r="R6" s="325"/>
    </row>
    <row r="7" spans="1:18">
      <c r="A7" s="293">
        <f>ROW(A1)</f>
        <v>1</v>
      </c>
      <c r="B7" s="245">
        <v>3</v>
      </c>
      <c r="C7" s="245" t="s">
        <v>111</v>
      </c>
      <c r="D7" s="240" t="s">
        <v>36</v>
      </c>
      <c r="E7" s="318">
        <v>22</v>
      </c>
      <c r="F7" s="304">
        <f t="shared" ref="F7:F59" si="0">+G7-E7</f>
        <v>6</v>
      </c>
      <c r="G7" s="304">
        <v>28</v>
      </c>
      <c r="H7" s="304">
        <v>350</v>
      </c>
      <c r="I7" s="304">
        <f>ROUND(+G7*H7/1000,0)</f>
        <v>10</v>
      </c>
      <c r="J7" s="227">
        <v>-6.3E-5</v>
      </c>
      <c r="K7" s="72">
        <f>ROUND(+$I7*J7,2)</f>
        <v>0</v>
      </c>
      <c r="L7" s="57">
        <v>59</v>
      </c>
      <c r="M7" s="306">
        <f t="shared" ref="M7:M59" si="1">+L7*K7*12</f>
        <v>0</v>
      </c>
      <c r="N7" s="240"/>
      <c r="O7" s="240"/>
      <c r="P7" s="240"/>
      <c r="Q7" s="240"/>
      <c r="R7" s="241"/>
    </row>
    <row r="8" spans="1:18">
      <c r="A8" s="293">
        <f>ROW(A2)</f>
        <v>2</v>
      </c>
      <c r="B8" s="245">
        <v>50</v>
      </c>
      <c r="C8" s="245" t="s">
        <v>111</v>
      </c>
      <c r="D8" s="240" t="s">
        <v>37</v>
      </c>
      <c r="E8" s="318">
        <v>327</v>
      </c>
      <c r="F8" s="304">
        <f t="shared" si="0"/>
        <v>0</v>
      </c>
      <c r="G8" s="304">
        <v>327</v>
      </c>
      <c r="H8" s="304">
        <v>350</v>
      </c>
      <c r="I8" s="304">
        <f t="shared" ref="I8:I59" si="2">ROUND(+G8*H8/1000,0)</f>
        <v>114</v>
      </c>
      <c r="J8" s="45">
        <f>+$J$7</f>
        <v>-6.3E-5</v>
      </c>
      <c r="K8" s="72">
        <f t="shared" ref="K8:K52" si="3">ROUND(+$I8*J8,2)</f>
        <v>-0.01</v>
      </c>
      <c r="L8" s="57">
        <v>0</v>
      </c>
      <c r="M8" s="306">
        <f t="shared" si="1"/>
        <v>0</v>
      </c>
      <c r="N8" s="240"/>
      <c r="O8" s="240"/>
      <c r="P8" s="240"/>
      <c r="Q8" s="240"/>
      <c r="R8" s="241"/>
    </row>
    <row r="9" spans="1:18">
      <c r="A9" s="340">
        <f t="shared" ref="A9:A12" si="4">ROW(A3)</f>
        <v>3</v>
      </c>
      <c r="B9" s="245">
        <v>50</v>
      </c>
      <c r="C9" s="245" t="s">
        <v>111</v>
      </c>
      <c r="D9" s="240" t="s">
        <v>38</v>
      </c>
      <c r="E9" s="318">
        <v>100</v>
      </c>
      <c r="F9" s="304">
        <f t="shared" si="0"/>
        <v>15</v>
      </c>
      <c r="G9" s="304">
        <v>115</v>
      </c>
      <c r="H9" s="304">
        <v>350</v>
      </c>
      <c r="I9" s="304">
        <f t="shared" si="2"/>
        <v>40</v>
      </c>
      <c r="J9" s="45">
        <f t="shared" ref="J9:J72" si="5">+$J$7</f>
        <v>-6.3E-5</v>
      </c>
      <c r="K9" s="72">
        <f t="shared" si="3"/>
        <v>0</v>
      </c>
      <c r="L9" s="57">
        <v>22</v>
      </c>
      <c r="M9" s="306">
        <f t="shared" si="1"/>
        <v>0</v>
      </c>
      <c r="N9" s="240"/>
      <c r="O9" s="240"/>
      <c r="P9" s="240"/>
      <c r="Q9" s="240"/>
      <c r="R9" s="241"/>
    </row>
    <row r="10" spans="1:18">
      <c r="A10" s="340">
        <f t="shared" si="4"/>
        <v>4</v>
      </c>
      <c r="B10" s="245">
        <v>50</v>
      </c>
      <c r="C10" s="245" t="s">
        <v>111</v>
      </c>
      <c r="D10" s="240" t="s">
        <v>38</v>
      </c>
      <c r="E10" s="318">
        <v>175</v>
      </c>
      <c r="F10" s="304">
        <f t="shared" si="0"/>
        <v>18</v>
      </c>
      <c r="G10" s="304">
        <v>193</v>
      </c>
      <c r="H10" s="304">
        <v>350</v>
      </c>
      <c r="I10" s="304">
        <f t="shared" si="2"/>
        <v>68</v>
      </c>
      <c r="J10" s="45">
        <f t="shared" si="5"/>
        <v>-6.3E-5</v>
      </c>
      <c r="K10" s="72">
        <f t="shared" si="3"/>
        <v>0</v>
      </c>
      <c r="L10" s="57">
        <v>133</v>
      </c>
      <c r="M10" s="306">
        <f t="shared" si="1"/>
        <v>0</v>
      </c>
      <c r="N10" s="240"/>
      <c r="O10" s="240"/>
      <c r="P10" s="240"/>
      <c r="Q10" s="240"/>
      <c r="R10" s="241"/>
    </row>
    <row r="11" spans="1:18">
      <c r="A11" s="340">
        <f t="shared" si="4"/>
        <v>5</v>
      </c>
      <c r="B11" s="245">
        <v>50</v>
      </c>
      <c r="C11" s="245" t="s">
        <v>111</v>
      </c>
      <c r="D11" s="240" t="s">
        <v>38</v>
      </c>
      <c r="E11" s="318">
        <v>400</v>
      </c>
      <c r="F11" s="304">
        <f t="shared" si="0"/>
        <v>30</v>
      </c>
      <c r="G11" s="304">
        <v>430</v>
      </c>
      <c r="H11" s="304">
        <v>350</v>
      </c>
      <c r="I11" s="304">
        <f t="shared" si="2"/>
        <v>151</v>
      </c>
      <c r="J11" s="45">
        <f t="shared" si="5"/>
        <v>-6.3E-5</v>
      </c>
      <c r="K11" s="72">
        <f t="shared" si="3"/>
        <v>-0.01</v>
      </c>
      <c r="L11" s="57">
        <v>121</v>
      </c>
      <c r="M11" s="306">
        <f t="shared" si="1"/>
        <v>-14.52</v>
      </c>
      <c r="N11" s="240"/>
      <c r="O11" s="240"/>
      <c r="P11" s="240"/>
      <c r="Q11" s="240"/>
      <c r="R11" s="241"/>
    </row>
    <row r="12" spans="1:18">
      <c r="A12" s="340">
        <f t="shared" si="4"/>
        <v>6</v>
      </c>
      <c r="B12" s="245">
        <v>50</v>
      </c>
      <c r="C12" s="245" t="s">
        <v>111</v>
      </c>
      <c r="D12" s="240" t="s">
        <v>38</v>
      </c>
      <c r="E12" s="318">
        <v>700</v>
      </c>
      <c r="F12" s="304">
        <f t="shared" si="0"/>
        <v>80</v>
      </c>
      <c r="G12" s="304">
        <v>780</v>
      </c>
      <c r="H12" s="304">
        <v>350</v>
      </c>
      <c r="I12" s="304">
        <f t="shared" si="2"/>
        <v>273</v>
      </c>
      <c r="J12" s="45">
        <f t="shared" si="5"/>
        <v>-6.3E-5</v>
      </c>
      <c r="K12" s="72">
        <f t="shared" si="3"/>
        <v>-0.02</v>
      </c>
      <c r="L12" s="57">
        <v>1</v>
      </c>
      <c r="M12" s="306">
        <f t="shared" si="1"/>
        <v>-0.24</v>
      </c>
      <c r="N12" s="240"/>
      <c r="O12" s="240"/>
      <c r="P12" s="240"/>
      <c r="Q12" s="240"/>
      <c r="R12" s="241"/>
    </row>
    <row r="13" spans="1:18">
      <c r="A13" s="293">
        <f t="shared" ref="A13:A70" si="6">ROW(A5)</f>
        <v>5</v>
      </c>
      <c r="B13" s="245">
        <v>50</v>
      </c>
      <c r="C13" s="245" t="s">
        <v>111</v>
      </c>
      <c r="D13" s="240" t="s">
        <v>38</v>
      </c>
      <c r="E13" s="318">
        <v>1000</v>
      </c>
      <c r="F13" s="304">
        <f t="shared" si="0"/>
        <v>102</v>
      </c>
      <c r="G13" s="304">
        <v>1102</v>
      </c>
      <c r="H13" s="304">
        <v>350</v>
      </c>
      <c r="I13" s="304">
        <f t="shared" si="2"/>
        <v>386</v>
      </c>
      <c r="J13" s="45">
        <f t="shared" si="5"/>
        <v>-6.3E-5</v>
      </c>
      <c r="K13" s="72">
        <f t="shared" si="3"/>
        <v>-0.02</v>
      </c>
      <c r="L13" s="57">
        <v>0</v>
      </c>
      <c r="M13" s="306">
        <f t="shared" si="1"/>
        <v>0</v>
      </c>
      <c r="N13" s="240"/>
      <c r="O13" s="240"/>
      <c r="P13" s="240"/>
      <c r="Q13" s="240"/>
      <c r="R13" s="241"/>
    </row>
    <row r="14" spans="1:18">
      <c r="A14" s="293">
        <f t="shared" si="6"/>
        <v>6</v>
      </c>
      <c r="B14" s="245">
        <v>52</v>
      </c>
      <c r="C14" s="245" t="s">
        <v>111</v>
      </c>
      <c r="D14" s="240" t="s">
        <v>39</v>
      </c>
      <c r="E14" s="318">
        <v>70</v>
      </c>
      <c r="F14" s="304">
        <f>+G14-E14</f>
        <v>13</v>
      </c>
      <c r="G14" s="304">
        <v>83</v>
      </c>
      <c r="H14" s="304">
        <v>350</v>
      </c>
      <c r="I14" s="304">
        <f>ROUND(+G14*H14/1000,0)</f>
        <v>29</v>
      </c>
      <c r="J14" s="45">
        <f t="shared" si="5"/>
        <v>-6.3E-5</v>
      </c>
      <c r="K14" s="72">
        <f t="shared" si="3"/>
        <v>0</v>
      </c>
      <c r="L14" s="57">
        <v>0</v>
      </c>
      <c r="M14" s="306">
        <f>+L14*K14*12</f>
        <v>0</v>
      </c>
      <c r="N14" s="240"/>
      <c r="O14" s="240"/>
      <c r="P14" s="240"/>
      <c r="Q14" s="240"/>
      <c r="R14" s="241"/>
    </row>
    <row r="15" spans="1:18">
      <c r="A15" s="293">
        <f>ROW(A7)</f>
        <v>7</v>
      </c>
      <c r="B15" s="245">
        <v>52</v>
      </c>
      <c r="C15" s="245" t="s">
        <v>111</v>
      </c>
      <c r="D15" s="240" t="s">
        <v>39</v>
      </c>
      <c r="E15" s="318">
        <v>100</v>
      </c>
      <c r="F15" s="304">
        <f>+G15-E15</f>
        <v>17</v>
      </c>
      <c r="G15" s="304">
        <v>117</v>
      </c>
      <c r="H15" s="304">
        <v>350</v>
      </c>
      <c r="I15" s="304">
        <f>ROUND(+G15*H15/1000,0)</f>
        <v>41</v>
      </c>
      <c r="J15" s="45">
        <f t="shared" si="5"/>
        <v>-6.3E-5</v>
      </c>
      <c r="K15" s="72">
        <f t="shared" si="3"/>
        <v>0</v>
      </c>
      <c r="L15" s="57">
        <v>0</v>
      </c>
      <c r="M15" s="306">
        <f>+L15*K15*12</f>
        <v>0</v>
      </c>
      <c r="N15" s="240"/>
      <c r="O15" s="240"/>
      <c r="P15" s="240"/>
      <c r="Q15" s="240"/>
      <c r="R15" s="241"/>
    </row>
    <row r="16" spans="1:18">
      <c r="A16" s="293">
        <f t="shared" si="6"/>
        <v>8</v>
      </c>
      <c r="B16" s="245">
        <v>52</v>
      </c>
      <c r="C16" s="245" t="s">
        <v>111</v>
      </c>
      <c r="D16" s="240" t="s">
        <v>39</v>
      </c>
      <c r="E16" s="318">
        <v>150</v>
      </c>
      <c r="F16" s="304">
        <f>+G16-E16</f>
        <v>21</v>
      </c>
      <c r="G16" s="304">
        <v>171</v>
      </c>
      <c r="H16" s="304">
        <v>350</v>
      </c>
      <c r="I16" s="304">
        <f>ROUND(+G16*H16/1000,0)</f>
        <v>60</v>
      </c>
      <c r="J16" s="45">
        <f t="shared" si="5"/>
        <v>-6.3E-5</v>
      </c>
      <c r="K16" s="72">
        <f t="shared" si="3"/>
        <v>0</v>
      </c>
      <c r="L16" s="57">
        <v>0</v>
      </c>
      <c r="M16" s="306">
        <f>+L16*K16*12</f>
        <v>0</v>
      </c>
      <c r="N16" s="240"/>
      <c r="O16" s="240"/>
      <c r="P16" s="240"/>
      <c r="Q16" s="240"/>
      <c r="R16" s="241"/>
    </row>
    <row r="17" spans="1:18">
      <c r="A17" s="293">
        <f t="shared" si="6"/>
        <v>9</v>
      </c>
      <c r="B17" s="245">
        <v>52</v>
      </c>
      <c r="C17" s="245" t="s">
        <v>111</v>
      </c>
      <c r="D17" s="240" t="s">
        <v>39</v>
      </c>
      <c r="E17" s="318">
        <v>175</v>
      </c>
      <c r="F17" s="304">
        <f t="shared" si="0"/>
        <v>36</v>
      </c>
      <c r="G17" s="304">
        <v>211</v>
      </c>
      <c r="H17" s="304">
        <v>350</v>
      </c>
      <c r="I17" s="304">
        <f t="shared" si="2"/>
        <v>74</v>
      </c>
      <c r="J17" s="45">
        <f t="shared" si="5"/>
        <v>-6.3E-5</v>
      </c>
      <c r="K17" s="72">
        <f t="shared" si="3"/>
        <v>0</v>
      </c>
      <c r="L17" s="57">
        <v>222</v>
      </c>
      <c r="M17" s="306">
        <f t="shared" si="1"/>
        <v>0</v>
      </c>
      <c r="N17" s="240"/>
      <c r="O17" s="240"/>
      <c r="P17" s="240"/>
      <c r="Q17" s="240"/>
      <c r="R17" s="241"/>
    </row>
    <row r="18" spans="1:18">
      <c r="A18" s="293">
        <f t="shared" si="6"/>
        <v>10</v>
      </c>
      <c r="B18" s="245">
        <v>52</v>
      </c>
      <c r="C18" s="245" t="s">
        <v>111</v>
      </c>
      <c r="D18" s="240" t="s">
        <v>39</v>
      </c>
      <c r="E18" s="318">
        <v>250</v>
      </c>
      <c r="F18" s="304">
        <f t="shared" si="0"/>
        <v>39</v>
      </c>
      <c r="G18" s="304">
        <v>289</v>
      </c>
      <c r="H18" s="304">
        <v>350</v>
      </c>
      <c r="I18" s="304">
        <f t="shared" si="2"/>
        <v>101</v>
      </c>
      <c r="J18" s="45">
        <f t="shared" si="5"/>
        <v>-6.3E-5</v>
      </c>
      <c r="K18" s="72">
        <f t="shared" si="3"/>
        <v>-0.01</v>
      </c>
      <c r="L18" s="57">
        <v>0</v>
      </c>
      <c r="M18" s="306">
        <f t="shared" si="1"/>
        <v>0</v>
      </c>
      <c r="N18" s="240"/>
      <c r="O18" s="240"/>
      <c r="P18" s="240"/>
      <c r="Q18" s="240"/>
      <c r="R18" s="241"/>
    </row>
    <row r="19" spans="1:18">
      <c r="A19" s="293">
        <f t="shared" si="6"/>
        <v>11</v>
      </c>
      <c r="B19" s="245">
        <v>52</v>
      </c>
      <c r="C19" s="245" t="s">
        <v>111</v>
      </c>
      <c r="D19" s="240" t="s">
        <v>39</v>
      </c>
      <c r="E19" s="318">
        <v>400</v>
      </c>
      <c r="F19" s="304">
        <f t="shared" si="0"/>
        <v>52</v>
      </c>
      <c r="G19" s="304">
        <v>452</v>
      </c>
      <c r="H19" s="304">
        <v>350</v>
      </c>
      <c r="I19" s="304">
        <f t="shared" si="2"/>
        <v>158</v>
      </c>
      <c r="J19" s="45">
        <f t="shared" si="5"/>
        <v>-6.3E-5</v>
      </c>
      <c r="K19" s="72">
        <f t="shared" si="3"/>
        <v>-0.01</v>
      </c>
      <c r="L19" s="57">
        <v>0</v>
      </c>
      <c r="M19" s="306">
        <f t="shared" si="1"/>
        <v>0</v>
      </c>
      <c r="N19" s="240"/>
      <c r="O19" s="240"/>
      <c r="P19" s="240"/>
      <c r="Q19" s="240"/>
      <c r="R19" s="241"/>
    </row>
    <row r="20" spans="1:18">
      <c r="A20" s="293">
        <f t="shared" si="6"/>
        <v>12</v>
      </c>
      <c r="B20" s="245">
        <v>52</v>
      </c>
      <c r="C20" s="245" t="s">
        <v>111</v>
      </c>
      <c r="D20" s="240" t="s">
        <v>39</v>
      </c>
      <c r="E20" s="318">
        <v>1000</v>
      </c>
      <c r="F20" s="304">
        <f t="shared" si="0"/>
        <v>80</v>
      </c>
      <c r="G20" s="304">
        <v>1080</v>
      </c>
      <c r="H20" s="304">
        <v>350</v>
      </c>
      <c r="I20" s="304">
        <f t="shared" si="2"/>
        <v>378</v>
      </c>
      <c r="J20" s="45">
        <f t="shared" si="5"/>
        <v>-6.3E-5</v>
      </c>
      <c r="K20" s="72">
        <f t="shared" si="3"/>
        <v>-0.02</v>
      </c>
      <c r="L20" s="57">
        <v>0</v>
      </c>
      <c r="M20" s="306">
        <f t="shared" si="1"/>
        <v>0</v>
      </c>
      <c r="N20" s="240"/>
      <c r="O20" s="240"/>
      <c r="P20" s="240"/>
      <c r="Q20" s="240"/>
      <c r="R20" s="241"/>
    </row>
    <row r="21" spans="1:18">
      <c r="A21" s="293">
        <f t="shared" si="6"/>
        <v>13</v>
      </c>
      <c r="B21" s="245">
        <v>52</v>
      </c>
      <c r="C21" s="245" t="s">
        <v>111</v>
      </c>
      <c r="D21" s="240" t="s">
        <v>40</v>
      </c>
      <c r="E21" s="318">
        <v>50</v>
      </c>
      <c r="F21" s="304">
        <f t="shared" si="0"/>
        <v>8</v>
      </c>
      <c r="G21" s="304">
        <v>58</v>
      </c>
      <c r="H21" s="304">
        <v>350</v>
      </c>
      <c r="I21" s="304">
        <f t="shared" si="2"/>
        <v>20</v>
      </c>
      <c r="J21" s="45">
        <f t="shared" si="5"/>
        <v>-6.3E-5</v>
      </c>
      <c r="K21" s="72">
        <f t="shared" si="3"/>
        <v>0</v>
      </c>
      <c r="L21" s="57">
        <v>0</v>
      </c>
      <c r="M21" s="306">
        <f t="shared" si="1"/>
        <v>0</v>
      </c>
      <c r="N21" s="240"/>
      <c r="O21" s="240"/>
      <c r="P21" s="240"/>
      <c r="Q21" s="240"/>
      <c r="R21" s="241"/>
    </row>
    <row r="22" spans="1:18">
      <c r="A22" s="293">
        <f t="shared" si="6"/>
        <v>14</v>
      </c>
      <c r="B22" s="245">
        <v>52</v>
      </c>
      <c r="C22" s="245" t="s">
        <v>111</v>
      </c>
      <c r="D22" s="240" t="s">
        <v>40</v>
      </c>
      <c r="E22" s="318">
        <v>70</v>
      </c>
      <c r="F22" s="304">
        <f t="shared" si="0"/>
        <v>13</v>
      </c>
      <c r="G22" s="304">
        <v>83</v>
      </c>
      <c r="H22" s="304">
        <v>350</v>
      </c>
      <c r="I22" s="304">
        <f t="shared" si="2"/>
        <v>29</v>
      </c>
      <c r="J22" s="45">
        <f t="shared" si="5"/>
        <v>-6.3E-5</v>
      </c>
      <c r="K22" s="72">
        <f t="shared" si="3"/>
        <v>0</v>
      </c>
      <c r="L22" s="57">
        <v>666</v>
      </c>
      <c r="M22" s="306">
        <f t="shared" si="1"/>
        <v>0</v>
      </c>
      <c r="N22" s="240"/>
      <c r="O22" s="240"/>
      <c r="P22" s="240"/>
      <c r="Q22" s="240"/>
      <c r="R22" s="241"/>
    </row>
    <row r="23" spans="1:18">
      <c r="A23" s="293">
        <f t="shared" si="6"/>
        <v>15</v>
      </c>
      <c r="B23" s="245">
        <v>52</v>
      </c>
      <c r="C23" s="245" t="s">
        <v>111</v>
      </c>
      <c r="D23" s="240" t="s">
        <v>40</v>
      </c>
      <c r="E23" s="318">
        <v>100</v>
      </c>
      <c r="F23" s="304">
        <f t="shared" si="0"/>
        <v>17</v>
      </c>
      <c r="G23" s="304">
        <v>117</v>
      </c>
      <c r="H23" s="304">
        <v>350</v>
      </c>
      <c r="I23" s="304">
        <f t="shared" si="2"/>
        <v>41</v>
      </c>
      <c r="J23" s="45">
        <f t="shared" si="5"/>
        <v>-6.3E-5</v>
      </c>
      <c r="K23" s="72">
        <f t="shared" si="3"/>
        <v>0</v>
      </c>
      <c r="L23" s="57">
        <v>10003</v>
      </c>
      <c r="M23" s="306">
        <f t="shared" si="1"/>
        <v>0</v>
      </c>
      <c r="N23" s="240"/>
      <c r="O23" s="240"/>
      <c r="P23" s="240"/>
      <c r="Q23" s="240"/>
      <c r="R23" s="241"/>
    </row>
    <row r="24" spans="1:18">
      <c r="A24" s="293">
        <f t="shared" si="6"/>
        <v>16</v>
      </c>
      <c r="B24" s="245">
        <v>52</v>
      </c>
      <c r="C24" s="245" t="s">
        <v>111</v>
      </c>
      <c r="D24" s="240" t="s">
        <v>40</v>
      </c>
      <c r="E24" s="318">
        <v>150</v>
      </c>
      <c r="F24" s="304">
        <f t="shared" si="0"/>
        <v>21</v>
      </c>
      <c r="G24" s="304">
        <v>171</v>
      </c>
      <c r="H24" s="304">
        <v>350</v>
      </c>
      <c r="I24" s="304">
        <f>ROUND(+G24*H24/1000,0)</f>
        <v>60</v>
      </c>
      <c r="J24" s="45">
        <f t="shared" si="5"/>
        <v>-6.3E-5</v>
      </c>
      <c r="K24" s="72">
        <f t="shared" si="3"/>
        <v>0</v>
      </c>
      <c r="L24" s="57">
        <v>4547</v>
      </c>
      <c r="M24" s="306">
        <f t="shared" si="1"/>
        <v>0</v>
      </c>
      <c r="N24" s="240"/>
      <c r="O24" s="240"/>
      <c r="P24" s="240"/>
      <c r="Q24" s="240"/>
      <c r="R24" s="241"/>
    </row>
    <row r="25" spans="1:18">
      <c r="A25" s="293">
        <f t="shared" si="6"/>
        <v>17</v>
      </c>
      <c r="B25" s="245">
        <v>52</v>
      </c>
      <c r="C25" s="245" t="s">
        <v>111</v>
      </c>
      <c r="D25" s="240" t="s">
        <v>40</v>
      </c>
      <c r="E25" s="318">
        <v>200</v>
      </c>
      <c r="F25" s="304">
        <f t="shared" si="0"/>
        <v>27</v>
      </c>
      <c r="G25" s="304">
        <v>227</v>
      </c>
      <c r="H25" s="304">
        <v>350</v>
      </c>
      <c r="I25" s="304">
        <f t="shared" si="2"/>
        <v>79</v>
      </c>
      <c r="J25" s="45">
        <f t="shared" si="5"/>
        <v>-6.3E-5</v>
      </c>
      <c r="K25" s="72">
        <f t="shared" si="3"/>
        <v>0</v>
      </c>
      <c r="L25" s="57">
        <v>1168</v>
      </c>
      <c r="M25" s="306">
        <f t="shared" si="1"/>
        <v>0</v>
      </c>
      <c r="N25" s="240"/>
      <c r="O25" s="240"/>
      <c r="P25" s="240"/>
      <c r="Q25" s="240"/>
      <c r="R25" s="241"/>
    </row>
    <row r="26" spans="1:18">
      <c r="A26" s="293">
        <f t="shared" si="6"/>
        <v>18</v>
      </c>
      <c r="B26" s="245">
        <v>52</v>
      </c>
      <c r="C26" s="245" t="s">
        <v>111</v>
      </c>
      <c r="D26" s="240" t="s">
        <v>40</v>
      </c>
      <c r="E26" s="318">
        <v>250</v>
      </c>
      <c r="F26" s="304">
        <f t="shared" si="0"/>
        <v>31</v>
      </c>
      <c r="G26" s="304">
        <v>281</v>
      </c>
      <c r="H26" s="304">
        <v>350</v>
      </c>
      <c r="I26" s="304">
        <f t="shared" si="2"/>
        <v>98</v>
      </c>
      <c r="J26" s="45">
        <f t="shared" si="5"/>
        <v>-6.3E-5</v>
      </c>
      <c r="K26" s="72">
        <f t="shared" si="3"/>
        <v>-0.01</v>
      </c>
      <c r="L26" s="57">
        <v>1426</v>
      </c>
      <c r="M26" s="306">
        <f t="shared" si="1"/>
        <v>-171.12</v>
      </c>
      <c r="N26" s="240"/>
      <c r="O26" s="240"/>
      <c r="P26" s="240"/>
      <c r="Q26" s="240"/>
      <c r="R26" s="241"/>
    </row>
    <row r="27" spans="1:18">
      <c r="A27" s="293">
        <f t="shared" si="6"/>
        <v>19</v>
      </c>
      <c r="B27" s="245">
        <v>52</v>
      </c>
      <c r="C27" s="245" t="s">
        <v>111</v>
      </c>
      <c r="D27" s="240" t="s">
        <v>40</v>
      </c>
      <c r="E27" s="318">
        <v>310</v>
      </c>
      <c r="F27" s="304">
        <f t="shared" si="0"/>
        <v>73</v>
      </c>
      <c r="G27" s="304">
        <v>383</v>
      </c>
      <c r="H27" s="304">
        <v>350</v>
      </c>
      <c r="I27" s="304">
        <f t="shared" si="2"/>
        <v>134</v>
      </c>
      <c r="J27" s="45">
        <f t="shared" si="5"/>
        <v>-6.3E-5</v>
      </c>
      <c r="K27" s="72">
        <f t="shared" si="3"/>
        <v>-0.01</v>
      </c>
      <c r="L27" s="57">
        <v>153</v>
      </c>
      <c r="M27" s="306">
        <f t="shared" si="1"/>
        <v>-18.36</v>
      </c>
      <c r="N27" s="240"/>
      <c r="O27" s="240"/>
      <c r="P27" s="240"/>
      <c r="Q27" s="240"/>
      <c r="R27" s="241"/>
    </row>
    <row r="28" spans="1:18">
      <c r="A28" s="293">
        <f t="shared" si="6"/>
        <v>20</v>
      </c>
      <c r="B28" s="245">
        <v>52</v>
      </c>
      <c r="C28" s="245" t="s">
        <v>111</v>
      </c>
      <c r="D28" s="240" t="s">
        <v>40</v>
      </c>
      <c r="E28" s="318">
        <v>400</v>
      </c>
      <c r="F28" s="304">
        <f t="shared" si="0"/>
        <v>38</v>
      </c>
      <c r="G28" s="304">
        <v>438</v>
      </c>
      <c r="H28" s="304">
        <v>350</v>
      </c>
      <c r="I28" s="304">
        <f t="shared" si="2"/>
        <v>153</v>
      </c>
      <c r="J28" s="45">
        <f t="shared" si="5"/>
        <v>-6.3E-5</v>
      </c>
      <c r="K28" s="72">
        <f t="shared" si="3"/>
        <v>-0.01</v>
      </c>
      <c r="L28" s="57">
        <v>611</v>
      </c>
      <c r="M28" s="306">
        <f t="shared" si="1"/>
        <v>-73.320000000000007</v>
      </c>
      <c r="N28" s="240"/>
      <c r="O28" s="240"/>
      <c r="P28" s="240"/>
      <c r="Q28" s="240"/>
      <c r="R28" s="241"/>
    </row>
    <row r="29" spans="1:18">
      <c r="A29" s="293">
        <f t="shared" si="6"/>
        <v>21</v>
      </c>
      <c r="B29" s="245">
        <v>53</v>
      </c>
      <c r="C29" s="245" t="s">
        <v>111</v>
      </c>
      <c r="D29" s="240" t="s">
        <v>40</v>
      </c>
      <c r="E29" s="318">
        <v>50</v>
      </c>
      <c r="F29" s="304">
        <f t="shared" si="0"/>
        <v>8</v>
      </c>
      <c r="G29" s="304">
        <v>58</v>
      </c>
      <c r="H29" s="304">
        <v>350</v>
      </c>
      <c r="I29" s="304">
        <f t="shared" si="2"/>
        <v>20</v>
      </c>
      <c r="J29" s="45">
        <f t="shared" si="5"/>
        <v>-6.3E-5</v>
      </c>
      <c r="K29" s="37">
        <f>+K21</f>
        <v>0</v>
      </c>
      <c r="L29" s="57">
        <v>22</v>
      </c>
      <c r="M29" s="306">
        <f t="shared" si="1"/>
        <v>0</v>
      </c>
      <c r="N29" s="240"/>
      <c r="O29" s="240"/>
      <c r="P29" s="240"/>
      <c r="Q29" s="240"/>
      <c r="R29" s="241"/>
    </row>
    <row r="30" spans="1:18">
      <c r="A30" s="293">
        <f t="shared" si="6"/>
        <v>22</v>
      </c>
      <c r="B30" s="245">
        <v>53</v>
      </c>
      <c r="C30" s="245" t="s">
        <v>111</v>
      </c>
      <c r="D30" s="240" t="s">
        <v>40</v>
      </c>
      <c r="E30" s="318">
        <v>70</v>
      </c>
      <c r="F30" s="304">
        <f t="shared" si="0"/>
        <v>13</v>
      </c>
      <c r="G30" s="304">
        <v>83</v>
      </c>
      <c r="H30" s="304">
        <v>350</v>
      </c>
      <c r="I30" s="304">
        <f t="shared" si="2"/>
        <v>29</v>
      </c>
      <c r="J30" s="45">
        <f t="shared" si="5"/>
        <v>-6.3E-5</v>
      </c>
      <c r="K30" s="37">
        <f t="shared" ref="K30:K36" si="7">+K22</f>
        <v>0</v>
      </c>
      <c r="L30" s="57">
        <v>6453</v>
      </c>
      <c r="M30" s="306">
        <f t="shared" si="1"/>
        <v>0</v>
      </c>
      <c r="N30" s="240"/>
      <c r="O30" s="240"/>
      <c r="P30" s="240"/>
      <c r="Q30" s="240"/>
      <c r="R30" s="241"/>
    </row>
    <row r="31" spans="1:18">
      <c r="A31" s="293">
        <f t="shared" si="6"/>
        <v>23</v>
      </c>
      <c r="B31" s="245">
        <v>53</v>
      </c>
      <c r="C31" s="245" t="s">
        <v>111</v>
      </c>
      <c r="D31" s="240" t="s">
        <v>40</v>
      </c>
      <c r="E31" s="318">
        <v>100</v>
      </c>
      <c r="F31" s="304">
        <f t="shared" si="0"/>
        <v>17</v>
      </c>
      <c r="G31" s="304">
        <v>117</v>
      </c>
      <c r="H31" s="304">
        <v>350</v>
      </c>
      <c r="I31" s="304">
        <f t="shared" si="2"/>
        <v>41</v>
      </c>
      <c r="J31" s="45">
        <f t="shared" si="5"/>
        <v>-6.3E-5</v>
      </c>
      <c r="K31" s="37">
        <f t="shared" si="7"/>
        <v>0</v>
      </c>
      <c r="L31" s="57">
        <v>46315</v>
      </c>
      <c r="M31" s="306">
        <f t="shared" si="1"/>
        <v>0</v>
      </c>
      <c r="N31" s="240"/>
      <c r="O31" s="240"/>
      <c r="P31" s="240"/>
      <c r="Q31" s="240"/>
      <c r="R31" s="241"/>
    </row>
    <row r="32" spans="1:18">
      <c r="A32" s="293">
        <f t="shared" si="6"/>
        <v>24</v>
      </c>
      <c r="B32" s="245">
        <v>53</v>
      </c>
      <c r="C32" s="245" t="s">
        <v>111</v>
      </c>
      <c r="D32" s="240" t="s">
        <v>40</v>
      </c>
      <c r="E32" s="318">
        <v>150</v>
      </c>
      <c r="F32" s="304">
        <f t="shared" si="0"/>
        <v>21</v>
      </c>
      <c r="G32" s="304">
        <v>171</v>
      </c>
      <c r="H32" s="304">
        <v>350</v>
      </c>
      <c r="I32" s="304">
        <f t="shared" si="2"/>
        <v>60</v>
      </c>
      <c r="J32" s="45">
        <f t="shared" si="5"/>
        <v>-6.3E-5</v>
      </c>
      <c r="K32" s="37">
        <f t="shared" si="7"/>
        <v>0</v>
      </c>
      <c r="L32" s="57">
        <v>5802</v>
      </c>
      <c r="M32" s="306">
        <f t="shared" si="1"/>
        <v>0</v>
      </c>
      <c r="N32" s="240"/>
      <c r="O32" s="240"/>
      <c r="P32" s="240"/>
      <c r="Q32" s="240"/>
      <c r="R32" s="241"/>
    </row>
    <row r="33" spans="1:18">
      <c r="A33" s="293">
        <f t="shared" si="6"/>
        <v>25</v>
      </c>
      <c r="B33" s="245">
        <v>53</v>
      </c>
      <c r="C33" s="245" t="s">
        <v>111</v>
      </c>
      <c r="D33" s="240" t="s">
        <v>40</v>
      </c>
      <c r="E33" s="318">
        <v>200</v>
      </c>
      <c r="F33" s="304">
        <f t="shared" si="0"/>
        <v>27</v>
      </c>
      <c r="G33" s="304">
        <v>227</v>
      </c>
      <c r="H33" s="304">
        <v>350</v>
      </c>
      <c r="I33" s="304">
        <f t="shared" si="2"/>
        <v>79</v>
      </c>
      <c r="J33" s="45">
        <f t="shared" si="5"/>
        <v>-6.3E-5</v>
      </c>
      <c r="K33" s="37">
        <f t="shared" si="7"/>
        <v>0</v>
      </c>
      <c r="L33" s="57">
        <v>8663</v>
      </c>
      <c r="M33" s="306">
        <f t="shared" si="1"/>
        <v>0</v>
      </c>
      <c r="N33" s="240"/>
      <c r="O33" s="240"/>
      <c r="P33" s="240"/>
      <c r="Q33" s="240"/>
      <c r="R33" s="241"/>
    </row>
    <row r="34" spans="1:18">
      <c r="A34" s="293">
        <f t="shared" si="6"/>
        <v>26</v>
      </c>
      <c r="B34" s="245">
        <v>53</v>
      </c>
      <c r="C34" s="245" t="s">
        <v>111</v>
      </c>
      <c r="D34" s="240" t="s">
        <v>40</v>
      </c>
      <c r="E34" s="318">
        <v>250</v>
      </c>
      <c r="F34" s="304">
        <f t="shared" si="0"/>
        <v>31</v>
      </c>
      <c r="G34" s="304">
        <v>281</v>
      </c>
      <c r="H34" s="304">
        <v>350</v>
      </c>
      <c r="I34" s="304">
        <f t="shared" si="2"/>
        <v>98</v>
      </c>
      <c r="J34" s="45">
        <f t="shared" si="5"/>
        <v>-6.3E-5</v>
      </c>
      <c r="K34" s="37">
        <f t="shared" si="7"/>
        <v>-0.01</v>
      </c>
      <c r="L34" s="57">
        <v>3325</v>
      </c>
      <c r="M34" s="306">
        <f t="shared" si="1"/>
        <v>-399</v>
      </c>
      <c r="N34" s="240"/>
      <c r="O34" s="240"/>
      <c r="P34" s="240"/>
      <c r="Q34" s="240"/>
      <c r="R34" s="241"/>
    </row>
    <row r="35" spans="1:18">
      <c r="A35" s="293">
        <f t="shared" si="6"/>
        <v>27</v>
      </c>
      <c r="B35" s="245">
        <v>53</v>
      </c>
      <c r="C35" s="245" t="s">
        <v>111</v>
      </c>
      <c r="D35" s="240" t="s">
        <v>40</v>
      </c>
      <c r="E35" s="318">
        <v>310</v>
      </c>
      <c r="F35" s="304">
        <f t="shared" si="0"/>
        <v>73</v>
      </c>
      <c r="G35" s="304">
        <v>383</v>
      </c>
      <c r="H35" s="304">
        <v>350</v>
      </c>
      <c r="I35" s="304">
        <f t="shared" si="2"/>
        <v>134</v>
      </c>
      <c r="J35" s="45">
        <f t="shared" si="5"/>
        <v>-6.3E-5</v>
      </c>
      <c r="K35" s="37">
        <f t="shared" si="7"/>
        <v>-0.01</v>
      </c>
      <c r="L35" s="57">
        <v>57</v>
      </c>
      <c r="M35" s="306">
        <f t="shared" si="1"/>
        <v>-6.8400000000000007</v>
      </c>
      <c r="N35" s="240"/>
      <c r="O35" s="240"/>
      <c r="P35" s="240"/>
      <c r="Q35" s="240"/>
      <c r="R35" s="241"/>
    </row>
    <row r="36" spans="1:18">
      <c r="A36" s="293">
        <f t="shared" si="6"/>
        <v>28</v>
      </c>
      <c r="B36" s="245">
        <v>53</v>
      </c>
      <c r="C36" s="245" t="s">
        <v>111</v>
      </c>
      <c r="D36" s="240" t="s">
        <v>40</v>
      </c>
      <c r="E36" s="318">
        <v>400</v>
      </c>
      <c r="F36" s="304">
        <f t="shared" si="0"/>
        <v>38</v>
      </c>
      <c r="G36" s="304">
        <v>438</v>
      </c>
      <c r="H36" s="304">
        <v>350</v>
      </c>
      <c r="I36" s="304">
        <f t="shared" si="2"/>
        <v>153</v>
      </c>
      <c r="J36" s="45">
        <f t="shared" si="5"/>
        <v>-6.3E-5</v>
      </c>
      <c r="K36" s="37">
        <f t="shared" si="7"/>
        <v>-0.01</v>
      </c>
      <c r="L36" s="57">
        <v>3199</v>
      </c>
      <c r="M36" s="306">
        <f t="shared" si="1"/>
        <v>-383.88</v>
      </c>
      <c r="N36" s="240"/>
      <c r="O36" s="240"/>
      <c r="P36" s="240"/>
      <c r="Q36" s="240"/>
      <c r="R36" s="241"/>
    </row>
    <row r="37" spans="1:18">
      <c r="A37" s="293">
        <f t="shared" si="6"/>
        <v>29</v>
      </c>
      <c r="B37" s="245">
        <v>53</v>
      </c>
      <c r="C37" s="245" t="s">
        <v>111</v>
      </c>
      <c r="D37" s="240" t="s">
        <v>40</v>
      </c>
      <c r="E37" s="318">
        <v>1000</v>
      </c>
      <c r="F37" s="304">
        <f t="shared" si="0"/>
        <v>102</v>
      </c>
      <c r="G37" s="304">
        <v>1102</v>
      </c>
      <c r="H37" s="304">
        <v>350</v>
      </c>
      <c r="I37" s="304">
        <f t="shared" si="2"/>
        <v>386</v>
      </c>
      <c r="J37" s="45">
        <f t="shared" si="5"/>
        <v>-6.3E-5</v>
      </c>
      <c r="K37" s="72">
        <f t="shared" si="3"/>
        <v>-0.02</v>
      </c>
      <c r="L37" s="57">
        <v>1</v>
      </c>
      <c r="M37" s="306">
        <f t="shared" si="1"/>
        <v>-0.24</v>
      </c>
      <c r="N37" s="240"/>
      <c r="O37" s="240"/>
      <c r="P37" s="240"/>
      <c r="Q37" s="240"/>
      <c r="R37" s="241"/>
    </row>
    <row r="38" spans="1:18">
      <c r="A38" s="293">
        <f t="shared" si="6"/>
        <v>30</v>
      </c>
      <c r="B38" s="245">
        <v>53</v>
      </c>
      <c r="C38" s="245" t="s">
        <v>111</v>
      </c>
      <c r="D38" s="240" t="s">
        <v>39</v>
      </c>
      <c r="E38" s="318">
        <f t="shared" ref="E38:E43" si="8">+E14</f>
        <v>70</v>
      </c>
      <c r="F38" s="304">
        <f t="shared" ref="F38:F43" si="9">+G38-E38</f>
        <v>13</v>
      </c>
      <c r="G38" s="304">
        <f t="shared" ref="G38:G43" si="10">+G14</f>
        <v>83</v>
      </c>
      <c r="H38" s="304">
        <v>350</v>
      </c>
      <c r="I38" s="304">
        <f t="shared" ref="I38:I43" si="11">ROUND(+G38*H38/1000,0)</f>
        <v>29</v>
      </c>
      <c r="J38" s="45">
        <f t="shared" si="5"/>
        <v>-6.3E-5</v>
      </c>
      <c r="K38" s="37">
        <f t="shared" ref="K38:K43" si="12">+K14</f>
        <v>0</v>
      </c>
      <c r="L38" s="57">
        <v>0</v>
      </c>
      <c r="M38" s="306">
        <f t="shared" ref="M38:M43" si="13">+L38*K38*12</f>
        <v>0</v>
      </c>
      <c r="N38" s="240"/>
      <c r="O38" s="240"/>
      <c r="P38" s="240"/>
      <c r="Q38" s="240"/>
      <c r="R38" s="241"/>
    </row>
    <row r="39" spans="1:18">
      <c r="A39" s="293">
        <f t="shared" si="6"/>
        <v>31</v>
      </c>
      <c r="B39" s="245">
        <v>53</v>
      </c>
      <c r="C39" s="245" t="s">
        <v>111</v>
      </c>
      <c r="D39" s="240" t="s">
        <v>39</v>
      </c>
      <c r="E39" s="318">
        <f t="shared" si="8"/>
        <v>100</v>
      </c>
      <c r="F39" s="304">
        <f t="shared" si="9"/>
        <v>17</v>
      </c>
      <c r="G39" s="304">
        <f t="shared" si="10"/>
        <v>117</v>
      </c>
      <c r="H39" s="304">
        <v>350</v>
      </c>
      <c r="I39" s="304">
        <f t="shared" si="11"/>
        <v>41</v>
      </c>
      <c r="J39" s="45">
        <f t="shared" si="5"/>
        <v>-6.3E-5</v>
      </c>
      <c r="K39" s="37">
        <f t="shared" si="12"/>
        <v>0</v>
      </c>
      <c r="L39" s="57">
        <v>0</v>
      </c>
      <c r="M39" s="306">
        <f t="shared" si="13"/>
        <v>0</v>
      </c>
      <c r="N39" s="240"/>
      <c r="O39" s="240"/>
      <c r="P39" s="240"/>
      <c r="Q39" s="240"/>
      <c r="R39" s="241"/>
    </row>
    <row r="40" spans="1:18">
      <c r="A40" s="293">
        <f t="shared" si="6"/>
        <v>32</v>
      </c>
      <c r="B40" s="245">
        <v>53</v>
      </c>
      <c r="C40" s="245" t="s">
        <v>111</v>
      </c>
      <c r="D40" s="240" t="s">
        <v>39</v>
      </c>
      <c r="E40" s="318">
        <f t="shared" si="8"/>
        <v>150</v>
      </c>
      <c r="F40" s="304">
        <f t="shared" si="9"/>
        <v>21</v>
      </c>
      <c r="G40" s="304">
        <f t="shared" si="10"/>
        <v>171</v>
      </c>
      <c r="H40" s="304">
        <v>350</v>
      </c>
      <c r="I40" s="304">
        <f t="shared" si="11"/>
        <v>60</v>
      </c>
      <c r="J40" s="45">
        <f t="shared" si="5"/>
        <v>-6.3E-5</v>
      </c>
      <c r="K40" s="37">
        <f t="shared" si="12"/>
        <v>0</v>
      </c>
      <c r="L40" s="57">
        <v>0</v>
      </c>
      <c r="M40" s="306">
        <f t="shared" si="13"/>
        <v>0</v>
      </c>
      <c r="N40" s="240"/>
      <c r="O40" s="240"/>
      <c r="P40" s="240"/>
      <c r="Q40" s="240"/>
      <c r="R40" s="241"/>
    </row>
    <row r="41" spans="1:18">
      <c r="A41" s="293">
        <f t="shared" si="6"/>
        <v>33</v>
      </c>
      <c r="B41" s="245">
        <v>53</v>
      </c>
      <c r="C41" s="245" t="s">
        <v>111</v>
      </c>
      <c r="D41" s="240" t="s">
        <v>39</v>
      </c>
      <c r="E41" s="318">
        <f t="shared" si="8"/>
        <v>175</v>
      </c>
      <c r="F41" s="304">
        <f t="shared" si="9"/>
        <v>36</v>
      </c>
      <c r="G41" s="304">
        <f t="shared" si="10"/>
        <v>211</v>
      </c>
      <c r="H41" s="304">
        <v>350</v>
      </c>
      <c r="I41" s="304">
        <f t="shared" si="11"/>
        <v>74</v>
      </c>
      <c r="J41" s="45">
        <f t="shared" si="5"/>
        <v>-6.3E-5</v>
      </c>
      <c r="K41" s="37">
        <f t="shared" si="12"/>
        <v>0</v>
      </c>
      <c r="L41" s="57">
        <v>4</v>
      </c>
      <c r="M41" s="306">
        <f t="shared" si="13"/>
        <v>0</v>
      </c>
      <c r="N41" s="240"/>
      <c r="O41" s="240"/>
      <c r="P41" s="240"/>
      <c r="Q41" s="240"/>
      <c r="R41" s="241"/>
    </row>
    <row r="42" spans="1:18">
      <c r="A42" s="293">
        <f t="shared" si="6"/>
        <v>34</v>
      </c>
      <c r="B42" s="245">
        <v>53</v>
      </c>
      <c r="C42" s="245" t="s">
        <v>111</v>
      </c>
      <c r="D42" s="240" t="s">
        <v>39</v>
      </c>
      <c r="E42" s="318">
        <f t="shared" si="8"/>
        <v>250</v>
      </c>
      <c r="F42" s="304">
        <f t="shared" si="9"/>
        <v>39</v>
      </c>
      <c r="G42" s="304">
        <f t="shared" si="10"/>
        <v>289</v>
      </c>
      <c r="H42" s="304">
        <v>350</v>
      </c>
      <c r="I42" s="304">
        <f t="shared" si="11"/>
        <v>101</v>
      </c>
      <c r="J42" s="45">
        <f t="shared" si="5"/>
        <v>-6.3E-5</v>
      </c>
      <c r="K42" s="37">
        <f t="shared" si="12"/>
        <v>-0.01</v>
      </c>
      <c r="L42" s="57">
        <v>0</v>
      </c>
      <c r="M42" s="306">
        <f t="shared" si="13"/>
        <v>0</v>
      </c>
      <c r="N42" s="240"/>
      <c r="O42" s="240"/>
      <c r="P42" s="240"/>
      <c r="Q42" s="240"/>
      <c r="R42" s="241"/>
    </row>
    <row r="43" spans="1:18">
      <c r="A43" s="293">
        <f t="shared" si="6"/>
        <v>35</v>
      </c>
      <c r="B43" s="245">
        <v>53</v>
      </c>
      <c r="C43" s="245" t="s">
        <v>111</v>
      </c>
      <c r="D43" s="240" t="s">
        <v>39</v>
      </c>
      <c r="E43" s="318">
        <f t="shared" si="8"/>
        <v>400</v>
      </c>
      <c r="F43" s="304">
        <f t="shared" si="9"/>
        <v>52</v>
      </c>
      <c r="G43" s="304">
        <f t="shared" si="10"/>
        <v>452</v>
      </c>
      <c r="H43" s="304">
        <v>350</v>
      </c>
      <c r="I43" s="304">
        <f t="shared" si="11"/>
        <v>158</v>
      </c>
      <c r="J43" s="45">
        <f t="shared" si="5"/>
        <v>-6.3E-5</v>
      </c>
      <c r="K43" s="37">
        <f t="shared" si="12"/>
        <v>-0.01</v>
      </c>
      <c r="L43" s="57">
        <v>0</v>
      </c>
      <c r="M43" s="306">
        <f t="shared" si="13"/>
        <v>0</v>
      </c>
      <c r="N43" s="240"/>
      <c r="O43" s="240"/>
      <c r="P43" s="240"/>
      <c r="Q43" s="240"/>
      <c r="R43" s="241"/>
    </row>
    <row r="44" spans="1:18">
      <c r="A44" s="293">
        <f t="shared" si="6"/>
        <v>36</v>
      </c>
      <c r="B44" s="308">
        <v>54</v>
      </c>
      <c r="C44" s="245" t="s">
        <v>111</v>
      </c>
      <c r="D44" s="309" t="s">
        <v>40</v>
      </c>
      <c r="E44" s="319">
        <v>50</v>
      </c>
      <c r="F44" s="310">
        <f t="shared" si="0"/>
        <v>8</v>
      </c>
      <c r="G44" s="310">
        <v>58</v>
      </c>
      <c r="H44" s="310">
        <v>350</v>
      </c>
      <c r="I44" s="310">
        <f t="shared" si="2"/>
        <v>20</v>
      </c>
      <c r="J44" s="45">
        <f t="shared" si="5"/>
        <v>-6.3E-5</v>
      </c>
      <c r="K44" s="37">
        <f>+K21</f>
        <v>0</v>
      </c>
      <c r="L44" s="57">
        <v>119</v>
      </c>
      <c r="M44" s="306">
        <f t="shared" si="1"/>
        <v>0</v>
      </c>
      <c r="N44" s="240"/>
      <c r="O44" s="240"/>
      <c r="P44" s="240"/>
      <c r="Q44" s="240"/>
      <c r="R44" s="241"/>
    </row>
    <row r="45" spans="1:18">
      <c r="A45" s="293">
        <f t="shared" si="6"/>
        <v>37</v>
      </c>
      <c r="B45" s="308">
        <v>54</v>
      </c>
      <c r="C45" s="245" t="s">
        <v>111</v>
      </c>
      <c r="D45" s="309" t="s">
        <v>40</v>
      </c>
      <c r="E45" s="319">
        <v>70</v>
      </c>
      <c r="F45" s="310">
        <f t="shared" si="0"/>
        <v>13</v>
      </c>
      <c r="G45" s="310">
        <v>83</v>
      </c>
      <c r="H45" s="310">
        <v>350</v>
      </c>
      <c r="I45" s="310">
        <f t="shared" si="2"/>
        <v>29</v>
      </c>
      <c r="J45" s="45">
        <f t="shared" si="5"/>
        <v>-6.3E-5</v>
      </c>
      <c r="K45" s="37">
        <f t="shared" ref="K45:K51" si="14">+K22</f>
        <v>0</v>
      </c>
      <c r="L45" s="57">
        <v>894</v>
      </c>
      <c r="M45" s="306">
        <f t="shared" si="1"/>
        <v>0</v>
      </c>
      <c r="N45" s="240"/>
      <c r="O45" s="240"/>
      <c r="P45" s="240"/>
      <c r="Q45" s="240"/>
      <c r="R45" s="241"/>
    </row>
    <row r="46" spans="1:18">
      <c r="A46" s="293">
        <f t="shared" si="6"/>
        <v>38</v>
      </c>
      <c r="B46" s="308">
        <v>54</v>
      </c>
      <c r="C46" s="245" t="s">
        <v>111</v>
      </c>
      <c r="D46" s="309" t="s">
        <v>40</v>
      </c>
      <c r="E46" s="319">
        <v>100</v>
      </c>
      <c r="F46" s="310">
        <f t="shared" si="0"/>
        <v>17</v>
      </c>
      <c r="G46" s="310">
        <v>117</v>
      </c>
      <c r="H46" s="310">
        <v>350</v>
      </c>
      <c r="I46" s="310">
        <f t="shared" si="2"/>
        <v>41</v>
      </c>
      <c r="J46" s="45">
        <f t="shared" si="5"/>
        <v>-6.3E-5</v>
      </c>
      <c r="K46" s="37">
        <f t="shared" si="14"/>
        <v>0</v>
      </c>
      <c r="L46" s="57">
        <v>2248</v>
      </c>
      <c r="M46" s="306">
        <f t="shared" si="1"/>
        <v>0</v>
      </c>
      <c r="N46" s="240"/>
      <c r="O46" s="240"/>
      <c r="P46" s="240"/>
      <c r="Q46" s="240"/>
      <c r="R46" s="241"/>
    </row>
    <row r="47" spans="1:18">
      <c r="A47" s="293">
        <f t="shared" si="6"/>
        <v>39</v>
      </c>
      <c r="B47" s="308">
        <v>54</v>
      </c>
      <c r="C47" s="245" t="s">
        <v>111</v>
      </c>
      <c r="D47" s="309" t="s">
        <v>40</v>
      </c>
      <c r="E47" s="319">
        <v>150</v>
      </c>
      <c r="F47" s="310">
        <f t="shared" si="0"/>
        <v>21</v>
      </c>
      <c r="G47" s="310">
        <v>171</v>
      </c>
      <c r="H47" s="310">
        <v>350</v>
      </c>
      <c r="I47" s="310">
        <f t="shared" si="2"/>
        <v>60</v>
      </c>
      <c r="J47" s="45">
        <f t="shared" si="5"/>
        <v>-6.3E-5</v>
      </c>
      <c r="K47" s="37">
        <f t="shared" si="14"/>
        <v>0</v>
      </c>
      <c r="L47" s="57">
        <v>1045</v>
      </c>
      <c r="M47" s="306">
        <f t="shared" si="1"/>
        <v>0</v>
      </c>
      <c r="N47" s="240"/>
      <c r="O47" s="240"/>
      <c r="P47" s="240"/>
      <c r="Q47" s="240"/>
      <c r="R47" s="241"/>
    </row>
    <row r="48" spans="1:18">
      <c r="A48" s="293">
        <f t="shared" si="6"/>
        <v>40</v>
      </c>
      <c r="B48" s="308">
        <v>54</v>
      </c>
      <c r="C48" s="245" t="s">
        <v>111</v>
      </c>
      <c r="D48" s="309" t="s">
        <v>40</v>
      </c>
      <c r="E48" s="319">
        <v>200</v>
      </c>
      <c r="F48" s="310">
        <f t="shared" si="0"/>
        <v>27</v>
      </c>
      <c r="G48" s="310">
        <v>227</v>
      </c>
      <c r="H48" s="310">
        <v>350</v>
      </c>
      <c r="I48" s="310">
        <f t="shared" si="2"/>
        <v>79</v>
      </c>
      <c r="J48" s="45">
        <f t="shared" si="5"/>
        <v>-6.3E-5</v>
      </c>
      <c r="K48" s="37">
        <f t="shared" si="14"/>
        <v>0</v>
      </c>
      <c r="L48" s="57">
        <v>1734</v>
      </c>
      <c r="M48" s="306">
        <f t="shared" si="1"/>
        <v>0</v>
      </c>
      <c r="N48" s="240"/>
      <c r="O48" s="240"/>
      <c r="P48" s="240"/>
      <c r="Q48" s="240"/>
      <c r="R48" s="241"/>
    </row>
    <row r="49" spans="1:18">
      <c r="A49" s="293">
        <f t="shared" si="6"/>
        <v>41</v>
      </c>
      <c r="B49" s="308">
        <v>54</v>
      </c>
      <c r="C49" s="245" t="s">
        <v>111</v>
      </c>
      <c r="D49" s="309" t="s">
        <v>40</v>
      </c>
      <c r="E49" s="319">
        <v>250</v>
      </c>
      <c r="F49" s="310">
        <f t="shared" si="0"/>
        <v>31</v>
      </c>
      <c r="G49" s="310">
        <v>281</v>
      </c>
      <c r="H49" s="310">
        <v>350</v>
      </c>
      <c r="I49" s="310">
        <f t="shared" si="2"/>
        <v>98</v>
      </c>
      <c r="J49" s="45">
        <f t="shared" si="5"/>
        <v>-6.3E-5</v>
      </c>
      <c r="K49" s="37">
        <f t="shared" si="14"/>
        <v>-0.01</v>
      </c>
      <c r="L49" s="57">
        <v>2292</v>
      </c>
      <c r="M49" s="306">
        <f t="shared" si="1"/>
        <v>-275.04000000000002</v>
      </c>
      <c r="N49" s="240"/>
      <c r="O49" s="240"/>
      <c r="P49" s="240"/>
      <c r="Q49" s="240"/>
      <c r="R49" s="241"/>
    </row>
    <row r="50" spans="1:18">
      <c r="A50" s="293">
        <f t="shared" si="6"/>
        <v>42</v>
      </c>
      <c r="B50" s="308">
        <v>54</v>
      </c>
      <c r="C50" s="245" t="s">
        <v>111</v>
      </c>
      <c r="D50" s="309" t="s">
        <v>40</v>
      </c>
      <c r="E50" s="319">
        <v>310</v>
      </c>
      <c r="F50" s="310">
        <f t="shared" si="0"/>
        <v>73</v>
      </c>
      <c r="G50" s="310">
        <v>383</v>
      </c>
      <c r="H50" s="310">
        <v>350</v>
      </c>
      <c r="I50" s="310">
        <f t="shared" si="2"/>
        <v>134</v>
      </c>
      <c r="J50" s="45">
        <f t="shared" si="5"/>
        <v>-6.3E-5</v>
      </c>
      <c r="K50" s="37">
        <f t="shared" si="14"/>
        <v>-0.01</v>
      </c>
      <c r="L50" s="57">
        <v>119</v>
      </c>
      <c r="M50" s="306">
        <f t="shared" si="1"/>
        <v>-14.28</v>
      </c>
      <c r="N50" s="240"/>
      <c r="O50" s="240"/>
      <c r="P50" s="240"/>
      <c r="Q50" s="240"/>
      <c r="R50" s="241"/>
    </row>
    <row r="51" spans="1:18">
      <c r="A51" s="293">
        <f t="shared" si="6"/>
        <v>43</v>
      </c>
      <c r="B51" s="308">
        <v>54</v>
      </c>
      <c r="C51" s="245" t="s">
        <v>111</v>
      </c>
      <c r="D51" s="309" t="s">
        <v>40</v>
      </c>
      <c r="E51" s="319">
        <v>400</v>
      </c>
      <c r="F51" s="310">
        <f t="shared" si="0"/>
        <v>38</v>
      </c>
      <c r="G51" s="310">
        <v>438</v>
      </c>
      <c r="H51" s="310">
        <v>350</v>
      </c>
      <c r="I51" s="310">
        <f t="shared" si="2"/>
        <v>153</v>
      </c>
      <c r="J51" s="45">
        <f t="shared" si="5"/>
        <v>-6.3E-5</v>
      </c>
      <c r="K51" s="37">
        <f t="shared" si="14"/>
        <v>-0.01</v>
      </c>
      <c r="L51" s="57">
        <v>2125</v>
      </c>
      <c r="M51" s="306">
        <f t="shared" si="1"/>
        <v>-255</v>
      </c>
      <c r="N51" s="240"/>
      <c r="O51" s="240"/>
      <c r="P51" s="240"/>
      <c r="Q51" s="240"/>
      <c r="R51" s="241"/>
    </row>
    <row r="52" spans="1:18">
      <c r="A52" s="293">
        <f>ROW(A44)</f>
        <v>44</v>
      </c>
      <c r="B52" s="308">
        <v>54</v>
      </c>
      <c r="C52" s="245" t="s">
        <v>111</v>
      </c>
      <c r="D52" s="309" t="s">
        <v>40</v>
      </c>
      <c r="E52" s="319">
        <v>1000</v>
      </c>
      <c r="F52" s="310">
        <f t="shared" si="0"/>
        <v>102</v>
      </c>
      <c r="G52" s="310">
        <v>1102</v>
      </c>
      <c r="H52" s="310">
        <v>350</v>
      </c>
      <c r="I52" s="310">
        <f t="shared" si="2"/>
        <v>386</v>
      </c>
      <c r="J52" s="45">
        <f t="shared" si="5"/>
        <v>-6.3E-5</v>
      </c>
      <c r="K52" s="37">
        <f t="shared" si="3"/>
        <v>-0.02</v>
      </c>
      <c r="L52" s="57">
        <v>11</v>
      </c>
      <c r="M52" s="306">
        <f t="shared" si="1"/>
        <v>-2.64</v>
      </c>
      <c r="N52" s="240"/>
      <c r="O52" s="240"/>
      <c r="P52" s="240"/>
      <c r="Q52" s="240"/>
      <c r="R52" s="241"/>
    </row>
    <row r="53" spans="1:18">
      <c r="A53" s="293">
        <f t="shared" si="6"/>
        <v>45</v>
      </c>
      <c r="B53" s="245">
        <v>55</v>
      </c>
      <c r="C53" s="71" t="s">
        <v>167</v>
      </c>
      <c r="D53" s="311" t="s">
        <v>41</v>
      </c>
      <c r="E53" s="318">
        <v>70</v>
      </c>
      <c r="F53" s="304">
        <f t="shared" si="0"/>
        <v>13</v>
      </c>
      <c r="G53" s="304">
        <f>+G45</f>
        <v>83</v>
      </c>
      <c r="H53" s="304">
        <v>350</v>
      </c>
      <c r="I53" s="304">
        <f t="shared" si="2"/>
        <v>29</v>
      </c>
      <c r="J53" s="45">
        <f t="shared" si="5"/>
        <v>-6.3E-5</v>
      </c>
      <c r="K53" s="37">
        <f>+K22</f>
        <v>0</v>
      </c>
      <c r="L53" s="57">
        <v>19</v>
      </c>
      <c r="M53" s="306">
        <f t="shared" si="1"/>
        <v>0</v>
      </c>
      <c r="N53" s="240"/>
      <c r="O53" s="240"/>
      <c r="P53" s="240"/>
      <c r="Q53" s="240"/>
      <c r="R53" s="241"/>
    </row>
    <row r="54" spans="1:18">
      <c r="A54" s="293">
        <f t="shared" si="6"/>
        <v>46</v>
      </c>
      <c r="B54" s="245">
        <v>55</v>
      </c>
      <c r="C54" s="71" t="s">
        <v>167</v>
      </c>
      <c r="D54" s="311" t="s">
        <v>41</v>
      </c>
      <c r="E54" s="318">
        <v>100</v>
      </c>
      <c r="F54" s="304">
        <f t="shared" si="0"/>
        <v>17</v>
      </c>
      <c r="G54" s="304">
        <f>+G46</f>
        <v>117</v>
      </c>
      <c r="H54" s="304">
        <v>350</v>
      </c>
      <c r="I54" s="304">
        <f t="shared" si="2"/>
        <v>41</v>
      </c>
      <c r="J54" s="45">
        <f t="shared" si="5"/>
        <v>-6.3E-5</v>
      </c>
      <c r="K54" s="37">
        <f>+K23</f>
        <v>0</v>
      </c>
      <c r="L54" s="57">
        <v>4697</v>
      </c>
      <c r="M54" s="306">
        <f t="shared" si="1"/>
        <v>0</v>
      </c>
      <c r="N54" s="240"/>
      <c r="O54" s="240"/>
      <c r="P54" s="240"/>
      <c r="Q54" s="240"/>
      <c r="R54" s="241"/>
    </row>
    <row r="55" spans="1:18">
      <c r="A55" s="293">
        <f t="shared" si="6"/>
        <v>47</v>
      </c>
      <c r="B55" s="245">
        <v>55</v>
      </c>
      <c r="C55" s="71" t="s">
        <v>167</v>
      </c>
      <c r="D55" s="311" t="s">
        <v>41</v>
      </c>
      <c r="E55" s="318">
        <v>150</v>
      </c>
      <c r="F55" s="304">
        <f t="shared" si="0"/>
        <v>21</v>
      </c>
      <c r="G55" s="304">
        <f>+G47</f>
        <v>171</v>
      </c>
      <c r="H55" s="304">
        <v>350</v>
      </c>
      <c r="I55" s="304">
        <f t="shared" si="2"/>
        <v>60</v>
      </c>
      <c r="J55" s="45">
        <f t="shared" si="5"/>
        <v>-6.3E-5</v>
      </c>
      <c r="K55" s="37">
        <f>+K24</f>
        <v>0</v>
      </c>
      <c r="L55" s="57">
        <v>554</v>
      </c>
      <c r="M55" s="306">
        <f t="shared" si="1"/>
        <v>0</v>
      </c>
      <c r="N55" s="240"/>
      <c r="O55" s="240"/>
      <c r="P55" s="240"/>
      <c r="Q55" s="240"/>
      <c r="R55" s="241"/>
    </row>
    <row r="56" spans="1:18">
      <c r="A56" s="293">
        <f t="shared" si="6"/>
        <v>48</v>
      </c>
      <c r="B56" s="245">
        <v>55</v>
      </c>
      <c r="C56" s="71" t="s">
        <v>167</v>
      </c>
      <c r="D56" s="311" t="s">
        <v>41</v>
      </c>
      <c r="E56" s="318">
        <v>200</v>
      </c>
      <c r="F56" s="304">
        <f t="shared" si="0"/>
        <v>27</v>
      </c>
      <c r="G56" s="304">
        <f>+G48</f>
        <v>227</v>
      </c>
      <c r="H56" s="304">
        <v>350</v>
      </c>
      <c r="I56" s="304">
        <f t="shared" si="2"/>
        <v>79</v>
      </c>
      <c r="J56" s="45">
        <f t="shared" si="5"/>
        <v>-6.3E-5</v>
      </c>
      <c r="K56" s="37">
        <f>+K25</f>
        <v>0</v>
      </c>
      <c r="L56" s="57">
        <v>1383</v>
      </c>
      <c r="M56" s="306">
        <f t="shared" si="1"/>
        <v>0</v>
      </c>
      <c r="N56" s="240"/>
      <c r="O56" s="240"/>
      <c r="P56" s="240"/>
      <c r="Q56" s="240"/>
      <c r="R56" s="241"/>
    </row>
    <row r="57" spans="1:18">
      <c r="A57" s="293">
        <f t="shared" si="6"/>
        <v>49</v>
      </c>
      <c r="B57" s="245">
        <v>55</v>
      </c>
      <c r="C57" s="71" t="s">
        <v>167</v>
      </c>
      <c r="D57" s="311" t="s">
        <v>41</v>
      </c>
      <c r="E57" s="318">
        <v>250</v>
      </c>
      <c r="F57" s="304">
        <f t="shared" si="0"/>
        <v>31</v>
      </c>
      <c r="G57" s="304">
        <f>+G49</f>
        <v>281</v>
      </c>
      <c r="H57" s="304">
        <v>350</v>
      </c>
      <c r="I57" s="304">
        <f t="shared" si="2"/>
        <v>98</v>
      </c>
      <c r="J57" s="45">
        <f t="shared" si="5"/>
        <v>-6.3E-5</v>
      </c>
      <c r="K57" s="37">
        <f>+K26</f>
        <v>-0.01</v>
      </c>
      <c r="L57" s="57">
        <v>139</v>
      </c>
      <c r="M57" s="306">
        <f t="shared" si="1"/>
        <v>-16.68</v>
      </c>
      <c r="N57" s="240"/>
      <c r="O57" s="240"/>
      <c r="P57" s="240"/>
      <c r="Q57" s="240"/>
      <c r="R57" s="241"/>
    </row>
    <row r="58" spans="1:18">
      <c r="A58" s="293">
        <f t="shared" si="6"/>
        <v>50</v>
      </c>
      <c r="B58" s="245">
        <v>55</v>
      </c>
      <c r="C58" s="71" t="s">
        <v>167</v>
      </c>
      <c r="D58" s="311" t="s">
        <v>41</v>
      </c>
      <c r="E58" s="318">
        <v>400</v>
      </c>
      <c r="F58" s="304">
        <f t="shared" si="0"/>
        <v>38</v>
      </c>
      <c r="G58" s="304">
        <f>+G51</f>
        <v>438</v>
      </c>
      <c r="H58" s="304">
        <v>350</v>
      </c>
      <c r="I58" s="304">
        <f t="shared" si="2"/>
        <v>153</v>
      </c>
      <c r="J58" s="45">
        <f t="shared" si="5"/>
        <v>-6.3E-5</v>
      </c>
      <c r="K58" s="37">
        <f>+K28</f>
        <v>-0.01</v>
      </c>
      <c r="L58" s="57">
        <v>68</v>
      </c>
      <c r="M58" s="306">
        <f t="shared" si="1"/>
        <v>-8.16</v>
      </c>
      <c r="N58" s="240"/>
      <c r="O58" s="240"/>
      <c r="P58" s="240"/>
      <c r="Q58" s="240"/>
      <c r="R58" s="241"/>
    </row>
    <row r="59" spans="1:18">
      <c r="A59" s="293">
        <f t="shared" si="6"/>
        <v>51</v>
      </c>
      <c r="B59" s="245">
        <v>55</v>
      </c>
      <c r="C59" s="71" t="s">
        <v>167</v>
      </c>
      <c r="D59" s="311" t="s">
        <v>42</v>
      </c>
      <c r="E59" s="318">
        <v>250</v>
      </c>
      <c r="F59" s="304">
        <f t="shared" si="0"/>
        <v>39</v>
      </c>
      <c r="G59" s="304">
        <f>+G18</f>
        <v>289</v>
      </c>
      <c r="H59" s="304">
        <v>350</v>
      </c>
      <c r="I59" s="304">
        <f t="shared" si="2"/>
        <v>101</v>
      </c>
      <c r="J59" s="45">
        <f t="shared" si="5"/>
        <v>-6.3E-5</v>
      </c>
      <c r="K59" s="37">
        <f>+K18</f>
        <v>-0.01</v>
      </c>
      <c r="L59" s="57">
        <v>0</v>
      </c>
      <c r="M59" s="306">
        <f t="shared" si="1"/>
        <v>0</v>
      </c>
      <c r="N59" s="240"/>
      <c r="O59" s="240"/>
      <c r="P59" s="240"/>
      <c r="Q59" s="240"/>
      <c r="R59" s="241"/>
    </row>
    <row r="60" spans="1:18">
      <c r="A60" s="293">
        <f t="shared" si="6"/>
        <v>52</v>
      </c>
      <c r="B60" s="308">
        <v>57</v>
      </c>
      <c r="C60" s="71" t="s">
        <v>168</v>
      </c>
      <c r="D60" s="309" t="s">
        <v>43</v>
      </c>
      <c r="E60" s="320" t="s">
        <v>44</v>
      </c>
      <c r="F60" s="310">
        <v>4492506.9252999993</v>
      </c>
      <c r="G60" s="310"/>
      <c r="H60" s="312" t="s">
        <v>45</v>
      </c>
      <c r="I60" s="310">
        <f>+F60/0.245</f>
        <v>18336762.960408162</v>
      </c>
      <c r="J60" s="45">
        <f t="shared" si="5"/>
        <v>-6.3E-5</v>
      </c>
      <c r="K60" s="73">
        <f>ROUND(+J$60*0.245,5)</f>
        <v>-2.0000000000000002E-5</v>
      </c>
      <c r="L60" s="261">
        <v>0</v>
      </c>
      <c r="M60" s="306">
        <f>+K60*I60</f>
        <v>-366.73525920816326</v>
      </c>
      <c r="N60" s="240"/>
      <c r="O60" s="240"/>
      <c r="P60" s="240"/>
      <c r="Q60" s="240"/>
      <c r="R60" s="241"/>
    </row>
    <row r="61" spans="1:18">
      <c r="A61" s="293">
        <f t="shared" si="6"/>
        <v>53</v>
      </c>
      <c r="B61" s="245">
        <v>58</v>
      </c>
      <c r="C61" s="71" t="s">
        <v>169</v>
      </c>
      <c r="D61" s="311" t="s">
        <v>46</v>
      </c>
      <c r="E61" s="318">
        <v>70</v>
      </c>
      <c r="F61" s="304">
        <f t="shared" ref="F61:F77" si="15">+G61-E61</f>
        <v>13</v>
      </c>
      <c r="G61" s="304">
        <f t="shared" ref="G61:G66" si="16">+G53</f>
        <v>83</v>
      </c>
      <c r="H61" s="304">
        <v>350</v>
      </c>
      <c r="I61" s="304">
        <f t="shared" ref="I61:I77" si="17">ROUND(+G61*H61/1000,0)</f>
        <v>29</v>
      </c>
      <c r="J61" s="45">
        <f t="shared" si="5"/>
        <v>-6.3E-5</v>
      </c>
      <c r="K61" s="37">
        <f>+K22</f>
        <v>0</v>
      </c>
      <c r="L61" s="57">
        <v>63</v>
      </c>
      <c r="M61" s="306">
        <f t="shared" ref="M61:M76" si="18">+L61*K61*12</f>
        <v>0</v>
      </c>
      <c r="N61" s="240"/>
      <c r="O61" s="240"/>
      <c r="P61" s="240"/>
      <c r="Q61" s="240"/>
      <c r="R61" s="241"/>
    </row>
    <row r="62" spans="1:18">
      <c r="A62" s="293">
        <f t="shared" si="6"/>
        <v>54</v>
      </c>
      <c r="B62" s="245">
        <v>58</v>
      </c>
      <c r="C62" s="71" t="s">
        <v>169</v>
      </c>
      <c r="D62" s="311" t="s">
        <v>46</v>
      </c>
      <c r="E62" s="318">
        <v>100</v>
      </c>
      <c r="F62" s="304">
        <f t="shared" si="15"/>
        <v>17</v>
      </c>
      <c r="G62" s="304">
        <f t="shared" si="16"/>
        <v>117</v>
      </c>
      <c r="H62" s="304">
        <v>350</v>
      </c>
      <c r="I62" s="304">
        <f t="shared" si="17"/>
        <v>41</v>
      </c>
      <c r="J62" s="45">
        <f t="shared" si="5"/>
        <v>-6.3E-5</v>
      </c>
      <c r="K62" s="37">
        <f>+K23</f>
        <v>0</v>
      </c>
      <c r="L62" s="57">
        <v>6</v>
      </c>
      <c r="M62" s="306">
        <f t="shared" si="18"/>
        <v>0</v>
      </c>
      <c r="N62" s="240"/>
      <c r="O62" s="240"/>
      <c r="P62" s="240"/>
      <c r="Q62" s="240"/>
      <c r="R62" s="241"/>
    </row>
    <row r="63" spans="1:18">
      <c r="A63" s="293">
        <f t="shared" si="6"/>
        <v>55</v>
      </c>
      <c r="B63" s="245">
        <v>58</v>
      </c>
      <c r="C63" s="71" t="s">
        <v>169</v>
      </c>
      <c r="D63" s="311" t="s">
        <v>46</v>
      </c>
      <c r="E63" s="318">
        <v>150</v>
      </c>
      <c r="F63" s="304">
        <f t="shared" si="15"/>
        <v>21</v>
      </c>
      <c r="G63" s="304">
        <f t="shared" si="16"/>
        <v>171</v>
      </c>
      <c r="H63" s="304">
        <v>350</v>
      </c>
      <c r="I63" s="304">
        <f t="shared" si="17"/>
        <v>60</v>
      </c>
      <c r="J63" s="45">
        <f t="shared" si="5"/>
        <v>-6.3E-5</v>
      </c>
      <c r="K63" s="37">
        <f>+K24</f>
        <v>0</v>
      </c>
      <c r="L63" s="57">
        <v>190</v>
      </c>
      <c r="M63" s="306">
        <f t="shared" si="18"/>
        <v>0</v>
      </c>
      <c r="N63" s="240"/>
      <c r="O63" s="240"/>
      <c r="P63" s="240"/>
      <c r="Q63" s="240"/>
      <c r="R63" s="241"/>
    </row>
    <row r="64" spans="1:18">
      <c r="A64" s="293">
        <f t="shared" si="6"/>
        <v>56</v>
      </c>
      <c r="B64" s="245">
        <v>58</v>
      </c>
      <c r="C64" s="71" t="s">
        <v>169</v>
      </c>
      <c r="D64" s="311" t="s">
        <v>46</v>
      </c>
      <c r="E64" s="318">
        <v>200</v>
      </c>
      <c r="F64" s="304">
        <f t="shared" si="15"/>
        <v>27</v>
      </c>
      <c r="G64" s="304">
        <f t="shared" si="16"/>
        <v>227</v>
      </c>
      <c r="H64" s="304">
        <v>350</v>
      </c>
      <c r="I64" s="304">
        <f t="shared" si="17"/>
        <v>79</v>
      </c>
      <c r="J64" s="45">
        <f t="shared" si="5"/>
        <v>-6.3E-5</v>
      </c>
      <c r="K64" s="37">
        <f>+K25</f>
        <v>0</v>
      </c>
      <c r="L64" s="57">
        <v>335</v>
      </c>
      <c r="M64" s="306">
        <f t="shared" si="18"/>
        <v>0</v>
      </c>
      <c r="N64" s="240"/>
      <c r="O64" s="240"/>
      <c r="P64" s="240"/>
      <c r="Q64" s="240"/>
      <c r="R64" s="241"/>
    </row>
    <row r="65" spans="1:18">
      <c r="A65" s="293">
        <f t="shared" si="6"/>
        <v>57</v>
      </c>
      <c r="B65" s="245">
        <v>58</v>
      </c>
      <c r="C65" s="71" t="s">
        <v>169</v>
      </c>
      <c r="D65" s="311" t="s">
        <v>46</v>
      </c>
      <c r="E65" s="318">
        <v>250</v>
      </c>
      <c r="F65" s="304">
        <f t="shared" si="15"/>
        <v>31</v>
      </c>
      <c r="G65" s="304">
        <f t="shared" si="16"/>
        <v>281</v>
      </c>
      <c r="H65" s="304">
        <v>350</v>
      </c>
      <c r="I65" s="304">
        <f t="shared" si="17"/>
        <v>98</v>
      </c>
      <c r="J65" s="45">
        <f t="shared" si="5"/>
        <v>-6.3E-5</v>
      </c>
      <c r="K65" s="37">
        <f>+K26</f>
        <v>-0.01</v>
      </c>
      <c r="L65" s="57">
        <v>42</v>
      </c>
      <c r="M65" s="306">
        <f t="shared" si="18"/>
        <v>-5.04</v>
      </c>
      <c r="N65" s="240"/>
      <c r="O65" s="240"/>
      <c r="P65" s="240"/>
      <c r="Q65" s="240"/>
      <c r="R65" s="241"/>
    </row>
    <row r="66" spans="1:18">
      <c r="A66" s="293">
        <f t="shared" si="6"/>
        <v>58</v>
      </c>
      <c r="B66" s="245">
        <v>58</v>
      </c>
      <c r="C66" s="71" t="s">
        <v>169</v>
      </c>
      <c r="D66" s="311" t="s">
        <v>46</v>
      </c>
      <c r="E66" s="318">
        <v>400</v>
      </c>
      <c r="F66" s="304">
        <f t="shared" si="15"/>
        <v>38</v>
      </c>
      <c r="G66" s="304">
        <f t="shared" si="16"/>
        <v>438</v>
      </c>
      <c r="H66" s="304">
        <v>350</v>
      </c>
      <c r="I66" s="304">
        <f t="shared" si="17"/>
        <v>153</v>
      </c>
      <c r="J66" s="45">
        <f t="shared" si="5"/>
        <v>-6.3E-5</v>
      </c>
      <c r="K66" s="37">
        <f>+K28</f>
        <v>-0.01</v>
      </c>
      <c r="L66" s="57">
        <v>415</v>
      </c>
      <c r="M66" s="306">
        <f t="shared" si="18"/>
        <v>-49.800000000000004</v>
      </c>
      <c r="N66" s="240"/>
      <c r="O66" s="240"/>
      <c r="P66" s="240"/>
      <c r="Q66" s="240"/>
      <c r="R66" s="241"/>
    </row>
    <row r="67" spans="1:18">
      <c r="A67" s="293">
        <f t="shared" si="6"/>
        <v>59</v>
      </c>
      <c r="B67" s="245">
        <v>58</v>
      </c>
      <c r="C67" s="71" t="s">
        <v>169</v>
      </c>
      <c r="D67" s="311" t="s">
        <v>47</v>
      </c>
      <c r="E67" s="318">
        <v>175</v>
      </c>
      <c r="F67" s="304">
        <f t="shared" si="15"/>
        <v>36</v>
      </c>
      <c r="G67" s="304">
        <f>+G17</f>
        <v>211</v>
      </c>
      <c r="H67" s="304">
        <v>350</v>
      </c>
      <c r="I67" s="304">
        <f t="shared" si="17"/>
        <v>74</v>
      </c>
      <c r="J67" s="45">
        <f t="shared" si="5"/>
        <v>-6.3E-5</v>
      </c>
      <c r="K67" s="37">
        <f>+K17</f>
        <v>0</v>
      </c>
      <c r="L67" s="57">
        <v>3</v>
      </c>
      <c r="M67" s="306">
        <f t="shared" si="18"/>
        <v>0</v>
      </c>
      <c r="N67" s="240"/>
      <c r="O67" s="240"/>
      <c r="P67" s="240"/>
      <c r="Q67" s="240"/>
      <c r="R67" s="241"/>
    </row>
    <row r="68" spans="1:18">
      <c r="A68" s="293">
        <f t="shared" si="6"/>
        <v>60</v>
      </c>
      <c r="B68" s="245">
        <v>58</v>
      </c>
      <c r="C68" s="71" t="s">
        <v>169</v>
      </c>
      <c r="D68" s="311" t="s">
        <v>47</v>
      </c>
      <c r="E68" s="318">
        <v>250</v>
      </c>
      <c r="F68" s="304">
        <f t="shared" si="15"/>
        <v>39</v>
      </c>
      <c r="G68" s="304">
        <f>+G18</f>
        <v>289</v>
      </c>
      <c r="H68" s="304">
        <v>350</v>
      </c>
      <c r="I68" s="304">
        <f t="shared" si="17"/>
        <v>101</v>
      </c>
      <c r="J68" s="45">
        <f t="shared" si="5"/>
        <v>-6.3E-5</v>
      </c>
      <c r="K68" s="37">
        <f>+K18</f>
        <v>-0.01</v>
      </c>
      <c r="L68" s="57">
        <v>14</v>
      </c>
      <c r="M68" s="306">
        <f t="shared" si="18"/>
        <v>-1.6800000000000002</v>
      </c>
      <c r="N68" s="240"/>
      <c r="O68" s="240"/>
      <c r="P68" s="240"/>
      <c r="Q68" s="240"/>
      <c r="R68" s="241"/>
    </row>
    <row r="69" spans="1:18">
      <c r="A69" s="293">
        <f t="shared" si="6"/>
        <v>61</v>
      </c>
      <c r="B69" s="245">
        <v>58</v>
      </c>
      <c r="C69" s="71" t="s">
        <v>169</v>
      </c>
      <c r="D69" s="311" t="s">
        <v>47</v>
      </c>
      <c r="E69" s="318">
        <v>400</v>
      </c>
      <c r="F69" s="304">
        <f t="shared" si="15"/>
        <v>52</v>
      </c>
      <c r="G69" s="304">
        <f>+G19</f>
        <v>452</v>
      </c>
      <c r="H69" s="304">
        <v>350</v>
      </c>
      <c r="I69" s="304">
        <f t="shared" si="17"/>
        <v>158</v>
      </c>
      <c r="J69" s="45">
        <f t="shared" si="5"/>
        <v>-6.3E-5</v>
      </c>
      <c r="K69" s="37">
        <f>+K19</f>
        <v>-0.01</v>
      </c>
      <c r="L69" s="57">
        <v>86</v>
      </c>
      <c r="M69" s="306">
        <f t="shared" si="18"/>
        <v>-10.32</v>
      </c>
      <c r="N69" s="240"/>
      <c r="O69" s="240"/>
      <c r="P69" s="240"/>
      <c r="Q69" s="240"/>
      <c r="R69" s="241"/>
    </row>
    <row r="70" spans="1:18">
      <c r="A70" s="293">
        <f t="shared" si="6"/>
        <v>62</v>
      </c>
      <c r="B70" s="245">
        <v>58</v>
      </c>
      <c r="C70" s="71" t="s">
        <v>169</v>
      </c>
      <c r="D70" s="311" t="s">
        <v>47</v>
      </c>
      <c r="E70" s="318">
        <v>1000</v>
      </c>
      <c r="F70" s="304">
        <f t="shared" si="15"/>
        <v>80</v>
      </c>
      <c r="G70" s="304">
        <f>+G20</f>
        <v>1080</v>
      </c>
      <c r="H70" s="304">
        <v>350</v>
      </c>
      <c r="I70" s="304">
        <f t="shared" si="17"/>
        <v>378</v>
      </c>
      <c r="J70" s="45">
        <f t="shared" si="5"/>
        <v>-6.3E-5</v>
      </c>
      <c r="K70" s="37">
        <f>+K20</f>
        <v>-0.02</v>
      </c>
      <c r="L70" s="57">
        <v>98</v>
      </c>
      <c r="M70" s="306">
        <f t="shared" si="18"/>
        <v>-23.52</v>
      </c>
      <c r="N70" s="240"/>
      <c r="O70" s="240"/>
      <c r="P70" s="240"/>
      <c r="Q70" s="240"/>
      <c r="R70" s="241"/>
    </row>
    <row r="71" spans="1:18">
      <c r="A71" s="293">
        <f t="shared" ref="A71:A134" si="19">ROW(A63)</f>
        <v>63</v>
      </c>
      <c r="B71" s="245">
        <v>58</v>
      </c>
      <c r="C71" s="71" t="s">
        <v>169</v>
      </c>
      <c r="D71" s="313" t="s">
        <v>48</v>
      </c>
      <c r="E71" s="318">
        <v>100</v>
      </c>
      <c r="F71" s="304">
        <f t="shared" si="15"/>
        <v>17</v>
      </c>
      <c r="G71" s="304">
        <f>+G62</f>
        <v>117</v>
      </c>
      <c r="H71" s="304">
        <v>350</v>
      </c>
      <c r="I71" s="304">
        <f t="shared" si="17"/>
        <v>41</v>
      </c>
      <c r="J71" s="45">
        <f t="shared" si="5"/>
        <v>-6.3E-5</v>
      </c>
      <c r="K71" s="37">
        <f>+K23</f>
        <v>0</v>
      </c>
      <c r="L71" s="57">
        <v>2</v>
      </c>
      <c r="M71" s="306">
        <f t="shared" si="18"/>
        <v>0</v>
      </c>
      <c r="N71" s="240"/>
      <c r="O71" s="240"/>
      <c r="P71" s="240"/>
      <c r="Q71" s="240"/>
      <c r="R71" s="241"/>
    </row>
    <row r="72" spans="1:18">
      <c r="A72" s="293">
        <f t="shared" si="19"/>
        <v>64</v>
      </c>
      <c r="B72" s="245">
        <v>58</v>
      </c>
      <c r="C72" s="71" t="s">
        <v>169</v>
      </c>
      <c r="D72" s="313" t="s">
        <v>48</v>
      </c>
      <c r="E72" s="318">
        <v>150</v>
      </c>
      <c r="F72" s="304">
        <f t="shared" si="15"/>
        <v>21</v>
      </c>
      <c r="G72" s="304">
        <f>+G63</f>
        <v>171</v>
      </c>
      <c r="H72" s="304">
        <v>350</v>
      </c>
      <c r="I72" s="304">
        <f t="shared" si="17"/>
        <v>60</v>
      </c>
      <c r="J72" s="45">
        <f t="shared" si="5"/>
        <v>-6.3E-5</v>
      </c>
      <c r="K72" s="37">
        <f>+K24</f>
        <v>0</v>
      </c>
      <c r="L72" s="57">
        <v>12</v>
      </c>
      <c r="M72" s="306">
        <f t="shared" si="18"/>
        <v>0</v>
      </c>
      <c r="N72" s="240"/>
      <c r="O72" s="240"/>
      <c r="P72" s="240"/>
      <c r="Q72" s="240"/>
      <c r="R72" s="241"/>
    </row>
    <row r="73" spans="1:18">
      <c r="A73" s="293">
        <f t="shared" si="19"/>
        <v>65</v>
      </c>
      <c r="B73" s="245">
        <v>58</v>
      </c>
      <c r="C73" s="71" t="s">
        <v>169</v>
      </c>
      <c r="D73" s="313" t="s">
        <v>48</v>
      </c>
      <c r="E73" s="318">
        <v>200</v>
      </c>
      <c r="F73" s="304">
        <f t="shared" si="15"/>
        <v>27</v>
      </c>
      <c r="G73" s="304">
        <f>+G64</f>
        <v>227</v>
      </c>
      <c r="H73" s="304">
        <v>350</v>
      </c>
      <c r="I73" s="304">
        <f t="shared" si="17"/>
        <v>79</v>
      </c>
      <c r="J73" s="45">
        <f t="shared" ref="J73:J131" si="20">+$J$7</f>
        <v>-6.3E-5</v>
      </c>
      <c r="K73" s="37">
        <f>+K25</f>
        <v>0</v>
      </c>
      <c r="L73" s="57">
        <v>8</v>
      </c>
      <c r="M73" s="306">
        <f t="shared" si="18"/>
        <v>0</v>
      </c>
      <c r="N73" s="240"/>
      <c r="O73" s="240"/>
      <c r="P73" s="240"/>
      <c r="Q73" s="240"/>
      <c r="R73" s="241"/>
    </row>
    <row r="74" spans="1:18">
      <c r="A74" s="293">
        <f t="shared" si="19"/>
        <v>66</v>
      </c>
      <c r="B74" s="245">
        <v>58</v>
      </c>
      <c r="C74" s="71" t="s">
        <v>169</v>
      </c>
      <c r="D74" s="313" t="s">
        <v>48</v>
      </c>
      <c r="E74" s="318">
        <v>250</v>
      </c>
      <c r="F74" s="304">
        <f t="shared" si="15"/>
        <v>31</v>
      </c>
      <c r="G74" s="304">
        <f>+G65</f>
        <v>281</v>
      </c>
      <c r="H74" s="304">
        <v>350</v>
      </c>
      <c r="I74" s="304">
        <f t="shared" si="17"/>
        <v>98</v>
      </c>
      <c r="J74" s="45">
        <f t="shared" si="20"/>
        <v>-6.3E-5</v>
      </c>
      <c r="K74" s="37">
        <f>+K26</f>
        <v>-0.01</v>
      </c>
      <c r="L74" s="57">
        <v>29</v>
      </c>
      <c r="M74" s="306">
        <f t="shared" si="18"/>
        <v>-3.4799999999999995</v>
      </c>
      <c r="N74" s="240"/>
      <c r="O74" s="240"/>
      <c r="P74" s="240"/>
      <c r="Q74" s="240"/>
      <c r="R74" s="241"/>
    </row>
    <row r="75" spans="1:18">
      <c r="A75" s="293">
        <f t="shared" si="19"/>
        <v>67</v>
      </c>
      <c r="B75" s="245">
        <v>58</v>
      </c>
      <c r="C75" s="71" t="s">
        <v>169</v>
      </c>
      <c r="D75" s="313" t="s">
        <v>48</v>
      </c>
      <c r="E75" s="318">
        <v>400</v>
      </c>
      <c r="F75" s="304">
        <f t="shared" si="15"/>
        <v>38</v>
      </c>
      <c r="G75" s="304">
        <f>+G66</f>
        <v>438</v>
      </c>
      <c r="H75" s="304">
        <v>350</v>
      </c>
      <c r="I75" s="304">
        <f t="shared" si="17"/>
        <v>153</v>
      </c>
      <c r="J75" s="45">
        <f t="shared" si="20"/>
        <v>-6.3E-5</v>
      </c>
      <c r="K75" s="37">
        <f>+K28</f>
        <v>-0.01</v>
      </c>
      <c r="L75" s="57">
        <v>81</v>
      </c>
      <c r="M75" s="306">
        <f t="shared" si="18"/>
        <v>-9.7200000000000006</v>
      </c>
      <c r="N75" s="240"/>
      <c r="O75" s="240"/>
      <c r="P75" s="240"/>
      <c r="Q75" s="240"/>
      <c r="R75" s="241"/>
    </row>
    <row r="76" spans="1:18">
      <c r="A76" s="293">
        <f t="shared" si="19"/>
        <v>68</v>
      </c>
      <c r="B76" s="245">
        <v>58</v>
      </c>
      <c r="C76" s="71" t="s">
        <v>169</v>
      </c>
      <c r="D76" s="311" t="s">
        <v>49</v>
      </c>
      <c r="E76" s="318">
        <v>250</v>
      </c>
      <c r="F76" s="304">
        <f t="shared" si="15"/>
        <v>39</v>
      </c>
      <c r="G76" s="304">
        <f>+G68</f>
        <v>289</v>
      </c>
      <c r="H76" s="304">
        <v>350</v>
      </c>
      <c r="I76" s="304">
        <f t="shared" si="17"/>
        <v>101</v>
      </c>
      <c r="J76" s="45">
        <f t="shared" si="20"/>
        <v>-6.3E-5</v>
      </c>
      <c r="K76" s="37">
        <f>+K18</f>
        <v>-0.01</v>
      </c>
      <c r="L76" s="57">
        <v>7</v>
      </c>
      <c r="M76" s="306">
        <f t="shared" si="18"/>
        <v>-0.84000000000000008</v>
      </c>
      <c r="N76" s="240"/>
      <c r="O76" s="240"/>
      <c r="P76" s="240"/>
      <c r="Q76" s="240"/>
      <c r="R76" s="241"/>
    </row>
    <row r="77" spans="1:18">
      <c r="A77" s="293">
        <f t="shared" si="19"/>
        <v>69</v>
      </c>
      <c r="B77" s="245">
        <v>58</v>
      </c>
      <c r="C77" s="71" t="s">
        <v>169</v>
      </c>
      <c r="D77" s="311" t="s">
        <v>49</v>
      </c>
      <c r="E77" s="318">
        <v>400</v>
      </c>
      <c r="F77" s="304">
        <f t="shared" si="15"/>
        <v>52</v>
      </c>
      <c r="G77" s="304">
        <f>+G69</f>
        <v>452</v>
      </c>
      <c r="H77" s="304">
        <v>350</v>
      </c>
      <c r="I77" s="304">
        <f t="shared" si="17"/>
        <v>158</v>
      </c>
      <c r="J77" s="45">
        <f t="shared" si="20"/>
        <v>-6.3E-5</v>
      </c>
      <c r="K77" s="37">
        <f t="shared" ref="K77" si="21">+K19</f>
        <v>-0.01</v>
      </c>
      <c r="L77" s="57">
        <v>63</v>
      </c>
      <c r="M77" s="306">
        <f t="shared" ref="M77:M131" si="22">+L77*K77*12</f>
        <v>-7.5600000000000005</v>
      </c>
      <c r="N77" s="240"/>
      <c r="O77" s="240"/>
      <c r="P77" s="240"/>
      <c r="Q77" s="240"/>
      <c r="R77" s="241"/>
    </row>
    <row r="78" spans="1:18">
      <c r="A78" s="293">
        <f t="shared" si="19"/>
        <v>70</v>
      </c>
      <c r="B78" s="71" t="s">
        <v>110</v>
      </c>
      <c r="C78" s="71" t="s">
        <v>111</v>
      </c>
      <c r="D78" s="47" t="s">
        <v>102</v>
      </c>
      <c r="E78" s="321" t="s">
        <v>112</v>
      </c>
      <c r="F78" s="57">
        <v>32.5</v>
      </c>
      <c r="G78" s="57">
        <f>+F78</f>
        <v>32.5</v>
      </c>
      <c r="H78" s="57">
        <v>350</v>
      </c>
      <c r="I78" s="57">
        <f>ROUND(+G78*H78/1000,0)</f>
        <v>11</v>
      </c>
      <c r="J78" s="45">
        <f t="shared" si="20"/>
        <v>-6.3E-5</v>
      </c>
      <c r="K78" s="72">
        <f t="shared" ref="K78:K109" si="23">+$I78*J78</f>
        <v>-6.9300000000000004E-4</v>
      </c>
      <c r="L78" s="57">
        <v>0</v>
      </c>
      <c r="M78" s="306">
        <f t="shared" si="22"/>
        <v>0</v>
      </c>
      <c r="N78" s="240"/>
      <c r="O78" s="240"/>
      <c r="P78" s="240"/>
      <c r="Q78" s="240"/>
      <c r="R78" s="241"/>
    </row>
    <row r="79" spans="1:18">
      <c r="A79" s="293">
        <f t="shared" si="19"/>
        <v>71</v>
      </c>
      <c r="B79" s="71" t="s">
        <v>110</v>
      </c>
      <c r="C79" s="71" t="s">
        <v>111</v>
      </c>
      <c r="D79" s="47" t="s">
        <v>102</v>
      </c>
      <c r="E79" s="321" t="s">
        <v>113</v>
      </c>
      <c r="F79" s="57">
        <v>37.5</v>
      </c>
      <c r="G79" s="57">
        <f t="shared" ref="G79:G131" si="24">+F79</f>
        <v>37.5</v>
      </c>
      <c r="H79" s="57">
        <v>350</v>
      </c>
      <c r="I79" s="57">
        <f t="shared" ref="I79:I131" si="25">ROUND(+G79*H79/1000,0)</f>
        <v>13</v>
      </c>
      <c r="J79" s="45">
        <f t="shared" si="20"/>
        <v>-6.3E-5</v>
      </c>
      <c r="K79" s="72">
        <f t="shared" si="23"/>
        <v>-8.1899999999999996E-4</v>
      </c>
      <c r="L79" s="57">
        <v>0</v>
      </c>
      <c r="M79" s="306">
        <f t="shared" si="22"/>
        <v>0</v>
      </c>
      <c r="N79" s="240"/>
      <c r="O79" s="240"/>
      <c r="P79" s="240"/>
      <c r="Q79" s="240"/>
      <c r="R79" s="241"/>
    </row>
    <row r="80" spans="1:18">
      <c r="A80" s="293">
        <f t="shared" si="19"/>
        <v>72</v>
      </c>
      <c r="B80" s="71" t="s">
        <v>110</v>
      </c>
      <c r="C80" s="71" t="s">
        <v>111</v>
      </c>
      <c r="D80" s="47" t="s">
        <v>102</v>
      </c>
      <c r="E80" s="321" t="s">
        <v>114</v>
      </c>
      <c r="F80" s="57">
        <v>42.5</v>
      </c>
      <c r="G80" s="57">
        <f t="shared" si="24"/>
        <v>42.5</v>
      </c>
      <c r="H80" s="57">
        <v>350</v>
      </c>
      <c r="I80" s="57">
        <f t="shared" si="25"/>
        <v>15</v>
      </c>
      <c r="J80" s="45">
        <f t="shared" si="20"/>
        <v>-6.3E-5</v>
      </c>
      <c r="K80" s="72">
        <f t="shared" si="23"/>
        <v>-9.4499999999999998E-4</v>
      </c>
      <c r="L80" s="57">
        <v>0</v>
      </c>
      <c r="M80" s="306">
        <f t="shared" si="22"/>
        <v>0</v>
      </c>
      <c r="N80" s="240"/>
      <c r="O80" s="240"/>
      <c r="P80" s="240"/>
      <c r="Q80" s="240"/>
      <c r="R80" s="241"/>
    </row>
    <row r="81" spans="1:18">
      <c r="A81" s="293">
        <f t="shared" si="19"/>
        <v>73</v>
      </c>
      <c r="B81" s="71" t="s">
        <v>110</v>
      </c>
      <c r="C81" s="71" t="s">
        <v>111</v>
      </c>
      <c r="D81" s="47" t="s">
        <v>102</v>
      </c>
      <c r="E81" s="321" t="s">
        <v>115</v>
      </c>
      <c r="F81" s="57">
        <v>47.5</v>
      </c>
      <c r="G81" s="57">
        <f t="shared" si="24"/>
        <v>47.5</v>
      </c>
      <c r="H81" s="57">
        <v>350</v>
      </c>
      <c r="I81" s="57">
        <f t="shared" si="25"/>
        <v>17</v>
      </c>
      <c r="J81" s="45">
        <f t="shared" si="20"/>
        <v>-6.3E-5</v>
      </c>
      <c r="K81" s="72">
        <f t="shared" si="23"/>
        <v>-1.0709999999999999E-3</v>
      </c>
      <c r="L81" s="57">
        <v>0</v>
      </c>
      <c r="M81" s="306">
        <f t="shared" si="22"/>
        <v>0</v>
      </c>
      <c r="N81" s="240"/>
      <c r="O81" s="240"/>
      <c r="P81" s="240"/>
      <c r="Q81" s="240"/>
      <c r="R81" s="241"/>
    </row>
    <row r="82" spans="1:18">
      <c r="A82" s="293">
        <f t="shared" si="19"/>
        <v>74</v>
      </c>
      <c r="B82" s="71" t="s">
        <v>110</v>
      </c>
      <c r="C82" s="71" t="s">
        <v>111</v>
      </c>
      <c r="D82" s="47" t="s">
        <v>102</v>
      </c>
      <c r="E82" s="321" t="s">
        <v>116</v>
      </c>
      <c r="F82" s="57">
        <v>52.5</v>
      </c>
      <c r="G82" s="57">
        <f t="shared" si="24"/>
        <v>52.5</v>
      </c>
      <c r="H82" s="57">
        <v>350</v>
      </c>
      <c r="I82" s="57">
        <f t="shared" si="25"/>
        <v>18</v>
      </c>
      <c r="J82" s="45">
        <f t="shared" si="20"/>
        <v>-6.3E-5</v>
      </c>
      <c r="K82" s="72">
        <f t="shared" si="23"/>
        <v>-1.134E-3</v>
      </c>
      <c r="L82" s="57">
        <v>0</v>
      </c>
      <c r="M82" s="306">
        <f t="shared" si="22"/>
        <v>0</v>
      </c>
      <c r="N82" s="240"/>
      <c r="O82" s="240"/>
      <c r="P82" s="240"/>
      <c r="Q82" s="240"/>
      <c r="R82" s="241"/>
    </row>
    <row r="83" spans="1:18">
      <c r="A83" s="293">
        <f t="shared" si="19"/>
        <v>75</v>
      </c>
      <c r="B83" s="71" t="s">
        <v>110</v>
      </c>
      <c r="C83" s="71" t="s">
        <v>111</v>
      </c>
      <c r="D83" s="47" t="s">
        <v>102</v>
      </c>
      <c r="E83" s="321" t="s">
        <v>117</v>
      </c>
      <c r="F83" s="57">
        <v>57.5</v>
      </c>
      <c r="G83" s="57">
        <f t="shared" si="24"/>
        <v>57.5</v>
      </c>
      <c r="H83" s="57">
        <v>350</v>
      </c>
      <c r="I83" s="57">
        <f t="shared" si="25"/>
        <v>20</v>
      </c>
      <c r="J83" s="45">
        <f t="shared" si="20"/>
        <v>-6.3E-5</v>
      </c>
      <c r="K83" s="72">
        <f t="shared" si="23"/>
        <v>-1.2600000000000001E-3</v>
      </c>
      <c r="L83" s="57">
        <v>0</v>
      </c>
      <c r="M83" s="306">
        <f t="shared" si="22"/>
        <v>0</v>
      </c>
      <c r="N83" s="240"/>
      <c r="O83" s="240"/>
      <c r="P83" s="240"/>
      <c r="Q83" s="240"/>
      <c r="R83" s="241"/>
    </row>
    <row r="84" spans="1:18">
      <c r="A84" s="293">
        <f t="shared" si="19"/>
        <v>76</v>
      </c>
      <c r="B84" s="71" t="s">
        <v>110</v>
      </c>
      <c r="C84" s="71" t="s">
        <v>111</v>
      </c>
      <c r="D84" s="47" t="s">
        <v>102</v>
      </c>
      <c r="E84" s="321" t="s">
        <v>118</v>
      </c>
      <c r="F84" s="57">
        <v>62.5</v>
      </c>
      <c r="G84" s="57">
        <f t="shared" si="24"/>
        <v>62.5</v>
      </c>
      <c r="H84" s="57">
        <v>350</v>
      </c>
      <c r="I84" s="57">
        <f t="shared" si="25"/>
        <v>22</v>
      </c>
      <c r="J84" s="45">
        <f t="shared" si="20"/>
        <v>-6.3E-5</v>
      </c>
      <c r="K84" s="72">
        <f t="shared" si="23"/>
        <v>-1.3860000000000001E-3</v>
      </c>
      <c r="L84" s="57">
        <v>0</v>
      </c>
      <c r="M84" s="306">
        <f t="shared" si="22"/>
        <v>0</v>
      </c>
      <c r="N84" s="240"/>
      <c r="O84" s="240"/>
      <c r="P84" s="240"/>
      <c r="Q84" s="240"/>
      <c r="R84" s="241"/>
    </row>
    <row r="85" spans="1:18">
      <c r="A85" s="293">
        <f t="shared" si="19"/>
        <v>77</v>
      </c>
      <c r="B85" s="71" t="s">
        <v>110</v>
      </c>
      <c r="C85" s="71" t="s">
        <v>111</v>
      </c>
      <c r="D85" s="47" t="s">
        <v>102</v>
      </c>
      <c r="E85" s="321" t="s">
        <v>119</v>
      </c>
      <c r="F85" s="57">
        <v>67.5</v>
      </c>
      <c r="G85" s="57">
        <f t="shared" si="24"/>
        <v>67.5</v>
      </c>
      <c r="H85" s="57">
        <v>350</v>
      </c>
      <c r="I85" s="57">
        <f t="shared" si="25"/>
        <v>24</v>
      </c>
      <c r="J85" s="45">
        <f t="shared" si="20"/>
        <v>-6.3E-5</v>
      </c>
      <c r="K85" s="72">
        <f t="shared" si="23"/>
        <v>-1.5119999999999999E-3</v>
      </c>
      <c r="L85" s="57">
        <v>16</v>
      </c>
      <c r="M85" s="306">
        <f t="shared" si="22"/>
        <v>-0.29030400000000001</v>
      </c>
      <c r="N85" s="240"/>
      <c r="O85" s="240"/>
      <c r="P85" s="240"/>
      <c r="Q85" s="240"/>
      <c r="R85" s="241"/>
    </row>
    <row r="86" spans="1:18">
      <c r="A86" s="293">
        <f t="shared" si="19"/>
        <v>78</v>
      </c>
      <c r="B86" s="71" t="s">
        <v>110</v>
      </c>
      <c r="C86" s="71" t="s">
        <v>111</v>
      </c>
      <c r="D86" s="47" t="s">
        <v>102</v>
      </c>
      <c r="E86" s="321" t="s">
        <v>120</v>
      </c>
      <c r="F86" s="57">
        <v>72.5</v>
      </c>
      <c r="G86" s="57">
        <f t="shared" si="24"/>
        <v>72.5</v>
      </c>
      <c r="H86" s="57">
        <v>350</v>
      </c>
      <c r="I86" s="57">
        <f t="shared" si="25"/>
        <v>25</v>
      </c>
      <c r="J86" s="45">
        <f t="shared" si="20"/>
        <v>-6.3E-5</v>
      </c>
      <c r="K86" s="72">
        <f t="shared" si="23"/>
        <v>-1.575E-3</v>
      </c>
      <c r="L86" s="57">
        <v>0</v>
      </c>
      <c r="M86" s="306">
        <f t="shared" si="22"/>
        <v>0</v>
      </c>
      <c r="N86" s="240"/>
      <c r="O86" s="240"/>
      <c r="P86" s="240"/>
      <c r="Q86" s="240"/>
      <c r="R86" s="241"/>
    </row>
    <row r="87" spans="1:18">
      <c r="A87" s="293">
        <f t="shared" si="19"/>
        <v>79</v>
      </c>
      <c r="B87" s="71" t="s">
        <v>110</v>
      </c>
      <c r="C87" s="71" t="s">
        <v>111</v>
      </c>
      <c r="D87" s="47" t="s">
        <v>102</v>
      </c>
      <c r="E87" s="321" t="s">
        <v>121</v>
      </c>
      <c r="F87" s="57">
        <v>77.5</v>
      </c>
      <c r="G87" s="57">
        <f t="shared" si="24"/>
        <v>77.5</v>
      </c>
      <c r="H87" s="57">
        <v>350</v>
      </c>
      <c r="I87" s="57">
        <f t="shared" si="25"/>
        <v>27</v>
      </c>
      <c r="J87" s="45">
        <f t="shared" si="20"/>
        <v>-6.3E-5</v>
      </c>
      <c r="K87" s="72">
        <f t="shared" si="23"/>
        <v>-1.701E-3</v>
      </c>
      <c r="L87" s="57">
        <v>0</v>
      </c>
      <c r="M87" s="306">
        <f t="shared" si="22"/>
        <v>0</v>
      </c>
      <c r="N87" s="240"/>
      <c r="O87" s="240"/>
      <c r="P87" s="240"/>
      <c r="Q87" s="240"/>
      <c r="R87" s="241"/>
    </row>
    <row r="88" spans="1:18">
      <c r="A88" s="293">
        <f t="shared" si="19"/>
        <v>80</v>
      </c>
      <c r="B88" s="71" t="s">
        <v>110</v>
      </c>
      <c r="C88" s="71" t="s">
        <v>111</v>
      </c>
      <c r="D88" s="47" t="s">
        <v>102</v>
      </c>
      <c r="E88" s="321" t="s">
        <v>122</v>
      </c>
      <c r="F88" s="57">
        <v>82.5</v>
      </c>
      <c r="G88" s="57">
        <f t="shared" si="24"/>
        <v>82.5</v>
      </c>
      <c r="H88" s="57">
        <v>350</v>
      </c>
      <c r="I88" s="57">
        <f t="shared" si="25"/>
        <v>29</v>
      </c>
      <c r="J88" s="45">
        <f t="shared" si="20"/>
        <v>-6.3E-5</v>
      </c>
      <c r="K88" s="72">
        <f t="shared" si="23"/>
        <v>-1.8270000000000001E-3</v>
      </c>
      <c r="L88" s="57">
        <v>0</v>
      </c>
      <c r="M88" s="306">
        <f t="shared" si="22"/>
        <v>0</v>
      </c>
      <c r="N88" s="240"/>
      <c r="O88" s="240"/>
      <c r="P88" s="240"/>
      <c r="Q88" s="240"/>
      <c r="R88" s="241"/>
    </row>
    <row r="89" spans="1:18">
      <c r="A89" s="293">
        <f t="shared" si="19"/>
        <v>81</v>
      </c>
      <c r="B89" s="71" t="s">
        <v>110</v>
      </c>
      <c r="C89" s="71" t="s">
        <v>111</v>
      </c>
      <c r="D89" s="47" t="s">
        <v>102</v>
      </c>
      <c r="E89" s="321" t="s">
        <v>123</v>
      </c>
      <c r="F89" s="57">
        <v>87.5</v>
      </c>
      <c r="G89" s="57">
        <f t="shared" si="24"/>
        <v>87.5</v>
      </c>
      <c r="H89" s="57">
        <v>350</v>
      </c>
      <c r="I89" s="57">
        <f t="shared" si="25"/>
        <v>31</v>
      </c>
      <c r="J89" s="45">
        <f t="shared" si="20"/>
        <v>-6.3E-5</v>
      </c>
      <c r="K89" s="72">
        <f t="shared" si="23"/>
        <v>-1.9530000000000001E-3</v>
      </c>
      <c r="L89" s="57">
        <v>2</v>
      </c>
      <c r="M89" s="306">
        <f t="shared" si="22"/>
        <v>-4.6872000000000004E-2</v>
      </c>
      <c r="N89" s="240"/>
      <c r="O89" s="240"/>
      <c r="P89" s="240"/>
      <c r="Q89" s="240"/>
      <c r="R89" s="241"/>
    </row>
    <row r="90" spans="1:18">
      <c r="A90" s="293">
        <f t="shared" si="19"/>
        <v>82</v>
      </c>
      <c r="B90" s="71" t="s">
        <v>110</v>
      </c>
      <c r="C90" s="71" t="s">
        <v>111</v>
      </c>
      <c r="D90" s="47" t="s">
        <v>102</v>
      </c>
      <c r="E90" s="321" t="s">
        <v>124</v>
      </c>
      <c r="F90" s="57">
        <v>92.5</v>
      </c>
      <c r="G90" s="57">
        <f t="shared" si="24"/>
        <v>92.5</v>
      </c>
      <c r="H90" s="57">
        <v>350</v>
      </c>
      <c r="I90" s="57">
        <f t="shared" si="25"/>
        <v>32</v>
      </c>
      <c r="J90" s="45">
        <f t="shared" si="20"/>
        <v>-6.3E-5</v>
      </c>
      <c r="K90" s="72">
        <f t="shared" si="23"/>
        <v>-2.016E-3</v>
      </c>
      <c r="L90" s="57">
        <v>0</v>
      </c>
      <c r="M90" s="306">
        <f t="shared" si="22"/>
        <v>0</v>
      </c>
      <c r="N90" s="240"/>
      <c r="O90" s="240"/>
      <c r="P90" s="240"/>
      <c r="Q90" s="240"/>
      <c r="R90" s="241"/>
    </row>
    <row r="91" spans="1:18">
      <c r="A91" s="293">
        <f t="shared" si="19"/>
        <v>83</v>
      </c>
      <c r="B91" s="71" t="s">
        <v>110</v>
      </c>
      <c r="C91" s="71" t="s">
        <v>111</v>
      </c>
      <c r="D91" s="47" t="s">
        <v>102</v>
      </c>
      <c r="E91" s="321" t="s">
        <v>125</v>
      </c>
      <c r="F91" s="57">
        <v>97.5</v>
      </c>
      <c r="G91" s="57">
        <f t="shared" si="24"/>
        <v>97.5</v>
      </c>
      <c r="H91" s="57">
        <v>350</v>
      </c>
      <c r="I91" s="57">
        <f t="shared" si="25"/>
        <v>34</v>
      </c>
      <c r="J91" s="45">
        <f t="shared" si="20"/>
        <v>-6.3E-5</v>
      </c>
      <c r="K91" s="72">
        <f t="shared" si="23"/>
        <v>-2.1419999999999998E-3</v>
      </c>
      <c r="L91" s="57">
        <v>0</v>
      </c>
      <c r="M91" s="306">
        <f t="shared" si="22"/>
        <v>0</v>
      </c>
      <c r="N91" s="240"/>
      <c r="O91" s="240"/>
      <c r="P91" s="240"/>
      <c r="Q91" s="240"/>
      <c r="R91" s="241"/>
    </row>
    <row r="92" spans="1:18">
      <c r="A92" s="293">
        <f t="shared" si="19"/>
        <v>84</v>
      </c>
      <c r="B92" s="71" t="s">
        <v>110</v>
      </c>
      <c r="C92" s="71" t="s">
        <v>111</v>
      </c>
      <c r="D92" s="47" t="s">
        <v>102</v>
      </c>
      <c r="E92" s="321" t="s">
        <v>126</v>
      </c>
      <c r="F92" s="57">
        <v>102.5</v>
      </c>
      <c r="G92" s="57">
        <f t="shared" si="24"/>
        <v>102.5</v>
      </c>
      <c r="H92" s="57">
        <v>350</v>
      </c>
      <c r="I92" s="57">
        <f t="shared" si="25"/>
        <v>36</v>
      </c>
      <c r="J92" s="45">
        <f t="shared" si="20"/>
        <v>-6.3E-5</v>
      </c>
      <c r="K92" s="72">
        <f t="shared" si="23"/>
        <v>-2.2680000000000001E-3</v>
      </c>
      <c r="L92" s="57">
        <v>0</v>
      </c>
      <c r="M92" s="306">
        <f t="shared" si="22"/>
        <v>0</v>
      </c>
      <c r="N92" s="240"/>
      <c r="O92" s="240"/>
      <c r="P92" s="240"/>
      <c r="Q92" s="240"/>
      <c r="R92" s="241"/>
    </row>
    <row r="93" spans="1:18">
      <c r="A93" s="293">
        <f t="shared" si="19"/>
        <v>85</v>
      </c>
      <c r="B93" s="71" t="s">
        <v>110</v>
      </c>
      <c r="C93" s="71" t="s">
        <v>111</v>
      </c>
      <c r="D93" s="47" t="s">
        <v>102</v>
      </c>
      <c r="E93" s="321" t="s">
        <v>127</v>
      </c>
      <c r="F93" s="57">
        <v>107.5</v>
      </c>
      <c r="G93" s="57">
        <f t="shared" si="24"/>
        <v>107.5</v>
      </c>
      <c r="H93" s="57">
        <v>350</v>
      </c>
      <c r="I93" s="57">
        <f t="shared" si="25"/>
        <v>38</v>
      </c>
      <c r="J93" s="45">
        <f t="shared" si="20"/>
        <v>-6.3E-5</v>
      </c>
      <c r="K93" s="72">
        <f t="shared" si="23"/>
        <v>-2.3939999999999999E-3</v>
      </c>
      <c r="L93" s="57">
        <v>0</v>
      </c>
      <c r="M93" s="306">
        <f t="shared" si="22"/>
        <v>0</v>
      </c>
      <c r="N93" s="240"/>
      <c r="O93" s="240"/>
      <c r="P93" s="240"/>
      <c r="Q93" s="240"/>
      <c r="R93" s="241"/>
    </row>
    <row r="94" spans="1:18">
      <c r="A94" s="293">
        <f t="shared" si="19"/>
        <v>86</v>
      </c>
      <c r="B94" s="71" t="s">
        <v>110</v>
      </c>
      <c r="C94" s="71" t="s">
        <v>111</v>
      </c>
      <c r="D94" s="47" t="s">
        <v>102</v>
      </c>
      <c r="E94" s="321" t="s">
        <v>128</v>
      </c>
      <c r="F94" s="57">
        <v>112.5</v>
      </c>
      <c r="G94" s="57">
        <f t="shared" si="24"/>
        <v>112.5</v>
      </c>
      <c r="H94" s="57">
        <v>350</v>
      </c>
      <c r="I94" s="57">
        <f t="shared" si="25"/>
        <v>39</v>
      </c>
      <c r="J94" s="45">
        <f t="shared" si="20"/>
        <v>-6.3E-5</v>
      </c>
      <c r="K94" s="72">
        <f t="shared" si="23"/>
        <v>-2.457E-3</v>
      </c>
      <c r="L94" s="57">
        <v>0</v>
      </c>
      <c r="M94" s="306">
        <f t="shared" si="22"/>
        <v>0</v>
      </c>
      <c r="N94" s="240"/>
      <c r="O94" s="240"/>
      <c r="P94" s="240"/>
      <c r="Q94" s="240"/>
      <c r="R94" s="241"/>
    </row>
    <row r="95" spans="1:18">
      <c r="A95" s="293">
        <f t="shared" si="19"/>
        <v>87</v>
      </c>
      <c r="B95" s="71" t="s">
        <v>110</v>
      </c>
      <c r="C95" s="71" t="s">
        <v>111</v>
      </c>
      <c r="D95" s="47" t="s">
        <v>102</v>
      </c>
      <c r="E95" s="321" t="s">
        <v>129</v>
      </c>
      <c r="F95" s="57">
        <v>117.5</v>
      </c>
      <c r="G95" s="57">
        <f t="shared" si="24"/>
        <v>117.5</v>
      </c>
      <c r="H95" s="57">
        <v>350</v>
      </c>
      <c r="I95" s="57">
        <f t="shared" si="25"/>
        <v>41</v>
      </c>
      <c r="J95" s="45">
        <f t="shared" si="20"/>
        <v>-6.3E-5</v>
      </c>
      <c r="K95" s="72">
        <f t="shared" si="23"/>
        <v>-2.5829999999999998E-3</v>
      </c>
      <c r="L95" s="57">
        <v>0</v>
      </c>
      <c r="M95" s="306">
        <f t="shared" si="22"/>
        <v>0</v>
      </c>
      <c r="N95" s="240"/>
      <c r="O95" s="240"/>
      <c r="P95" s="240"/>
      <c r="Q95" s="240"/>
      <c r="R95" s="241"/>
    </row>
    <row r="96" spans="1:18">
      <c r="A96" s="293">
        <f t="shared" si="19"/>
        <v>88</v>
      </c>
      <c r="B96" s="71" t="s">
        <v>110</v>
      </c>
      <c r="C96" s="71" t="s">
        <v>111</v>
      </c>
      <c r="D96" s="47" t="s">
        <v>102</v>
      </c>
      <c r="E96" s="321" t="s">
        <v>130</v>
      </c>
      <c r="F96" s="57">
        <v>122.5</v>
      </c>
      <c r="G96" s="57">
        <f t="shared" si="24"/>
        <v>122.5</v>
      </c>
      <c r="H96" s="57">
        <v>350</v>
      </c>
      <c r="I96" s="57">
        <f t="shared" si="25"/>
        <v>43</v>
      </c>
      <c r="J96" s="45">
        <f t="shared" si="20"/>
        <v>-6.3E-5</v>
      </c>
      <c r="K96" s="72">
        <f t="shared" si="23"/>
        <v>-2.709E-3</v>
      </c>
      <c r="L96" s="57">
        <v>0</v>
      </c>
      <c r="M96" s="306">
        <f t="shared" si="22"/>
        <v>0</v>
      </c>
      <c r="N96" s="240"/>
      <c r="O96" s="240"/>
      <c r="P96" s="240"/>
      <c r="Q96" s="240"/>
      <c r="R96" s="241"/>
    </row>
    <row r="97" spans="1:18">
      <c r="A97" s="293">
        <f t="shared" si="19"/>
        <v>89</v>
      </c>
      <c r="B97" s="71" t="s">
        <v>110</v>
      </c>
      <c r="C97" s="71" t="s">
        <v>111</v>
      </c>
      <c r="D97" s="47" t="s">
        <v>102</v>
      </c>
      <c r="E97" s="321" t="s">
        <v>131</v>
      </c>
      <c r="F97" s="57">
        <v>127.5</v>
      </c>
      <c r="G97" s="57">
        <f t="shared" si="24"/>
        <v>127.5</v>
      </c>
      <c r="H97" s="57">
        <v>350</v>
      </c>
      <c r="I97" s="57">
        <f t="shared" si="25"/>
        <v>45</v>
      </c>
      <c r="J97" s="45">
        <f t="shared" si="20"/>
        <v>-6.3E-5</v>
      </c>
      <c r="K97" s="72">
        <f t="shared" si="23"/>
        <v>-2.8349999999999998E-3</v>
      </c>
      <c r="L97" s="57">
        <v>0</v>
      </c>
      <c r="M97" s="306">
        <f t="shared" si="22"/>
        <v>0</v>
      </c>
      <c r="N97" s="240"/>
      <c r="O97" s="240"/>
      <c r="P97" s="240"/>
      <c r="Q97" s="240"/>
      <c r="R97" s="241"/>
    </row>
    <row r="98" spans="1:18">
      <c r="A98" s="293">
        <f t="shared" si="19"/>
        <v>90</v>
      </c>
      <c r="B98" s="71" t="s">
        <v>110</v>
      </c>
      <c r="C98" s="71" t="s">
        <v>111</v>
      </c>
      <c r="D98" s="47" t="s">
        <v>102</v>
      </c>
      <c r="E98" s="321" t="s">
        <v>132</v>
      </c>
      <c r="F98" s="57">
        <v>132.5</v>
      </c>
      <c r="G98" s="57">
        <f t="shared" si="24"/>
        <v>132.5</v>
      </c>
      <c r="H98" s="57">
        <v>350</v>
      </c>
      <c r="I98" s="57">
        <f t="shared" si="25"/>
        <v>46</v>
      </c>
      <c r="J98" s="45">
        <f t="shared" si="20"/>
        <v>-6.3E-5</v>
      </c>
      <c r="K98" s="72">
        <f t="shared" si="23"/>
        <v>-2.898E-3</v>
      </c>
      <c r="L98" s="57">
        <v>0</v>
      </c>
      <c r="M98" s="306">
        <f t="shared" si="22"/>
        <v>0</v>
      </c>
      <c r="N98" s="240"/>
      <c r="O98" s="240"/>
      <c r="P98" s="240"/>
      <c r="Q98" s="240"/>
      <c r="R98" s="241"/>
    </row>
    <row r="99" spans="1:18">
      <c r="A99" s="293">
        <f t="shared" si="19"/>
        <v>91</v>
      </c>
      <c r="B99" s="71" t="s">
        <v>110</v>
      </c>
      <c r="C99" s="71" t="s">
        <v>111</v>
      </c>
      <c r="D99" s="47" t="s">
        <v>102</v>
      </c>
      <c r="E99" s="321" t="s">
        <v>133</v>
      </c>
      <c r="F99" s="57">
        <v>137.5</v>
      </c>
      <c r="G99" s="57">
        <f t="shared" si="24"/>
        <v>137.5</v>
      </c>
      <c r="H99" s="57">
        <v>350</v>
      </c>
      <c r="I99" s="57">
        <f t="shared" si="25"/>
        <v>48</v>
      </c>
      <c r="J99" s="45">
        <f t="shared" si="20"/>
        <v>-6.3E-5</v>
      </c>
      <c r="K99" s="72">
        <f t="shared" si="23"/>
        <v>-3.0239999999999998E-3</v>
      </c>
      <c r="L99" s="57">
        <v>0</v>
      </c>
      <c r="M99" s="306">
        <f t="shared" si="22"/>
        <v>0</v>
      </c>
      <c r="N99" s="240"/>
      <c r="O99" s="240"/>
      <c r="P99" s="240"/>
      <c r="Q99" s="240"/>
      <c r="R99" s="241"/>
    </row>
    <row r="100" spans="1:18">
      <c r="A100" s="293">
        <f t="shared" si="19"/>
        <v>92</v>
      </c>
      <c r="B100" s="71" t="s">
        <v>110</v>
      </c>
      <c r="C100" s="71" t="s">
        <v>111</v>
      </c>
      <c r="D100" s="47" t="s">
        <v>102</v>
      </c>
      <c r="E100" s="321" t="s">
        <v>134</v>
      </c>
      <c r="F100" s="57">
        <v>142.5</v>
      </c>
      <c r="G100" s="57">
        <f t="shared" si="24"/>
        <v>142.5</v>
      </c>
      <c r="H100" s="57">
        <v>350</v>
      </c>
      <c r="I100" s="57">
        <f t="shared" si="25"/>
        <v>50</v>
      </c>
      <c r="J100" s="45">
        <f t="shared" si="20"/>
        <v>-6.3E-5</v>
      </c>
      <c r="K100" s="72">
        <f t="shared" si="23"/>
        <v>-3.15E-3</v>
      </c>
      <c r="L100" s="57">
        <v>0</v>
      </c>
      <c r="M100" s="306">
        <f t="shared" si="22"/>
        <v>0</v>
      </c>
      <c r="N100" s="240"/>
      <c r="O100" s="240"/>
      <c r="P100" s="240"/>
      <c r="Q100" s="240"/>
      <c r="R100" s="241"/>
    </row>
    <row r="101" spans="1:18">
      <c r="A101" s="293">
        <f t="shared" si="19"/>
        <v>93</v>
      </c>
      <c r="B101" s="71" t="s">
        <v>110</v>
      </c>
      <c r="C101" s="71" t="s">
        <v>111</v>
      </c>
      <c r="D101" s="47" t="s">
        <v>102</v>
      </c>
      <c r="E101" s="321" t="s">
        <v>135</v>
      </c>
      <c r="F101" s="57">
        <v>147.5</v>
      </c>
      <c r="G101" s="57">
        <f t="shared" si="24"/>
        <v>147.5</v>
      </c>
      <c r="H101" s="57">
        <v>350</v>
      </c>
      <c r="I101" s="57">
        <f t="shared" si="25"/>
        <v>52</v>
      </c>
      <c r="J101" s="45">
        <f t="shared" si="20"/>
        <v>-6.3E-5</v>
      </c>
      <c r="K101" s="72">
        <f t="shared" si="23"/>
        <v>-3.2759999999999998E-3</v>
      </c>
      <c r="L101" s="57">
        <v>0</v>
      </c>
      <c r="M101" s="306">
        <f t="shared" si="22"/>
        <v>0</v>
      </c>
      <c r="N101" s="240"/>
      <c r="O101" s="240"/>
      <c r="P101" s="240"/>
      <c r="Q101" s="240"/>
      <c r="R101" s="241"/>
    </row>
    <row r="102" spans="1:18">
      <c r="A102" s="293">
        <f t="shared" si="19"/>
        <v>94</v>
      </c>
      <c r="B102" s="71" t="s">
        <v>110</v>
      </c>
      <c r="C102" s="71" t="s">
        <v>111</v>
      </c>
      <c r="D102" s="47" t="s">
        <v>102</v>
      </c>
      <c r="E102" s="321" t="s">
        <v>136</v>
      </c>
      <c r="F102" s="57">
        <v>152.5</v>
      </c>
      <c r="G102" s="57">
        <f t="shared" si="24"/>
        <v>152.5</v>
      </c>
      <c r="H102" s="57">
        <v>350</v>
      </c>
      <c r="I102" s="57">
        <f t="shared" si="25"/>
        <v>53</v>
      </c>
      <c r="J102" s="45">
        <f t="shared" si="20"/>
        <v>-6.3E-5</v>
      </c>
      <c r="K102" s="72">
        <f t="shared" si="23"/>
        <v>-3.339E-3</v>
      </c>
      <c r="L102" s="57">
        <v>0</v>
      </c>
      <c r="M102" s="306">
        <f t="shared" si="22"/>
        <v>0</v>
      </c>
      <c r="N102" s="240"/>
      <c r="O102" s="240"/>
      <c r="P102" s="240"/>
      <c r="Q102" s="240"/>
      <c r="R102" s="241"/>
    </row>
    <row r="103" spans="1:18">
      <c r="A103" s="293">
        <f t="shared" si="19"/>
        <v>95</v>
      </c>
      <c r="B103" s="71" t="s">
        <v>110</v>
      </c>
      <c r="C103" s="71" t="s">
        <v>111</v>
      </c>
      <c r="D103" s="47" t="s">
        <v>102</v>
      </c>
      <c r="E103" s="321" t="s">
        <v>137</v>
      </c>
      <c r="F103" s="57">
        <v>157.5</v>
      </c>
      <c r="G103" s="57">
        <f t="shared" si="24"/>
        <v>157.5</v>
      </c>
      <c r="H103" s="57">
        <v>350</v>
      </c>
      <c r="I103" s="57">
        <f t="shared" si="25"/>
        <v>55</v>
      </c>
      <c r="J103" s="45">
        <f t="shared" si="20"/>
        <v>-6.3E-5</v>
      </c>
      <c r="K103" s="72">
        <f t="shared" si="23"/>
        <v>-3.4650000000000002E-3</v>
      </c>
      <c r="L103" s="57">
        <v>0</v>
      </c>
      <c r="M103" s="306">
        <f t="shared" si="22"/>
        <v>0</v>
      </c>
      <c r="N103" s="240"/>
      <c r="O103" s="240"/>
      <c r="P103" s="240"/>
      <c r="Q103" s="240"/>
      <c r="R103" s="241"/>
    </row>
    <row r="104" spans="1:18">
      <c r="A104" s="293">
        <f t="shared" si="19"/>
        <v>96</v>
      </c>
      <c r="B104" s="71" t="s">
        <v>110</v>
      </c>
      <c r="C104" s="71" t="s">
        <v>111</v>
      </c>
      <c r="D104" s="47" t="s">
        <v>102</v>
      </c>
      <c r="E104" s="321" t="s">
        <v>138</v>
      </c>
      <c r="F104" s="57">
        <v>162.5</v>
      </c>
      <c r="G104" s="57">
        <f t="shared" si="24"/>
        <v>162.5</v>
      </c>
      <c r="H104" s="57">
        <v>350</v>
      </c>
      <c r="I104" s="57">
        <f t="shared" si="25"/>
        <v>57</v>
      </c>
      <c r="J104" s="45">
        <f t="shared" si="20"/>
        <v>-6.3E-5</v>
      </c>
      <c r="K104" s="72">
        <f t="shared" si="23"/>
        <v>-3.591E-3</v>
      </c>
      <c r="L104" s="57">
        <v>0</v>
      </c>
      <c r="M104" s="306">
        <f t="shared" si="22"/>
        <v>0</v>
      </c>
      <c r="N104" s="240"/>
      <c r="O104" s="240"/>
      <c r="P104" s="240"/>
      <c r="Q104" s="240"/>
      <c r="R104" s="241"/>
    </row>
    <row r="105" spans="1:18">
      <c r="A105" s="293">
        <f t="shared" si="19"/>
        <v>97</v>
      </c>
      <c r="B105" s="71" t="s">
        <v>110</v>
      </c>
      <c r="C105" s="71" t="s">
        <v>111</v>
      </c>
      <c r="D105" s="47" t="s">
        <v>102</v>
      </c>
      <c r="E105" s="321" t="s">
        <v>139</v>
      </c>
      <c r="F105" s="57">
        <v>167.5</v>
      </c>
      <c r="G105" s="57">
        <f t="shared" si="24"/>
        <v>167.5</v>
      </c>
      <c r="H105" s="57">
        <v>350</v>
      </c>
      <c r="I105" s="57">
        <f t="shared" si="25"/>
        <v>59</v>
      </c>
      <c r="J105" s="45">
        <f t="shared" si="20"/>
        <v>-6.3E-5</v>
      </c>
      <c r="K105" s="72">
        <f t="shared" si="23"/>
        <v>-3.7169999999999998E-3</v>
      </c>
      <c r="L105" s="57">
        <v>0</v>
      </c>
      <c r="M105" s="306">
        <f t="shared" si="22"/>
        <v>0</v>
      </c>
      <c r="N105" s="240"/>
      <c r="O105" s="240"/>
      <c r="P105" s="240"/>
      <c r="Q105" s="240"/>
      <c r="R105" s="241"/>
    </row>
    <row r="106" spans="1:18">
      <c r="A106" s="293">
        <f t="shared" si="19"/>
        <v>98</v>
      </c>
      <c r="B106" s="71" t="s">
        <v>110</v>
      </c>
      <c r="C106" s="71" t="s">
        <v>111</v>
      </c>
      <c r="D106" s="47" t="s">
        <v>102</v>
      </c>
      <c r="E106" s="321" t="s">
        <v>140</v>
      </c>
      <c r="F106" s="57">
        <v>172.5</v>
      </c>
      <c r="G106" s="57">
        <f t="shared" si="24"/>
        <v>172.5</v>
      </c>
      <c r="H106" s="57">
        <v>350</v>
      </c>
      <c r="I106" s="57">
        <f t="shared" si="25"/>
        <v>60</v>
      </c>
      <c r="J106" s="45">
        <f t="shared" si="20"/>
        <v>-6.3E-5</v>
      </c>
      <c r="K106" s="72">
        <f t="shared" si="23"/>
        <v>-3.7799999999999999E-3</v>
      </c>
      <c r="L106" s="57">
        <v>0</v>
      </c>
      <c r="M106" s="306">
        <f t="shared" si="22"/>
        <v>0</v>
      </c>
      <c r="N106" s="240"/>
      <c r="O106" s="240"/>
      <c r="P106" s="240"/>
      <c r="Q106" s="240"/>
      <c r="R106" s="241"/>
    </row>
    <row r="107" spans="1:18">
      <c r="A107" s="293">
        <f t="shared" si="19"/>
        <v>99</v>
      </c>
      <c r="B107" s="71" t="s">
        <v>110</v>
      </c>
      <c r="C107" s="71" t="s">
        <v>111</v>
      </c>
      <c r="D107" s="47" t="s">
        <v>102</v>
      </c>
      <c r="E107" s="321" t="s">
        <v>141</v>
      </c>
      <c r="F107" s="57">
        <v>177.5</v>
      </c>
      <c r="G107" s="57">
        <f t="shared" si="24"/>
        <v>177.5</v>
      </c>
      <c r="H107" s="57">
        <v>350</v>
      </c>
      <c r="I107" s="57">
        <f t="shared" si="25"/>
        <v>62</v>
      </c>
      <c r="J107" s="45">
        <f t="shared" si="20"/>
        <v>-6.3E-5</v>
      </c>
      <c r="K107" s="72">
        <f t="shared" si="23"/>
        <v>-3.9060000000000002E-3</v>
      </c>
      <c r="L107" s="57">
        <v>23</v>
      </c>
      <c r="M107" s="306">
        <f t="shared" si="22"/>
        <v>-1.0780560000000001</v>
      </c>
      <c r="N107" s="240"/>
      <c r="O107" s="240"/>
      <c r="P107" s="240"/>
      <c r="Q107" s="240"/>
      <c r="R107" s="241"/>
    </row>
    <row r="108" spans="1:18">
      <c r="A108" s="293">
        <f t="shared" si="19"/>
        <v>100</v>
      </c>
      <c r="B108" s="71" t="s">
        <v>110</v>
      </c>
      <c r="C108" s="71" t="s">
        <v>111</v>
      </c>
      <c r="D108" s="47" t="s">
        <v>102</v>
      </c>
      <c r="E108" s="321" t="s">
        <v>142</v>
      </c>
      <c r="F108" s="57">
        <v>182.5</v>
      </c>
      <c r="G108" s="57">
        <f t="shared" si="24"/>
        <v>182.5</v>
      </c>
      <c r="H108" s="57">
        <v>350</v>
      </c>
      <c r="I108" s="57">
        <f t="shared" si="25"/>
        <v>64</v>
      </c>
      <c r="J108" s="45">
        <f t="shared" si="20"/>
        <v>-6.3E-5</v>
      </c>
      <c r="K108" s="72">
        <f t="shared" si="23"/>
        <v>-4.032E-3</v>
      </c>
      <c r="L108" s="57">
        <v>0</v>
      </c>
      <c r="M108" s="306">
        <f t="shared" si="22"/>
        <v>0</v>
      </c>
      <c r="N108" s="240"/>
      <c r="O108" s="240"/>
      <c r="P108" s="240"/>
      <c r="Q108" s="240"/>
      <c r="R108" s="241"/>
    </row>
    <row r="109" spans="1:18">
      <c r="A109" s="293">
        <f t="shared" si="19"/>
        <v>101</v>
      </c>
      <c r="B109" s="71" t="s">
        <v>110</v>
      </c>
      <c r="C109" s="71" t="s">
        <v>111</v>
      </c>
      <c r="D109" s="47" t="s">
        <v>102</v>
      </c>
      <c r="E109" s="321" t="s">
        <v>143</v>
      </c>
      <c r="F109" s="57">
        <v>187.5</v>
      </c>
      <c r="G109" s="57">
        <f t="shared" si="24"/>
        <v>187.5</v>
      </c>
      <c r="H109" s="57">
        <v>350</v>
      </c>
      <c r="I109" s="57">
        <f t="shared" si="25"/>
        <v>66</v>
      </c>
      <c r="J109" s="45">
        <f t="shared" si="20"/>
        <v>-6.3E-5</v>
      </c>
      <c r="K109" s="72">
        <f t="shared" si="23"/>
        <v>-4.1580000000000002E-3</v>
      </c>
      <c r="L109" s="57">
        <v>0</v>
      </c>
      <c r="M109" s="306">
        <f t="shared" si="22"/>
        <v>0</v>
      </c>
      <c r="N109" s="240"/>
      <c r="O109" s="240"/>
      <c r="P109" s="240"/>
      <c r="Q109" s="240"/>
      <c r="R109" s="241"/>
    </row>
    <row r="110" spans="1:18">
      <c r="A110" s="293">
        <f t="shared" si="19"/>
        <v>102</v>
      </c>
      <c r="B110" s="71" t="s">
        <v>110</v>
      </c>
      <c r="C110" s="71" t="s">
        <v>111</v>
      </c>
      <c r="D110" s="47" t="s">
        <v>102</v>
      </c>
      <c r="E110" s="321" t="s">
        <v>144</v>
      </c>
      <c r="F110" s="57">
        <v>192.5</v>
      </c>
      <c r="G110" s="57">
        <f t="shared" si="24"/>
        <v>192.5</v>
      </c>
      <c r="H110" s="57">
        <v>350</v>
      </c>
      <c r="I110" s="57">
        <f t="shared" si="25"/>
        <v>67</v>
      </c>
      <c r="J110" s="45">
        <f t="shared" si="20"/>
        <v>-6.3E-5</v>
      </c>
      <c r="K110" s="72">
        <f t="shared" ref="K110:K131" si="26">+$I110*J110</f>
        <v>-4.2209999999999999E-3</v>
      </c>
      <c r="L110" s="57">
        <v>0</v>
      </c>
      <c r="M110" s="306">
        <f t="shared" si="22"/>
        <v>0</v>
      </c>
      <c r="N110" s="240"/>
      <c r="O110" s="240"/>
      <c r="P110" s="240"/>
      <c r="Q110" s="240"/>
      <c r="R110" s="241"/>
    </row>
    <row r="111" spans="1:18">
      <c r="A111" s="293">
        <f t="shared" si="19"/>
        <v>103</v>
      </c>
      <c r="B111" s="71" t="s">
        <v>110</v>
      </c>
      <c r="C111" s="71" t="s">
        <v>111</v>
      </c>
      <c r="D111" s="47" t="s">
        <v>102</v>
      </c>
      <c r="E111" s="321" t="s">
        <v>145</v>
      </c>
      <c r="F111" s="57">
        <v>197.5</v>
      </c>
      <c r="G111" s="57">
        <f t="shared" si="24"/>
        <v>197.5</v>
      </c>
      <c r="H111" s="57">
        <v>350</v>
      </c>
      <c r="I111" s="57">
        <f t="shared" si="25"/>
        <v>69</v>
      </c>
      <c r="J111" s="45">
        <f t="shared" si="20"/>
        <v>-6.3E-5</v>
      </c>
      <c r="K111" s="72">
        <f t="shared" si="26"/>
        <v>-4.3470000000000002E-3</v>
      </c>
      <c r="L111" s="57">
        <v>0</v>
      </c>
      <c r="M111" s="306">
        <f t="shared" si="22"/>
        <v>0</v>
      </c>
      <c r="N111" s="240"/>
      <c r="O111" s="240"/>
      <c r="P111" s="240"/>
      <c r="Q111" s="240"/>
      <c r="R111" s="241"/>
    </row>
    <row r="112" spans="1:18">
      <c r="A112" s="293">
        <f t="shared" si="19"/>
        <v>104</v>
      </c>
      <c r="B112" s="71" t="s">
        <v>110</v>
      </c>
      <c r="C112" s="71" t="s">
        <v>111</v>
      </c>
      <c r="D112" s="47" t="s">
        <v>102</v>
      </c>
      <c r="E112" s="321" t="s">
        <v>146</v>
      </c>
      <c r="F112" s="57">
        <v>202.5</v>
      </c>
      <c r="G112" s="57">
        <f t="shared" si="24"/>
        <v>202.5</v>
      </c>
      <c r="H112" s="57">
        <v>350</v>
      </c>
      <c r="I112" s="57">
        <f t="shared" si="25"/>
        <v>71</v>
      </c>
      <c r="J112" s="45">
        <f t="shared" si="20"/>
        <v>-6.3E-5</v>
      </c>
      <c r="K112" s="72">
        <f t="shared" si="26"/>
        <v>-4.4730000000000004E-3</v>
      </c>
      <c r="L112" s="57">
        <v>0</v>
      </c>
      <c r="M112" s="306">
        <f t="shared" si="22"/>
        <v>0</v>
      </c>
      <c r="N112" s="240"/>
      <c r="O112" s="240"/>
      <c r="P112" s="240"/>
      <c r="Q112" s="240"/>
      <c r="R112" s="241"/>
    </row>
    <row r="113" spans="1:18">
      <c r="A113" s="293">
        <f t="shared" si="19"/>
        <v>105</v>
      </c>
      <c r="B113" s="71" t="s">
        <v>110</v>
      </c>
      <c r="C113" s="71" t="s">
        <v>111</v>
      </c>
      <c r="D113" s="47" t="s">
        <v>102</v>
      </c>
      <c r="E113" s="321" t="s">
        <v>147</v>
      </c>
      <c r="F113" s="57">
        <v>207.5</v>
      </c>
      <c r="G113" s="57">
        <f t="shared" si="24"/>
        <v>207.5</v>
      </c>
      <c r="H113" s="57">
        <v>350</v>
      </c>
      <c r="I113" s="57">
        <f t="shared" si="25"/>
        <v>73</v>
      </c>
      <c r="J113" s="45">
        <f t="shared" si="20"/>
        <v>-6.3E-5</v>
      </c>
      <c r="K113" s="72">
        <f t="shared" si="26"/>
        <v>-4.5989999999999998E-3</v>
      </c>
      <c r="L113" s="57">
        <v>0</v>
      </c>
      <c r="M113" s="306">
        <f t="shared" si="22"/>
        <v>0</v>
      </c>
      <c r="N113" s="240"/>
      <c r="O113" s="240"/>
      <c r="P113" s="240"/>
      <c r="Q113" s="240"/>
      <c r="R113" s="241"/>
    </row>
    <row r="114" spans="1:18">
      <c r="A114" s="293">
        <f t="shared" si="19"/>
        <v>106</v>
      </c>
      <c r="B114" s="71" t="s">
        <v>110</v>
      </c>
      <c r="C114" s="71" t="s">
        <v>111</v>
      </c>
      <c r="D114" s="47" t="s">
        <v>102</v>
      </c>
      <c r="E114" s="321" t="s">
        <v>148</v>
      </c>
      <c r="F114" s="57">
        <v>212.5</v>
      </c>
      <c r="G114" s="57">
        <f t="shared" si="24"/>
        <v>212.5</v>
      </c>
      <c r="H114" s="57">
        <v>350</v>
      </c>
      <c r="I114" s="57">
        <f t="shared" si="25"/>
        <v>74</v>
      </c>
      <c r="J114" s="45">
        <f t="shared" si="20"/>
        <v>-6.3E-5</v>
      </c>
      <c r="K114" s="72">
        <f t="shared" si="26"/>
        <v>-4.6620000000000003E-3</v>
      </c>
      <c r="L114" s="57">
        <v>0</v>
      </c>
      <c r="M114" s="306">
        <f t="shared" si="22"/>
        <v>0</v>
      </c>
      <c r="N114" s="240"/>
      <c r="O114" s="240"/>
      <c r="P114" s="240"/>
      <c r="Q114" s="240"/>
      <c r="R114" s="241"/>
    </row>
    <row r="115" spans="1:18">
      <c r="A115" s="293">
        <f t="shared" si="19"/>
        <v>107</v>
      </c>
      <c r="B115" s="71" t="s">
        <v>110</v>
      </c>
      <c r="C115" s="71" t="s">
        <v>111</v>
      </c>
      <c r="D115" s="47" t="s">
        <v>102</v>
      </c>
      <c r="E115" s="321" t="s">
        <v>149</v>
      </c>
      <c r="F115" s="57">
        <v>217.5</v>
      </c>
      <c r="G115" s="57">
        <f t="shared" si="24"/>
        <v>217.5</v>
      </c>
      <c r="H115" s="57">
        <v>350</v>
      </c>
      <c r="I115" s="57">
        <f t="shared" si="25"/>
        <v>76</v>
      </c>
      <c r="J115" s="45">
        <f t="shared" si="20"/>
        <v>-6.3E-5</v>
      </c>
      <c r="K115" s="72">
        <f t="shared" si="26"/>
        <v>-4.7879999999999997E-3</v>
      </c>
      <c r="L115" s="57">
        <v>0</v>
      </c>
      <c r="M115" s="306">
        <f t="shared" si="22"/>
        <v>0</v>
      </c>
      <c r="N115" s="240"/>
      <c r="O115" s="240"/>
      <c r="P115" s="240"/>
      <c r="Q115" s="240"/>
      <c r="R115" s="241"/>
    </row>
    <row r="116" spans="1:18">
      <c r="A116" s="293">
        <f t="shared" si="19"/>
        <v>108</v>
      </c>
      <c r="B116" s="71" t="s">
        <v>110</v>
      </c>
      <c r="C116" s="71" t="s">
        <v>111</v>
      </c>
      <c r="D116" s="47" t="s">
        <v>102</v>
      </c>
      <c r="E116" s="321" t="s">
        <v>150</v>
      </c>
      <c r="F116" s="57">
        <v>222.5</v>
      </c>
      <c r="G116" s="57">
        <f t="shared" si="24"/>
        <v>222.5</v>
      </c>
      <c r="H116" s="57">
        <v>350</v>
      </c>
      <c r="I116" s="57">
        <f t="shared" si="25"/>
        <v>78</v>
      </c>
      <c r="J116" s="45">
        <f t="shared" si="20"/>
        <v>-6.3E-5</v>
      </c>
      <c r="K116" s="72">
        <f t="shared" si="26"/>
        <v>-4.914E-3</v>
      </c>
      <c r="L116" s="57">
        <v>0</v>
      </c>
      <c r="M116" s="306">
        <f t="shared" si="22"/>
        <v>0</v>
      </c>
      <c r="N116" s="240"/>
      <c r="O116" s="240"/>
      <c r="P116" s="240"/>
      <c r="Q116" s="240"/>
      <c r="R116" s="241"/>
    </row>
    <row r="117" spans="1:18">
      <c r="A117" s="293">
        <f t="shared" si="19"/>
        <v>109</v>
      </c>
      <c r="B117" s="71" t="s">
        <v>110</v>
      </c>
      <c r="C117" s="71" t="s">
        <v>111</v>
      </c>
      <c r="D117" s="47" t="s">
        <v>102</v>
      </c>
      <c r="E117" s="321" t="s">
        <v>151</v>
      </c>
      <c r="F117" s="57">
        <v>227.5</v>
      </c>
      <c r="G117" s="57">
        <f t="shared" si="24"/>
        <v>227.5</v>
      </c>
      <c r="H117" s="57">
        <v>350</v>
      </c>
      <c r="I117" s="57">
        <f t="shared" si="25"/>
        <v>80</v>
      </c>
      <c r="J117" s="45">
        <f t="shared" si="20"/>
        <v>-6.3E-5</v>
      </c>
      <c r="K117" s="72">
        <f t="shared" si="26"/>
        <v>-5.0400000000000002E-3</v>
      </c>
      <c r="L117" s="57">
        <v>0</v>
      </c>
      <c r="M117" s="306">
        <f t="shared" si="22"/>
        <v>0</v>
      </c>
      <c r="N117" s="240"/>
      <c r="O117" s="240"/>
      <c r="P117" s="240"/>
      <c r="Q117" s="240"/>
      <c r="R117" s="241"/>
    </row>
    <row r="118" spans="1:18">
      <c r="A118" s="293">
        <f t="shared" si="19"/>
        <v>110</v>
      </c>
      <c r="B118" s="71" t="s">
        <v>110</v>
      </c>
      <c r="C118" s="71" t="s">
        <v>111</v>
      </c>
      <c r="D118" s="47" t="s">
        <v>102</v>
      </c>
      <c r="E118" s="321" t="s">
        <v>152</v>
      </c>
      <c r="F118" s="57">
        <v>232.5</v>
      </c>
      <c r="G118" s="57">
        <f t="shared" si="24"/>
        <v>232.5</v>
      </c>
      <c r="H118" s="57">
        <v>350</v>
      </c>
      <c r="I118" s="57">
        <f t="shared" si="25"/>
        <v>81</v>
      </c>
      <c r="J118" s="45">
        <f t="shared" si="20"/>
        <v>-6.3E-5</v>
      </c>
      <c r="K118" s="72">
        <f t="shared" si="26"/>
        <v>-5.1029999999999999E-3</v>
      </c>
      <c r="L118" s="57">
        <v>0</v>
      </c>
      <c r="M118" s="306">
        <f t="shared" si="22"/>
        <v>0</v>
      </c>
      <c r="N118" s="240"/>
      <c r="O118" s="240"/>
      <c r="P118" s="240"/>
      <c r="Q118" s="240"/>
      <c r="R118" s="241"/>
    </row>
    <row r="119" spans="1:18">
      <c r="A119" s="293">
        <f t="shared" si="19"/>
        <v>111</v>
      </c>
      <c r="B119" s="71" t="s">
        <v>110</v>
      </c>
      <c r="C119" s="71" t="s">
        <v>111</v>
      </c>
      <c r="D119" s="47" t="s">
        <v>102</v>
      </c>
      <c r="E119" s="321" t="s">
        <v>153</v>
      </c>
      <c r="F119" s="57">
        <v>237.5</v>
      </c>
      <c r="G119" s="57">
        <f t="shared" si="24"/>
        <v>237.5</v>
      </c>
      <c r="H119" s="57">
        <v>350</v>
      </c>
      <c r="I119" s="57">
        <f t="shared" si="25"/>
        <v>83</v>
      </c>
      <c r="J119" s="45">
        <f t="shared" si="20"/>
        <v>-6.3E-5</v>
      </c>
      <c r="K119" s="72">
        <f t="shared" si="26"/>
        <v>-5.2290000000000001E-3</v>
      </c>
      <c r="L119" s="57">
        <v>0</v>
      </c>
      <c r="M119" s="306">
        <f t="shared" si="22"/>
        <v>0</v>
      </c>
      <c r="N119" s="240"/>
      <c r="O119" s="240"/>
      <c r="P119" s="240"/>
      <c r="Q119" s="240"/>
      <c r="R119" s="241"/>
    </row>
    <row r="120" spans="1:18">
      <c r="A120" s="293">
        <f t="shared" si="19"/>
        <v>112</v>
      </c>
      <c r="B120" s="71" t="s">
        <v>110</v>
      </c>
      <c r="C120" s="71" t="s">
        <v>111</v>
      </c>
      <c r="D120" s="47" t="s">
        <v>102</v>
      </c>
      <c r="E120" s="321" t="s">
        <v>154</v>
      </c>
      <c r="F120" s="57">
        <v>242.5</v>
      </c>
      <c r="G120" s="57">
        <f t="shared" si="24"/>
        <v>242.5</v>
      </c>
      <c r="H120" s="57">
        <v>350</v>
      </c>
      <c r="I120" s="57">
        <f t="shared" si="25"/>
        <v>85</v>
      </c>
      <c r="J120" s="45">
        <f t="shared" si="20"/>
        <v>-6.3E-5</v>
      </c>
      <c r="K120" s="72">
        <f t="shared" si="26"/>
        <v>-5.3550000000000004E-3</v>
      </c>
      <c r="L120" s="57">
        <v>0</v>
      </c>
      <c r="M120" s="306">
        <f t="shared" si="22"/>
        <v>0</v>
      </c>
      <c r="N120" s="240"/>
      <c r="O120" s="240"/>
      <c r="P120" s="240"/>
      <c r="Q120" s="240"/>
      <c r="R120" s="241"/>
    </row>
    <row r="121" spans="1:18">
      <c r="A121" s="293">
        <f t="shared" si="19"/>
        <v>113</v>
      </c>
      <c r="B121" s="71" t="s">
        <v>110</v>
      </c>
      <c r="C121" s="71" t="s">
        <v>111</v>
      </c>
      <c r="D121" s="47" t="s">
        <v>102</v>
      </c>
      <c r="E121" s="321" t="s">
        <v>155</v>
      </c>
      <c r="F121" s="57">
        <v>247.5</v>
      </c>
      <c r="G121" s="57">
        <f t="shared" si="24"/>
        <v>247.5</v>
      </c>
      <c r="H121" s="57">
        <v>350</v>
      </c>
      <c r="I121" s="57">
        <f t="shared" si="25"/>
        <v>87</v>
      </c>
      <c r="J121" s="45">
        <f t="shared" si="20"/>
        <v>-6.3E-5</v>
      </c>
      <c r="K121" s="72">
        <f t="shared" si="26"/>
        <v>-5.4809999999999998E-3</v>
      </c>
      <c r="L121" s="57">
        <v>0</v>
      </c>
      <c r="M121" s="306">
        <f t="shared" si="22"/>
        <v>0</v>
      </c>
      <c r="N121" s="240"/>
      <c r="O121" s="240"/>
      <c r="P121" s="240"/>
      <c r="Q121" s="240"/>
      <c r="R121" s="241"/>
    </row>
    <row r="122" spans="1:18">
      <c r="A122" s="293">
        <f t="shared" si="19"/>
        <v>114</v>
      </c>
      <c r="B122" s="71" t="s">
        <v>110</v>
      </c>
      <c r="C122" s="71" t="s">
        <v>111</v>
      </c>
      <c r="D122" s="47" t="s">
        <v>102</v>
      </c>
      <c r="E122" s="321" t="s">
        <v>156</v>
      </c>
      <c r="F122" s="57">
        <v>252.5</v>
      </c>
      <c r="G122" s="57">
        <f t="shared" si="24"/>
        <v>252.5</v>
      </c>
      <c r="H122" s="57">
        <v>350</v>
      </c>
      <c r="I122" s="57">
        <f t="shared" si="25"/>
        <v>88</v>
      </c>
      <c r="J122" s="45">
        <f t="shared" si="20"/>
        <v>-6.3E-5</v>
      </c>
      <c r="K122" s="72">
        <f t="shared" si="26"/>
        <v>-5.5440000000000003E-3</v>
      </c>
      <c r="L122" s="57">
        <v>0</v>
      </c>
      <c r="M122" s="306">
        <f t="shared" si="22"/>
        <v>0</v>
      </c>
      <c r="N122" s="240"/>
      <c r="O122" s="240"/>
      <c r="P122" s="240"/>
      <c r="Q122" s="240"/>
      <c r="R122" s="241"/>
    </row>
    <row r="123" spans="1:18">
      <c r="A123" s="293">
        <f t="shared" si="19"/>
        <v>115</v>
      </c>
      <c r="B123" s="71" t="s">
        <v>110</v>
      </c>
      <c r="C123" s="71" t="s">
        <v>111</v>
      </c>
      <c r="D123" s="47" t="s">
        <v>102</v>
      </c>
      <c r="E123" s="321" t="s">
        <v>157</v>
      </c>
      <c r="F123" s="57">
        <v>257.5</v>
      </c>
      <c r="G123" s="57">
        <f t="shared" si="24"/>
        <v>257.5</v>
      </c>
      <c r="H123" s="57">
        <v>350</v>
      </c>
      <c r="I123" s="57">
        <f t="shared" si="25"/>
        <v>90</v>
      </c>
      <c r="J123" s="45">
        <f t="shared" si="20"/>
        <v>-6.3E-5</v>
      </c>
      <c r="K123" s="72">
        <f t="shared" si="26"/>
        <v>-5.6699999999999997E-3</v>
      </c>
      <c r="L123" s="57">
        <v>0</v>
      </c>
      <c r="M123" s="306">
        <f t="shared" si="22"/>
        <v>0</v>
      </c>
      <c r="N123" s="240"/>
      <c r="O123" s="240"/>
      <c r="P123" s="240"/>
      <c r="Q123" s="240"/>
      <c r="R123" s="241"/>
    </row>
    <row r="124" spans="1:18">
      <c r="A124" s="293">
        <f t="shared" si="19"/>
        <v>116</v>
      </c>
      <c r="B124" s="71" t="s">
        <v>110</v>
      </c>
      <c r="C124" s="71" t="s">
        <v>111</v>
      </c>
      <c r="D124" s="47" t="s">
        <v>102</v>
      </c>
      <c r="E124" s="321" t="s">
        <v>158</v>
      </c>
      <c r="F124" s="57">
        <v>262.5</v>
      </c>
      <c r="G124" s="57">
        <f t="shared" si="24"/>
        <v>262.5</v>
      </c>
      <c r="H124" s="57">
        <v>350</v>
      </c>
      <c r="I124" s="57">
        <f t="shared" si="25"/>
        <v>92</v>
      </c>
      <c r="J124" s="45">
        <f t="shared" si="20"/>
        <v>-6.3E-5</v>
      </c>
      <c r="K124" s="72">
        <f t="shared" si="26"/>
        <v>-5.7959999999999999E-3</v>
      </c>
      <c r="L124" s="57">
        <v>0</v>
      </c>
      <c r="M124" s="306">
        <f t="shared" si="22"/>
        <v>0</v>
      </c>
      <c r="N124" s="240"/>
      <c r="O124" s="240"/>
      <c r="P124" s="240"/>
      <c r="Q124" s="240"/>
      <c r="R124" s="241"/>
    </row>
    <row r="125" spans="1:18">
      <c r="A125" s="293">
        <f t="shared" si="19"/>
        <v>117</v>
      </c>
      <c r="B125" s="71" t="s">
        <v>110</v>
      </c>
      <c r="C125" s="71" t="s">
        <v>111</v>
      </c>
      <c r="D125" s="47" t="s">
        <v>102</v>
      </c>
      <c r="E125" s="321" t="s">
        <v>159</v>
      </c>
      <c r="F125" s="57">
        <v>267.5</v>
      </c>
      <c r="G125" s="57">
        <f t="shared" si="24"/>
        <v>267.5</v>
      </c>
      <c r="H125" s="57">
        <v>350</v>
      </c>
      <c r="I125" s="57">
        <f t="shared" si="25"/>
        <v>94</v>
      </c>
      <c r="J125" s="45">
        <f t="shared" si="20"/>
        <v>-6.3E-5</v>
      </c>
      <c r="K125" s="72">
        <f t="shared" si="26"/>
        <v>-5.9220000000000002E-3</v>
      </c>
      <c r="L125" s="57">
        <v>0</v>
      </c>
      <c r="M125" s="306">
        <f t="shared" si="22"/>
        <v>0</v>
      </c>
      <c r="N125" s="240"/>
      <c r="O125" s="240"/>
      <c r="P125" s="240"/>
      <c r="Q125" s="240"/>
      <c r="R125" s="241"/>
    </row>
    <row r="126" spans="1:18">
      <c r="A126" s="293">
        <f t="shared" si="19"/>
        <v>118</v>
      </c>
      <c r="B126" s="71" t="s">
        <v>110</v>
      </c>
      <c r="C126" s="71" t="s">
        <v>111</v>
      </c>
      <c r="D126" s="47" t="s">
        <v>102</v>
      </c>
      <c r="E126" s="321" t="s">
        <v>160</v>
      </c>
      <c r="F126" s="57">
        <v>272.5</v>
      </c>
      <c r="G126" s="57">
        <f t="shared" si="24"/>
        <v>272.5</v>
      </c>
      <c r="H126" s="57">
        <v>350</v>
      </c>
      <c r="I126" s="57">
        <f t="shared" si="25"/>
        <v>95</v>
      </c>
      <c r="J126" s="45">
        <f t="shared" si="20"/>
        <v>-6.3E-5</v>
      </c>
      <c r="K126" s="72">
        <f t="shared" si="26"/>
        <v>-5.9849999999999999E-3</v>
      </c>
      <c r="L126" s="57">
        <v>0</v>
      </c>
      <c r="M126" s="306">
        <f t="shared" si="22"/>
        <v>0</v>
      </c>
      <c r="N126" s="240"/>
      <c r="O126" s="240"/>
      <c r="P126" s="240"/>
      <c r="Q126" s="240"/>
      <c r="R126" s="241"/>
    </row>
    <row r="127" spans="1:18">
      <c r="A127" s="293">
        <f t="shared" si="19"/>
        <v>119</v>
      </c>
      <c r="B127" s="71" t="s">
        <v>110</v>
      </c>
      <c r="C127" s="71" t="s">
        <v>111</v>
      </c>
      <c r="D127" s="47" t="s">
        <v>102</v>
      </c>
      <c r="E127" s="321" t="s">
        <v>161</v>
      </c>
      <c r="F127" s="57">
        <v>277.5</v>
      </c>
      <c r="G127" s="57">
        <f t="shared" si="24"/>
        <v>277.5</v>
      </c>
      <c r="H127" s="57">
        <v>350</v>
      </c>
      <c r="I127" s="57">
        <f t="shared" si="25"/>
        <v>97</v>
      </c>
      <c r="J127" s="45">
        <f t="shared" si="20"/>
        <v>-6.3E-5</v>
      </c>
      <c r="K127" s="72">
        <f t="shared" si="26"/>
        <v>-6.1110000000000001E-3</v>
      </c>
      <c r="L127" s="57">
        <v>0</v>
      </c>
      <c r="M127" s="306">
        <f t="shared" si="22"/>
        <v>0</v>
      </c>
      <c r="N127" s="240"/>
      <c r="O127" s="240"/>
      <c r="P127" s="240"/>
      <c r="Q127" s="240"/>
      <c r="R127" s="241"/>
    </row>
    <row r="128" spans="1:18">
      <c r="A128" s="293">
        <f t="shared" si="19"/>
        <v>120</v>
      </c>
      <c r="B128" s="71" t="s">
        <v>110</v>
      </c>
      <c r="C128" s="71" t="s">
        <v>111</v>
      </c>
      <c r="D128" s="47" t="s">
        <v>102</v>
      </c>
      <c r="E128" s="321" t="s">
        <v>162</v>
      </c>
      <c r="F128" s="57">
        <v>282.5</v>
      </c>
      <c r="G128" s="57">
        <f t="shared" si="24"/>
        <v>282.5</v>
      </c>
      <c r="H128" s="57">
        <v>350</v>
      </c>
      <c r="I128" s="57">
        <f t="shared" si="25"/>
        <v>99</v>
      </c>
      <c r="J128" s="45">
        <f t="shared" si="20"/>
        <v>-6.3E-5</v>
      </c>
      <c r="K128" s="72">
        <f t="shared" si="26"/>
        <v>-6.2370000000000004E-3</v>
      </c>
      <c r="L128" s="57">
        <v>0</v>
      </c>
      <c r="M128" s="306">
        <f t="shared" si="22"/>
        <v>0</v>
      </c>
      <c r="N128" s="240"/>
      <c r="O128" s="240"/>
      <c r="P128" s="240"/>
      <c r="Q128" s="240"/>
      <c r="R128" s="241"/>
    </row>
    <row r="129" spans="1:18">
      <c r="A129" s="293">
        <f t="shared" si="19"/>
        <v>121</v>
      </c>
      <c r="B129" s="71" t="s">
        <v>110</v>
      </c>
      <c r="C129" s="71" t="s">
        <v>111</v>
      </c>
      <c r="D129" s="47" t="s">
        <v>102</v>
      </c>
      <c r="E129" s="321" t="s">
        <v>163</v>
      </c>
      <c r="F129" s="57">
        <v>287.5</v>
      </c>
      <c r="G129" s="57">
        <f t="shared" si="24"/>
        <v>287.5</v>
      </c>
      <c r="H129" s="57">
        <v>350</v>
      </c>
      <c r="I129" s="57">
        <f t="shared" si="25"/>
        <v>101</v>
      </c>
      <c r="J129" s="45">
        <f t="shared" si="20"/>
        <v>-6.3E-5</v>
      </c>
      <c r="K129" s="72">
        <f t="shared" si="26"/>
        <v>-6.3629999999999997E-3</v>
      </c>
      <c r="L129" s="57">
        <v>0</v>
      </c>
      <c r="M129" s="306">
        <f t="shared" si="22"/>
        <v>0</v>
      </c>
      <c r="N129" s="240"/>
      <c r="O129" s="240"/>
      <c r="P129" s="240"/>
      <c r="Q129" s="240"/>
      <c r="R129" s="241"/>
    </row>
    <row r="130" spans="1:18">
      <c r="A130" s="293">
        <f t="shared" si="19"/>
        <v>122</v>
      </c>
      <c r="B130" s="71" t="s">
        <v>110</v>
      </c>
      <c r="C130" s="71" t="s">
        <v>111</v>
      </c>
      <c r="D130" s="47" t="s">
        <v>102</v>
      </c>
      <c r="E130" s="321" t="s">
        <v>164</v>
      </c>
      <c r="F130" s="57">
        <v>292.5</v>
      </c>
      <c r="G130" s="57">
        <f t="shared" si="24"/>
        <v>292.5</v>
      </c>
      <c r="H130" s="57">
        <v>350</v>
      </c>
      <c r="I130" s="57">
        <f t="shared" si="25"/>
        <v>102</v>
      </c>
      <c r="J130" s="45">
        <f t="shared" si="20"/>
        <v>-6.3E-5</v>
      </c>
      <c r="K130" s="72">
        <f t="shared" si="26"/>
        <v>-6.4260000000000003E-3</v>
      </c>
      <c r="L130" s="57">
        <v>0</v>
      </c>
      <c r="M130" s="306">
        <f t="shared" si="22"/>
        <v>0</v>
      </c>
      <c r="N130" s="240"/>
      <c r="O130" s="240"/>
      <c r="P130" s="240"/>
      <c r="Q130" s="240"/>
      <c r="R130" s="241"/>
    </row>
    <row r="131" spans="1:18">
      <c r="A131" s="293">
        <f t="shared" si="19"/>
        <v>123</v>
      </c>
      <c r="B131" s="71" t="s">
        <v>110</v>
      </c>
      <c r="C131" s="71" t="s">
        <v>111</v>
      </c>
      <c r="D131" s="47" t="s">
        <v>102</v>
      </c>
      <c r="E131" s="321" t="s">
        <v>165</v>
      </c>
      <c r="F131" s="57">
        <v>297.5</v>
      </c>
      <c r="G131" s="57">
        <f t="shared" si="24"/>
        <v>297.5</v>
      </c>
      <c r="H131" s="57">
        <v>350</v>
      </c>
      <c r="I131" s="57">
        <f t="shared" si="25"/>
        <v>104</v>
      </c>
      <c r="J131" s="45">
        <f t="shared" si="20"/>
        <v>-6.3E-5</v>
      </c>
      <c r="K131" s="72">
        <f t="shared" si="26"/>
        <v>-6.5519999999999997E-3</v>
      </c>
      <c r="L131" s="57">
        <v>0</v>
      </c>
      <c r="M131" s="306">
        <f t="shared" si="22"/>
        <v>0</v>
      </c>
      <c r="N131" s="240"/>
      <c r="O131" s="240"/>
      <c r="P131" s="240"/>
      <c r="Q131" s="240"/>
      <c r="R131" s="241"/>
    </row>
    <row r="132" spans="1:18">
      <c r="A132" s="293">
        <f t="shared" si="19"/>
        <v>124</v>
      </c>
      <c r="B132" s="240"/>
      <c r="C132" s="240"/>
      <c r="D132" s="240"/>
      <c r="E132" s="240"/>
      <c r="F132" s="240"/>
      <c r="G132" s="240"/>
      <c r="H132" s="240"/>
      <c r="I132" s="240"/>
      <c r="J132" s="240"/>
      <c r="K132" s="330"/>
      <c r="L132" s="261"/>
      <c r="M132" s="240"/>
      <c r="N132" s="240"/>
      <c r="O132" s="240"/>
      <c r="P132" s="240"/>
      <c r="Q132" s="240"/>
      <c r="R132" s="241"/>
    </row>
    <row r="133" spans="1:18">
      <c r="A133" s="293">
        <f t="shared" si="19"/>
        <v>125</v>
      </c>
      <c r="B133" s="240"/>
      <c r="C133" s="240"/>
      <c r="D133" s="240"/>
      <c r="E133" s="240"/>
      <c r="F133" s="240"/>
      <c r="G133" s="240"/>
      <c r="H133" s="240"/>
      <c r="I133" s="240"/>
      <c r="J133" s="240"/>
      <c r="K133" s="330"/>
      <c r="L133" s="304">
        <f>SUM(L7:L131)</f>
        <v>111915</v>
      </c>
      <c r="M133" s="307">
        <f>SUM(M7:M132)</f>
        <v>-2119.4304912081634</v>
      </c>
      <c r="N133" s="240"/>
      <c r="O133" s="240"/>
      <c r="P133" s="240"/>
      <c r="Q133" s="240"/>
      <c r="R133" s="241"/>
    </row>
    <row r="134" spans="1:18">
      <c r="A134" s="293">
        <f t="shared" si="19"/>
        <v>126</v>
      </c>
      <c r="B134" s="240"/>
      <c r="C134" s="240"/>
      <c r="D134" s="240"/>
      <c r="E134" s="240"/>
      <c r="F134" s="240"/>
      <c r="G134" s="240"/>
      <c r="H134" s="240"/>
      <c r="I134" s="240"/>
      <c r="J134" s="240"/>
      <c r="K134" s="330"/>
      <c r="L134" s="314"/>
      <c r="M134" s="240"/>
      <c r="N134" s="240"/>
      <c r="O134" s="240"/>
      <c r="P134" s="240"/>
      <c r="Q134" s="240"/>
      <c r="R134" s="241"/>
    </row>
    <row r="135" spans="1:18">
      <c r="A135" s="293">
        <f t="shared" ref="A135:A137" si="27">ROW(A127)</f>
        <v>127</v>
      </c>
      <c r="B135" s="240"/>
      <c r="C135" s="240"/>
      <c r="D135" s="240"/>
      <c r="E135" s="240"/>
      <c r="F135" s="240"/>
      <c r="G135" s="240"/>
      <c r="H135" s="240"/>
      <c r="I135" s="240"/>
      <c r="J135" s="240"/>
      <c r="K135" s="330"/>
      <c r="L135" s="314"/>
      <c r="M135" s="307">
        <f>+'Rate Spread &amp; Design'!J23</f>
        <v>-58875.766150090014</v>
      </c>
      <c r="N135" s="240"/>
      <c r="O135" s="240"/>
      <c r="P135" s="240"/>
      <c r="Q135" s="240"/>
      <c r="R135" s="241"/>
    </row>
    <row r="136" spans="1:18">
      <c r="A136" s="293">
        <f t="shared" si="27"/>
        <v>128</v>
      </c>
      <c r="B136" s="240"/>
      <c r="C136" s="240"/>
      <c r="D136" s="240"/>
      <c r="E136" s="240"/>
      <c r="F136" s="240"/>
      <c r="G136" s="240"/>
      <c r="H136" s="240"/>
      <c r="I136" s="240"/>
      <c r="J136" s="240"/>
      <c r="K136" s="330"/>
      <c r="L136" s="240"/>
      <c r="M136" s="305"/>
      <c r="N136" s="240"/>
      <c r="O136" s="240"/>
      <c r="P136" s="240"/>
      <c r="Q136" s="240"/>
      <c r="R136" s="241"/>
    </row>
    <row r="137" spans="1:18">
      <c r="A137" s="293">
        <f t="shared" si="27"/>
        <v>129</v>
      </c>
      <c r="B137" s="240"/>
      <c r="C137" s="240"/>
      <c r="D137" s="240"/>
      <c r="E137" s="240"/>
      <c r="F137" s="240"/>
      <c r="G137" s="240"/>
      <c r="H137" s="240"/>
      <c r="I137" s="240"/>
      <c r="J137" s="240"/>
      <c r="K137" s="330"/>
      <c r="L137" s="264"/>
      <c r="M137" s="322">
        <f>+M135-M133</f>
        <v>-56756.33565888185</v>
      </c>
      <c r="N137" s="240"/>
      <c r="O137" s="240"/>
      <c r="P137" s="240"/>
      <c r="Q137" s="240"/>
      <c r="R137" s="241"/>
    </row>
    <row r="138" spans="1:18" ht="13.5" thickBot="1">
      <c r="A138" s="315">
        <f>ROW(A130)</f>
        <v>130</v>
      </c>
      <c r="B138" s="270"/>
      <c r="C138" s="270"/>
      <c r="D138" s="270"/>
      <c r="E138" s="270"/>
      <c r="F138" s="270"/>
      <c r="G138" s="270"/>
      <c r="H138" s="270"/>
      <c r="I138" s="270"/>
      <c r="J138" s="270"/>
      <c r="K138" s="331"/>
      <c r="L138" s="270"/>
      <c r="M138" s="316">
        <f>+M137/M135</f>
        <v>0.96400164906890262</v>
      </c>
      <c r="N138" s="270"/>
      <c r="O138" s="270"/>
      <c r="P138" s="270"/>
      <c r="Q138" s="270"/>
      <c r="R138" s="326"/>
    </row>
  </sheetData>
  <mergeCells count="2">
    <mergeCell ref="A1:M1"/>
    <mergeCell ref="A2:M2"/>
  </mergeCells>
  <phoneticPr fontId="6" type="noConversion"/>
  <printOptions horizontalCentered="1"/>
  <pageMargins left="0.5" right="0.5" top="1" bottom="0.75" header="0.5" footer="0.5"/>
  <pageSetup scale="62" fitToHeight="9" orientation="landscape" r:id="rId1"/>
  <headerFooter alignWithMargins="0">
    <oddFooter>&amp;LTestimony of Christopher T. Mickelson
Docket UE-130617 et al&amp;R&amp;F
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zoomScaleNormal="100" workbookViewId="0">
      <selection activeCell="G32" sqref="G32"/>
    </sheetView>
  </sheetViews>
  <sheetFormatPr defaultColWidth="13.28515625" defaultRowHeight="12.75"/>
  <cols>
    <col min="1" max="1" width="4.42578125" style="74" bestFit="1" customWidth="1"/>
    <col min="2" max="2" width="20.28515625" style="74" bestFit="1" customWidth="1"/>
    <col min="3" max="4" width="15" style="74" bestFit="1" customWidth="1"/>
    <col min="5" max="5" width="10.7109375" style="74" customWidth="1"/>
    <col min="6" max="6" width="10.7109375" style="74" bestFit="1" customWidth="1"/>
    <col min="7" max="7" width="12.42578125" style="74" bestFit="1" customWidth="1"/>
    <col min="8" max="9" width="12.7109375" style="74" bestFit="1" customWidth="1"/>
    <col min="10" max="10" width="15" style="74" bestFit="1" customWidth="1"/>
    <col min="11" max="11" width="10.7109375" style="74" bestFit="1" customWidth="1"/>
    <col min="12" max="12" width="10.42578125" style="74" bestFit="1" customWidth="1"/>
    <col min="13" max="16384" width="13.28515625" style="74"/>
  </cols>
  <sheetData>
    <row r="1" spans="1:12">
      <c r="A1" s="363" t="s">
        <v>28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</row>
    <row r="2" spans="1:12">
      <c r="A2" s="363" t="s">
        <v>181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>
      <c r="A3" s="363" t="s">
        <v>182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12">
      <c r="A4" s="363" t="s">
        <v>183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ht="13.5" thickBot="1"/>
    <row r="6" spans="1:12" ht="13.5" thickBot="1">
      <c r="C6" s="364" t="s">
        <v>184</v>
      </c>
      <c r="D6" s="365"/>
      <c r="E6" s="365"/>
      <c r="F6" s="365"/>
      <c r="G6" s="365"/>
      <c r="H6" s="365"/>
      <c r="I6" s="365"/>
      <c r="J6" s="364" t="s">
        <v>185</v>
      </c>
      <c r="K6" s="365"/>
      <c r="L6" s="366"/>
    </row>
    <row r="7" spans="1:12" ht="21.75" customHeight="1" thickBot="1">
      <c r="C7" s="75" t="s">
        <v>186</v>
      </c>
      <c r="D7" s="76" t="s">
        <v>187</v>
      </c>
      <c r="E7" s="77" t="s">
        <v>188</v>
      </c>
      <c r="F7" s="76" t="s">
        <v>189</v>
      </c>
      <c r="G7" s="76" t="s">
        <v>190</v>
      </c>
      <c r="H7" s="76" t="s">
        <v>191</v>
      </c>
      <c r="I7" s="76" t="s">
        <v>192</v>
      </c>
      <c r="J7" s="78"/>
      <c r="K7" s="79"/>
      <c r="L7" s="80"/>
    </row>
    <row r="8" spans="1:12" s="81" customFormat="1" ht="77.25" customHeight="1" thickBot="1">
      <c r="A8" s="81" t="s">
        <v>60</v>
      </c>
      <c r="B8" s="81" t="s">
        <v>25</v>
      </c>
      <c r="C8" s="82" t="s">
        <v>193</v>
      </c>
      <c r="D8" s="83" t="s">
        <v>194</v>
      </c>
      <c r="E8" s="83" t="s">
        <v>195</v>
      </c>
      <c r="F8" s="83" t="s">
        <v>196</v>
      </c>
      <c r="G8" s="83" t="s">
        <v>197</v>
      </c>
      <c r="H8" s="83" t="s">
        <v>198</v>
      </c>
      <c r="I8" s="83" t="s">
        <v>199</v>
      </c>
      <c r="J8" s="82" t="s">
        <v>200</v>
      </c>
      <c r="K8" s="83" t="s">
        <v>195</v>
      </c>
      <c r="L8" s="84" t="s">
        <v>201</v>
      </c>
    </row>
    <row r="9" spans="1:12">
      <c r="A9" s="75">
        <v>1</v>
      </c>
      <c r="B9" s="85">
        <v>7</v>
      </c>
      <c r="C9" s="86">
        <f t="shared" ref="C9:C22" si="0">ROUND(+J9,0)</f>
        <v>11660620432</v>
      </c>
      <c r="D9" s="87">
        <f t="shared" ref="D9:D18" si="1">+C9</f>
        <v>11660620432</v>
      </c>
      <c r="E9" s="87">
        <f t="shared" ref="E9:E22" si="2">ROUND(+K9,0)</f>
        <v>2386829</v>
      </c>
      <c r="F9" s="87">
        <f t="shared" ref="F9:G14" si="3">+E9</f>
        <v>2386829</v>
      </c>
      <c r="G9" s="87">
        <f t="shared" si="3"/>
        <v>2386829</v>
      </c>
      <c r="H9" s="87">
        <f t="shared" ref="H9:H18" si="4">+I9</f>
        <v>2556735</v>
      </c>
      <c r="I9" s="87">
        <f t="shared" ref="I9:I14" si="5">ROUND(+L9,0)</f>
        <v>2556735</v>
      </c>
      <c r="J9" s="88">
        <f>+'UE-111048 LR - ENERGY'!J22</f>
        <v>11660620431.891413</v>
      </c>
      <c r="K9" s="89">
        <f>'UE-111048 LR - CP DEM'!$D$209</f>
        <v>2386828.8653000002</v>
      </c>
      <c r="L9" s="90">
        <f>'UE-111048 LR - CP DEM'!$D$213</f>
        <v>2556735.2389333327</v>
      </c>
    </row>
    <row r="10" spans="1:12">
      <c r="A10" s="91">
        <f t="shared" ref="A10:A24" si="6">+A9+1</f>
        <v>2</v>
      </c>
      <c r="B10" s="92">
        <v>24</v>
      </c>
      <c r="C10" s="86">
        <f t="shared" si="0"/>
        <v>2822861364</v>
      </c>
      <c r="D10" s="87">
        <f t="shared" si="1"/>
        <v>2822861364</v>
      </c>
      <c r="E10" s="87">
        <f t="shared" si="2"/>
        <v>419632</v>
      </c>
      <c r="F10" s="87">
        <f t="shared" si="3"/>
        <v>419632</v>
      </c>
      <c r="G10" s="87">
        <f t="shared" si="3"/>
        <v>419632</v>
      </c>
      <c r="H10" s="87">
        <f t="shared" si="4"/>
        <v>443234</v>
      </c>
      <c r="I10" s="87">
        <f t="shared" si="5"/>
        <v>443234</v>
      </c>
      <c r="J10" s="88">
        <f>+'UE-111048 LR - ENERGY'!J23</f>
        <v>2822861364.1817956</v>
      </c>
      <c r="K10" s="89">
        <f>'UE-111048 LR - CP DEM'!$F$209</f>
        <v>419631.84719999967</v>
      </c>
      <c r="L10" s="90">
        <f>'UE-111048 LR - CP DEM'!$F$213</f>
        <v>443234.19533333328</v>
      </c>
    </row>
    <row r="11" spans="1:12">
      <c r="A11" s="91">
        <f t="shared" si="6"/>
        <v>3</v>
      </c>
      <c r="B11" s="92">
        <v>25</v>
      </c>
      <c r="C11" s="86">
        <f t="shared" si="0"/>
        <v>3186207612</v>
      </c>
      <c r="D11" s="87">
        <f t="shared" si="1"/>
        <v>3186207612</v>
      </c>
      <c r="E11" s="87">
        <f t="shared" si="2"/>
        <v>432923</v>
      </c>
      <c r="F11" s="87">
        <f t="shared" si="3"/>
        <v>432923</v>
      </c>
      <c r="G11" s="87">
        <f t="shared" si="3"/>
        <v>432923</v>
      </c>
      <c r="H11" s="87">
        <f t="shared" si="4"/>
        <v>450301</v>
      </c>
      <c r="I11" s="87">
        <f t="shared" si="5"/>
        <v>450301</v>
      </c>
      <c r="J11" s="88">
        <f>SUM('UE-111048 LR - ENERGY'!J24,'UE-111048 LR - ENERGY'!J26)</f>
        <v>3186207611.5196123</v>
      </c>
      <c r="K11" s="89">
        <f>SUM('UE-111048 LR - CP DEM'!$G$209,'UE-111048 LR - CP DEM'!$I$209)</f>
        <v>432923.37865000003</v>
      </c>
      <c r="L11" s="90">
        <f>SUM('UE-111048 LR - CP DEM'!$G$213,'UE-111048 LR - CP DEM'!$I$213)</f>
        <v>450300.7294666667</v>
      </c>
    </row>
    <row r="12" spans="1:12">
      <c r="A12" s="91">
        <f t="shared" si="6"/>
        <v>4</v>
      </c>
      <c r="B12" s="92">
        <v>26</v>
      </c>
      <c r="C12" s="86">
        <f t="shared" si="0"/>
        <v>2195985035</v>
      </c>
      <c r="D12" s="87">
        <f t="shared" si="1"/>
        <v>2195985035</v>
      </c>
      <c r="E12" s="87">
        <f t="shared" si="2"/>
        <v>281820</v>
      </c>
      <c r="F12" s="87">
        <f t="shared" si="3"/>
        <v>281820</v>
      </c>
      <c r="G12" s="87">
        <f t="shared" si="3"/>
        <v>281820</v>
      </c>
      <c r="H12" s="87">
        <f t="shared" si="4"/>
        <v>289890</v>
      </c>
      <c r="I12" s="87">
        <f t="shared" si="5"/>
        <v>289890</v>
      </c>
      <c r="J12" s="88">
        <f>+'UE-111048 LR - ENERGY'!J25</f>
        <v>2195985035.1649451</v>
      </c>
      <c r="K12" s="89">
        <f>'UE-111048 LR - CP DEM'!$H$209</f>
        <v>281820.18034999986</v>
      </c>
      <c r="L12" s="90">
        <f>'UE-111048 LR - CP DEM'!$H$213</f>
        <v>289889.6757333334</v>
      </c>
    </row>
    <row r="13" spans="1:12">
      <c r="A13" s="91">
        <f t="shared" si="6"/>
        <v>5</v>
      </c>
      <c r="B13" s="92">
        <v>31</v>
      </c>
      <c r="C13" s="86">
        <f t="shared" si="0"/>
        <v>1379122904</v>
      </c>
      <c r="D13" s="87">
        <f t="shared" si="1"/>
        <v>1379122904</v>
      </c>
      <c r="E13" s="87">
        <f t="shared" si="2"/>
        <v>166393</v>
      </c>
      <c r="F13" s="87">
        <f t="shared" si="3"/>
        <v>166393</v>
      </c>
      <c r="G13" s="87">
        <f t="shared" si="3"/>
        <v>166393</v>
      </c>
      <c r="H13" s="87">
        <f t="shared" si="4"/>
        <v>167530</v>
      </c>
      <c r="I13" s="87">
        <f t="shared" si="5"/>
        <v>167530</v>
      </c>
      <c r="J13" s="88">
        <f>+'UE-111048 LR - ENERGY'!J27</f>
        <v>1379122904.0562222</v>
      </c>
      <c r="K13" s="89">
        <f>'UE-111048 LR - CP DEM'!$J$209</f>
        <v>166392.59670000002</v>
      </c>
      <c r="L13" s="90">
        <f>'UE-111048 LR - CP DEM'!$J$213</f>
        <v>167529.68280000004</v>
      </c>
    </row>
    <row r="14" spans="1:12">
      <c r="A14" s="91">
        <f t="shared" si="6"/>
        <v>6</v>
      </c>
      <c r="B14" s="92">
        <v>35</v>
      </c>
      <c r="C14" s="86">
        <f t="shared" si="0"/>
        <v>4806559</v>
      </c>
      <c r="D14" s="87">
        <f t="shared" si="1"/>
        <v>4806559</v>
      </c>
      <c r="E14" s="87">
        <f t="shared" si="2"/>
        <v>4</v>
      </c>
      <c r="F14" s="87">
        <f t="shared" si="3"/>
        <v>4</v>
      </c>
      <c r="G14" s="87">
        <f t="shared" si="3"/>
        <v>4</v>
      </c>
      <c r="H14" s="87">
        <f t="shared" si="4"/>
        <v>4</v>
      </c>
      <c r="I14" s="87">
        <f t="shared" si="5"/>
        <v>4</v>
      </c>
      <c r="J14" s="88">
        <f>+'UE-111048 LR - ENERGY'!J28</f>
        <v>4806559.1705745365</v>
      </c>
      <c r="K14" s="89">
        <f>'UE-111048 LR - CP DEM'!$K$209</f>
        <v>4.1557000000000013</v>
      </c>
      <c r="L14" s="90">
        <f>'UE-111048 LR - CP DEM'!$K$213</f>
        <v>4.1150666666666655</v>
      </c>
    </row>
    <row r="15" spans="1:12">
      <c r="A15" s="91">
        <f t="shared" si="6"/>
        <v>7</v>
      </c>
      <c r="B15" s="92">
        <v>43</v>
      </c>
      <c r="C15" s="86">
        <f t="shared" si="0"/>
        <v>154110146</v>
      </c>
      <c r="D15" s="87">
        <f t="shared" si="1"/>
        <v>154110146</v>
      </c>
      <c r="E15" s="87">
        <f t="shared" si="2"/>
        <v>30414</v>
      </c>
      <c r="F15" s="87">
        <v>0</v>
      </c>
      <c r="G15" s="87">
        <f>+F15</f>
        <v>0</v>
      </c>
      <c r="H15" s="87">
        <f t="shared" si="4"/>
        <v>0</v>
      </c>
      <c r="I15" s="87">
        <v>0</v>
      </c>
      <c r="J15" s="88">
        <f>+'UE-111048 LR - ENERGY'!J30</f>
        <v>154110146.36778605</v>
      </c>
      <c r="K15" s="89">
        <f>'UE-111048 LR - CP DEM'!$M$209</f>
        <v>30414.003950000013</v>
      </c>
      <c r="L15" s="90">
        <f>'UE-111048 LR - CP DEM'!$M$213</f>
        <v>35309.650533333341</v>
      </c>
    </row>
    <row r="16" spans="1:12">
      <c r="A16" s="91">
        <f t="shared" si="6"/>
        <v>8</v>
      </c>
      <c r="B16" s="92">
        <v>40</v>
      </c>
      <c r="C16" s="86">
        <f t="shared" si="0"/>
        <v>751035933</v>
      </c>
      <c r="D16" s="87">
        <f t="shared" si="1"/>
        <v>751035933</v>
      </c>
      <c r="E16" s="87">
        <f t="shared" si="2"/>
        <v>87021</v>
      </c>
      <c r="F16" s="87">
        <f>+E16</f>
        <v>87021</v>
      </c>
      <c r="G16" s="87">
        <f>+F16</f>
        <v>87021</v>
      </c>
      <c r="H16" s="87">
        <f t="shared" si="4"/>
        <v>89252</v>
      </c>
      <c r="I16" s="87">
        <f>ROUND(+L16,0)</f>
        <v>89252</v>
      </c>
      <c r="J16" s="88">
        <f>+'UE-111048 LR - ENERGY'!J29</f>
        <v>751035932.55847645</v>
      </c>
      <c r="K16" s="89">
        <f>'UE-111048 LR - CP DEM'!$L$209</f>
        <v>87020.608949999994</v>
      </c>
      <c r="L16" s="90">
        <f>'UE-111048 LR - CP DEM'!$L$213</f>
        <v>89252.268533333336</v>
      </c>
    </row>
    <row r="17" spans="1:12">
      <c r="A17" s="91">
        <f t="shared" si="6"/>
        <v>9</v>
      </c>
      <c r="B17" s="92" t="s">
        <v>22</v>
      </c>
      <c r="C17" s="86">
        <f t="shared" si="0"/>
        <v>593080320</v>
      </c>
      <c r="D17" s="87">
        <f t="shared" si="1"/>
        <v>593080320</v>
      </c>
      <c r="E17" s="87">
        <f t="shared" si="2"/>
        <v>73926</v>
      </c>
      <c r="F17" s="87">
        <f>ROUND(+'UE-111048 LR - CP DEM'!$O$209,0)</f>
        <v>67993</v>
      </c>
      <c r="G17" s="87">
        <f>+F17</f>
        <v>67993</v>
      </c>
      <c r="H17" s="87">
        <f t="shared" si="4"/>
        <v>69540</v>
      </c>
      <c r="I17" s="87">
        <f>ROUND(+'UE-111048 LR - CP DEM'!$O$213,0)</f>
        <v>69540</v>
      </c>
      <c r="J17" s="88">
        <f>SUM('UE-111048 LR - ENERGY'!J31:J32)</f>
        <v>593080320.0510813</v>
      </c>
      <c r="K17" s="89">
        <f>SUM('UE-111048 LR - CP DEM'!$N$209:$O$209)</f>
        <v>73926.304149999996</v>
      </c>
      <c r="L17" s="90">
        <f>SUM('UE-111048 LR - CP DEM'!$N$213:$O$213)</f>
        <v>74852.58666666667</v>
      </c>
    </row>
    <row r="18" spans="1:12">
      <c r="A18" s="91">
        <f t="shared" si="6"/>
        <v>10</v>
      </c>
      <c r="B18" s="92" t="s">
        <v>95</v>
      </c>
      <c r="C18" s="86">
        <f t="shared" si="0"/>
        <v>90893526</v>
      </c>
      <c r="D18" s="87">
        <f t="shared" si="1"/>
        <v>90893526</v>
      </c>
      <c r="E18" s="87">
        <f t="shared" si="2"/>
        <v>13639</v>
      </c>
      <c r="F18" s="87">
        <f>+E18</f>
        <v>13639</v>
      </c>
      <c r="G18" s="87">
        <f>+F18</f>
        <v>13639</v>
      </c>
      <c r="H18" s="87">
        <f t="shared" si="4"/>
        <v>10941</v>
      </c>
      <c r="I18" s="87">
        <f>ROUND(+L18,0)</f>
        <v>10941</v>
      </c>
      <c r="J18" s="88">
        <f>+'UE-111048 LR - ENERGY'!J34</f>
        <v>90893525.596063375</v>
      </c>
      <c r="K18" s="89">
        <f>SUM('UE-111048 LR - CP DEM'!$P$209:$Q$209)</f>
        <v>13639.117650000007</v>
      </c>
      <c r="L18" s="90">
        <f>SUM('UE-111048 LR - CP DEM'!$P$213:$Q$213)</f>
        <v>10941.163733333335</v>
      </c>
    </row>
    <row r="19" spans="1:12">
      <c r="A19" s="91">
        <f t="shared" si="6"/>
        <v>11</v>
      </c>
      <c r="B19" s="92" t="s">
        <v>202</v>
      </c>
      <c r="C19" s="86">
        <f t="shared" si="0"/>
        <v>110407161</v>
      </c>
      <c r="D19" s="87">
        <v>0</v>
      </c>
      <c r="E19" s="87">
        <f t="shared" si="2"/>
        <v>11481</v>
      </c>
      <c r="F19" s="87">
        <f>+E19</f>
        <v>11481</v>
      </c>
      <c r="G19" s="87">
        <v>0</v>
      </c>
      <c r="H19" s="87">
        <f>ROUND(+L19,0)</f>
        <v>11084</v>
      </c>
      <c r="I19" s="87">
        <v>0</v>
      </c>
      <c r="J19" s="88">
        <f>+'UE-111048 LR - ENERGY'!J43</f>
        <v>110407160.77246463</v>
      </c>
      <c r="K19" s="89">
        <f>'UE-111048 LR - CP DEM'!$V$209</f>
        <v>11480.515050000004</v>
      </c>
      <c r="L19" s="90">
        <f>'UE-111048 LR - CP DEM'!$V$213</f>
        <v>11083.825199999999</v>
      </c>
    </row>
    <row r="20" spans="1:12">
      <c r="A20" s="91">
        <f t="shared" si="6"/>
        <v>12</v>
      </c>
      <c r="B20" s="93" t="s">
        <v>203</v>
      </c>
      <c r="C20" s="86">
        <f t="shared" si="0"/>
        <v>1912332181</v>
      </c>
      <c r="D20" s="87">
        <v>0</v>
      </c>
      <c r="E20" s="87">
        <f t="shared" si="2"/>
        <v>233012</v>
      </c>
      <c r="F20" s="87">
        <f>+E20</f>
        <v>233012</v>
      </c>
      <c r="G20" s="87">
        <v>0</v>
      </c>
      <c r="H20" s="87">
        <f>ROUND(+L20,0)</f>
        <v>232814</v>
      </c>
      <c r="I20" s="87">
        <v>0</v>
      </c>
      <c r="J20" s="88">
        <f>SUM('UE-111048 LR - ENERGY'!J41:J42)</f>
        <v>1912332180.7780929</v>
      </c>
      <c r="K20" s="89">
        <f>SUM('UE-111048 LR - CP DEM'!$T$209:$U$209)</f>
        <v>233012.11454999979</v>
      </c>
      <c r="L20" s="90">
        <f>SUM('UE-111048 LR - CP DEM'!$T$213:$U$213)</f>
        <v>232814.11493333324</v>
      </c>
    </row>
    <row r="21" spans="1:12">
      <c r="A21" s="91">
        <f t="shared" si="6"/>
        <v>13</v>
      </c>
      <c r="B21" s="93" t="s">
        <v>204</v>
      </c>
      <c r="C21" s="86">
        <f t="shared" si="0"/>
        <v>151962728</v>
      </c>
      <c r="D21" s="87">
        <v>0</v>
      </c>
      <c r="E21" s="87">
        <f t="shared" si="2"/>
        <v>17814</v>
      </c>
      <c r="F21" s="87">
        <f>+E21</f>
        <v>17814</v>
      </c>
      <c r="G21" s="87">
        <v>0</v>
      </c>
      <c r="H21" s="87">
        <f>ROUND(+L21,0)</f>
        <v>17790</v>
      </c>
      <c r="I21" s="87">
        <v>0</v>
      </c>
      <c r="J21" s="88">
        <f>+'UE-111048 LR - ENERGY'!J44</f>
        <v>151962728.38652003</v>
      </c>
      <c r="K21" s="89">
        <f>'UE-111048 LR - CP DEM'!$S$209</f>
        <v>17814.26815</v>
      </c>
      <c r="L21" s="90">
        <f>'UE-111048 LR - CP DEM'!$S$213</f>
        <v>17789.976000000006</v>
      </c>
    </row>
    <row r="22" spans="1:12">
      <c r="A22" s="91">
        <f t="shared" si="6"/>
        <v>14</v>
      </c>
      <c r="B22" s="92" t="s">
        <v>23</v>
      </c>
      <c r="C22" s="86">
        <f t="shared" si="0"/>
        <v>7606107</v>
      </c>
      <c r="D22" s="87">
        <f>+C22</f>
        <v>7606107</v>
      </c>
      <c r="E22" s="87">
        <f t="shared" si="2"/>
        <v>1529</v>
      </c>
      <c r="F22" s="87">
        <f>+E22</f>
        <v>1529</v>
      </c>
      <c r="G22" s="87">
        <f>+F22</f>
        <v>1529</v>
      </c>
      <c r="H22" s="87">
        <f>+I22</f>
        <v>1617</v>
      </c>
      <c r="I22" s="87">
        <f>ROUND(+L22,0)</f>
        <v>1617</v>
      </c>
      <c r="J22" s="88">
        <f>+'UE-111048 LR - ENERGY'!J33</f>
        <v>7606106.5739187095</v>
      </c>
      <c r="K22" s="89">
        <f>'UE-111048 LR - CP DEM'!$E$209</f>
        <v>1528.9434499999991</v>
      </c>
      <c r="L22" s="90">
        <f>'UE-111048 LR - CP DEM'!$E$213</f>
        <v>1617.3625333333337</v>
      </c>
    </row>
    <row r="23" spans="1:12">
      <c r="A23" s="91">
        <f t="shared" si="6"/>
        <v>15</v>
      </c>
      <c r="B23" s="94"/>
      <c r="C23" s="78"/>
      <c r="D23" s="94"/>
      <c r="E23" s="94"/>
      <c r="F23" s="94"/>
      <c r="G23" s="94"/>
      <c r="H23" s="94"/>
      <c r="I23" s="94"/>
      <c r="J23" s="88"/>
      <c r="K23" s="89"/>
      <c r="L23" s="90"/>
    </row>
    <row r="24" spans="1:12">
      <c r="A24" s="91">
        <f t="shared" si="6"/>
        <v>16</v>
      </c>
      <c r="B24" s="94" t="s">
        <v>19</v>
      </c>
      <c r="C24" s="86">
        <f>SUM(C9:C23)</f>
        <v>25021032008</v>
      </c>
      <c r="D24" s="87">
        <f t="shared" ref="D24:L24" si="7">SUM(D9:D23)</f>
        <v>22846329938</v>
      </c>
      <c r="E24" s="87">
        <f>SUM(E9:E23)</f>
        <v>4156437</v>
      </c>
      <c r="F24" s="87">
        <f t="shared" si="7"/>
        <v>4120090</v>
      </c>
      <c r="G24" s="87">
        <f t="shared" si="7"/>
        <v>3857783</v>
      </c>
      <c r="H24" s="87">
        <f t="shared" si="7"/>
        <v>4340732</v>
      </c>
      <c r="I24" s="87">
        <f t="shared" si="7"/>
        <v>4079044</v>
      </c>
      <c r="J24" s="88">
        <f>SUM(J9:J23)</f>
        <v>25021032007.068958</v>
      </c>
      <c r="K24" s="89">
        <f>SUM(K9:K23)</f>
        <v>4156436.8997999993</v>
      </c>
      <c r="L24" s="90">
        <f t="shared" si="7"/>
        <v>4381354.5854666661</v>
      </c>
    </row>
    <row r="25" spans="1:12" ht="13.5" thickBot="1">
      <c r="A25" s="95">
        <v>17</v>
      </c>
      <c r="B25" s="96" t="s">
        <v>179</v>
      </c>
      <c r="C25" s="95"/>
      <c r="D25" s="96"/>
      <c r="E25" s="96"/>
      <c r="F25" s="96"/>
      <c r="G25" s="96"/>
      <c r="H25" s="96"/>
      <c r="I25" s="96"/>
      <c r="J25" s="95"/>
      <c r="K25" s="96"/>
      <c r="L25" s="97"/>
    </row>
    <row r="26" spans="1:12">
      <c r="A26" s="74">
        <v>18</v>
      </c>
      <c r="B26" s="74" t="s">
        <v>179</v>
      </c>
    </row>
    <row r="27" spans="1:12">
      <c r="E27" s="341"/>
    </row>
    <row r="30" spans="1:12">
      <c r="B30" s="157" t="s">
        <v>205</v>
      </c>
      <c r="C30" s="157"/>
      <c r="D30" s="157"/>
      <c r="E30" s="157"/>
      <c r="F30" s="157"/>
      <c r="G30" s="157"/>
      <c r="H30" s="157"/>
      <c r="I30" s="157"/>
    </row>
    <row r="31" spans="1:12">
      <c r="B31" s="160" t="s">
        <v>206</v>
      </c>
      <c r="C31" s="156">
        <v>751035933</v>
      </c>
      <c r="D31" s="156">
        <v>751035933</v>
      </c>
      <c r="E31" s="156">
        <v>87021</v>
      </c>
      <c r="F31" s="156">
        <v>87021</v>
      </c>
      <c r="G31" s="156">
        <v>87021</v>
      </c>
      <c r="H31" s="156">
        <v>89252</v>
      </c>
      <c r="I31" s="156">
        <v>89252</v>
      </c>
    </row>
    <row r="32" spans="1:12">
      <c r="B32" s="160" t="s">
        <v>207</v>
      </c>
      <c r="C32" s="156">
        <v>35233840</v>
      </c>
      <c r="D32" s="156">
        <v>35233840</v>
      </c>
      <c r="E32" s="156">
        <v>5369.666666666667</v>
      </c>
      <c r="F32" s="156">
        <v>5369.666666666667</v>
      </c>
      <c r="G32" s="156">
        <v>5369.666666666667</v>
      </c>
      <c r="H32" s="156">
        <v>5369.666666666667</v>
      </c>
      <c r="I32" s="156">
        <v>5369.666666666667</v>
      </c>
    </row>
    <row r="33" spans="2:9">
      <c r="B33" s="159" t="s">
        <v>208</v>
      </c>
      <c r="C33" s="156">
        <v>15603600</v>
      </c>
      <c r="D33" s="156">
        <v>15603600</v>
      </c>
      <c r="E33" s="156">
        <v>2198.25</v>
      </c>
      <c r="F33" s="156">
        <v>2198.25</v>
      </c>
      <c r="G33" s="156">
        <v>2198.25</v>
      </c>
      <c r="H33" s="156">
        <v>2198.25</v>
      </c>
      <c r="I33" s="156">
        <v>2198.25</v>
      </c>
    </row>
    <row r="34" spans="2:9">
      <c r="B34" s="157" t="s">
        <v>209</v>
      </c>
      <c r="C34" s="156">
        <v>801873373</v>
      </c>
      <c r="D34" s="156">
        <v>801873373</v>
      </c>
      <c r="E34" s="156">
        <v>94588.916666666672</v>
      </c>
      <c r="F34" s="156">
        <v>94588.916666666672</v>
      </c>
      <c r="G34" s="156">
        <v>94588.916666666672</v>
      </c>
      <c r="H34" s="156">
        <v>96819.916666666672</v>
      </c>
      <c r="I34" s="156">
        <v>96819.916666666672</v>
      </c>
    </row>
    <row r="35" spans="2:9">
      <c r="B35" s="157"/>
      <c r="C35" s="156"/>
      <c r="D35" s="156"/>
      <c r="E35" s="156"/>
      <c r="F35" s="156"/>
      <c r="G35" s="156"/>
      <c r="H35" s="156"/>
      <c r="I35" s="156"/>
    </row>
    <row r="36" spans="2:9">
      <c r="B36" s="158" t="s">
        <v>210</v>
      </c>
      <c r="C36" s="156"/>
      <c r="D36" s="156"/>
      <c r="E36" s="156"/>
      <c r="F36" s="156"/>
      <c r="G36" s="156"/>
      <c r="H36" s="156"/>
      <c r="I36" s="156"/>
    </row>
    <row r="37" spans="2:9">
      <c r="B37" s="159" t="s">
        <v>211</v>
      </c>
      <c r="C37" s="156">
        <v>1379122904</v>
      </c>
      <c r="D37" s="156">
        <v>1379122904</v>
      </c>
      <c r="E37" s="156">
        <v>166393</v>
      </c>
      <c r="F37" s="156">
        <v>166393</v>
      </c>
      <c r="G37" s="156">
        <v>166393</v>
      </c>
      <c r="H37" s="156">
        <v>167530</v>
      </c>
      <c r="I37" s="156">
        <v>167530</v>
      </c>
    </row>
    <row r="38" spans="2:9">
      <c r="B38" s="159" t="s">
        <v>212</v>
      </c>
      <c r="C38" s="156">
        <v>0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</row>
    <row r="39" spans="2:9">
      <c r="B39" s="159" t="s">
        <v>213</v>
      </c>
      <c r="C39" s="156">
        <v>-11169600</v>
      </c>
      <c r="D39" s="156">
        <v>-11169600</v>
      </c>
      <c r="E39" s="156">
        <v>-1554.4166666666667</v>
      </c>
      <c r="F39" s="156">
        <v>-1554.4166666666667</v>
      </c>
      <c r="G39" s="156">
        <v>-1554.4166666666667</v>
      </c>
      <c r="H39" s="156">
        <v>-1554.4166666666667</v>
      </c>
      <c r="I39" s="156">
        <v>-1554.4166666666667</v>
      </c>
    </row>
    <row r="40" spans="2:9">
      <c r="B40" s="158" t="s">
        <v>214</v>
      </c>
      <c r="C40" s="156">
        <v>1367953304</v>
      </c>
      <c r="D40" s="156">
        <v>1367953304</v>
      </c>
      <c r="E40" s="156">
        <v>164838.58333333334</v>
      </c>
      <c r="F40" s="156">
        <v>164838.58333333334</v>
      </c>
      <c r="G40" s="156">
        <v>164838.58333333334</v>
      </c>
      <c r="H40" s="156">
        <v>165975.58333333334</v>
      </c>
      <c r="I40" s="156">
        <v>165975.58333333334</v>
      </c>
    </row>
    <row r="41" spans="2:9">
      <c r="B41" s="157"/>
      <c r="C41" s="156"/>
      <c r="D41" s="156"/>
      <c r="E41" s="156"/>
      <c r="F41" s="156"/>
      <c r="G41" s="156"/>
      <c r="H41" s="156"/>
      <c r="I41" s="156"/>
    </row>
    <row r="42" spans="2:9">
      <c r="B42" s="158" t="s">
        <v>215</v>
      </c>
      <c r="C42" s="156"/>
      <c r="D42" s="156"/>
      <c r="E42" s="156"/>
      <c r="F42" s="156"/>
      <c r="G42" s="156"/>
      <c r="H42" s="156"/>
      <c r="I42" s="156"/>
    </row>
    <row r="43" spans="2:9">
      <c r="B43" s="159" t="s">
        <v>216</v>
      </c>
      <c r="C43" s="156">
        <v>2195985035</v>
      </c>
      <c r="D43" s="156">
        <v>2195985035</v>
      </c>
      <c r="E43" s="156">
        <v>281820</v>
      </c>
      <c r="F43" s="156">
        <v>281820</v>
      </c>
      <c r="G43" s="156">
        <v>281820</v>
      </c>
      <c r="H43" s="156">
        <v>289890</v>
      </c>
      <c r="I43" s="156">
        <v>289890</v>
      </c>
    </row>
    <row r="44" spans="2:9">
      <c r="B44" s="159" t="s">
        <v>212</v>
      </c>
      <c r="C44" s="156">
        <v>-33859440</v>
      </c>
      <c r="D44" s="156">
        <v>-33859440</v>
      </c>
      <c r="E44" s="156">
        <v>-5118.416666666667</v>
      </c>
      <c r="F44" s="156">
        <v>-5118.416666666667</v>
      </c>
      <c r="G44" s="156">
        <v>-5118.416666666667</v>
      </c>
      <c r="H44" s="156">
        <v>-5118.416666666667</v>
      </c>
      <c r="I44" s="156">
        <v>-5118.416666666667</v>
      </c>
    </row>
    <row r="45" spans="2:9">
      <c r="B45" s="159" t="s">
        <v>213</v>
      </c>
      <c r="C45" s="156">
        <v>-4434000</v>
      </c>
      <c r="D45" s="156">
        <v>-4434000</v>
      </c>
      <c r="E45" s="156">
        <v>-643.83333333333337</v>
      </c>
      <c r="F45" s="156">
        <v>-643.83333333333337</v>
      </c>
      <c r="G45" s="156">
        <v>-643.83333333333337</v>
      </c>
      <c r="H45" s="156">
        <v>-643.83333333333337</v>
      </c>
      <c r="I45" s="156">
        <v>-643.83333333333337</v>
      </c>
    </row>
    <row r="46" spans="2:9">
      <c r="B46" s="158" t="s">
        <v>217</v>
      </c>
      <c r="C46" s="156">
        <v>2157691595</v>
      </c>
      <c r="D46" s="156">
        <v>2157691595</v>
      </c>
      <c r="E46" s="156">
        <v>276057.75</v>
      </c>
      <c r="F46" s="156">
        <v>276057.75</v>
      </c>
      <c r="G46" s="156">
        <v>276057.75</v>
      </c>
      <c r="H46" s="156">
        <v>284127.75</v>
      </c>
      <c r="I46" s="156">
        <v>284127.75</v>
      </c>
    </row>
    <row r="47" spans="2:9">
      <c r="B47" s="157"/>
      <c r="C47" s="157"/>
      <c r="D47" s="157"/>
      <c r="E47" s="157"/>
      <c r="F47" s="157"/>
      <c r="G47" s="157"/>
      <c r="H47" s="157"/>
      <c r="I47" s="157"/>
    </row>
    <row r="48" spans="2:9">
      <c r="B48" s="158" t="s">
        <v>218</v>
      </c>
      <c r="C48" s="156"/>
      <c r="D48" s="156"/>
      <c r="E48" s="156"/>
      <c r="F48" s="156"/>
      <c r="G48" s="156"/>
      <c r="H48" s="156"/>
      <c r="I48" s="156"/>
    </row>
    <row r="49" spans="2:9">
      <c r="B49" s="159" t="s">
        <v>219</v>
      </c>
      <c r="C49" s="156">
        <v>3186207612</v>
      </c>
      <c r="D49" s="156">
        <v>3186207612</v>
      </c>
      <c r="E49" s="156">
        <v>432923</v>
      </c>
      <c r="F49" s="156">
        <v>432923</v>
      </c>
      <c r="G49" s="156">
        <v>432923</v>
      </c>
      <c r="H49" s="156">
        <v>450301</v>
      </c>
      <c r="I49" s="156">
        <v>450301</v>
      </c>
    </row>
    <row r="50" spans="2:9">
      <c r="B50" s="159" t="s">
        <v>212</v>
      </c>
      <c r="C50" s="156">
        <v>-1374400</v>
      </c>
      <c r="D50" s="156">
        <v>-1374400</v>
      </c>
      <c r="E50" s="156">
        <v>-251.25</v>
      </c>
      <c r="F50" s="156">
        <v>-251.25</v>
      </c>
      <c r="G50" s="156">
        <v>-251.25</v>
      </c>
      <c r="H50" s="156">
        <v>-251.25</v>
      </c>
      <c r="I50" s="156">
        <v>-251.25</v>
      </c>
    </row>
    <row r="51" spans="2:9">
      <c r="B51" s="159" t="s">
        <v>213</v>
      </c>
      <c r="C51" s="156">
        <v>0</v>
      </c>
      <c r="D51" s="156">
        <v>0</v>
      </c>
      <c r="E51" s="156">
        <v>0</v>
      </c>
      <c r="F51" s="156">
        <v>0</v>
      </c>
      <c r="G51" s="156">
        <v>0</v>
      </c>
      <c r="H51" s="156">
        <v>0</v>
      </c>
      <c r="I51" s="156">
        <v>0</v>
      </c>
    </row>
    <row r="52" spans="2:9">
      <c r="B52" s="158" t="s">
        <v>220</v>
      </c>
      <c r="C52" s="156">
        <v>3184833212</v>
      </c>
      <c r="D52" s="156">
        <v>3184833212</v>
      </c>
      <c r="E52" s="156">
        <v>432671.75</v>
      </c>
      <c r="F52" s="156">
        <v>432671.75</v>
      </c>
      <c r="G52" s="156">
        <v>432671.75</v>
      </c>
      <c r="H52" s="156">
        <v>450049.75</v>
      </c>
      <c r="I52" s="156">
        <v>450049.75</v>
      </c>
    </row>
    <row r="53" spans="2:9">
      <c r="B53" s="157"/>
      <c r="C53" s="157"/>
      <c r="D53" s="157"/>
      <c r="E53" s="157"/>
      <c r="F53" s="157"/>
      <c r="G53" s="157"/>
      <c r="H53" s="157"/>
      <c r="I53" s="157"/>
    </row>
    <row r="54" spans="2:9">
      <c r="B54" s="157" t="s">
        <v>221</v>
      </c>
      <c r="C54" s="156">
        <v>0</v>
      </c>
      <c r="D54" s="156">
        <v>0</v>
      </c>
      <c r="E54" s="156">
        <v>0</v>
      </c>
      <c r="F54" s="156">
        <v>0</v>
      </c>
      <c r="G54" s="156">
        <v>0</v>
      </c>
      <c r="H54" s="156">
        <v>0</v>
      </c>
      <c r="I54" s="156">
        <v>0</v>
      </c>
    </row>
  </sheetData>
  <mergeCells count="6">
    <mergeCell ref="A1:L1"/>
    <mergeCell ref="A2:L2"/>
    <mergeCell ref="A3:L3"/>
    <mergeCell ref="A4:L4"/>
    <mergeCell ref="C6:I6"/>
    <mergeCell ref="J6:L6"/>
  </mergeCells>
  <printOptions horizontalCentered="1"/>
  <pageMargins left="0.5" right="0.5" top="1" bottom="0.75" header="0.5" footer="0.5"/>
  <pageSetup scale="66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1"/>
  <sheetViews>
    <sheetView zoomScale="75" workbookViewId="0">
      <pane xSplit="2" ySplit="6" topLeftCell="C106" activePane="bottomRight" state="frozen"/>
      <selection activeCell="G32" sqref="G32"/>
      <selection pane="topRight" activeCell="G32" sqref="G32"/>
      <selection pane="bottomLeft" activeCell="G32" sqref="G32"/>
      <selection pane="bottomRight" activeCell="G32" sqref="G32"/>
    </sheetView>
  </sheetViews>
  <sheetFormatPr defaultRowHeight="12.75"/>
  <cols>
    <col min="1" max="1" width="7.28515625" style="161" customWidth="1"/>
    <col min="2" max="2" width="18.28515625" style="161" customWidth="1"/>
    <col min="3" max="4" width="11" style="161" bestFit="1" customWidth="1"/>
    <col min="5" max="5" width="8.140625" style="161" bestFit="1" customWidth="1"/>
    <col min="6" max="8" width="9.28515625" style="161" bestFit="1" customWidth="1"/>
    <col min="9" max="9" width="8.140625" style="161" bestFit="1" customWidth="1"/>
    <col min="10" max="10" width="9.28515625" style="161" bestFit="1" customWidth="1"/>
    <col min="11" max="11" width="8.140625" style="161" bestFit="1" customWidth="1"/>
    <col min="12" max="12" width="9.28515625" style="161" bestFit="1" customWidth="1"/>
    <col min="13" max="15" width="8.140625" style="161" bestFit="1" customWidth="1"/>
    <col min="16" max="16" width="7.140625" style="161" bestFit="1" customWidth="1"/>
    <col min="17" max="17" width="8.140625" style="161" bestFit="1" customWidth="1"/>
    <col min="18" max="18" width="9.140625" style="161"/>
    <col min="19" max="19" width="8" style="89" bestFit="1" customWidth="1"/>
    <col min="20" max="20" width="9.140625" style="89" bestFit="1" customWidth="1"/>
    <col min="21" max="22" width="11.7109375" style="89" bestFit="1" customWidth="1"/>
    <col min="23" max="16384" width="9.140625" style="161"/>
  </cols>
  <sheetData>
    <row r="1" spans="1:23">
      <c r="A1" s="367" t="s">
        <v>379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</row>
    <row r="2" spans="1:23">
      <c r="A2" s="367" t="s">
        <v>381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</row>
    <row r="3" spans="1:23">
      <c r="A3" s="367" t="s">
        <v>299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</row>
    <row r="4" spans="1:23">
      <c r="A4" s="367" t="s">
        <v>298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</row>
    <row r="5" spans="1:23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</row>
    <row r="6" spans="1:23" s="172" customFormat="1">
      <c r="A6" s="175" t="s">
        <v>297</v>
      </c>
      <c r="B6" s="176" t="s">
        <v>296</v>
      </c>
      <c r="C6" s="175" t="s">
        <v>295</v>
      </c>
      <c r="D6" s="175" t="s">
        <v>294</v>
      </c>
      <c r="E6" s="175" t="s">
        <v>293</v>
      </c>
      <c r="F6" s="175" t="s">
        <v>292</v>
      </c>
      <c r="G6" s="175" t="s">
        <v>291</v>
      </c>
      <c r="H6" s="175" t="s">
        <v>290</v>
      </c>
      <c r="I6" s="175" t="s">
        <v>289</v>
      </c>
      <c r="J6" s="175" t="s">
        <v>288</v>
      </c>
      <c r="K6" s="175" t="s">
        <v>287</v>
      </c>
      <c r="L6" s="175" t="s">
        <v>286</v>
      </c>
      <c r="M6" s="175" t="s">
        <v>285</v>
      </c>
      <c r="N6" s="175" t="s">
        <v>284</v>
      </c>
      <c r="O6" s="175" t="s">
        <v>283</v>
      </c>
      <c r="P6" s="175" t="s">
        <v>282</v>
      </c>
      <c r="Q6" s="175" t="s">
        <v>281</v>
      </c>
      <c r="R6" s="175"/>
      <c r="S6" s="174" t="s">
        <v>280</v>
      </c>
      <c r="T6" s="174" t="s">
        <v>279</v>
      </c>
      <c r="U6" s="174" t="s">
        <v>278</v>
      </c>
      <c r="V6" s="174" t="s">
        <v>277</v>
      </c>
      <c r="W6" s="173"/>
    </row>
    <row r="7" spans="1:23">
      <c r="A7" s="161">
        <v>1</v>
      </c>
      <c r="B7" s="171">
        <v>40506.75</v>
      </c>
      <c r="C7" s="170">
        <v>4547000</v>
      </c>
      <c r="D7" s="170">
        <v>2951628.93</v>
      </c>
      <c r="E7" s="170">
        <v>1716.63</v>
      </c>
      <c r="F7" s="170">
        <v>455961.92</v>
      </c>
      <c r="G7" s="170">
        <v>447929.48</v>
      </c>
      <c r="H7" s="170">
        <v>302438.28000000003</v>
      </c>
      <c r="I7" s="170">
        <v>897.99</v>
      </c>
      <c r="J7" s="170">
        <v>163555.20000000001</v>
      </c>
      <c r="K7" s="170">
        <v>4.09</v>
      </c>
      <c r="L7" s="170">
        <v>94064.75</v>
      </c>
      <c r="M7" s="170">
        <v>30442.66</v>
      </c>
      <c r="N7" s="170">
        <v>3800.23</v>
      </c>
      <c r="O7" s="170">
        <v>74352.88</v>
      </c>
      <c r="P7" s="170">
        <v>1637.15</v>
      </c>
      <c r="Q7" s="170">
        <v>18569.8</v>
      </c>
      <c r="S7" s="169">
        <v>17864.96</v>
      </c>
      <c r="T7" s="169">
        <v>29360.35</v>
      </c>
      <c r="U7" s="169">
        <v>210534.59</v>
      </c>
      <c r="V7" s="169">
        <v>11384.33</v>
      </c>
      <c r="W7" s="166"/>
    </row>
    <row r="8" spans="1:23">
      <c r="A8" s="161">
        <v>2</v>
      </c>
      <c r="B8" s="171">
        <v>40505.75</v>
      </c>
      <c r="C8" s="170">
        <v>4455000</v>
      </c>
      <c r="D8" s="170">
        <v>2909628.86</v>
      </c>
      <c r="E8" s="170">
        <v>1677.21</v>
      </c>
      <c r="F8" s="170">
        <v>434628.16</v>
      </c>
      <c r="G8" s="170">
        <v>430074.21</v>
      </c>
      <c r="H8" s="170">
        <v>293918.64</v>
      </c>
      <c r="I8" s="170">
        <v>889.09</v>
      </c>
      <c r="J8" s="170">
        <v>164598.10999999999</v>
      </c>
      <c r="K8" s="170">
        <v>4.1500000000000004</v>
      </c>
      <c r="L8" s="170">
        <v>90461.01</v>
      </c>
      <c r="M8" s="170">
        <v>30424.74</v>
      </c>
      <c r="N8" s="170">
        <v>5922.66</v>
      </c>
      <c r="O8" s="170">
        <v>73365.070000000007</v>
      </c>
      <c r="P8" s="170">
        <v>1572.42</v>
      </c>
      <c r="Q8" s="170">
        <v>17835.669999999998</v>
      </c>
      <c r="S8" s="169">
        <v>18023.61</v>
      </c>
      <c r="T8" s="169">
        <v>31181.38</v>
      </c>
      <c r="U8" s="169">
        <v>210226.12</v>
      </c>
      <c r="V8" s="169">
        <v>11468.62</v>
      </c>
      <c r="W8" s="166"/>
    </row>
    <row r="9" spans="1:23">
      <c r="A9" s="161">
        <v>3</v>
      </c>
      <c r="B9" s="171">
        <v>40505.791666666664</v>
      </c>
      <c r="C9" s="170">
        <v>4455000</v>
      </c>
      <c r="D9" s="170">
        <v>2952319.6</v>
      </c>
      <c r="E9" s="170">
        <v>1707.75</v>
      </c>
      <c r="F9" s="170">
        <v>422793.8</v>
      </c>
      <c r="G9" s="170">
        <v>417072.94</v>
      </c>
      <c r="H9" s="170">
        <v>278455.01</v>
      </c>
      <c r="I9" s="170">
        <v>811.38</v>
      </c>
      <c r="J9" s="170">
        <v>163661.88</v>
      </c>
      <c r="K9" s="170">
        <v>4.1500000000000004</v>
      </c>
      <c r="L9" s="170">
        <v>90291.9</v>
      </c>
      <c r="M9" s="170">
        <v>30088.48</v>
      </c>
      <c r="N9" s="170">
        <v>5977.07</v>
      </c>
      <c r="O9" s="170">
        <v>72263.28</v>
      </c>
      <c r="P9" s="170">
        <v>1584.14</v>
      </c>
      <c r="Q9" s="170">
        <v>17968.61</v>
      </c>
      <c r="S9" s="169">
        <v>18422.87</v>
      </c>
      <c r="T9" s="169">
        <v>31098.43</v>
      </c>
      <c r="U9" s="169">
        <v>211108.3</v>
      </c>
      <c r="V9" s="169">
        <v>11533.43</v>
      </c>
      <c r="W9" s="166"/>
    </row>
    <row r="10" spans="1:23">
      <c r="A10" s="161">
        <v>4</v>
      </c>
      <c r="B10" s="171">
        <v>40506.416666666664</v>
      </c>
      <c r="C10" s="170">
        <v>4448000</v>
      </c>
      <c r="D10" s="170">
        <v>2638756.7599999998</v>
      </c>
      <c r="E10" s="170">
        <v>1653.2</v>
      </c>
      <c r="F10" s="170">
        <v>525232.64000000001</v>
      </c>
      <c r="G10" s="170">
        <v>521274.82</v>
      </c>
      <c r="H10" s="170">
        <v>327543.44</v>
      </c>
      <c r="I10" s="170">
        <v>1479.95</v>
      </c>
      <c r="J10" s="170">
        <v>201413.17</v>
      </c>
      <c r="K10" s="170">
        <v>4.1500000000000004</v>
      </c>
      <c r="L10" s="170">
        <v>98985</v>
      </c>
      <c r="M10" s="170">
        <v>54456.57</v>
      </c>
      <c r="N10" s="170">
        <v>3198.69</v>
      </c>
      <c r="O10" s="170">
        <v>73259.600000000006</v>
      </c>
      <c r="P10" s="170">
        <v>0</v>
      </c>
      <c r="Q10" s="170">
        <v>742.01</v>
      </c>
      <c r="S10" s="169">
        <v>18087.400000000001</v>
      </c>
      <c r="T10" s="169">
        <v>30437.83</v>
      </c>
      <c r="U10" s="169">
        <v>211343.23</v>
      </c>
      <c r="V10" s="169">
        <v>11702.68</v>
      </c>
      <c r="W10" s="166"/>
    </row>
    <row r="11" spans="1:23">
      <c r="A11" s="161">
        <v>5</v>
      </c>
      <c r="B11" s="171">
        <v>40504.75</v>
      </c>
      <c r="C11" s="170">
        <v>4446000</v>
      </c>
      <c r="D11" s="170">
        <v>2858746.07</v>
      </c>
      <c r="E11" s="170">
        <v>1628.32</v>
      </c>
      <c r="F11" s="170">
        <v>455481.89</v>
      </c>
      <c r="G11" s="170">
        <v>440384.89</v>
      </c>
      <c r="H11" s="170">
        <v>297821.82</v>
      </c>
      <c r="I11" s="170">
        <v>848.01</v>
      </c>
      <c r="J11" s="170">
        <v>170074.29</v>
      </c>
      <c r="K11" s="170">
        <v>4.1500000000000004</v>
      </c>
      <c r="L11" s="170">
        <v>91155.82</v>
      </c>
      <c r="M11" s="170">
        <v>26899.67</v>
      </c>
      <c r="N11" s="170">
        <v>7880.41</v>
      </c>
      <c r="O11" s="170">
        <v>75202.179999999993</v>
      </c>
      <c r="P11" s="170">
        <v>1610.05</v>
      </c>
      <c r="Q11" s="170">
        <v>18262.45</v>
      </c>
      <c r="S11" s="169">
        <v>17181.810000000001</v>
      </c>
      <c r="T11" s="169">
        <v>31065.25</v>
      </c>
      <c r="U11" s="169">
        <v>212526.96</v>
      </c>
      <c r="V11" s="169">
        <v>11729.95</v>
      </c>
      <c r="W11" s="166"/>
    </row>
    <row r="12" spans="1:23">
      <c r="A12" s="161">
        <v>6</v>
      </c>
      <c r="B12" s="171">
        <v>40506.791666666664</v>
      </c>
      <c r="C12" s="170">
        <v>4442000</v>
      </c>
      <c r="D12" s="170">
        <v>2935671.9</v>
      </c>
      <c r="E12" s="170">
        <v>1699.38</v>
      </c>
      <c r="F12" s="170">
        <v>431553.99</v>
      </c>
      <c r="G12" s="170">
        <v>425648.51</v>
      </c>
      <c r="H12" s="170">
        <v>278112.89</v>
      </c>
      <c r="I12" s="170">
        <v>852.05</v>
      </c>
      <c r="J12" s="170">
        <v>154634.04</v>
      </c>
      <c r="K12" s="170">
        <v>4.1900000000000004</v>
      </c>
      <c r="L12" s="170">
        <v>91037.9</v>
      </c>
      <c r="M12" s="170">
        <v>28805.9</v>
      </c>
      <c r="N12" s="170">
        <v>3798.13</v>
      </c>
      <c r="O12" s="170">
        <v>70111.38</v>
      </c>
      <c r="P12" s="170">
        <v>1626.03</v>
      </c>
      <c r="Q12" s="170">
        <v>18443.71</v>
      </c>
      <c r="S12" s="169">
        <v>18142.849999999999</v>
      </c>
      <c r="T12" s="169">
        <v>29263.65</v>
      </c>
      <c r="U12" s="169">
        <v>209840.61</v>
      </c>
      <c r="V12" s="169">
        <v>11450.97</v>
      </c>
      <c r="W12" s="166"/>
    </row>
    <row r="13" spans="1:23">
      <c r="A13" s="161">
        <v>7</v>
      </c>
      <c r="B13" s="171">
        <v>40506.458333333336</v>
      </c>
      <c r="C13" s="170">
        <v>4416000</v>
      </c>
      <c r="D13" s="170">
        <v>2543747.13</v>
      </c>
      <c r="E13" s="170">
        <v>1640.35</v>
      </c>
      <c r="F13" s="170">
        <v>553237.59</v>
      </c>
      <c r="G13" s="170">
        <v>538769.79</v>
      </c>
      <c r="H13" s="170">
        <v>341205.15</v>
      </c>
      <c r="I13" s="170">
        <v>1500</v>
      </c>
      <c r="J13" s="170">
        <v>204343.24</v>
      </c>
      <c r="K13" s="170">
        <v>4.09</v>
      </c>
      <c r="L13" s="170">
        <v>98854.56</v>
      </c>
      <c r="M13" s="170">
        <v>52977.05</v>
      </c>
      <c r="N13" s="170">
        <v>3890.95</v>
      </c>
      <c r="O13" s="170">
        <v>75076.08</v>
      </c>
      <c r="P13" s="170">
        <v>0</v>
      </c>
      <c r="Q13" s="170">
        <v>754.03</v>
      </c>
      <c r="S13" s="169">
        <v>17750.22</v>
      </c>
      <c r="T13" s="169">
        <v>30470.37</v>
      </c>
      <c r="U13" s="169">
        <v>209909.67</v>
      </c>
      <c r="V13" s="169">
        <v>11674.75</v>
      </c>
      <c r="W13" s="166"/>
    </row>
    <row r="14" spans="1:23">
      <c r="A14" s="161">
        <v>8</v>
      </c>
      <c r="B14" s="171">
        <v>40506.375</v>
      </c>
      <c r="C14" s="170">
        <v>4407000</v>
      </c>
      <c r="D14" s="170">
        <v>2631268.65</v>
      </c>
      <c r="E14" s="170">
        <v>1664.31</v>
      </c>
      <c r="F14" s="170">
        <v>512919.06</v>
      </c>
      <c r="G14" s="170">
        <v>508716.42</v>
      </c>
      <c r="H14" s="170">
        <v>317883.98</v>
      </c>
      <c r="I14" s="170">
        <v>1338.98</v>
      </c>
      <c r="J14" s="170">
        <v>198037.17</v>
      </c>
      <c r="K14" s="170">
        <v>4.09</v>
      </c>
      <c r="L14" s="170">
        <v>101131.87</v>
      </c>
      <c r="M14" s="170">
        <v>58129.95</v>
      </c>
      <c r="N14" s="170">
        <v>3972.76</v>
      </c>
      <c r="O14" s="170">
        <v>71190.47</v>
      </c>
      <c r="P14" s="170">
        <v>0</v>
      </c>
      <c r="Q14" s="170">
        <v>742.28</v>
      </c>
      <c r="S14" s="169">
        <v>18957.55</v>
      </c>
      <c r="T14" s="169">
        <v>30328.74</v>
      </c>
      <c r="U14" s="169">
        <v>210626.13</v>
      </c>
      <c r="V14" s="169">
        <v>11858.61</v>
      </c>
      <c r="W14" s="166"/>
    </row>
    <row r="15" spans="1:23">
      <c r="A15" s="161">
        <v>9</v>
      </c>
      <c r="B15" s="171">
        <v>40505.833333333336</v>
      </c>
      <c r="C15" s="170">
        <v>4378000</v>
      </c>
      <c r="D15" s="170">
        <v>2918103.26</v>
      </c>
      <c r="E15" s="170">
        <v>1748.53</v>
      </c>
      <c r="F15" s="170">
        <v>405393.22</v>
      </c>
      <c r="G15" s="170">
        <v>407866.27</v>
      </c>
      <c r="H15" s="170">
        <v>271680.33</v>
      </c>
      <c r="I15" s="170">
        <v>752.33</v>
      </c>
      <c r="J15" s="170">
        <v>162764.51999999999</v>
      </c>
      <c r="K15" s="170">
        <v>4.1500000000000004</v>
      </c>
      <c r="L15" s="170">
        <v>83871.41</v>
      </c>
      <c r="M15" s="170">
        <v>30257.9</v>
      </c>
      <c r="N15" s="170">
        <v>6077.4</v>
      </c>
      <c r="O15" s="170">
        <v>69798.23</v>
      </c>
      <c r="P15" s="170">
        <v>1594.65</v>
      </c>
      <c r="Q15" s="170">
        <v>18087.8</v>
      </c>
      <c r="S15" s="169">
        <v>18472.53</v>
      </c>
      <c r="T15" s="169">
        <v>31042.5</v>
      </c>
      <c r="U15" s="169">
        <v>210203.9</v>
      </c>
      <c r="V15" s="169">
        <v>11501.8</v>
      </c>
      <c r="W15" s="166"/>
    </row>
    <row r="16" spans="1:23">
      <c r="A16" s="161">
        <v>10</v>
      </c>
      <c r="B16" s="171">
        <v>40506.708333333336</v>
      </c>
      <c r="C16" s="170">
        <v>4372000</v>
      </c>
      <c r="D16" s="170">
        <v>2732017.91</v>
      </c>
      <c r="E16" s="170">
        <v>1652.63</v>
      </c>
      <c r="F16" s="170">
        <v>472846.13</v>
      </c>
      <c r="G16" s="170">
        <v>463411.08</v>
      </c>
      <c r="H16" s="170">
        <v>311449.87</v>
      </c>
      <c r="I16" s="170">
        <v>922.19</v>
      </c>
      <c r="J16" s="170">
        <v>170469.99</v>
      </c>
      <c r="K16" s="170">
        <v>4.09</v>
      </c>
      <c r="L16" s="170">
        <v>94819.73</v>
      </c>
      <c r="M16" s="170">
        <v>35327.07</v>
      </c>
      <c r="N16" s="170">
        <v>3806.68</v>
      </c>
      <c r="O16" s="170">
        <v>75665.440000000002</v>
      </c>
      <c r="P16" s="170">
        <v>745.22</v>
      </c>
      <c r="Q16" s="170">
        <v>8861.9699999999993</v>
      </c>
      <c r="S16" s="169">
        <v>17322.37</v>
      </c>
      <c r="T16" s="169">
        <v>29568.560000000001</v>
      </c>
      <c r="U16" s="169">
        <v>209783.48</v>
      </c>
      <c r="V16" s="169">
        <v>11369.08</v>
      </c>
      <c r="W16" s="166"/>
    </row>
    <row r="17" spans="1:23">
      <c r="A17" s="161">
        <v>11</v>
      </c>
      <c r="B17" s="171">
        <v>40506.5</v>
      </c>
      <c r="C17" s="170">
        <v>4340000</v>
      </c>
      <c r="D17" s="170">
        <v>2483277.31</v>
      </c>
      <c r="E17" s="170">
        <v>1591.68</v>
      </c>
      <c r="F17" s="170">
        <v>553006.53</v>
      </c>
      <c r="G17" s="170">
        <v>538268.19999999995</v>
      </c>
      <c r="H17" s="170">
        <v>334297.8</v>
      </c>
      <c r="I17" s="170">
        <v>1423.84</v>
      </c>
      <c r="J17" s="170">
        <v>196142.06</v>
      </c>
      <c r="K17" s="170">
        <v>4.1500000000000004</v>
      </c>
      <c r="L17" s="170">
        <v>98707.81</v>
      </c>
      <c r="M17" s="170">
        <v>51855.96</v>
      </c>
      <c r="N17" s="170">
        <v>3878.73</v>
      </c>
      <c r="O17" s="170">
        <v>76788.899999999994</v>
      </c>
      <c r="P17" s="170">
        <v>0</v>
      </c>
      <c r="Q17" s="170">
        <v>757.04</v>
      </c>
      <c r="S17" s="169">
        <v>18054.14</v>
      </c>
      <c r="T17" s="169">
        <v>30419.15</v>
      </c>
      <c r="U17" s="169">
        <v>209387.96</v>
      </c>
      <c r="V17" s="169">
        <v>11559.14</v>
      </c>
      <c r="W17" s="166"/>
    </row>
    <row r="18" spans="1:23">
      <c r="A18" s="161">
        <v>12</v>
      </c>
      <c r="B18" s="171">
        <v>40506.833333333336</v>
      </c>
      <c r="C18" s="170">
        <v>4312000</v>
      </c>
      <c r="D18" s="170">
        <v>2859855.57</v>
      </c>
      <c r="E18" s="170">
        <v>1715.78</v>
      </c>
      <c r="F18" s="170">
        <v>410566.06</v>
      </c>
      <c r="G18" s="170">
        <v>409366.09</v>
      </c>
      <c r="H18" s="170">
        <v>268891.17</v>
      </c>
      <c r="I18" s="170">
        <v>741.8</v>
      </c>
      <c r="J18" s="170">
        <v>152342.42000000001</v>
      </c>
      <c r="K18" s="170">
        <v>4.1500000000000004</v>
      </c>
      <c r="L18" s="170">
        <v>85429.88</v>
      </c>
      <c r="M18" s="170">
        <v>27947.119999999999</v>
      </c>
      <c r="N18" s="170">
        <v>3823.4</v>
      </c>
      <c r="O18" s="170">
        <v>71232.17</v>
      </c>
      <c r="P18" s="170">
        <v>1627.22</v>
      </c>
      <c r="Q18" s="170">
        <v>18457.18</v>
      </c>
      <c r="S18" s="169">
        <v>17746.93</v>
      </c>
      <c r="T18" s="169">
        <v>29376.73</v>
      </c>
      <c r="U18" s="169">
        <v>208792.05</v>
      </c>
      <c r="V18" s="169">
        <v>11269.75</v>
      </c>
      <c r="W18" s="166"/>
    </row>
    <row r="19" spans="1:23">
      <c r="A19" s="161">
        <v>13</v>
      </c>
      <c r="B19" s="171">
        <v>40543.75</v>
      </c>
      <c r="C19" s="170">
        <v>4305000</v>
      </c>
      <c r="D19" s="170">
        <v>2885651.17</v>
      </c>
      <c r="E19" s="170">
        <v>1824.77</v>
      </c>
      <c r="F19" s="170">
        <v>425163.46</v>
      </c>
      <c r="G19" s="170">
        <v>403963.15</v>
      </c>
      <c r="H19" s="170">
        <v>261274.91</v>
      </c>
      <c r="I19" s="170">
        <v>946.45</v>
      </c>
      <c r="J19" s="170">
        <v>131306.78</v>
      </c>
      <c r="K19" s="170">
        <v>4.09</v>
      </c>
      <c r="L19" s="170">
        <v>85770.76</v>
      </c>
      <c r="M19" s="170">
        <v>24494.67</v>
      </c>
      <c r="N19" s="170">
        <v>3399.28</v>
      </c>
      <c r="O19" s="170">
        <v>60994.32</v>
      </c>
      <c r="P19" s="170">
        <v>1637.09</v>
      </c>
      <c r="Q19" s="170">
        <v>18569.12</v>
      </c>
      <c r="S19" s="169">
        <v>17112.439999999999</v>
      </c>
      <c r="T19" s="169">
        <v>29093.39</v>
      </c>
      <c r="U19" s="169">
        <v>183715.05</v>
      </c>
      <c r="V19" s="169">
        <v>9260.92</v>
      </c>
      <c r="W19" s="166"/>
    </row>
    <row r="20" spans="1:23">
      <c r="A20" s="161">
        <v>14</v>
      </c>
      <c r="B20" s="171">
        <v>40504.708333333336</v>
      </c>
      <c r="C20" s="170">
        <v>4303000</v>
      </c>
      <c r="D20" s="170">
        <v>2623130.36</v>
      </c>
      <c r="E20" s="170">
        <v>1573.73</v>
      </c>
      <c r="F20" s="170">
        <v>486222.86</v>
      </c>
      <c r="G20" s="170">
        <v>476872</v>
      </c>
      <c r="H20" s="170">
        <v>314126.44</v>
      </c>
      <c r="I20" s="170">
        <v>1063.6400000000001</v>
      </c>
      <c r="J20" s="170">
        <v>179438.72</v>
      </c>
      <c r="K20" s="170">
        <v>4.09</v>
      </c>
      <c r="L20" s="170">
        <v>95180.6</v>
      </c>
      <c r="M20" s="170">
        <v>34285.449999999997</v>
      </c>
      <c r="N20" s="170">
        <v>7889.91</v>
      </c>
      <c r="O20" s="170">
        <v>74163.86</v>
      </c>
      <c r="P20" s="170">
        <v>697.56</v>
      </c>
      <c r="Q20" s="170">
        <v>8350.7900000000009</v>
      </c>
      <c r="S20" s="169">
        <v>16952.18</v>
      </c>
      <c r="T20" s="169">
        <v>31154.26</v>
      </c>
      <c r="U20" s="169">
        <v>212586.4</v>
      </c>
      <c r="V20" s="169">
        <v>11604.66</v>
      </c>
      <c r="W20" s="166"/>
    </row>
    <row r="21" spans="1:23">
      <c r="A21" s="161">
        <v>15</v>
      </c>
      <c r="B21" s="171">
        <v>40506.333333333336</v>
      </c>
      <c r="C21" s="170">
        <v>4293000</v>
      </c>
      <c r="D21" s="170">
        <v>2550468.21</v>
      </c>
      <c r="E21" s="170">
        <v>1705.78</v>
      </c>
      <c r="F21" s="170">
        <v>495366.40000000002</v>
      </c>
      <c r="G21" s="170">
        <v>497640.08</v>
      </c>
      <c r="H21" s="170">
        <v>310466.87</v>
      </c>
      <c r="I21" s="170">
        <v>1282.8499999999999</v>
      </c>
      <c r="J21" s="170">
        <v>200033.66</v>
      </c>
      <c r="K21" s="170">
        <v>4.09</v>
      </c>
      <c r="L21" s="170">
        <v>99636.479999999996</v>
      </c>
      <c r="M21" s="170">
        <v>59179.98</v>
      </c>
      <c r="N21" s="170">
        <v>3984.06</v>
      </c>
      <c r="O21" s="170">
        <v>66194.19</v>
      </c>
      <c r="P21" s="170">
        <v>528.65</v>
      </c>
      <c r="Q21" s="170">
        <v>6508.7</v>
      </c>
      <c r="S21" s="169">
        <v>18971.060000000001</v>
      </c>
      <c r="T21" s="169">
        <v>30489.79</v>
      </c>
      <c r="U21" s="169">
        <v>207616.66</v>
      </c>
      <c r="V21" s="169">
        <v>11808.45</v>
      </c>
      <c r="W21" s="166"/>
    </row>
    <row r="22" spans="1:23">
      <c r="A22" s="161">
        <v>16</v>
      </c>
      <c r="B22" s="171">
        <v>40506.541666666664</v>
      </c>
      <c r="C22" s="170">
        <v>4280000</v>
      </c>
      <c r="D22" s="170">
        <v>2463297.96</v>
      </c>
      <c r="E22" s="170">
        <v>1580.44</v>
      </c>
      <c r="F22" s="170">
        <v>528256.32999999996</v>
      </c>
      <c r="G22" s="170">
        <v>525528.78</v>
      </c>
      <c r="H22" s="170">
        <v>336466.49</v>
      </c>
      <c r="I22" s="170">
        <v>1407.77</v>
      </c>
      <c r="J22" s="170">
        <v>194604.35</v>
      </c>
      <c r="K22" s="170">
        <v>4.1500000000000004</v>
      </c>
      <c r="L22" s="170">
        <v>97283.68</v>
      </c>
      <c r="M22" s="170">
        <v>50640.18</v>
      </c>
      <c r="N22" s="170">
        <v>3883.8</v>
      </c>
      <c r="O22" s="170">
        <v>76295.539999999994</v>
      </c>
      <c r="P22" s="170">
        <v>0</v>
      </c>
      <c r="Q22" s="170">
        <v>750.55</v>
      </c>
      <c r="S22" s="169">
        <v>18106.52</v>
      </c>
      <c r="T22" s="169">
        <v>30356.59</v>
      </c>
      <c r="U22" s="169">
        <v>210519.96</v>
      </c>
      <c r="V22" s="169">
        <v>11539.34</v>
      </c>
      <c r="W22" s="166"/>
    </row>
    <row r="23" spans="1:23">
      <c r="A23" s="161">
        <v>17</v>
      </c>
      <c r="B23" s="171">
        <v>40504.791666666664</v>
      </c>
      <c r="C23" s="170">
        <v>4269000</v>
      </c>
      <c r="D23" s="170">
        <v>2815434.07</v>
      </c>
      <c r="E23" s="170">
        <v>1632.56</v>
      </c>
      <c r="F23" s="170">
        <v>398969.41</v>
      </c>
      <c r="G23" s="170">
        <v>417648.73</v>
      </c>
      <c r="H23" s="170">
        <v>267246.55</v>
      </c>
      <c r="I23" s="170">
        <v>657.98</v>
      </c>
      <c r="J23" s="170">
        <v>155767.97</v>
      </c>
      <c r="K23" s="170">
        <v>4.09</v>
      </c>
      <c r="L23" s="170">
        <v>86642.21</v>
      </c>
      <c r="M23" s="170">
        <v>24573.119999999999</v>
      </c>
      <c r="N23" s="170">
        <v>7909.31</v>
      </c>
      <c r="O23" s="170">
        <v>73336.149999999994</v>
      </c>
      <c r="P23" s="170">
        <v>1553.77</v>
      </c>
      <c r="Q23" s="170">
        <v>17624.07</v>
      </c>
      <c r="S23" s="169">
        <v>17593.64</v>
      </c>
      <c r="T23" s="169">
        <v>31358.240000000002</v>
      </c>
      <c r="U23" s="169">
        <v>209629.18</v>
      </c>
      <c r="V23" s="169">
        <v>11583.6</v>
      </c>
      <c r="W23" s="166"/>
    </row>
    <row r="24" spans="1:23">
      <c r="A24" s="161">
        <v>18</v>
      </c>
      <c r="B24" s="171">
        <v>40543.416666666664</v>
      </c>
      <c r="C24" s="170">
        <v>4245000</v>
      </c>
      <c r="D24" s="170">
        <v>2705373.01</v>
      </c>
      <c r="E24" s="170">
        <v>1745.07</v>
      </c>
      <c r="F24" s="170">
        <v>476863.35</v>
      </c>
      <c r="G24" s="170">
        <v>441102.19</v>
      </c>
      <c r="H24" s="170">
        <v>284668.7</v>
      </c>
      <c r="I24" s="170">
        <v>1075.6099999999999</v>
      </c>
      <c r="J24" s="170">
        <v>141556.07</v>
      </c>
      <c r="K24" s="170">
        <v>4.09</v>
      </c>
      <c r="L24" s="170">
        <v>89961.69</v>
      </c>
      <c r="M24" s="170">
        <v>35735.99</v>
      </c>
      <c r="N24" s="170">
        <v>3287.32</v>
      </c>
      <c r="O24" s="170">
        <v>62895.3</v>
      </c>
      <c r="P24" s="170">
        <v>0</v>
      </c>
      <c r="Q24" s="170">
        <v>731.61</v>
      </c>
      <c r="S24" s="169">
        <v>17469.28</v>
      </c>
      <c r="T24" s="169">
        <v>30210.400000000001</v>
      </c>
      <c r="U24" s="169">
        <v>190861.21</v>
      </c>
      <c r="V24" s="169">
        <v>9457.82</v>
      </c>
      <c r="W24" s="166"/>
    </row>
    <row r="25" spans="1:23">
      <c r="A25" s="161">
        <v>19</v>
      </c>
      <c r="B25" s="171">
        <v>40506.583333333336</v>
      </c>
      <c r="C25" s="170">
        <v>4240000</v>
      </c>
      <c r="D25" s="170">
        <v>2438726.15</v>
      </c>
      <c r="E25" s="170">
        <v>1598.96</v>
      </c>
      <c r="F25" s="170">
        <v>518133.55</v>
      </c>
      <c r="G25" s="170">
        <v>520604.36</v>
      </c>
      <c r="H25" s="170">
        <v>334847.59999999998</v>
      </c>
      <c r="I25" s="170">
        <v>1420.7</v>
      </c>
      <c r="J25" s="170">
        <v>196117.64</v>
      </c>
      <c r="K25" s="170">
        <v>4.1500000000000004</v>
      </c>
      <c r="L25" s="170">
        <v>97715.18</v>
      </c>
      <c r="M25" s="170">
        <v>49075.57</v>
      </c>
      <c r="N25" s="170">
        <v>3851.5</v>
      </c>
      <c r="O25" s="170">
        <v>77150.929999999993</v>
      </c>
      <c r="P25" s="170">
        <v>0</v>
      </c>
      <c r="Q25" s="170">
        <v>753.69</v>
      </c>
      <c r="S25" s="169">
        <v>17864.96</v>
      </c>
      <c r="T25" s="169">
        <v>30282.62</v>
      </c>
      <c r="U25" s="169">
        <v>210333.44</v>
      </c>
      <c r="V25" s="169">
        <v>11543.87</v>
      </c>
      <c r="W25" s="166"/>
    </row>
    <row r="26" spans="1:23">
      <c r="A26" s="161">
        <v>20</v>
      </c>
      <c r="B26" s="171">
        <v>40542.791666666664</v>
      </c>
      <c r="C26" s="170">
        <v>4239000</v>
      </c>
      <c r="D26" s="170">
        <v>2816257.12</v>
      </c>
      <c r="E26" s="170">
        <v>1755.34</v>
      </c>
      <c r="F26" s="170">
        <v>406654.66</v>
      </c>
      <c r="G26" s="170">
        <v>405583.92</v>
      </c>
      <c r="H26" s="170">
        <v>261213.37</v>
      </c>
      <c r="I26" s="170">
        <v>769.35</v>
      </c>
      <c r="J26" s="170">
        <v>144929.82</v>
      </c>
      <c r="K26" s="170">
        <v>4.09</v>
      </c>
      <c r="L26" s="170">
        <v>83701.33</v>
      </c>
      <c r="M26" s="170">
        <v>23328.49</v>
      </c>
      <c r="N26" s="170">
        <v>6302.62</v>
      </c>
      <c r="O26" s="170">
        <v>68453.899999999994</v>
      </c>
      <c r="P26" s="170">
        <v>1624.11</v>
      </c>
      <c r="Q26" s="170">
        <v>18421.89</v>
      </c>
      <c r="S26" s="169">
        <v>18112.43</v>
      </c>
      <c r="T26" s="169">
        <v>31928.23</v>
      </c>
      <c r="U26" s="169">
        <v>183676.6</v>
      </c>
      <c r="V26" s="169">
        <v>10608.79</v>
      </c>
      <c r="W26" s="166"/>
    </row>
    <row r="27" spans="1:23">
      <c r="A27" s="161">
        <v>21</v>
      </c>
      <c r="B27" s="171">
        <v>40505.875</v>
      </c>
      <c r="C27" s="170">
        <v>4237000</v>
      </c>
      <c r="D27" s="170">
        <v>2848009.06</v>
      </c>
      <c r="E27" s="170">
        <v>1758.48</v>
      </c>
      <c r="F27" s="170">
        <v>380908.62</v>
      </c>
      <c r="G27" s="170">
        <v>384193.25</v>
      </c>
      <c r="H27" s="170">
        <v>260036.6</v>
      </c>
      <c r="I27" s="170">
        <v>747.64</v>
      </c>
      <c r="J27" s="170">
        <v>158999.04000000001</v>
      </c>
      <c r="K27" s="170">
        <v>4.1900000000000004</v>
      </c>
      <c r="L27" s="170">
        <v>80408.740000000005</v>
      </c>
      <c r="M27" s="170">
        <v>28793.07</v>
      </c>
      <c r="N27" s="170">
        <v>6034.96</v>
      </c>
      <c r="O27" s="170">
        <v>67648.78</v>
      </c>
      <c r="P27" s="170">
        <v>1576.43</v>
      </c>
      <c r="Q27" s="170">
        <v>17881.14</v>
      </c>
      <c r="S27" s="169">
        <v>18176.77</v>
      </c>
      <c r="T27" s="169">
        <v>30993.77</v>
      </c>
      <c r="U27" s="169">
        <v>209694.26</v>
      </c>
      <c r="V27" s="169">
        <v>11516.7</v>
      </c>
      <c r="W27" s="166"/>
    </row>
    <row r="28" spans="1:23">
      <c r="A28" s="161">
        <v>22</v>
      </c>
      <c r="B28" s="171">
        <v>40543.791666666664</v>
      </c>
      <c r="C28" s="170">
        <v>4232000</v>
      </c>
      <c r="D28" s="170">
        <v>2868594.72</v>
      </c>
      <c r="E28" s="170">
        <v>1834.42</v>
      </c>
      <c r="F28" s="170">
        <v>405281.34</v>
      </c>
      <c r="G28" s="170">
        <v>389013.32</v>
      </c>
      <c r="H28" s="170">
        <v>249454.16</v>
      </c>
      <c r="I28" s="170">
        <v>827.14</v>
      </c>
      <c r="J28" s="170">
        <v>127914.04</v>
      </c>
      <c r="K28" s="170">
        <v>4.09</v>
      </c>
      <c r="L28" s="170">
        <v>84664.5</v>
      </c>
      <c r="M28" s="170">
        <v>24128.55</v>
      </c>
      <c r="N28" s="170">
        <v>3374</v>
      </c>
      <c r="O28" s="170">
        <v>56669.46</v>
      </c>
      <c r="P28" s="170">
        <v>1639.85</v>
      </c>
      <c r="Q28" s="170">
        <v>18600.41</v>
      </c>
      <c r="S28" s="169">
        <v>17359.650000000001</v>
      </c>
      <c r="T28" s="169">
        <v>29267.48</v>
      </c>
      <c r="U28" s="169">
        <v>183980.25</v>
      </c>
      <c r="V28" s="169">
        <v>9266.4500000000007</v>
      </c>
      <c r="W28" s="166"/>
    </row>
    <row r="29" spans="1:23">
      <c r="A29" s="161">
        <v>23</v>
      </c>
      <c r="B29" s="171">
        <v>40542.75</v>
      </c>
      <c r="C29" s="170">
        <v>4224000</v>
      </c>
      <c r="D29" s="170">
        <v>2765182.61</v>
      </c>
      <c r="E29" s="170">
        <v>1708.2</v>
      </c>
      <c r="F29" s="170">
        <v>428656.74</v>
      </c>
      <c r="G29" s="170">
        <v>407381.54</v>
      </c>
      <c r="H29" s="170">
        <v>273082.52</v>
      </c>
      <c r="I29" s="170">
        <v>934.41</v>
      </c>
      <c r="J29" s="170">
        <v>145408.57</v>
      </c>
      <c r="K29" s="170">
        <v>4.05</v>
      </c>
      <c r="L29" s="170">
        <v>83055.899999999994</v>
      </c>
      <c r="M29" s="170">
        <v>23118.81</v>
      </c>
      <c r="N29" s="170">
        <v>6381.57</v>
      </c>
      <c r="O29" s="170">
        <v>69470.62</v>
      </c>
      <c r="P29" s="170">
        <v>1589.14</v>
      </c>
      <c r="Q29" s="170">
        <v>18025.310000000001</v>
      </c>
      <c r="S29" s="169">
        <v>17700.93</v>
      </c>
      <c r="T29" s="169">
        <v>31924.97</v>
      </c>
      <c r="U29" s="169">
        <v>186322.77</v>
      </c>
      <c r="V29" s="169">
        <v>10531.43</v>
      </c>
      <c r="W29" s="166"/>
    </row>
    <row r="30" spans="1:23">
      <c r="A30" s="161">
        <v>24</v>
      </c>
      <c r="B30" s="171">
        <v>40543.458333333336</v>
      </c>
      <c r="C30" s="170">
        <v>4220000</v>
      </c>
      <c r="D30" s="170">
        <v>2669696.4</v>
      </c>
      <c r="E30" s="170">
        <v>1718.43</v>
      </c>
      <c r="F30" s="170">
        <v>481645.43</v>
      </c>
      <c r="G30" s="170">
        <v>450475.75</v>
      </c>
      <c r="H30" s="170">
        <v>284927.44</v>
      </c>
      <c r="I30" s="170">
        <v>1108.4000000000001</v>
      </c>
      <c r="J30" s="170">
        <v>142723.98000000001</v>
      </c>
      <c r="K30" s="170">
        <v>4.09</v>
      </c>
      <c r="L30" s="170">
        <v>87614.82</v>
      </c>
      <c r="M30" s="170">
        <v>33690.46</v>
      </c>
      <c r="N30" s="170">
        <v>3275.98</v>
      </c>
      <c r="O30" s="170">
        <v>62385.94</v>
      </c>
      <c r="P30" s="170">
        <v>0</v>
      </c>
      <c r="Q30" s="170">
        <v>732.86</v>
      </c>
      <c r="S30" s="169">
        <v>17063.240000000002</v>
      </c>
      <c r="T30" s="169">
        <v>30436.69</v>
      </c>
      <c r="U30" s="169">
        <v>187889.26</v>
      </c>
      <c r="V30" s="169">
        <v>9380.39</v>
      </c>
      <c r="W30" s="166"/>
    </row>
    <row r="31" spans="1:23">
      <c r="A31" s="161">
        <v>25</v>
      </c>
      <c r="B31" s="171">
        <v>40506.666666666664</v>
      </c>
      <c r="C31" s="170">
        <v>4204000</v>
      </c>
      <c r="D31" s="170">
        <v>2512534.44</v>
      </c>
      <c r="E31" s="170">
        <v>1590.39</v>
      </c>
      <c r="F31" s="170">
        <v>499362.75</v>
      </c>
      <c r="G31" s="170">
        <v>472595.44</v>
      </c>
      <c r="H31" s="170">
        <v>316657.59999999998</v>
      </c>
      <c r="I31" s="170">
        <v>1130.43</v>
      </c>
      <c r="J31" s="170">
        <v>179941.01</v>
      </c>
      <c r="K31" s="170">
        <v>4.05</v>
      </c>
      <c r="L31" s="170">
        <v>96015.19</v>
      </c>
      <c r="M31" s="170">
        <v>42935.99</v>
      </c>
      <c r="N31" s="170">
        <v>3793.95</v>
      </c>
      <c r="O31" s="170">
        <v>76686.28</v>
      </c>
      <c r="P31" s="170">
        <v>0</v>
      </c>
      <c r="Q31" s="170">
        <v>752.48</v>
      </c>
      <c r="S31" s="169">
        <v>17126.330000000002</v>
      </c>
      <c r="T31" s="169">
        <v>29625.41</v>
      </c>
      <c r="U31" s="169">
        <v>209143.93</v>
      </c>
      <c r="V31" s="169">
        <v>11430.86</v>
      </c>
      <c r="W31" s="166"/>
    </row>
    <row r="32" spans="1:23">
      <c r="A32" s="161">
        <v>26</v>
      </c>
      <c r="B32" s="171">
        <v>40506.625</v>
      </c>
      <c r="C32" s="170">
        <v>4189000</v>
      </c>
      <c r="D32" s="170">
        <v>2414894.2000000002</v>
      </c>
      <c r="E32" s="170">
        <v>1599.59</v>
      </c>
      <c r="F32" s="170">
        <v>514937.61</v>
      </c>
      <c r="G32" s="170">
        <v>508876.04</v>
      </c>
      <c r="H32" s="170">
        <v>331613.33</v>
      </c>
      <c r="I32" s="170">
        <v>936.89</v>
      </c>
      <c r="J32" s="170">
        <v>189151.94</v>
      </c>
      <c r="K32" s="170">
        <v>4.1500000000000004</v>
      </c>
      <c r="L32" s="170">
        <v>97806.88</v>
      </c>
      <c r="M32" s="170">
        <v>46975.45</v>
      </c>
      <c r="N32" s="170">
        <v>3902.98</v>
      </c>
      <c r="O32" s="170">
        <v>77542.039999999994</v>
      </c>
      <c r="P32" s="170">
        <v>0</v>
      </c>
      <c r="Q32" s="170">
        <v>758.9</v>
      </c>
      <c r="S32" s="169">
        <v>17412.05</v>
      </c>
      <c r="T32" s="169">
        <v>29951.919999999998</v>
      </c>
      <c r="U32" s="169">
        <v>209060.09</v>
      </c>
      <c r="V32" s="169">
        <v>11196.9</v>
      </c>
      <c r="W32" s="166"/>
    </row>
    <row r="33" spans="1:23">
      <c r="A33" s="161">
        <v>27</v>
      </c>
      <c r="B33" s="171">
        <v>40542.833333333336</v>
      </c>
      <c r="C33" s="170">
        <v>4150000</v>
      </c>
      <c r="D33" s="170">
        <v>2777106.86</v>
      </c>
      <c r="E33" s="170">
        <v>1769.54</v>
      </c>
      <c r="F33" s="170">
        <v>397917.34</v>
      </c>
      <c r="G33" s="170">
        <v>383788.55</v>
      </c>
      <c r="H33" s="170">
        <v>257133</v>
      </c>
      <c r="I33" s="170">
        <v>817.61</v>
      </c>
      <c r="J33" s="170">
        <v>139336.03</v>
      </c>
      <c r="K33" s="170">
        <v>4.09</v>
      </c>
      <c r="L33" s="170">
        <v>76437.440000000002</v>
      </c>
      <c r="M33" s="170">
        <v>23431.84</v>
      </c>
      <c r="N33" s="170">
        <v>6346.14</v>
      </c>
      <c r="O33" s="170">
        <v>66065.87</v>
      </c>
      <c r="P33" s="170">
        <v>1607.88</v>
      </c>
      <c r="Q33" s="170">
        <v>18237.810000000001</v>
      </c>
      <c r="S33" s="169">
        <v>17406.71</v>
      </c>
      <c r="T33" s="169">
        <v>31522.85</v>
      </c>
      <c r="U33" s="169">
        <v>182442.7</v>
      </c>
      <c r="V33" s="169">
        <v>10628.03</v>
      </c>
      <c r="W33" s="166"/>
    </row>
    <row r="34" spans="1:23">
      <c r="A34" s="161">
        <v>28</v>
      </c>
      <c r="B34" s="171">
        <v>40506.875</v>
      </c>
      <c r="C34" s="170">
        <v>4130000</v>
      </c>
      <c r="D34" s="170">
        <v>2733516.89</v>
      </c>
      <c r="E34" s="170">
        <v>1707.26</v>
      </c>
      <c r="F34" s="170">
        <v>380834.81</v>
      </c>
      <c r="G34" s="170">
        <v>398027.16</v>
      </c>
      <c r="H34" s="170">
        <v>262390.55</v>
      </c>
      <c r="I34" s="170">
        <v>740.71</v>
      </c>
      <c r="J34" s="170">
        <v>148164.38</v>
      </c>
      <c r="K34" s="170">
        <v>4.1900000000000004</v>
      </c>
      <c r="L34" s="170">
        <v>84245.15</v>
      </c>
      <c r="M34" s="170">
        <v>26366.55</v>
      </c>
      <c r="N34" s="170">
        <v>3800.72</v>
      </c>
      <c r="O34" s="170">
        <v>69825.600000000006</v>
      </c>
      <c r="P34" s="170">
        <v>1650.85</v>
      </c>
      <c r="Q34" s="170">
        <v>18725.189999999999</v>
      </c>
      <c r="S34" s="169">
        <v>17740.47</v>
      </c>
      <c r="T34" s="169">
        <v>29861.47</v>
      </c>
      <c r="U34" s="169">
        <v>208500.9</v>
      </c>
      <c r="V34" s="169">
        <v>11358.04</v>
      </c>
      <c r="W34" s="166"/>
    </row>
    <row r="35" spans="1:23">
      <c r="A35" s="161">
        <v>29</v>
      </c>
      <c r="B35" s="171">
        <v>40505.708333333336</v>
      </c>
      <c r="C35" s="170">
        <v>4126000</v>
      </c>
      <c r="D35" s="170">
        <v>2584148.98</v>
      </c>
      <c r="E35" s="170">
        <v>1597.51</v>
      </c>
      <c r="F35" s="170">
        <v>438391.5</v>
      </c>
      <c r="G35" s="170">
        <v>434171.7</v>
      </c>
      <c r="H35" s="170">
        <v>290090.17</v>
      </c>
      <c r="I35" s="170">
        <v>1119.43</v>
      </c>
      <c r="J35" s="170">
        <v>165863.41</v>
      </c>
      <c r="K35" s="170">
        <v>4.09</v>
      </c>
      <c r="L35" s="170">
        <v>88389.91</v>
      </c>
      <c r="M35" s="170">
        <v>35036.300000000003</v>
      </c>
      <c r="N35" s="170">
        <v>5246.84</v>
      </c>
      <c r="O35" s="170">
        <v>73181.17</v>
      </c>
      <c r="P35" s="170">
        <v>677.41</v>
      </c>
      <c r="Q35" s="170">
        <v>8081.58</v>
      </c>
      <c r="S35" s="169">
        <v>17663.82</v>
      </c>
      <c r="T35" s="169">
        <v>30957.02</v>
      </c>
      <c r="U35" s="169">
        <v>208273.81</v>
      </c>
      <c r="V35" s="169">
        <v>11200.84</v>
      </c>
      <c r="W35" s="166"/>
    </row>
    <row r="36" spans="1:23">
      <c r="A36" s="161">
        <v>30</v>
      </c>
      <c r="B36" s="171">
        <v>40507.458333333336</v>
      </c>
      <c r="C36" s="170">
        <v>4118000</v>
      </c>
      <c r="D36" s="170">
        <v>2710376.14</v>
      </c>
      <c r="E36" s="170">
        <v>1563</v>
      </c>
      <c r="F36" s="170">
        <v>400440.18</v>
      </c>
      <c r="G36" s="170">
        <v>437491.04</v>
      </c>
      <c r="H36" s="170">
        <v>249038.64</v>
      </c>
      <c r="I36" s="170">
        <v>936.15</v>
      </c>
      <c r="J36" s="170">
        <v>135870.70000000001</v>
      </c>
      <c r="K36" s="170">
        <v>4.1500000000000004</v>
      </c>
      <c r="L36" s="170">
        <v>81872.34</v>
      </c>
      <c r="M36" s="170">
        <v>30988.76</v>
      </c>
      <c r="N36" s="170">
        <v>6196.05</v>
      </c>
      <c r="O36" s="170">
        <v>62480.94</v>
      </c>
      <c r="P36" s="170">
        <v>0</v>
      </c>
      <c r="Q36" s="170">
        <v>741.92</v>
      </c>
      <c r="S36" s="169">
        <v>17355.43</v>
      </c>
      <c r="T36" s="169">
        <v>29030.53</v>
      </c>
      <c r="U36" s="169">
        <v>189033.91</v>
      </c>
      <c r="V36" s="169">
        <v>10312.83</v>
      </c>
      <c r="W36" s="166"/>
    </row>
    <row r="37" spans="1:23">
      <c r="A37" s="161">
        <v>31</v>
      </c>
      <c r="B37" s="171">
        <v>40543.375</v>
      </c>
      <c r="C37" s="170">
        <v>4113000</v>
      </c>
      <c r="D37" s="170">
        <v>2580831.86</v>
      </c>
      <c r="E37" s="170">
        <v>1753.61</v>
      </c>
      <c r="F37" s="170">
        <v>462698.59</v>
      </c>
      <c r="G37" s="170">
        <v>439260.52</v>
      </c>
      <c r="H37" s="170">
        <v>285451.74</v>
      </c>
      <c r="I37" s="170">
        <v>919.54</v>
      </c>
      <c r="J37" s="170">
        <v>144463.13</v>
      </c>
      <c r="K37" s="170">
        <v>4.09</v>
      </c>
      <c r="L37" s="170">
        <v>93704.84</v>
      </c>
      <c r="M37" s="170">
        <v>36902.639999999999</v>
      </c>
      <c r="N37" s="170">
        <v>3297.95</v>
      </c>
      <c r="O37" s="170">
        <v>62972.33</v>
      </c>
      <c r="P37" s="170">
        <v>0</v>
      </c>
      <c r="Q37" s="170">
        <v>739.17</v>
      </c>
      <c r="S37" s="169">
        <v>17981.55</v>
      </c>
      <c r="T37" s="169">
        <v>30652.94</v>
      </c>
      <c r="U37" s="169">
        <v>191643.3</v>
      </c>
      <c r="V37" s="169">
        <v>9779.42</v>
      </c>
      <c r="W37" s="166"/>
    </row>
    <row r="38" spans="1:23">
      <c r="A38" s="161">
        <v>32</v>
      </c>
      <c r="B38" s="171">
        <v>40507.5</v>
      </c>
      <c r="C38" s="170">
        <v>4100000</v>
      </c>
      <c r="D38" s="170">
        <v>2685953.9</v>
      </c>
      <c r="E38" s="170">
        <v>1535.25</v>
      </c>
      <c r="F38" s="170">
        <v>391208.87</v>
      </c>
      <c r="G38" s="170">
        <v>445702.55</v>
      </c>
      <c r="H38" s="170">
        <v>255524.54</v>
      </c>
      <c r="I38" s="170">
        <v>993.89</v>
      </c>
      <c r="J38" s="170">
        <v>135866.4</v>
      </c>
      <c r="K38" s="170">
        <v>4.09</v>
      </c>
      <c r="L38" s="170">
        <v>82537.39</v>
      </c>
      <c r="M38" s="170">
        <v>31104.22</v>
      </c>
      <c r="N38" s="170">
        <v>6558.32</v>
      </c>
      <c r="O38" s="170">
        <v>62252.23</v>
      </c>
      <c r="P38" s="170">
        <v>0</v>
      </c>
      <c r="Q38" s="170">
        <v>758.37</v>
      </c>
      <c r="S38" s="169">
        <v>17317.490000000002</v>
      </c>
      <c r="T38" s="169">
        <v>28947.82</v>
      </c>
      <c r="U38" s="169">
        <v>188639.55</v>
      </c>
      <c r="V38" s="169">
        <v>10371.24</v>
      </c>
      <c r="W38" s="166"/>
    </row>
    <row r="39" spans="1:23">
      <c r="A39" s="161">
        <v>33</v>
      </c>
      <c r="B39" s="171">
        <v>40543.5</v>
      </c>
      <c r="C39" s="170">
        <v>4097000</v>
      </c>
      <c r="D39" s="170">
        <v>2553258.36</v>
      </c>
      <c r="E39" s="170">
        <v>1695.88</v>
      </c>
      <c r="F39" s="170">
        <v>474145.14</v>
      </c>
      <c r="G39" s="170">
        <v>457801.08</v>
      </c>
      <c r="H39" s="170">
        <v>282215.86</v>
      </c>
      <c r="I39" s="170">
        <v>1113.4000000000001</v>
      </c>
      <c r="J39" s="170">
        <v>142799.43</v>
      </c>
      <c r="K39" s="170">
        <v>4.1399999999999997</v>
      </c>
      <c r="L39" s="170">
        <v>88187.68</v>
      </c>
      <c r="M39" s="170">
        <v>32773.300000000003</v>
      </c>
      <c r="N39" s="170">
        <v>3300.85</v>
      </c>
      <c r="O39" s="170">
        <v>58951.7</v>
      </c>
      <c r="P39" s="170">
        <v>0</v>
      </c>
      <c r="Q39" s="170">
        <v>753.18</v>
      </c>
      <c r="S39" s="169">
        <v>17541.849999999999</v>
      </c>
      <c r="T39" s="169">
        <v>30161.599999999999</v>
      </c>
      <c r="U39" s="169">
        <v>185758.05</v>
      </c>
      <c r="V39" s="169">
        <v>9210.07</v>
      </c>
      <c r="W39" s="166"/>
    </row>
    <row r="40" spans="1:23">
      <c r="A40" s="161">
        <v>34</v>
      </c>
      <c r="B40" s="171">
        <v>40505.416666666664</v>
      </c>
      <c r="C40" s="170">
        <v>4088000</v>
      </c>
      <c r="D40" s="170">
        <v>2399485.79</v>
      </c>
      <c r="E40" s="170">
        <v>1549.01</v>
      </c>
      <c r="F40" s="170">
        <v>474939.84</v>
      </c>
      <c r="G40" s="170">
        <v>483945.58</v>
      </c>
      <c r="H40" s="170">
        <v>309247.05</v>
      </c>
      <c r="I40" s="170">
        <v>1349.51</v>
      </c>
      <c r="J40" s="170">
        <v>189712.07</v>
      </c>
      <c r="K40" s="170">
        <v>4.09</v>
      </c>
      <c r="L40" s="170">
        <v>91802.83</v>
      </c>
      <c r="M40" s="170">
        <v>52636.160000000003</v>
      </c>
      <c r="N40" s="170">
        <v>7766.67</v>
      </c>
      <c r="O40" s="170">
        <v>74857.38</v>
      </c>
      <c r="P40" s="170">
        <v>0</v>
      </c>
      <c r="Q40" s="170">
        <v>704.03</v>
      </c>
      <c r="S40" s="169">
        <v>17861.63</v>
      </c>
      <c r="T40" s="169">
        <v>31038.86</v>
      </c>
      <c r="U40" s="169">
        <v>212142.99</v>
      </c>
      <c r="V40" s="169">
        <v>11088.24</v>
      </c>
      <c r="W40" s="166"/>
    </row>
    <row r="41" spans="1:23">
      <c r="A41" s="161">
        <v>35</v>
      </c>
      <c r="B41" s="171">
        <v>40505.375</v>
      </c>
      <c r="C41" s="170">
        <v>4084000</v>
      </c>
      <c r="D41" s="170">
        <v>2404188.44</v>
      </c>
      <c r="E41" s="170">
        <v>1572.71</v>
      </c>
      <c r="F41" s="170">
        <v>452376.03</v>
      </c>
      <c r="G41" s="170">
        <v>483314.91</v>
      </c>
      <c r="H41" s="170">
        <v>308784.89</v>
      </c>
      <c r="I41" s="170">
        <v>1357.51</v>
      </c>
      <c r="J41" s="170">
        <v>196150.3</v>
      </c>
      <c r="K41" s="170">
        <v>4.09</v>
      </c>
      <c r="L41" s="170">
        <v>96915.37</v>
      </c>
      <c r="M41" s="170">
        <v>56927.82</v>
      </c>
      <c r="N41" s="170">
        <v>7781.75</v>
      </c>
      <c r="O41" s="170">
        <v>73911.22</v>
      </c>
      <c r="P41" s="170">
        <v>0</v>
      </c>
      <c r="Q41" s="170">
        <v>714.95</v>
      </c>
      <c r="S41" s="169">
        <v>18315.080000000002</v>
      </c>
      <c r="T41" s="169">
        <v>30878.15</v>
      </c>
      <c r="U41" s="169">
        <v>213889.65</v>
      </c>
      <c r="V41" s="169">
        <v>11521.89</v>
      </c>
      <c r="W41" s="166"/>
    </row>
    <row r="42" spans="1:23">
      <c r="A42" s="161">
        <v>36</v>
      </c>
      <c r="B42" s="171">
        <v>40506.291666666664</v>
      </c>
      <c r="C42" s="170">
        <v>4080000</v>
      </c>
      <c r="D42" s="170">
        <v>2442129.17</v>
      </c>
      <c r="E42" s="170">
        <v>1733.48</v>
      </c>
      <c r="F42" s="170">
        <v>454451.87</v>
      </c>
      <c r="G42" s="170">
        <v>453505.68</v>
      </c>
      <c r="H42" s="170">
        <v>302350.23</v>
      </c>
      <c r="I42" s="170">
        <v>984.22</v>
      </c>
      <c r="J42" s="170">
        <v>189385.36</v>
      </c>
      <c r="K42" s="170">
        <v>4.09</v>
      </c>
      <c r="L42" s="170">
        <v>86741.8</v>
      </c>
      <c r="M42" s="170">
        <v>56843.87</v>
      </c>
      <c r="N42" s="170">
        <v>3959.41</v>
      </c>
      <c r="O42" s="170">
        <v>67337.240000000005</v>
      </c>
      <c r="P42" s="170">
        <v>1666.85</v>
      </c>
      <c r="Q42" s="170">
        <v>18906.71</v>
      </c>
      <c r="S42" s="169">
        <v>18660.439999999999</v>
      </c>
      <c r="T42" s="169">
        <v>30390</v>
      </c>
      <c r="U42" s="169">
        <v>202929.22</v>
      </c>
      <c r="V42" s="169">
        <v>11722.6</v>
      </c>
      <c r="W42" s="166"/>
    </row>
    <row r="43" spans="1:23">
      <c r="A43" s="161">
        <v>37</v>
      </c>
      <c r="B43" s="171">
        <v>40542.875</v>
      </c>
      <c r="C43" s="170">
        <v>4058000</v>
      </c>
      <c r="D43" s="170">
        <v>2734848.31</v>
      </c>
      <c r="E43" s="170">
        <v>1792.08</v>
      </c>
      <c r="F43" s="170">
        <v>381192.15</v>
      </c>
      <c r="G43" s="170">
        <v>368375.28</v>
      </c>
      <c r="H43" s="170">
        <v>248197.35</v>
      </c>
      <c r="I43" s="170">
        <v>725.84</v>
      </c>
      <c r="J43" s="170">
        <v>135650.57</v>
      </c>
      <c r="K43" s="170">
        <v>4.09</v>
      </c>
      <c r="L43" s="170">
        <v>74148.89</v>
      </c>
      <c r="M43" s="170">
        <v>23319.360000000001</v>
      </c>
      <c r="N43" s="170">
        <v>5602.48</v>
      </c>
      <c r="O43" s="170">
        <v>64336.480000000003</v>
      </c>
      <c r="P43" s="170">
        <v>1604.75</v>
      </c>
      <c r="Q43" s="170">
        <v>18202.37</v>
      </c>
      <c r="S43" s="169">
        <v>17529.669999999998</v>
      </c>
      <c r="T43" s="169">
        <v>30958.19</v>
      </c>
      <c r="U43" s="169">
        <v>181925.17</v>
      </c>
      <c r="V43" s="169">
        <v>10558.77</v>
      </c>
      <c r="W43" s="166"/>
    </row>
    <row r="44" spans="1:23">
      <c r="A44" s="161">
        <v>38</v>
      </c>
      <c r="B44" s="171">
        <v>40541.75</v>
      </c>
      <c r="C44" s="170">
        <v>4057000</v>
      </c>
      <c r="D44" s="170">
        <v>2533702.77</v>
      </c>
      <c r="E44" s="170">
        <v>1612.55</v>
      </c>
      <c r="F44" s="170">
        <v>445638.05</v>
      </c>
      <c r="G44" s="170">
        <v>433344.5</v>
      </c>
      <c r="H44" s="170">
        <v>278337.73</v>
      </c>
      <c r="I44" s="170">
        <v>705.18</v>
      </c>
      <c r="J44" s="170">
        <v>162079.9</v>
      </c>
      <c r="K44" s="170">
        <v>4.09</v>
      </c>
      <c r="L44" s="170">
        <v>86829.47</v>
      </c>
      <c r="M44" s="170">
        <v>20702.150000000001</v>
      </c>
      <c r="N44" s="170">
        <v>5895.12</v>
      </c>
      <c r="O44" s="170">
        <v>67510.820000000007</v>
      </c>
      <c r="P44" s="170">
        <v>1672.05</v>
      </c>
      <c r="Q44" s="170">
        <v>18965.650000000001</v>
      </c>
      <c r="S44" s="169">
        <v>17539.18</v>
      </c>
      <c r="T44" s="169">
        <v>31921.35</v>
      </c>
      <c r="U44" s="169">
        <v>196512.13</v>
      </c>
      <c r="V44" s="169">
        <v>10182.719999999999</v>
      </c>
      <c r="W44" s="166"/>
    </row>
    <row r="45" spans="1:23">
      <c r="A45" s="161">
        <v>39</v>
      </c>
      <c r="B45" s="171">
        <v>40543.833333333336</v>
      </c>
      <c r="C45" s="170">
        <v>4057000</v>
      </c>
      <c r="D45" s="170">
        <v>2751589.87</v>
      </c>
      <c r="E45" s="170">
        <v>1835.76</v>
      </c>
      <c r="F45" s="170">
        <v>386533.72</v>
      </c>
      <c r="G45" s="170">
        <v>372234.62</v>
      </c>
      <c r="H45" s="170">
        <v>231251.12</v>
      </c>
      <c r="I45" s="170">
        <v>829.57</v>
      </c>
      <c r="J45" s="170">
        <v>125442.18</v>
      </c>
      <c r="K45" s="170">
        <v>4.1399999999999997</v>
      </c>
      <c r="L45" s="170">
        <v>77088.44</v>
      </c>
      <c r="M45" s="170">
        <v>23999.03</v>
      </c>
      <c r="N45" s="170">
        <v>3345.13</v>
      </c>
      <c r="O45" s="170">
        <v>62783.21</v>
      </c>
      <c r="P45" s="170">
        <v>1625.5</v>
      </c>
      <c r="Q45" s="170">
        <v>18437.71</v>
      </c>
      <c r="S45" s="169">
        <v>17157.95</v>
      </c>
      <c r="T45" s="169">
        <v>29154.74</v>
      </c>
      <c r="U45" s="169">
        <v>183604.32</v>
      </c>
      <c r="V45" s="169">
        <v>9311.9</v>
      </c>
      <c r="W45" s="166"/>
    </row>
    <row r="46" spans="1:23">
      <c r="A46" s="161">
        <v>40</v>
      </c>
      <c r="B46" s="171">
        <v>40541.791666666664</v>
      </c>
      <c r="C46" s="170">
        <v>4046000</v>
      </c>
      <c r="D46" s="170">
        <v>2648050.42</v>
      </c>
      <c r="E46" s="170">
        <v>1654.55</v>
      </c>
      <c r="F46" s="170">
        <v>387354.41</v>
      </c>
      <c r="G46" s="170">
        <v>404821.39</v>
      </c>
      <c r="H46" s="170">
        <v>255832.52</v>
      </c>
      <c r="I46" s="170">
        <v>682.42</v>
      </c>
      <c r="J46" s="170">
        <v>152280.47</v>
      </c>
      <c r="K46" s="170">
        <v>4.09</v>
      </c>
      <c r="L46" s="170">
        <v>83350.320000000007</v>
      </c>
      <c r="M46" s="170">
        <v>20027.23</v>
      </c>
      <c r="N46" s="170">
        <v>5591.44</v>
      </c>
      <c r="O46" s="170">
        <v>66215.73</v>
      </c>
      <c r="P46" s="170">
        <v>1631.32</v>
      </c>
      <c r="Q46" s="170">
        <v>18503.71</v>
      </c>
      <c r="S46" s="169">
        <v>17782.330000000002</v>
      </c>
      <c r="T46" s="169">
        <v>31608.65</v>
      </c>
      <c r="U46" s="169">
        <v>196276.52</v>
      </c>
      <c r="V46" s="169">
        <v>10317.06</v>
      </c>
      <c r="W46" s="166"/>
    </row>
    <row r="47" spans="1:23">
      <c r="A47" s="161">
        <v>41</v>
      </c>
      <c r="B47" s="171">
        <v>40504.666666666664</v>
      </c>
      <c r="C47" s="170">
        <v>4041000</v>
      </c>
      <c r="D47" s="170">
        <v>2342114.5299999998</v>
      </c>
      <c r="E47" s="170">
        <v>1497.18</v>
      </c>
      <c r="F47" s="170">
        <v>481867.57</v>
      </c>
      <c r="G47" s="170">
        <v>491421.6</v>
      </c>
      <c r="H47" s="170">
        <v>312177.31</v>
      </c>
      <c r="I47" s="170">
        <v>1134.68</v>
      </c>
      <c r="J47" s="170">
        <v>191490.8</v>
      </c>
      <c r="K47" s="170">
        <v>4.09</v>
      </c>
      <c r="L47" s="170">
        <v>95857.23</v>
      </c>
      <c r="M47" s="170">
        <v>41972.62</v>
      </c>
      <c r="N47" s="170">
        <v>6863.61</v>
      </c>
      <c r="O47" s="170">
        <v>73845.25</v>
      </c>
      <c r="P47" s="170">
        <v>0</v>
      </c>
      <c r="Q47" s="170">
        <v>753.54</v>
      </c>
      <c r="S47" s="169">
        <v>17106.04</v>
      </c>
      <c r="T47" s="169">
        <v>31093.19</v>
      </c>
      <c r="U47" s="169">
        <v>209421.21</v>
      </c>
      <c r="V47" s="169">
        <v>11518.93</v>
      </c>
      <c r="W47" s="166"/>
    </row>
    <row r="48" spans="1:23">
      <c r="A48" s="161">
        <v>42</v>
      </c>
      <c r="B48" s="171">
        <v>40507.416666666664</v>
      </c>
      <c r="C48" s="170">
        <v>4038000</v>
      </c>
      <c r="D48" s="170">
        <v>2667708.54</v>
      </c>
      <c r="E48" s="170">
        <v>1581.27</v>
      </c>
      <c r="F48" s="170">
        <v>390439.87</v>
      </c>
      <c r="G48" s="170">
        <v>424001.2</v>
      </c>
      <c r="H48" s="170">
        <v>238153.39</v>
      </c>
      <c r="I48" s="170">
        <v>1074.94</v>
      </c>
      <c r="J48" s="170">
        <v>133676.88</v>
      </c>
      <c r="K48" s="170">
        <v>4.09</v>
      </c>
      <c r="L48" s="170">
        <v>80912.19</v>
      </c>
      <c r="M48" s="170">
        <v>31472.560000000001</v>
      </c>
      <c r="N48" s="170">
        <v>3994.86</v>
      </c>
      <c r="O48" s="170">
        <v>64253.88</v>
      </c>
      <c r="P48" s="170">
        <v>0</v>
      </c>
      <c r="Q48" s="170">
        <v>726.34</v>
      </c>
      <c r="S48" s="169">
        <v>17335.52</v>
      </c>
      <c r="T48" s="169">
        <v>29238.63</v>
      </c>
      <c r="U48" s="169">
        <v>189719.29</v>
      </c>
      <c r="V48" s="169">
        <v>10438.030000000001</v>
      </c>
      <c r="W48" s="166"/>
    </row>
    <row r="49" spans="1:23">
      <c r="A49" s="161">
        <v>43</v>
      </c>
      <c r="B49" s="171">
        <v>40504.458333333336</v>
      </c>
      <c r="C49" s="170">
        <v>4032000</v>
      </c>
      <c r="D49" s="170">
        <v>2143682.67</v>
      </c>
      <c r="E49" s="170">
        <v>1476.39</v>
      </c>
      <c r="F49" s="170">
        <v>509273.03</v>
      </c>
      <c r="G49" s="170">
        <v>552238.89</v>
      </c>
      <c r="H49" s="170">
        <v>359540.84</v>
      </c>
      <c r="I49" s="170">
        <v>1185.51</v>
      </c>
      <c r="J49" s="170">
        <v>223860</v>
      </c>
      <c r="K49" s="170">
        <v>4.09</v>
      </c>
      <c r="L49" s="170">
        <v>98470.77</v>
      </c>
      <c r="M49" s="170">
        <v>59819.89</v>
      </c>
      <c r="N49" s="170">
        <v>2691.59</v>
      </c>
      <c r="O49" s="170">
        <v>79007.929999999993</v>
      </c>
      <c r="P49" s="170">
        <v>0</v>
      </c>
      <c r="Q49" s="170">
        <v>748.42</v>
      </c>
      <c r="S49" s="169">
        <v>17536.419999999998</v>
      </c>
      <c r="T49" s="169">
        <v>30563.39</v>
      </c>
      <c r="U49" s="169">
        <v>213486.55</v>
      </c>
      <c r="V49" s="169">
        <v>12168.29</v>
      </c>
      <c r="W49" s="166"/>
    </row>
    <row r="50" spans="1:23">
      <c r="A50" s="161">
        <v>44</v>
      </c>
      <c r="B50" s="171">
        <v>40504.375</v>
      </c>
      <c r="C50" s="170">
        <v>4030000</v>
      </c>
      <c r="D50" s="170">
        <v>2199370.2799999998</v>
      </c>
      <c r="E50" s="170">
        <v>1505.25</v>
      </c>
      <c r="F50" s="170">
        <v>477565.76</v>
      </c>
      <c r="G50" s="170">
        <v>537296.31000000006</v>
      </c>
      <c r="H50" s="170">
        <v>344994.88</v>
      </c>
      <c r="I50" s="170">
        <v>1460.39</v>
      </c>
      <c r="J50" s="170">
        <v>221344.56</v>
      </c>
      <c r="K50" s="170">
        <v>4.1500000000000004</v>
      </c>
      <c r="L50" s="170">
        <v>100319.83</v>
      </c>
      <c r="M50" s="170">
        <v>65884.59</v>
      </c>
      <c r="N50" s="170">
        <v>2845.73</v>
      </c>
      <c r="O50" s="170">
        <v>76659.09</v>
      </c>
      <c r="P50" s="170">
        <v>0</v>
      </c>
      <c r="Q50" s="170">
        <v>749.16</v>
      </c>
      <c r="S50" s="169">
        <v>17944.77</v>
      </c>
      <c r="T50" s="169">
        <v>30320.25</v>
      </c>
      <c r="U50" s="169">
        <v>211871.22</v>
      </c>
      <c r="V50" s="169">
        <v>12236.71</v>
      </c>
      <c r="W50" s="166"/>
    </row>
    <row r="51" spans="1:23">
      <c r="A51" s="161">
        <v>45</v>
      </c>
      <c r="B51" s="171">
        <v>40504.416666666664</v>
      </c>
      <c r="C51" s="170">
        <v>4030000</v>
      </c>
      <c r="D51" s="170">
        <v>2179739.19</v>
      </c>
      <c r="E51" s="170">
        <v>1487.15</v>
      </c>
      <c r="F51" s="170">
        <v>492134.46</v>
      </c>
      <c r="G51" s="170">
        <v>538478.02</v>
      </c>
      <c r="H51" s="170">
        <v>349647.89</v>
      </c>
      <c r="I51" s="170">
        <v>1336.18</v>
      </c>
      <c r="J51" s="170">
        <v>223301.28</v>
      </c>
      <c r="K51" s="170">
        <v>4.09</v>
      </c>
      <c r="L51" s="170">
        <v>99325.05</v>
      </c>
      <c r="M51" s="170">
        <v>62139.76</v>
      </c>
      <c r="N51" s="170">
        <v>2756.68</v>
      </c>
      <c r="O51" s="170">
        <v>78905.89</v>
      </c>
      <c r="P51" s="170">
        <v>0</v>
      </c>
      <c r="Q51" s="170">
        <v>744.37</v>
      </c>
      <c r="S51" s="169">
        <v>17516.7</v>
      </c>
      <c r="T51" s="169">
        <v>30160.9</v>
      </c>
      <c r="U51" s="169">
        <v>213009.38</v>
      </c>
      <c r="V51" s="169">
        <v>11951.7</v>
      </c>
      <c r="W51" s="166"/>
    </row>
    <row r="52" spans="1:23">
      <c r="A52" s="161">
        <v>46</v>
      </c>
      <c r="B52" s="171">
        <v>40532.75</v>
      </c>
      <c r="C52" s="170">
        <v>4025000</v>
      </c>
      <c r="D52" s="170">
        <v>2481806.11</v>
      </c>
      <c r="E52" s="170">
        <v>1528.49</v>
      </c>
      <c r="F52" s="170">
        <v>427342.38</v>
      </c>
      <c r="G52" s="170">
        <v>443679.65</v>
      </c>
      <c r="H52" s="170">
        <v>289419.39</v>
      </c>
      <c r="I52" s="170">
        <v>1150.25</v>
      </c>
      <c r="J52" s="170">
        <v>167615.67000000001</v>
      </c>
      <c r="K52" s="170">
        <v>4.09</v>
      </c>
      <c r="L52" s="170">
        <v>90428.99</v>
      </c>
      <c r="M52" s="170">
        <v>19788.66</v>
      </c>
      <c r="N52" s="170">
        <v>9094.9699999999993</v>
      </c>
      <c r="O52" s="170">
        <v>72032.37</v>
      </c>
      <c r="P52" s="170">
        <v>1710.23</v>
      </c>
      <c r="Q52" s="170">
        <v>19398.75</v>
      </c>
      <c r="S52" s="169">
        <v>17937.080000000002</v>
      </c>
      <c r="T52" s="169">
        <v>32865.83</v>
      </c>
      <c r="U52" s="169">
        <v>209200.28</v>
      </c>
      <c r="V52" s="169">
        <v>12041.47</v>
      </c>
      <c r="W52" s="166"/>
    </row>
    <row r="53" spans="1:23">
      <c r="A53" s="161">
        <v>47</v>
      </c>
      <c r="B53" s="171">
        <v>40504.333333333336</v>
      </c>
      <c r="C53" s="170">
        <v>4019000</v>
      </c>
      <c r="D53" s="170">
        <v>2270012.21</v>
      </c>
      <c r="E53" s="170">
        <v>1552.28</v>
      </c>
      <c r="F53" s="170">
        <v>447298.15</v>
      </c>
      <c r="G53" s="170">
        <v>506093.38</v>
      </c>
      <c r="H53" s="170">
        <v>336967.3</v>
      </c>
      <c r="I53" s="170">
        <v>1250.0899999999999</v>
      </c>
      <c r="J53" s="170">
        <v>212696.09</v>
      </c>
      <c r="K53" s="170">
        <v>4.1500000000000004</v>
      </c>
      <c r="L53" s="170">
        <v>97862.32</v>
      </c>
      <c r="M53" s="170">
        <v>65329.8</v>
      </c>
      <c r="N53" s="170">
        <v>2869.6</v>
      </c>
      <c r="O53" s="170">
        <v>70985.31</v>
      </c>
      <c r="P53" s="170">
        <v>447.75</v>
      </c>
      <c r="Q53" s="170">
        <v>5631.58</v>
      </c>
      <c r="S53" s="169">
        <v>18077.240000000002</v>
      </c>
      <c r="T53" s="169">
        <v>30416.12</v>
      </c>
      <c r="U53" s="169">
        <v>210466.43</v>
      </c>
      <c r="V53" s="169">
        <v>12646.12</v>
      </c>
      <c r="W53" s="166"/>
    </row>
    <row r="54" spans="1:23">
      <c r="A54" s="161">
        <v>48</v>
      </c>
      <c r="B54" s="171">
        <v>40504.833333333336</v>
      </c>
      <c r="C54" s="170">
        <v>4011000</v>
      </c>
      <c r="D54" s="170">
        <v>2658569.5</v>
      </c>
      <c r="E54" s="170">
        <v>1651.75</v>
      </c>
      <c r="F54" s="170">
        <v>377138.35</v>
      </c>
      <c r="G54" s="170">
        <v>380212.41</v>
      </c>
      <c r="H54" s="170">
        <v>253391.78</v>
      </c>
      <c r="I54" s="170">
        <v>775.53</v>
      </c>
      <c r="J54" s="170">
        <v>145976.45000000001</v>
      </c>
      <c r="K54" s="170">
        <v>4.1900000000000004</v>
      </c>
      <c r="L54" s="170">
        <v>75791.67</v>
      </c>
      <c r="M54" s="170">
        <v>22249.72</v>
      </c>
      <c r="N54" s="170">
        <v>7240.24</v>
      </c>
      <c r="O54" s="170">
        <v>69638.67</v>
      </c>
      <c r="P54" s="170">
        <v>1487.49</v>
      </c>
      <c r="Q54" s="170">
        <v>16872.25</v>
      </c>
      <c r="S54" s="169">
        <v>17492.25</v>
      </c>
      <c r="T54" s="169">
        <v>31417.26</v>
      </c>
      <c r="U54" s="169">
        <v>206470.67</v>
      </c>
      <c r="V54" s="169">
        <v>11526.01</v>
      </c>
      <c r="W54" s="166"/>
    </row>
    <row r="55" spans="1:23">
      <c r="A55" s="161">
        <v>49</v>
      </c>
      <c r="B55" s="171">
        <v>40505.458333333336</v>
      </c>
      <c r="C55" s="170">
        <v>4010000</v>
      </c>
      <c r="D55" s="170">
        <v>2286664.36</v>
      </c>
      <c r="E55" s="170">
        <v>1520.48</v>
      </c>
      <c r="F55" s="170">
        <v>469129.24</v>
      </c>
      <c r="G55" s="170">
        <v>543335.14</v>
      </c>
      <c r="H55" s="170">
        <v>307148.48</v>
      </c>
      <c r="I55" s="170">
        <v>1323.74</v>
      </c>
      <c r="J55" s="170">
        <v>183551.31</v>
      </c>
      <c r="K55" s="170">
        <v>4.1500000000000004</v>
      </c>
      <c r="L55" s="170">
        <v>86580.38</v>
      </c>
      <c r="M55" s="170">
        <v>48950.74</v>
      </c>
      <c r="N55" s="170">
        <v>7820.82</v>
      </c>
      <c r="O55" s="170">
        <v>73288.75</v>
      </c>
      <c r="P55" s="170">
        <v>0</v>
      </c>
      <c r="Q55" s="170">
        <v>682.4</v>
      </c>
      <c r="S55" s="169">
        <v>17805.77</v>
      </c>
      <c r="T55" s="169">
        <v>30914.38</v>
      </c>
      <c r="U55" s="169">
        <v>212577.28</v>
      </c>
      <c r="V55" s="169">
        <v>11082.62</v>
      </c>
      <c r="W55" s="166"/>
    </row>
    <row r="56" spans="1:23">
      <c r="A56" s="161">
        <v>50</v>
      </c>
      <c r="B56" s="171">
        <v>40505.916666666664</v>
      </c>
      <c r="C56" s="170">
        <v>4009000</v>
      </c>
      <c r="D56" s="170">
        <v>2662694.36</v>
      </c>
      <c r="E56" s="170">
        <v>1746.02</v>
      </c>
      <c r="F56" s="170">
        <v>373801.58</v>
      </c>
      <c r="G56" s="170">
        <v>362720.24</v>
      </c>
      <c r="H56" s="170">
        <v>246244.89</v>
      </c>
      <c r="I56" s="170">
        <v>828.09</v>
      </c>
      <c r="J56" s="170">
        <v>158633.39000000001</v>
      </c>
      <c r="K56" s="170">
        <v>4.1500000000000004</v>
      </c>
      <c r="L56" s="170">
        <v>80744.600000000006</v>
      </c>
      <c r="M56" s="170">
        <v>29214.41</v>
      </c>
      <c r="N56" s="170">
        <v>7005.98</v>
      </c>
      <c r="O56" s="170">
        <v>65600.289999999994</v>
      </c>
      <c r="P56" s="170">
        <v>1601.1</v>
      </c>
      <c r="Q56" s="170">
        <v>18160.919999999998</v>
      </c>
      <c r="S56" s="169">
        <v>17701.68</v>
      </c>
      <c r="T56" s="169">
        <v>30876.07</v>
      </c>
      <c r="U56" s="169">
        <v>210158.97</v>
      </c>
      <c r="V56" s="169">
        <v>11550.66</v>
      </c>
      <c r="W56" s="166"/>
    </row>
    <row r="57" spans="1:23">
      <c r="A57" s="161">
        <v>51</v>
      </c>
      <c r="B57" s="171">
        <v>40507.541666666664</v>
      </c>
      <c r="C57" s="170">
        <v>4004000</v>
      </c>
      <c r="D57" s="170">
        <v>2678459.96</v>
      </c>
      <c r="E57" s="170">
        <v>1521.22</v>
      </c>
      <c r="F57" s="170">
        <v>352336.95</v>
      </c>
      <c r="G57" s="170">
        <v>424838.48</v>
      </c>
      <c r="H57" s="170">
        <v>240616.21</v>
      </c>
      <c r="I57" s="170">
        <v>1120.01</v>
      </c>
      <c r="J57" s="170">
        <v>129392.96000000001</v>
      </c>
      <c r="K57" s="170">
        <v>4.1500000000000004</v>
      </c>
      <c r="L57" s="170">
        <v>79322.22</v>
      </c>
      <c r="M57" s="170">
        <v>29561.86</v>
      </c>
      <c r="N57" s="170">
        <v>5377.46</v>
      </c>
      <c r="O57" s="170">
        <v>60716.85</v>
      </c>
      <c r="P57" s="170">
        <v>0</v>
      </c>
      <c r="Q57" s="170">
        <v>731.67</v>
      </c>
      <c r="S57" s="169">
        <v>17461.52</v>
      </c>
      <c r="T57" s="169">
        <v>28870.05</v>
      </c>
      <c r="U57" s="169">
        <v>187797.93</v>
      </c>
      <c r="V57" s="169">
        <v>10228.19</v>
      </c>
      <c r="W57" s="166"/>
    </row>
    <row r="58" spans="1:23">
      <c r="A58" s="161">
        <v>52</v>
      </c>
      <c r="B58" s="171">
        <v>40504.5</v>
      </c>
      <c r="C58" s="170">
        <v>4003000</v>
      </c>
      <c r="D58" s="170">
        <v>2134010.25</v>
      </c>
      <c r="E58" s="170">
        <v>1466.11</v>
      </c>
      <c r="F58" s="170">
        <v>499451.64</v>
      </c>
      <c r="G58" s="170">
        <v>554597.75</v>
      </c>
      <c r="H58" s="170">
        <v>355689.29</v>
      </c>
      <c r="I58" s="170">
        <v>1197.29</v>
      </c>
      <c r="J58" s="170">
        <v>217872.95</v>
      </c>
      <c r="K58" s="170">
        <v>4.09</v>
      </c>
      <c r="L58" s="170">
        <v>98588.4</v>
      </c>
      <c r="M58" s="170">
        <v>57910.48</v>
      </c>
      <c r="N58" s="170">
        <v>3681.42</v>
      </c>
      <c r="O58" s="170">
        <v>77777.789999999994</v>
      </c>
      <c r="P58" s="170">
        <v>0</v>
      </c>
      <c r="Q58" s="170">
        <v>752.53</v>
      </c>
      <c r="S58" s="169">
        <v>17570.3</v>
      </c>
      <c r="T58" s="169">
        <v>30929.65</v>
      </c>
      <c r="U58" s="169">
        <v>212913.36</v>
      </c>
      <c r="V58" s="169">
        <v>11989.09</v>
      </c>
      <c r="W58" s="166"/>
    </row>
    <row r="59" spans="1:23">
      <c r="A59" s="161">
        <v>53</v>
      </c>
      <c r="B59" s="171">
        <v>40504.541666666664</v>
      </c>
      <c r="C59" s="170">
        <v>4003000</v>
      </c>
      <c r="D59" s="170">
        <v>2137729.02</v>
      </c>
      <c r="E59" s="170">
        <v>1452.75</v>
      </c>
      <c r="F59" s="170">
        <v>488371.53</v>
      </c>
      <c r="G59" s="170">
        <v>553914.6</v>
      </c>
      <c r="H59" s="170">
        <v>362719.67</v>
      </c>
      <c r="I59" s="170">
        <v>1127.27</v>
      </c>
      <c r="J59" s="170">
        <v>218719.11</v>
      </c>
      <c r="K59" s="170">
        <v>4.1500000000000004</v>
      </c>
      <c r="L59" s="170">
        <v>98801.23</v>
      </c>
      <c r="M59" s="170">
        <v>56662.44</v>
      </c>
      <c r="N59" s="170">
        <v>6514.88</v>
      </c>
      <c r="O59" s="170">
        <v>76225.8</v>
      </c>
      <c r="P59" s="170">
        <v>0</v>
      </c>
      <c r="Q59" s="170">
        <v>757.56</v>
      </c>
      <c r="S59" s="169">
        <v>17747.77</v>
      </c>
      <c r="T59" s="169">
        <v>31057.03</v>
      </c>
      <c r="U59" s="169">
        <v>211791.51</v>
      </c>
      <c r="V59" s="169">
        <v>11889.01</v>
      </c>
      <c r="W59" s="166"/>
    </row>
    <row r="60" spans="1:23">
      <c r="A60" s="161">
        <v>54</v>
      </c>
      <c r="B60" s="171">
        <v>40503.75</v>
      </c>
      <c r="C60" s="170">
        <v>4000000</v>
      </c>
      <c r="D60" s="170">
        <v>2661990.77</v>
      </c>
      <c r="E60" s="170">
        <v>1501.67</v>
      </c>
      <c r="F60" s="170">
        <v>389444.34</v>
      </c>
      <c r="G60" s="170">
        <v>360239.78</v>
      </c>
      <c r="H60" s="170">
        <v>259749.83</v>
      </c>
      <c r="I60" s="170">
        <v>782.24</v>
      </c>
      <c r="J60" s="170">
        <v>137583.99</v>
      </c>
      <c r="K60" s="170">
        <v>4.09</v>
      </c>
      <c r="L60" s="170">
        <v>83105.55</v>
      </c>
      <c r="M60" s="170">
        <v>20491.560000000001</v>
      </c>
      <c r="N60" s="170">
        <v>1815.26</v>
      </c>
      <c r="O60" s="170">
        <v>62307.35</v>
      </c>
      <c r="P60" s="170">
        <v>1700.07</v>
      </c>
      <c r="Q60" s="170">
        <v>19283.509999999998</v>
      </c>
      <c r="S60" s="169">
        <v>17642.669999999998</v>
      </c>
      <c r="T60" s="169">
        <v>30244.02</v>
      </c>
      <c r="U60" s="169">
        <v>195883.42</v>
      </c>
      <c r="V60" s="169">
        <v>11249.02</v>
      </c>
      <c r="W60" s="166"/>
    </row>
    <row r="61" spans="1:23">
      <c r="A61" s="161">
        <v>55</v>
      </c>
      <c r="B61" s="171">
        <v>40532.791666666664</v>
      </c>
      <c r="C61" s="170">
        <v>4000000</v>
      </c>
      <c r="D61" s="170">
        <v>2541889.48</v>
      </c>
      <c r="E61" s="170">
        <v>1524.95</v>
      </c>
      <c r="F61" s="170">
        <v>400619.88</v>
      </c>
      <c r="G61" s="170">
        <v>420711.77</v>
      </c>
      <c r="H61" s="170">
        <v>270158.14</v>
      </c>
      <c r="I61" s="170">
        <v>959.74</v>
      </c>
      <c r="J61" s="170">
        <v>158839.97</v>
      </c>
      <c r="K61" s="170">
        <v>4.09</v>
      </c>
      <c r="L61" s="170">
        <v>86890.38</v>
      </c>
      <c r="M61" s="170">
        <v>17560.060000000001</v>
      </c>
      <c r="N61" s="170">
        <v>9111.33</v>
      </c>
      <c r="O61" s="170">
        <v>71016.990000000005</v>
      </c>
      <c r="P61" s="170">
        <v>1678.16</v>
      </c>
      <c r="Q61" s="170">
        <v>19035.05</v>
      </c>
      <c r="S61" s="169">
        <v>17781.48</v>
      </c>
      <c r="T61" s="169">
        <v>32711.55</v>
      </c>
      <c r="U61" s="169">
        <v>207489.36</v>
      </c>
      <c r="V61" s="169">
        <v>11135.28</v>
      </c>
      <c r="W61" s="166"/>
    </row>
    <row r="62" spans="1:23">
      <c r="A62" s="161">
        <v>56</v>
      </c>
      <c r="B62" s="171">
        <v>40511.75</v>
      </c>
      <c r="C62" s="170">
        <v>3989000</v>
      </c>
      <c r="D62" s="170">
        <v>2376324.5699999998</v>
      </c>
      <c r="E62" s="170">
        <v>1452.54</v>
      </c>
      <c r="F62" s="170">
        <v>440716.07</v>
      </c>
      <c r="G62" s="170">
        <v>464048.55</v>
      </c>
      <c r="H62" s="170">
        <v>298174.18</v>
      </c>
      <c r="I62" s="170">
        <v>1092.67</v>
      </c>
      <c r="J62" s="170">
        <v>178587.57</v>
      </c>
      <c r="K62" s="170">
        <v>4.1500000000000004</v>
      </c>
      <c r="L62" s="170">
        <v>95213.2</v>
      </c>
      <c r="M62" s="170">
        <v>24905.81</v>
      </c>
      <c r="N62" s="170">
        <v>7755.62</v>
      </c>
      <c r="O62" s="170">
        <v>79401.52</v>
      </c>
      <c r="P62" s="170">
        <v>1727.61</v>
      </c>
      <c r="Q62" s="170">
        <v>19595.939999999999</v>
      </c>
      <c r="S62" s="169">
        <v>17991.38</v>
      </c>
      <c r="T62" s="169">
        <v>31107.55</v>
      </c>
      <c r="U62" s="169">
        <v>207435.53</v>
      </c>
      <c r="V62" s="169">
        <v>11998.84</v>
      </c>
      <c r="W62" s="166"/>
    </row>
    <row r="63" spans="1:23">
      <c r="A63" s="161">
        <v>57</v>
      </c>
      <c r="B63" s="171">
        <v>40543.708333333336</v>
      </c>
      <c r="C63" s="170">
        <v>3988000</v>
      </c>
      <c r="D63" s="170">
        <v>2657066.9700000002</v>
      </c>
      <c r="E63" s="170">
        <v>1659.69</v>
      </c>
      <c r="F63" s="170">
        <v>393173.3</v>
      </c>
      <c r="G63" s="170">
        <v>386166.55</v>
      </c>
      <c r="H63" s="170">
        <v>246116.09</v>
      </c>
      <c r="I63" s="170">
        <v>1003.03</v>
      </c>
      <c r="J63" s="170">
        <v>124955.71</v>
      </c>
      <c r="K63" s="170">
        <v>4.09</v>
      </c>
      <c r="L63" s="170">
        <v>81627.350000000006</v>
      </c>
      <c r="M63" s="170">
        <v>23050.57</v>
      </c>
      <c r="N63" s="170">
        <v>3453.52</v>
      </c>
      <c r="O63" s="170">
        <v>61507.09</v>
      </c>
      <c r="P63" s="170">
        <v>631.21</v>
      </c>
      <c r="Q63" s="170">
        <v>7584.84</v>
      </c>
      <c r="S63" s="169">
        <v>16643.93</v>
      </c>
      <c r="T63" s="169">
        <v>28899.73</v>
      </c>
      <c r="U63" s="169">
        <v>183196.23</v>
      </c>
      <c r="V63" s="169">
        <v>9094.33</v>
      </c>
      <c r="W63" s="166"/>
    </row>
    <row r="64" spans="1:23">
      <c r="A64" s="161">
        <v>58</v>
      </c>
      <c r="B64" s="171">
        <v>40504.583333333336</v>
      </c>
      <c r="C64" s="170">
        <v>3986000</v>
      </c>
      <c r="D64" s="170">
        <v>2140797.9500000002</v>
      </c>
      <c r="E64" s="170">
        <v>1462.64</v>
      </c>
      <c r="F64" s="170">
        <v>482202.75</v>
      </c>
      <c r="G64" s="170">
        <v>535716.39</v>
      </c>
      <c r="H64" s="170">
        <v>381280.3</v>
      </c>
      <c r="I64" s="170">
        <v>1243.1400000000001</v>
      </c>
      <c r="J64" s="170">
        <v>210414.58</v>
      </c>
      <c r="K64" s="170">
        <v>4.09</v>
      </c>
      <c r="L64" s="170">
        <v>97086.44</v>
      </c>
      <c r="M64" s="170">
        <v>51209.54</v>
      </c>
      <c r="N64" s="170">
        <v>7694.75</v>
      </c>
      <c r="O64" s="170">
        <v>76140.960000000006</v>
      </c>
      <c r="P64" s="170">
        <v>0</v>
      </c>
      <c r="Q64" s="170">
        <v>746.48</v>
      </c>
      <c r="S64" s="169">
        <v>17522.93</v>
      </c>
      <c r="T64" s="169">
        <v>31245.22</v>
      </c>
      <c r="U64" s="169">
        <v>211868.79</v>
      </c>
      <c r="V64" s="169">
        <v>11966.27</v>
      </c>
      <c r="W64" s="166"/>
    </row>
    <row r="65" spans="1:23">
      <c r="A65" s="161">
        <v>59</v>
      </c>
      <c r="B65" s="171">
        <v>40503.791666666664</v>
      </c>
      <c r="C65" s="170">
        <v>3983000</v>
      </c>
      <c r="D65" s="170">
        <v>2694367.62</v>
      </c>
      <c r="E65" s="170">
        <v>1490</v>
      </c>
      <c r="F65" s="170">
        <v>367551.97</v>
      </c>
      <c r="G65" s="170">
        <v>341760.7</v>
      </c>
      <c r="H65" s="170">
        <v>256302.52</v>
      </c>
      <c r="I65" s="170">
        <v>685.45</v>
      </c>
      <c r="J65" s="170">
        <v>135192.14000000001</v>
      </c>
      <c r="K65" s="170">
        <v>4.1900000000000004</v>
      </c>
      <c r="L65" s="170">
        <v>79987.02</v>
      </c>
      <c r="M65" s="170">
        <v>20582.580000000002</v>
      </c>
      <c r="N65" s="170">
        <v>1845.5</v>
      </c>
      <c r="O65" s="170">
        <v>62632.6</v>
      </c>
      <c r="P65" s="170">
        <v>1668.81</v>
      </c>
      <c r="Q65" s="170">
        <v>18928.91</v>
      </c>
      <c r="S65" s="169">
        <v>17599.12</v>
      </c>
      <c r="T65" s="169">
        <v>30260.51</v>
      </c>
      <c r="U65" s="169">
        <v>196248.39</v>
      </c>
      <c r="V65" s="169">
        <v>11215.04</v>
      </c>
      <c r="W65" s="166"/>
    </row>
    <row r="66" spans="1:23">
      <c r="A66" s="161">
        <v>60</v>
      </c>
      <c r="B66" s="171">
        <v>40504.625</v>
      </c>
      <c r="C66" s="170">
        <v>3981000</v>
      </c>
      <c r="D66" s="170">
        <v>2223063.7000000002</v>
      </c>
      <c r="E66" s="170">
        <v>1475.77</v>
      </c>
      <c r="F66" s="170">
        <v>475095.61</v>
      </c>
      <c r="G66" s="170">
        <v>516326.74</v>
      </c>
      <c r="H66" s="170">
        <v>339516.19</v>
      </c>
      <c r="I66" s="170">
        <v>1133.8399999999999</v>
      </c>
      <c r="J66" s="170">
        <v>200830.83</v>
      </c>
      <c r="K66" s="170">
        <v>4.09</v>
      </c>
      <c r="L66" s="170">
        <v>95642.16</v>
      </c>
      <c r="M66" s="170">
        <v>47353.8</v>
      </c>
      <c r="N66" s="170">
        <v>7117.87</v>
      </c>
      <c r="O66" s="170">
        <v>72695.59</v>
      </c>
      <c r="P66" s="170">
        <v>0</v>
      </c>
      <c r="Q66" s="170">
        <v>743.82</v>
      </c>
      <c r="S66" s="169">
        <v>17377.599999999999</v>
      </c>
      <c r="T66" s="169">
        <v>31132.65</v>
      </c>
      <c r="U66" s="169">
        <v>210855.15</v>
      </c>
      <c r="V66" s="169">
        <v>11640.94</v>
      </c>
      <c r="W66" s="166"/>
    </row>
    <row r="67" spans="1:23">
      <c r="A67" s="161">
        <v>61</v>
      </c>
      <c r="B67" s="171">
        <v>40505.333333333336</v>
      </c>
      <c r="C67" s="170">
        <v>3973000</v>
      </c>
      <c r="D67" s="170">
        <v>2356085.88</v>
      </c>
      <c r="E67" s="170">
        <v>1606.21</v>
      </c>
      <c r="F67" s="170">
        <v>433288.45</v>
      </c>
      <c r="G67" s="170">
        <v>456148.69</v>
      </c>
      <c r="H67" s="170">
        <v>296631.55</v>
      </c>
      <c r="I67" s="170">
        <v>1327.86</v>
      </c>
      <c r="J67" s="170">
        <v>192159.52</v>
      </c>
      <c r="K67" s="170">
        <v>4.09</v>
      </c>
      <c r="L67" s="170">
        <v>94285.72</v>
      </c>
      <c r="M67" s="170">
        <v>56874.5</v>
      </c>
      <c r="N67" s="170">
        <v>7770.64</v>
      </c>
      <c r="O67" s="170">
        <v>70786.600000000006</v>
      </c>
      <c r="P67" s="170">
        <v>447.4</v>
      </c>
      <c r="Q67" s="170">
        <v>5582.89</v>
      </c>
      <c r="S67" s="169">
        <v>18761.97</v>
      </c>
      <c r="T67" s="169">
        <v>30809.34</v>
      </c>
      <c r="U67" s="169">
        <v>211968.92</v>
      </c>
      <c r="V67" s="169">
        <v>11454.94</v>
      </c>
      <c r="W67" s="166"/>
    </row>
    <row r="68" spans="1:23">
      <c r="A68" s="161">
        <v>62</v>
      </c>
      <c r="B68" s="171">
        <v>40511.791666666664</v>
      </c>
      <c r="C68" s="170">
        <v>3956000</v>
      </c>
      <c r="D68" s="170">
        <v>2464818.64</v>
      </c>
      <c r="E68" s="170">
        <v>1480.57</v>
      </c>
      <c r="F68" s="170">
        <v>388977.59</v>
      </c>
      <c r="G68" s="170">
        <v>442589.43</v>
      </c>
      <c r="H68" s="170">
        <v>269015.78000000003</v>
      </c>
      <c r="I68" s="170">
        <v>873.21</v>
      </c>
      <c r="J68" s="170">
        <v>168945.42</v>
      </c>
      <c r="K68" s="170">
        <v>4.09</v>
      </c>
      <c r="L68" s="170">
        <v>90934.5</v>
      </c>
      <c r="M68" s="170">
        <v>21523.97</v>
      </c>
      <c r="N68" s="170">
        <v>7730.37</v>
      </c>
      <c r="O68" s="170">
        <v>78257.77</v>
      </c>
      <c r="P68" s="170">
        <v>1689.14</v>
      </c>
      <c r="Q68" s="170">
        <v>19159.52</v>
      </c>
      <c r="S68" s="169">
        <v>18134.87</v>
      </c>
      <c r="T68" s="169">
        <v>31160.05</v>
      </c>
      <c r="U68" s="169">
        <v>205462.8</v>
      </c>
      <c r="V68" s="169">
        <v>11348.87</v>
      </c>
      <c r="W68" s="166"/>
    </row>
    <row r="69" spans="1:23">
      <c r="A69" s="161">
        <v>63</v>
      </c>
      <c r="B69" s="171">
        <v>40541.833333333336</v>
      </c>
      <c r="C69" s="170">
        <v>3951000</v>
      </c>
      <c r="D69" s="170">
        <v>2570921.23</v>
      </c>
      <c r="E69" s="170">
        <v>1664.93</v>
      </c>
      <c r="F69" s="170">
        <v>377955.57</v>
      </c>
      <c r="G69" s="170">
        <v>400174.81</v>
      </c>
      <c r="H69" s="170">
        <v>256898.9</v>
      </c>
      <c r="I69" s="170">
        <v>633.98</v>
      </c>
      <c r="J69" s="170">
        <v>153423.6</v>
      </c>
      <c r="K69" s="170">
        <v>4.09</v>
      </c>
      <c r="L69" s="170">
        <v>79598.97</v>
      </c>
      <c r="M69" s="170">
        <v>19453.23</v>
      </c>
      <c r="N69" s="170">
        <v>6228.07</v>
      </c>
      <c r="O69" s="170">
        <v>63443.49</v>
      </c>
      <c r="P69" s="170">
        <v>1668.92</v>
      </c>
      <c r="Q69" s="170">
        <v>18930.21</v>
      </c>
      <c r="S69" s="169">
        <v>17631.47</v>
      </c>
      <c r="T69" s="169">
        <v>31878.78</v>
      </c>
      <c r="U69" s="169">
        <v>190104.59</v>
      </c>
      <c r="V69" s="169">
        <v>10385.129999999999</v>
      </c>
      <c r="W69" s="166"/>
    </row>
    <row r="70" spans="1:23">
      <c r="A70" s="161">
        <v>64</v>
      </c>
      <c r="B70" s="171">
        <v>40527.75</v>
      </c>
      <c r="C70" s="170">
        <v>3941000</v>
      </c>
      <c r="D70" s="170">
        <v>2414315.9700000002</v>
      </c>
      <c r="E70" s="170">
        <v>1468.87</v>
      </c>
      <c r="F70" s="170">
        <v>432326.72</v>
      </c>
      <c r="G70" s="170">
        <v>436982.72</v>
      </c>
      <c r="H70" s="170">
        <v>282131.40999999997</v>
      </c>
      <c r="I70" s="170">
        <v>1022.95</v>
      </c>
      <c r="J70" s="170">
        <v>167644.15</v>
      </c>
      <c r="K70" s="170">
        <v>4.1399999999999997</v>
      </c>
      <c r="L70" s="170">
        <v>89540.49</v>
      </c>
      <c r="M70" s="170">
        <v>19977.349999999999</v>
      </c>
      <c r="N70" s="170">
        <v>7230.13</v>
      </c>
      <c r="O70" s="170">
        <v>68004.23</v>
      </c>
      <c r="P70" s="170">
        <v>1648.81</v>
      </c>
      <c r="Q70" s="170">
        <v>18702.07</v>
      </c>
      <c r="S70" s="169">
        <v>18569.37</v>
      </c>
      <c r="T70" s="169">
        <v>32572.25</v>
      </c>
      <c r="U70" s="169">
        <v>208538.45</v>
      </c>
      <c r="V70" s="169">
        <v>12887.15</v>
      </c>
      <c r="W70" s="166"/>
    </row>
    <row r="71" spans="1:23">
      <c r="A71" s="161">
        <v>65</v>
      </c>
      <c r="B71" s="171">
        <v>40526.75</v>
      </c>
      <c r="C71" s="170">
        <v>3939000</v>
      </c>
      <c r="D71" s="170">
        <v>2373717.56</v>
      </c>
      <c r="E71" s="170">
        <v>1435.35</v>
      </c>
      <c r="F71" s="170">
        <v>458442.85</v>
      </c>
      <c r="G71" s="170">
        <v>442739.01</v>
      </c>
      <c r="H71" s="170">
        <v>285444.56</v>
      </c>
      <c r="I71" s="170">
        <v>1269.78</v>
      </c>
      <c r="J71" s="170">
        <v>172834.5</v>
      </c>
      <c r="K71" s="170">
        <v>4.09</v>
      </c>
      <c r="L71" s="170">
        <v>89800.9</v>
      </c>
      <c r="M71" s="170">
        <v>20435.27</v>
      </c>
      <c r="N71" s="170">
        <v>5824.77</v>
      </c>
      <c r="O71" s="170">
        <v>66261.52</v>
      </c>
      <c r="P71" s="170">
        <v>1684.37</v>
      </c>
      <c r="Q71" s="170">
        <v>19105.47</v>
      </c>
      <c r="S71" s="169">
        <v>18005.23</v>
      </c>
      <c r="T71" s="169">
        <v>32341.27</v>
      </c>
      <c r="U71" s="169">
        <v>209784.82</v>
      </c>
      <c r="V71" s="169">
        <v>12556.45</v>
      </c>
      <c r="W71" s="166"/>
    </row>
    <row r="72" spans="1:23">
      <c r="A72" s="161">
        <v>66</v>
      </c>
      <c r="B72" s="171">
        <v>40542.416666666664</v>
      </c>
      <c r="C72" s="170">
        <v>3939000</v>
      </c>
      <c r="D72" s="170">
        <v>2280834.2200000002</v>
      </c>
      <c r="E72" s="170">
        <v>1605.51</v>
      </c>
      <c r="F72" s="170">
        <v>511386.25</v>
      </c>
      <c r="G72" s="170">
        <v>470165.67</v>
      </c>
      <c r="H72" s="170">
        <v>302709.71000000002</v>
      </c>
      <c r="I72" s="170">
        <v>1126.51</v>
      </c>
      <c r="J72" s="170">
        <v>173777.73</v>
      </c>
      <c r="K72" s="170">
        <v>4.05</v>
      </c>
      <c r="L72" s="170">
        <v>88786.41</v>
      </c>
      <c r="M72" s="170">
        <v>32338.59</v>
      </c>
      <c r="N72" s="170">
        <v>6280.39</v>
      </c>
      <c r="O72" s="170">
        <v>69252.039999999994</v>
      </c>
      <c r="P72" s="170">
        <v>0</v>
      </c>
      <c r="Q72" s="170">
        <v>732.92</v>
      </c>
      <c r="S72" s="169">
        <v>17966.599999999999</v>
      </c>
      <c r="T72" s="169">
        <v>31679.69</v>
      </c>
      <c r="U72" s="169">
        <v>190791.12</v>
      </c>
      <c r="V72" s="169">
        <v>10473.51</v>
      </c>
      <c r="W72" s="166"/>
    </row>
    <row r="73" spans="1:23">
      <c r="A73" s="161">
        <v>67</v>
      </c>
      <c r="B73" s="171">
        <v>40526.791666666664</v>
      </c>
      <c r="C73" s="170">
        <v>3936000</v>
      </c>
      <c r="D73" s="170">
        <v>2482502.96</v>
      </c>
      <c r="E73" s="170">
        <v>1456.34</v>
      </c>
      <c r="F73" s="170">
        <v>413891.36</v>
      </c>
      <c r="G73" s="170">
        <v>409838.04</v>
      </c>
      <c r="H73" s="170">
        <v>265978.07</v>
      </c>
      <c r="I73" s="170">
        <v>1155.43</v>
      </c>
      <c r="J73" s="170">
        <v>166650.43</v>
      </c>
      <c r="K73" s="170">
        <v>4.1399999999999997</v>
      </c>
      <c r="L73" s="170">
        <v>86187.72</v>
      </c>
      <c r="M73" s="170">
        <v>18596.32</v>
      </c>
      <c r="N73" s="170">
        <v>5003.59</v>
      </c>
      <c r="O73" s="170">
        <v>64279.25</v>
      </c>
      <c r="P73" s="170">
        <v>1657.35</v>
      </c>
      <c r="Q73" s="170">
        <v>18799.009999999998</v>
      </c>
      <c r="S73" s="169">
        <v>18296.509999999998</v>
      </c>
      <c r="T73" s="169">
        <v>32564.37</v>
      </c>
      <c r="U73" s="169">
        <v>209131.35</v>
      </c>
      <c r="V73" s="169">
        <v>11999.9</v>
      </c>
      <c r="W73" s="166"/>
    </row>
    <row r="74" spans="1:23">
      <c r="A74" s="161">
        <v>68</v>
      </c>
      <c r="B74" s="171">
        <v>40542.375</v>
      </c>
      <c r="C74" s="170">
        <v>3932000</v>
      </c>
      <c r="D74" s="170">
        <v>2245360.2400000002</v>
      </c>
      <c r="E74" s="170">
        <v>1651.02</v>
      </c>
      <c r="F74" s="170">
        <v>518559.17</v>
      </c>
      <c r="G74" s="170">
        <v>476974.13</v>
      </c>
      <c r="H74" s="170">
        <v>308703.5</v>
      </c>
      <c r="I74" s="170">
        <v>1242.68</v>
      </c>
      <c r="J74" s="170">
        <v>175947.97</v>
      </c>
      <c r="K74" s="170">
        <v>4.05</v>
      </c>
      <c r="L74" s="170">
        <v>93198.94</v>
      </c>
      <c r="M74" s="170">
        <v>35032.480000000003</v>
      </c>
      <c r="N74" s="170">
        <v>6313.38</v>
      </c>
      <c r="O74" s="170">
        <v>68264.17</v>
      </c>
      <c r="P74" s="170">
        <v>0</v>
      </c>
      <c r="Q74" s="170">
        <v>748.29</v>
      </c>
      <c r="S74" s="169">
        <v>18437.62</v>
      </c>
      <c r="T74" s="169">
        <v>31741.91</v>
      </c>
      <c r="U74" s="169">
        <v>190059.84</v>
      </c>
      <c r="V74" s="169">
        <v>10324.94</v>
      </c>
      <c r="W74" s="166"/>
    </row>
    <row r="75" spans="1:23">
      <c r="A75" s="161">
        <v>69</v>
      </c>
      <c r="B75" s="171">
        <v>40505.5</v>
      </c>
      <c r="C75" s="170">
        <v>3926000</v>
      </c>
      <c r="D75" s="170">
        <v>2239191.87</v>
      </c>
      <c r="E75" s="170">
        <v>1481.96</v>
      </c>
      <c r="F75" s="170">
        <v>474299.21</v>
      </c>
      <c r="G75" s="170">
        <v>494190.76</v>
      </c>
      <c r="H75" s="170">
        <v>312997.69</v>
      </c>
      <c r="I75" s="170">
        <v>1493.48</v>
      </c>
      <c r="J75" s="170">
        <v>187085.41</v>
      </c>
      <c r="K75" s="170">
        <v>4.1500000000000004</v>
      </c>
      <c r="L75" s="170">
        <v>89303.039999999994</v>
      </c>
      <c r="M75" s="170">
        <v>49476.51</v>
      </c>
      <c r="N75" s="170">
        <v>7821.75</v>
      </c>
      <c r="O75" s="170">
        <v>67945.149999999994</v>
      </c>
      <c r="P75" s="170">
        <v>0</v>
      </c>
      <c r="Q75" s="170">
        <v>709.01</v>
      </c>
      <c r="S75" s="169">
        <v>18048.66</v>
      </c>
      <c r="T75" s="169">
        <v>30934.57</v>
      </c>
      <c r="U75" s="169">
        <v>214373.48</v>
      </c>
      <c r="V75" s="169">
        <v>10999.45</v>
      </c>
      <c r="W75" s="166"/>
    </row>
    <row r="76" spans="1:23">
      <c r="A76" s="161">
        <v>70</v>
      </c>
      <c r="B76" s="171">
        <v>40543.333333333336</v>
      </c>
      <c r="C76" s="170">
        <v>3924000</v>
      </c>
      <c r="D76" s="170">
        <v>2416711.48</v>
      </c>
      <c r="E76" s="170">
        <v>1811.63</v>
      </c>
      <c r="F76" s="170">
        <v>452149.74</v>
      </c>
      <c r="G76" s="170">
        <v>420319.55</v>
      </c>
      <c r="H76" s="170">
        <v>275730.96000000002</v>
      </c>
      <c r="I76" s="170">
        <v>1097.79</v>
      </c>
      <c r="J76" s="170">
        <v>145167.48000000001</v>
      </c>
      <c r="K76" s="170">
        <v>4.09</v>
      </c>
      <c r="L76" s="170">
        <v>90622.18</v>
      </c>
      <c r="M76" s="170">
        <v>37021.68</v>
      </c>
      <c r="N76" s="170">
        <v>4102.18</v>
      </c>
      <c r="O76" s="170">
        <v>62742.66</v>
      </c>
      <c r="P76" s="170">
        <v>1327.48</v>
      </c>
      <c r="Q76" s="170">
        <v>15191.11</v>
      </c>
      <c r="S76" s="169">
        <v>18320.439999999999</v>
      </c>
      <c r="T76" s="169">
        <v>30978.31</v>
      </c>
      <c r="U76" s="169">
        <v>188214.01</v>
      </c>
      <c r="V76" s="169">
        <v>10334.93</v>
      </c>
      <c r="W76" s="166"/>
    </row>
    <row r="77" spans="1:23">
      <c r="A77" s="161">
        <v>71</v>
      </c>
      <c r="B77" s="171">
        <v>40539.75</v>
      </c>
      <c r="C77" s="170">
        <v>3921000</v>
      </c>
      <c r="D77" s="170">
        <v>2438299.7799999998</v>
      </c>
      <c r="E77" s="170">
        <v>1528.92</v>
      </c>
      <c r="F77" s="170">
        <v>418696.14</v>
      </c>
      <c r="G77" s="170">
        <v>427959.18</v>
      </c>
      <c r="H77" s="170">
        <v>281436.40000000002</v>
      </c>
      <c r="I77" s="170">
        <v>934.72</v>
      </c>
      <c r="J77" s="170">
        <v>152531.79</v>
      </c>
      <c r="K77" s="170">
        <v>4.1399999999999997</v>
      </c>
      <c r="L77" s="170">
        <v>86567.29</v>
      </c>
      <c r="M77" s="170">
        <v>19520.71</v>
      </c>
      <c r="N77" s="170">
        <v>3275.55</v>
      </c>
      <c r="O77" s="170">
        <v>69454.3</v>
      </c>
      <c r="P77" s="170">
        <v>1684.47</v>
      </c>
      <c r="Q77" s="170">
        <v>19106.61</v>
      </c>
      <c r="S77" s="169">
        <v>18026.740000000002</v>
      </c>
      <c r="T77" s="169">
        <v>31261.55</v>
      </c>
      <c r="U77" s="169">
        <v>192461.78</v>
      </c>
      <c r="V77" s="169">
        <v>9013.6</v>
      </c>
      <c r="W77" s="166"/>
    </row>
    <row r="78" spans="1:23">
      <c r="A78" s="161">
        <v>72</v>
      </c>
      <c r="B78" s="171">
        <v>40527.791666666664</v>
      </c>
      <c r="C78" s="170">
        <v>3920000</v>
      </c>
      <c r="D78" s="170">
        <v>2450450.73</v>
      </c>
      <c r="E78" s="170">
        <v>1496.93</v>
      </c>
      <c r="F78" s="170">
        <v>404189.49</v>
      </c>
      <c r="G78" s="170">
        <v>420710.6</v>
      </c>
      <c r="H78" s="170">
        <v>269781.11</v>
      </c>
      <c r="I78" s="170">
        <v>1034.06</v>
      </c>
      <c r="J78" s="170">
        <v>164851.94</v>
      </c>
      <c r="K78" s="170">
        <v>4.09</v>
      </c>
      <c r="L78" s="170">
        <v>88537.57</v>
      </c>
      <c r="M78" s="170">
        <v>19142.91</v>
      </c>
      <c r="N78" s="170">
        <v>9570.68</v>
      </c>
      <c r="O78" s="170">
        <v>69577.919999999998</v>
      </c>
      <c r="P78" s="170">
        <v>1673.2</v>
      </c>
      <c r="Q78" s="170">
        <v>18978.78</v>
      </c>
      <c r="S78" s="169">
        <v>18470.080000000002</v>
      </c>
      <c r="T78" s="169">
        <v>32517.47</v>
      </c>
      <c r="U78" s="169">
        <v>207083.08</v>
      </c>
      <c r="V78" s="169">
        <v>12214.14</v>
      </c>
      <c r="W78" s="166"/>
    </row>
    <row r="79" spans="1:23">
      <c r="A79" s="161">
        <v>73</v>
      </c>
      <c r="B79" s="171">
        <v>40543.541666666664</v>
      </c>
      <c r="C79" s="170">
        <v>3920000</v>
      </c>
      <c r="D79" s="170">
        <v>2458200.7200000002</v>
      </c>
      <c r="E79" s="170">
        <v>1628.05</v>
      </c>
      <c r="F79" s="170">
        <v>438871.87</v>
      </c>
      <c r="G79" s="170">
        <v>441819.07</v>
      </c>
      <c r="H79" s="170">
        <v>266369.74</v>
      </c>
      <c r="I79" s="170">
        <v>824.41</v>
      </c>
      <c r="J79" s="170">
        <v>134789.51</v>
      </c>
      <c r="K79" s="170">
        <v>4.1399999999999997</v>
      </c>
      <c r="L79" s="170">
        <v>84609.82</v>
      </c>
      <c r="M79" s="170">
        <v>30007.91</v>
      </c>
      <c r="N79" s="170">
        <v>3271.71</v>
      </c>
      <c r="O79" s="170">
        <v>58871.71</v>
      </c>
      <c r="P79" s="170">
        <v>0</v>
      </c>
      <c r="Q79" s="170">
        <v>731.34</v>
      </c>
      <c r="S79" s="169">
        <v>17965.36</v>
      </c>
      <c r="T79" s="169">
        <v>29606.42</v>
      </c>
      <c r="U79" s="169">
        <v>185179.04</v>
      </c>
      <c r="V79" s="169">
        <v>9156.93</v>
      </c>
      <c r="W79" s="166"/>
    </row>
    <row r="80" spans="1:23">
      <c r="A80" s="161">
        <v>74</v>
      </c>
      <c r="B80" s="171">
        <v>40529.75</v>
      </c>
      <c r="C80" s="170">
        <v>3907000</v>
      </c>
      <c r="D80" s="170">
        <v>2425751.84</v>
      </c>
      <c r="E80" s="170">
        <v>1495.66</v>
      </c>
      <c r="F80" s="170">
        <v>410765.45</v>
      </c>
      <c r="G80" s="170">
        <v>419569.59</v>
      </c>
      <c r="H80" s="170">
        <v>280395.32</v>
      </c>
      <c r="I80" s="170">
        <v>1010</v>
      </c>
      <c r="J80" s="170">
        <v>160611.78</v>
      </c>
      <c r="K80" s="170">
        <v>4.1399999999999997</v>
      </c>
      <c r="L80" s="170">
        <v>88352.42</v>
      </c>
      <c r="M80" s="170">
        <v>19637.400000000001</v>
      </c>
      <c r="N80" s="170">
        <v>9159.2900000000009</v>
      </c>
      <c r="O80" s="170">
        <v>69826.899999999994</v>
      </c>
      <c r="P80" s="170">
        <v>1654.42</v>
      </c>
      <c r="Q80" s="170">
        <v>18765.77</v>
      </c>
      <c r="S80" s="169">
        <v>17408.38</v>
      </c>
      <c r="T80" s="169">
        <v>31406.13</v>
      </c>
      <c r="U80" s="169">
        <v>199002.56</v>
      </c>
      <c r="V80" s="169">
        <v>12374.75</v>
      </c>
      <c r="W80" s="166"/>
    </row>
    <row r="81" spans="1:23">
      <c r="A81" s="161">
        <v>75</v>
      </c>
      <c r="B81" s="171">
        <v>40543.875</v>
      </c>
      <c r="C81" s="170">
        <v>3906000</v>
      </c>
      <c r="D81" s="170">
        <v>2668458.5699999998</v>
      </c>
      <c r="E81" s="170">
        <v>1842.52</v>
      </c>
      <c r="F81" s="170">
        <v>365644.36</v>
      </c>
      <c r="G81" s="170">
        <v>350831.59</v>
      </c>
      <c r="H81" s="170">
        <v>213866.06</v>
      </c>
      <c r="I81" s="170">
        <v>745.12</v>
      </c>
      <c r="J81" s="170">
        <v>120774.73</v>
      </c>
      <c r="K81" s="170">
        <v>4.1399999999999997</v>
      </c>
      <c r="L81" s="170">
        <v>74515.72</v>
      </c>
      <c r="M81" s="170">
        <v>23445.43</v>
      </c>
      <c r="N81" s="170">
        <v>3350.6</v>
      </c>
      <c r="O81" s="170">
        <v>62989.4</v>
      </c>
      <c r="P81" s="170">
        <v>1582.44</v>
      </c>
      <c r="Q81" s="170">
        <v>17949.3</v>
      </c>
      <c r="S81" s="169">
        <v>17510.41</v>
      </c>
      <c r="T81" s="169">
        <v>29231.59</v>
      </c>
      <c r="U81" s="169">
        <v>183379</v>
      </c>
      <c r="V81" s="169">
        <v>9398.7099999999991</v>
      </c>
      <c r="W81" s="166"/>
    </row>
    <row r="82" spans="1:23">
      <c r="A82" s="161">
        <v>76</v>
      </c>
      <c r="B82" s="171">
        <v>40503.833333333336</v>
      </c>
      <c r="C82" s="170">
        <v>3903000</v>
      </c>
      <c r="D82" s="170">
        <v>2648828.27</v>
      </c>
      <c r="E82" s="170">
        <v>1505.64</v>
      </c>
      <c r="F82" s="170">
        <v>351289.46</v>
      </c>
      <c r="G82" s="170">
        <v>335513.09999999998</v>
      </c>
      <c r="H82" s="170">
        <v>247936.83</v>
      </c>
      <c r="I82" s="170">
        <v>679.67</v>
      </c>
      <c r="J82" s="170">
        <v>131992.82</v>
      </c>
      <c r="K82" s="170">
        <v>4.1500000000000004</v>
      </c>
      <c r="L82" s="170">
        <v>79405.98</v>
      </c>
      <c r="M82" s="170">
        <v>20146.57</v>
      </c>
      <c r="N82" s="170">
        <v>1812.91</v>
      </c>
      <c r="O82" s="170">
        <v>63468.92</v>
      </c>
      <c r="P82" s="170">
        <v>1654.06</v>
      </c>
      <c r="Q82" s="170">
        <v>18761.63</v>
      </c>
      <c r="S82" s="169">
        <v>17427.240000000002</v>
      </c>
      <c r="T82" s="169">
        <v>30286.33</v>
      </c>
      <c r="U82" s="169">
        <v>195775.97</v>
      </c>
      <c r="V82" s="169">
        <v>11111.23</v>
      </c>
      <c r="W82" s="166"/>
    </row>
    <row r="83" spans="1:23">
      <c r="A83" s="161">
        <v>77</v>
      </c>
      <c r="B83" s="171">
        <v>40532.833333333336</v>
      </c>
      <c r="C83" s="170">
        <v>3892000</v>
      </c>
      <c r="D83" s="170">
        <v>2498351.37</v>
      </c>
      <c r="E83" s="170">
        <v>1523.23</v>
      </c>
      <c r="F83" s="170">
        <v>375416.29</v>
      </c>
      <c r="G83" s="170">
        <v>403648.41</v>
      </c>
      <c r="H83" s="170">
        <v>260616.74</v>
      </c>
      <c r="I83" s="170">
        <v>885.78</v>
      </c>
      <c r="J83" s="170">
        <v>157542</v>
      </c>
      <c r="K83" s="170">
        <v>4.09</v>
      </c>
      <c r="L83" s="170">
        <v>80697.81</v>
      </c>
      <c r="M83" s="170">
        <v>15974.64</v>
      </c>
      <c r="N83" s="170">
        <v>8086.41</v>
      </c>
      <c r="O83" s="170">
        <v>68591.44</v>
      </c>
      <c r="P83" s="170">
        <v>1674</v>
      </c>
      <c r="Q83" s="170">
        <v>18987.79</v>
      </c>
      <c r="S83" s="169">
        <v>17535.3</v>
      </c>
      <c r="T83" s="169">
        <v>32628.43</v>
      </c>
      <c r="U83" s="169">
        <v>206219.2</v>
      </c>
      <c r="V83" s="169">
        <v>10764.76</v>
      </c>
      <c r="W83" s="166"/>
    </row>
    <row r="84" spans="1:23">
      <c r="A84" s="161">
        <v>78</v>
      </c>
      <c r="B84" s="171">
        <v>40506.916666666664</v>
      </c>
      <c r="C84" s="170">
        <v>3889000</v>
      </c>
      <c r="D84" s="170">
        <v>2575985.5299999998</v>
      </c>
      <c r="E84" s="170">
        <v>1706.53</v>
      </c>
      <c r="F84" s="170">
        <v>365441.51</v>
      </c>
      <c r="G84" s="170">
        <v>359348.61</v>
      </c>
      <c r="H84" s="170">
        <v>245492.98</v>
      </c>
      <c r="I84" s="170">
        <v>755.26</v>
      </c>
      <c r="J84" s="170">
        <v>140065.97</v>
      </c>
      <c r="K84" s="170">
        <v>4.1900000000000004</v>
      </c>
      <c r="L84" s="170">
        <v>81542.5</v>
      </c>
      <c r="M84" s="170">
        <v>25139.19</v>
      </c>
      <c r="N84" s="170">
        <v>3831.63</v>
      </c>
      <c r="O84" s="170">
        <v>69503.94</v>
      </c>
      <c r="P84" s="170">
        <v>1635.14</v>
      </c>
      <c r="Q84" s="170">
        <v>18547.009999999998</v>
      </c>
      <c r="S84" s="169">
        <v>17808.14</v>
      </c>
      <c r="T84" s="169">
        <v>30143.78</v>
      </c>
      <c r="U84" s="169">
        <v>206109.94</v>
      </c>
      <c r="V84" s="169">
        <v>11291.5</v>
      </c>
      <c r="W84" s="166"/>
    </row>
    <row r="85" spans="1:23">
      <c r="A85" s="161">
        <v>79</v>
      </c>
      <c r="B85" s="171">
        <v>40518.75</v>
      </c>
      <c r="C85" s="170">
        <v>3886000</v>
      </c>
      <c r="D85" s="170">
        <v>2356098.4300000002</v>
      </c>
      <c r="E85" s="170">
        <v>1408.39</v>
      </c>
      <c r="F85" s="170">
        <v>422922.52</v>
      </c>
      <c r="G85" s="170">
        <v>437537.51</v>
      </c>
      <c r="H85" s="170">
        <v>288159.65999999997</v>
      </c>
      <c r="I85" s="170">
        <v>1188.4100000000001</v>
      </c>
      <c r="J85" s="170">
        <v>176059.86</v>
      </c>
      <c r="K85" s="170">
        <v>4.09</v>
      </c>
      <c r="L85" s="170">
        <v>88778.57</v>
      </c>
      <c r="M85" s="170">
        <v>21468.5</v>
      </c>
      <c r="N85" s="170">
        <v>2674.97</v>
      </c>
      <c r="O85" s="170">
        <v>69087.8</v>
      </c>
      <c r="P85" s="170">
        <v>1669.91</v>
      </c>
      <c r="Q85" s="170">
        <v>18941.39</v>
      </c>
      <c r="S85" s="169">
        <v>17941.95</v>
      </c>
      <c r="T85" s="169">
        <v>32442.61</v>
      </c>
      <c r="U85" s="169">
        <v>203002.89</v>
      </c>
      <c r="V85" s="169">
        <v>11949.14</v>
      </c>
      <c r="W85" s="166"/>
    </row>
    <row r="86" spans="1:23">
      <c r="A86" s="161">
        <v>80</v>
      </c>
      <c r="B86" s="171">
        <v>40528.75</v>
      </c>
      <c r="C86" s="170">
        <v>3881000</v>
      </c>
      <c r="D86" s="170">
        <v>2294517</v>
      </c>
      <c r="E86" s="170">
        <v>1463.6</v>
      </c>
      <c r="F86" s="170">
        <v>446150.96</v>
      </c>
      <c r="G86" s="170">
        <v>460067.9</v>
      </c>
      <c r="H86" s="170">
        <v>296919.64</v>
      </c>
      <c r="I86" s="170">
        <v>1158.75</v>
      </c>
      <c r="J86" s="170">
        <v>175977.93</v>
      </c>
      <c r="K86" s="170">
        <v>4.09</v>
      </c>
      <c r="L86" s="170">
        <v>91290.03</v>
      </c>
      <c r="M86" s="170">
        <v>21117.74</v>
      </c>
      <c r="N86" s="170">
        <v>10299.64</v>
      </c>
      <c r="O86" s="170">
        <v>60466.59</v>
      </c>
      <c r="P86" s="170">
        <v>1747.27</v>
      </c>
      <c r="Q86" s="170">
        <v>19818.87</v>
      </c>
      <c r="S86" s="169">
        <v>18134.419999999998</v>
      </c>
      <c r="T86" s="169">
        <v>32868.589999999997</v>
      </c>
      <c r="U86" s="169">
        <v>206427.55</v>
      </c>
      <c r="V86" s="169">
        <v>12856.23</v>
      </c>
      <c r="W86" s="166"/>
    </row>
    <row r="87" spans="1:23">
      <c r="A87" s="161">
        <v>81</v>
      </c>
      <c r="B87" s="171">
        <v>40542.708333333336</v>
      </c>
      <c r="C87" s="170">
        <v>3880000</v>
      </c>
      <c r="D87" s="170">
        <v>2475402.16</v>
      </c>
      <c r="E87" s="170">
        <v>1575.79</v>
      </c>
      <c r="F87" s="170">
        <v>410899.71</v>
      </c>
      <c r="G87" s="170">
        <v>395846.41</v>
      </c>
      <c r="H87" s="170">
        <v>261604.86</v>
      </c>
      <c r="I87" s="170">
        <v>983.53</v>
      </c>
      <c r="J87" s="170">
        <v>146111.07999999999</v>
      </c>
      <c r="K87" s="170">
        <v>4.09</v>
      </c>
      <c r="L87" s="170">
        <v>80655.55</v>
      </c>
      <c r="M87" s="170">
        <v>22286.57</v>
      </c>
      <c r="N87" s="170">
        <v>6337.13</v>
      </c>
      <c r="O87" s="170">
        <v>69870.92</v>
      </c>
      <c r="P87" s="170">
        <v>649.29</v>
      </c>
      <c r="Q87" s="170">
        <v>7772.94</v>
      </c>
      <c r="S87" s="169">
        <v>17047.2</v>
      </c>
      <c r="T87" s="169">
        <v>31737.84</v>
      </c>
      <c r="U87" s="169">
        <v>191152.26</v>
      </c>
      <c r="V87" s="169">
        <v>10370.030000000001</v>
      </c>
      <c r="W87" s="166"/>
    </row>
    <row r="88" spans="1:23">
      <c r="A88" s="161">
        <v>82</v>
      </c>
      <c r="B88" s="171">
        <v>40542.916666666664</v>
      </c>
      <c r="C88" s="170">
        <v>3877000</v>
      </c>
      <c r="D88" s="170">
        <v>2588736.7000000002</v>
      </c>
      <c r="E88" s="170">
        <v>1796.94</v>
      </c>
      <c r="F88" s="170">
        <v>388066.2</v>
      </c>
      <c r="G88" s="170">
        <v>343557.35</v>
      </c>
      <c r="H88" s="170">
        <v>231409.38</v>
      </c>
      <c r="I88" s="170">
        <v>719.47</v>
      </c>
      <c r="J88" s="170">
        <v>134361.65</v>
      </c>
      <c r="K88" s="170">
        <v>4.1399999999999997</v>
      </c>
      <c r="L88" s="170">
        <v>75102.75</v>
      </c>
      <c r="M88" s="170">
        <v>23345.82</v>
      </c>
      <c r="N88" s="170">
        <v>6342.3</v>
      </c>
      <c r="O88" s="170">
        <v>63263.32</v>
      </c>
      <c r="P88" s="170">
        <v>1644.2</v>
      </c>
      <c r="Q88" s="170">
        <v>18649.79</v>
      </c>
      <c r="S88" s="169">
        <v>17515.86</v>
      </c>
      <c r="T88" s="169">
        <v>31086.82</v>
      </c>
      <c r="U88" s="169">
        <v>182160.79</v>
      </c>
      <c r="V88" s="169">
        <v>10586.01</v>
      </c>
      <c r="W88" s="166"/>
    </row>
    <row r="89" spans="1:23">
      <c r="A89" s="161">
        <v>83</v>
      </c>
      <c r="B89" s="171">
        <v>40529.333333333336</v>
      </c>
      <c r="C89" s="170">
        <v>3870000</v>
      </c>
      <c r="D89" s="170">
        <v>2191204.12</v>
      </c>
      <c r="E89" s="170">
        <v>1565.18</v>
      </c>
      <c r="F89" s="170">
        <v>440390.96</v>
      </c>
      <c r="G89" s="170">
        <v>477873.64</v>
      </c>
      <c r="H89" s="170">
        <v>319132.39</v>
      </c>
      <c r="I89" s="170">
        <v>1143.03</v>
      </c>
      <c r="J89" s="170">
        <v>203456.21</v>
      </c>
      <c r="K89" s="170">
        <v>4.09</v>
      </c>
      <c r="L89" s="170">
        <v>91090.2</v>
      </c>
      <c r="M89" s="170">
        <v>54972.09</v>
      </c>
      <c r="N89" s="170">
        <v>9556.75</v>
      </c>
      <c r="O89" s="170">
        <v>64453.09</v>
      </c>
      <c r="P89" s="170">
        <v>1210.69</v>
      </c>
      <c r="Q89" s="170">
        <v>13947.55</v>
      </c>
      <c r="S89" s="169">
        <v>19042.52</v>
      </c>
      <c r="T89" s="169">
        <v>31757.94</v>
      </c>
      <c r="U89" s="169">
        <v>206127.88</v>
      </c>
      <c r="V89" s="169">
        <v>12471.41</v>
      </c>
      <c r="W89" s="166"/>
    </row>
    <row r="90" spans="1:23">
      <c r="A90" s="161">
        <v>84</v>
      </c>
      <c r="B90" s="171">
        <v>40529.791666666664</v>
      </c>
      <c r="C90" s="170">
        <v>3869000</v>
      </c>
      <c r="D90" s="170">
        <v>2449265.7400000002</v>
      </c>
      <c r="E90" s="170">
        <v>1529.06</v>
      </c>
      <c r="F90" s="170">
        <v>386285.44</v>
      </c>
      <c r="G90" s="170">
        <v>401706.44</v>
      </c>
      <c r="H90" s="170">
        <v>267571.69</v>
      </c>
      <c r="I90" s="170">
        <v>922.39</v>
      </c>
      <c r="J90" s="170">
        <v>157520.82</v>
      </c>
      <c r="K90" s="170">
        <v>4.1399999999999997</v>
      </c>
      <c r="L90" s="170">
        <v>87169.02</v>
      </c>
      <c r="M90" s="170">
        <v>18305.900000000001</v>
      </c>
      <c r="N90" s="170">
        <v>8720.2900000000009</v>
      </c>
      <c r="O90" s="170">
        <v>69303.039999999994</v>
      </c>
      <c r="P90" s="170">
        <v>1676.77</v>
      </c>
      <c r="Q90" s="170">
        <v>19019.259999999998</v>
      </c>
      <c r="S90" s="169">
        <v>17600.689999999999</v>
      </c>
      <c r="T90" s="169">
        <v>31134.13</v>
      </c>
      <c r="U90" s="169">
        <v>198039.4</v>
      </c>
      <c r="V90" s="169">
        <v>11619.29</v>
      </c>
      <c r="W90" s="166"/>
    </row>
    <row r="91" spans="1:23">
      <c r="A91" s="161">
        <v>85</v>
      </c>
      <c r="B91" s="171">
        <v>40518.791666666664</v>
      </c>
      <c r="C91" s="170">
        <v>3865000</v>
      </c>
      <c r="D91" s="170">
        <v>2448053.2400000002</v>
      </c>
      <c r="E91" s="170">
        <v>1422.75</v>
      </c>
      <c r="F91" s="170">
        <v>374853.25</v>
      </c>
      <c r="G91" s="170">
        <v>415146.2</v>
      </c>
      <c r="H91" s="170">
        <v>260709.04</v>
      </c>
      <c r="I91" s="170">
        <v>1039.72</v>
      </c>
      <c r="J91" s="170">
        <v>166589.07999999999</v>
      </c>
      <c r="K91" s="170">
        <v>4.1399999999999997</v>
      </c>
      <c r="L91" s="170">
        <v>83885.19</v>
      </c>
      <c r="M91" s="170">
        <v>18610.34</v>
      </c>
      <c r="N91" s="170">
        <v>2683.95</v>
      </c>
      <c r="O91" s="170">
        <v>72000.52</v>
      </c>
      <c r="P91" s="170">
        <v>1620.59</v>
      </c>
      <c r="Q91" s="170">
        <v>18381.990000000002</v>
      </c>
      <c r="S91" s="169">
        <v>17931.57</v>
      </c>
      <c r="T91" s="169">
        <v>32471.08</v>
      </c>
      <c r="U91" s="169">
        <v>202138.49</v>
      </c>
      <c r="V91" s="169">
        <v>11488.54</v>
      </c>
      <c r="W91" s="166"/>
    </row>
    <row r="92" spans="1:23">
      <c r="A92" s="161">
        <v>86</v>
      </c>
      <c r="B92" s="171">
        <v>40528.791666666664</v>
      </c>
      <c r="C92" s="170">
        <v>3865000</v>
      </c>
      <c r="D92" s="170">
        <v>2411445.6800000002</v>
      </c>
      <c r="E92" s="170">
        <v>1498.27</v>
      </c>
      <c r="F92" s="170">
        <v>396875.47</v>
      </c>
      <c r="G92" s="170">
        <v>424628.95</v>
      </c>
      <c r="H92" s="170">
        <v>271327.86</v>
      </c>
      <c r="I92" s="170">
        <v>963.07</v>
      </c>
      <c r="J92" s="170">
        <v>163658.56</v>
      </c>
      <c r="K92" s="170">
        <v>4.1900000000000004</v>
      </c>
      <c r="L92" s="170">
        <v>85532.72</v>
      </c>
      <c r="M92" s="170">
        <v>19167.060000000001</v>
      </c>
      <c r="N92" s="170">
        <v>9942.42</v>
      </c>
      <c r="O92" s="170">
        <v>59130.97</v>
      </c>
      <c r="P92" s="170">
        <v>1687.2</v>
      </c>
      <c r="Q92" s="170">
        <v>19137.57</v>
      </c>
      <c r="S92" s="169">
        <v>18274.8</v>
      </c>
      <c r="T92" s="169">
        <v>32847.980000000003</v>
      </c>
      <c r="U92" s="169">
        <v>204645.13</v>
      </c>
      <c r="V92" s="169">
        <v>12451.41</v>
      </c>
      <c r="W92" s="166"/>
    </row>
    <row r="93" spans="1:23">
      <c r="A93" s="161">
        <v>87</v>
      </c>
      <c r="B93" s="171">
        <v>40542.458333333336</v>
      </c>
      <c r="C93" s="170">
        <v>3860000</v>
      </c>
      <c r="D93" s="170">
        <v>2218878.4500000002</v>
      </c>
      <c r="E93" s="170">
        <v>1555.83</v>
      </c>
      <c r="F93" s="170">
        <v>507250.21</v>
      </c>
      <c r="G93" s="170">
        <v>471624.12</v>
      </c>
      <c r="H93" s="170">
        <v>297216.8</v>
      </c>
      <c r="I93" s="170">
        <v>1051.3800000000001</v>
      </c>
      <c r="J93" s="170">
        <v>169259.1</v>
      </c>
      <c r="K93" s="170">
        <v>4.09</v>
      </c>
      <c r="L93" s="170">
        <v>86361.57</v>
      </c>
      <c r="M93" s="170">
        <v>30769.62</v>
      </c>
      <c r="N93" s="170">
        <v>6055.57</v>
      </c>
      <c r="O93" s="170">
        <v>69240.87</v>
      </c>
      <c r="P93" s="170">
        <v>0</v>
      </c>
      <c r="Q93" s="170">
        <v>732.38</v>
      </c>
      <c r="S93" s="169">
        <v>17490.97</v>
      </c>
      <c r="T93" s="169">
        <v>31627.41</v>
      </c>
      <c r="U93" s="169">
        <v>190380.72</v>
      </c>
      <c r="V93" s="169">
        <v>10551.88</v>
      </c>
      <c r="W93" s="166"/>
    </row>
    <row r="94" spans="1:23">
      <c r="A94" s="161">
        <v>88</v>
      </c>
      <c r="B94" s="171">
        <v>40507.583333333336</v>
      </c>
      <c r="C94" s="170">
        <v>3858000</v>
      </c>
      <c r="D94" s="170">
        <v>2521703.0299999998</v>
      </c>
      <c r="E94" s="170">
        <v>1512.48</v>
      </c>
      <c r="F94" s="170">
        <v>359471.91</v>
      </c>
      <c r="G94" s="170">
        <v>426747.01</v>
      </c>
      <c r="H94" s="170">
        <v>240922.28</v>
      </c>
      <c r="I94" s="170">
        <v>1105.3699999999999</v>
      </c>
      <c r="J94" s="170">
        <v>130751.65</v>
      </c>
      <c r="K94" s="170">
        <v>4.1500000000000004</v>
      </c>
      <c r="L94" s="170">
        <v>79439.16</v>
      </c>
      <c r="M94" s="170">
        <v>28576.47</v>
      </c>
      <c r="N94" s="170">
        <v>5422.92</v>
      </c>
      <c r="O94" s="170">
        <v>61606.63</v>
      </c>
      <c r="P94" s="170">
        <v>0</v>
      </c>
      <c r="Q94" s="170">
        <v>736.97</v>
      </c>
      <c r="S94" s="169">
        <v>17733.900000000001</v>
      </c>
      <c r="T94" s="169">
        <v>28832.57</v>
      </c>
      <c r="U94" s="169">
        <v>187069.66</v>
      </c>
      <c r="V94" s="169">
        <v>10291.25</v>
      </c>
      <c r="W94" s="166"/>
    </row>
    <row r="95" spans="1:23">
      <c r="A95" s="161">
        <v>89</v>
      </c>
      <c r="B95" s="171">
        <v>40511.833333333336</v>
      </c>
      <c r="C95" s="170">
        <v>3857000</v>
      </c>
      <c r="D95" s="170">
        <v>2447415.12</v>
      </c>
      <c r="E95" s="170">
        <v>1496.61</v>
      </c>
      <c r="F95" s="170">
        <v>361976.11</v>
      </c>
      <c r="G95" s="170">
        <v>419064.14</v>
      </c>
      <c r="H95" s="170">
        <v>257803.7</v>
      </c>
      <c r="I95" s="170">
        <v>962.38</v>
      </c>
      <c r="J95" s="170">
        <v>161094.34</v>
      </c>
      <c r="K95" s="170">
        <v>4.1500000000000004</v>
      </c>
      <c r="L95" s="170">
        <v>83857.289999999994</v>
      </c>
      <c r="M95" s="170">
        <v>19553.810000000001</v>
      </c>
      <c r="N95" s="170">
        <v>7745.38</v>
      </c>
      <c r="O95" s="170">
        <v>75552.05</v>
      </c>
      <c r="P95" s="170">
        <v>1658.86</v>
      </c>
      <c r="Q95" s="170">
        <v>18816.080000000002</v>
      </c>
      <c r="S95" s="169">
        <v>17844</v>
      </c>
      <c r="T95" s="169">
        <v>31037.67</v>
      </c>
      <c r="U95" s="169">
        <v>203614.61</v>
      </c>
      <c r="V95" s="169">
        <v>11356.03</v>
      </c>
      <c r="W95" s="166"/>
    </row>
    <row r="96" spans="1:23">
      <c r="A96" s="161">
        <v>90</v>
      </c>
      <c r="B96" s="171">
        <v>40539.791666666664</v>
      </c>
      <c r="C96" s="170">
        <v>3857000</v>
      </c>
      <c r="D96" s="170">
        <v>2443112.3199999998</v>
      </c>
      <c r="E96" s="170">
        <v>1524.21</v>
      </c>
      <c r="F96" s="170">
        <v>379311.56</v>
      </c>
      <c r="G96" s="170">
        <v>421093.5</v>
      </c>
      <c r="H96" s="170">
        <v>264980.40999999997</v>
      </c>
      <c r="I96" s="170">
        <v>897.22</v>
      </c>
      <c r="J96" s="170">
        <v>148712.76999999999</v>
      </c>
      <c r="K96" s="170">
        <v>4.1900000000000004</v>
      </c>
      <c r="L96" s="170">
        <v>85462.68</v>
      </c>
      <c r="M96" s="170">
        <v>17973.18</v>
      </c>
      <c r="N96" s="170">
        <v>3268.75</v>
      </c>
      <c r="O96" s="170">
        <v>69637.77</v>
      </c>
      <c r="P96" s="170">
        <v>1703.14</v>
      </c>
      <c r="Q96" s="170">
        <v>19318.310000000001</v>
      </c>
      <c r="S96" s="169">
        <v>18106.34</v>
      </c>
      <c r="T96" s="169">
        <v>31322.19</v>
      </c>
      <c r="U96" s="169">
        <v>192234.65</v>
      </c>
      <c r="V96" s="169">
        <v>9028.94</v>
      </c>
      <c r="W96" s="166"/>
    </row>
    <row r="97" spans="1:23">
      <c r="A97" s="161">
        <v>91</v>
      </c>
      <c r="B97" s="171">
        <v>40504.875</v>
      </c>
      <c r="C97" s="170">
        <v>3856000</v>
      </c>
      <c r="D97" s="170">
        <v>2551455.21</v>
      </c>
      <c r="E97" s="170">
        <v>1654.08</v>
      </c>
      <c r="F97" s="170">
        <v>361678.3</v>
      </c>
      <c r="G97" s="170">
        <v>359427.54</v>
      </c>
      <c r="H97" s="170">
        <v>245854.15</v>
      </c>
      <c r="I97" s="170">
        <v>667.28</v>
      </c>
      <c r="J97" s="170">
        <v>144927.91</v>
      </c>
      <c r="K97" s="170">
        <v>4.1900000000000004</v>
      </c>
      <c r="L97" s="170">
        <v>73733.64</v>
      </c>
      <c r="M97" s="170">
        <v>22045.85</v>
      </c>
      <c r="N97" s="170">
        <v>7796.45</v>
      </c>
      <c r="O97" s="170">
        <v>68463.38</v>
      </c>
      <c r="P97" s="170">
        <v>1482</v>
      </c>
      <c r="Q97" s="170">
        <v>16810.009999999998</v>
      </c>
      <c r="S97" s="169">
        <v>17392.95</v>
      </c>
      <c r="T97" s="169">
        <v>31395.32</v>
      </c>
      <c r="U97" s="169">
        <v>205485.02</v>
      </c>
      <c r="V97" s="169">
        <v>11448.21</v>
      </c>
      <c r="W97" s="166"/>
    </row>
    <row r="98" spans="1:23">
      <c r="A98" s="161">
        <v>92</v>
      </c>
      <c r="B98" s="171">
        <v>40505.541666666664</v>
      </c>
      <c r="C98" s="170">
        <v>3851000</v>
      </c>
      <c r="D98" s="170">
        <v>2226970.6800000002</v>
      </c>
      <c r="E98" s="170">
        <v>1534.15</v>
      </c>
      <c r="F98" s="170">
        <v>443233.72</v>
      </c>
      <c r="G98" s="170">
        <v>479587.81</v>
      </c>
      <c r="H98" s="170">
        <v>307839.65999999997</v>
      </c>
      <c r="I98" s="170">
        <v>1341.54</v>
      </c>
      <c r="J98" s="170">
        <v>181010.32</v>
      </c>
      <c r="K98" s="170">
        <v>4.1900000000000004</v>
      </c>
      <c r="L98" s="170">
        <v>87425.04</v>
      </c>
      <c r="M98" s="170">
        <v>47014.52</v>
      </c>
      <c r="N98" s="170">
        <v>7922.01</v>
      </c>
      <c r="O98" s="170">
        <v>66418.11</v>
      </c>
      <c r="P98" s="170">
        <v>0</v>
      </c>
      <c r="Q98" s="170">
        <v>698.25</v>
      </c>
      <c r="S98" s="169">
        <v>18192.830000000002</v>
      </c>
      <c r="T98" s="169">
        <v>31196.86</v>
      </c>
      <c r="U98" s="169">
        <v>212253.52</v>
      </c>
      <c r="V98" s="169">
        <v>10975.26</v>
      </c>
      <c r="W98" s="166"/>
    </row>
    <row r="99" spans="1:23">
      <c r="A99" s="161">
        <v>93</v>
      </c>
      <c r="B99" s="171">
        <v>40526.833333333336</v>
      </c>
      <c r="C99" s="170">
        <v>3838000</v>
      </c>
      <c r="D99" s="170">
        <v>2432453.61</v>
      </c>
      <c r="E99" s="170">
        <v>1474.3</v>
      </c>
      <c r="F99" s="170">
        <v>386610.63</v>
      </c>
      <c r="G99" s="170">
        <v>405870.46</v>
      </c>
      <c r="H99" s="170">
        <v>259905.28</v>
      </c>
      <c r="I99" s="170">
        <v>984.9</v>
      </c>
      <c r="J99" s="170">
        <v>160444.06</v>
      </c>
      <c r="K99" s="170">
        <v>4.1399999999999997</v>
      </c>
      <c r="L99" s="170">
        <v>81859.460000000006</v>
      </c>
      <c r="M99" s="170">
        <v>16668.169999999998</v>
      </c>
      <c r="N99" s="170">
        <v>4763.5200000000004</v>
      </c>
      <c r="O99" s="170">
        <v>66431.600000000006</v>
      </c>
      <c r="P99" s="170">
        <v>1663.31</v>
      </c>
      <c r="Q99" s="170">
        <v>18866.560000000001</v>
      </c>
      <c r="S99" s="169">
        <v>17914.310000000001</v>
      </c>
      <c r="T99" s="169">
        <v>32405.8</v>
      </c>
      <c r="U99" s="169">
        <v>207985.54</v>
      </c>
      <c r="V99" s="169">
        <v>11663.46</v>
      </c>
      <c r="W99" s="166"/>
    </row>
    <row r="100" spans="1:23">
      <c r="A100" s="161">
        <v>94</v>
      </c>
      <c r="B100" s="171">
        <v>40185.75</v>
      </c>
      <c r="C100" s="170">
        <v>3837000</v>
      </c>
      <c r="D100" s="170">
        <v>2189424.83</v>
      </c>
      <c r="E100" s="170">
        <v>1310.6500000000001</v>
      </c>
      <c r="F100" s="170">
        <v>467313.4</v>
      </c>
      <c r="G100" s="170">
        <v>471014.48</v>
      </c>
      <c r="H100" s="170">
        <v>300985.37</v>
      </c>
      <c r="I100" s="170">
        <v>1048.29</v>
      </c>
      <c r="J100" s="170">
        <v>184603.34</v>
      </c>
      <c r="K100" s="170">
        <v>4.46</v>
      </c>
      <c r="L100" s="170">
        <v>99196.96</v>
      </c>
      <c r="M100" s="170">
        <v>22803.82</v>
      </c>
      <c r="N100" s="170">
        <v>8932.83</v>
      </c>
      <c r="O100" s="170">
        <v>67519.14</v>
      </c>
      <c r="P100" s="170">
        <v>1850.67</v>
      </c>
      <c r="Q100" s="170">
        <v>20991.759999999998</v>
      </c>
      <c r="S100" s="169">
        <v>17098.5</v>
      </c>
      <c r="T100" s="169">
        <v>30200.6</v>
      </c>
      <c r="U100" s="169">
        <v>214429.2</v>
      </c>
      <c r="V100" s="169">
        <v>13611.92</v>
      </c>
      <c r="W100" s="166"/>
    </row>
    <row r="101" spans="1:23">
      <c r="A101" s="161">
        <v>95</v>
      </c>
      <c r="B101" s="171">
        <v>40514.75</v>
      </c>
      <c r="C101" s="170">
        <v>3837000</v>
      </c>
      <c r="D101" s="170">
        <v>2300393.4700000002</v>
      </c>
      <c r="E101" s="170">
        <v>1444.01</v>
      </c>
      <c r="F101" s="170">
        <v>417156.72</v>
      </c>
      <c r="G101" s="170">
        <v>440324.72</v>
      </c>
      <c r="H101" s="170">
        <v>285366.05</v>
      </c>
      <c r="I101" s="170">
        <v>1158.24</v>
      </c>
      <c r="J101" s="170">
        <v>176975.58</v>
      </c>
      <c r="K101" s="170">
        <v>4.09</v>
      </c>
      <c r="L101" s="170">
        <v>88585.67</v>
      </c>
      <c r="M101" s="170">
        <v>22107.71</v>
      </c>
      <c r="N101" s="170">
        <v>6712.68</v>
      </c>
      <c r="O101" s="170">
        <v>76294.320000000007</v>
      </c>
      <c r="P101" s="170">
        <v>1659</v>
      </c>
      <c r="Q101" s="170">
        <v>18817.73</v>
      </c>
      <c r="S101" s="169">
        <v>17775.900000000001</v>
      </c>
      <c r="T101" s="169">
        <v>30519.919999999998</v>
      </c>
      <c r="U101" s="169">
        <v>203972.23</v>
      </c>
      <c r="V101" s="169">
        <v>12873.45</v>
      </c>
      <c r="W101" s="166"/>
    </row>
    <row r="102" spans="1:23">
      <c r="A102" s="161">
        <v>96</v>
      </c>
      <c r="B102" s="171">
        <v>40185.333333333336</v>
      </c>
      <c r="C102" s="170">
        <v>3836000</v>
      </c>
      <c r="D102" s="170">
        <v>2053366.59</v>
      </c>
      <c r="E102" s="170">
        <v>1427.69</v>
      </c>
      <c r="F102" s="170">
        <v>465703.3</v>
      </c>
      <c r="G102" s="170">
        <v>494398.54</v>
      </c>
      <c r="H102" s="170">
        <v>342530.29</v>
      </c>
      <c r="I102" s="170">
        <v>1262.22</v>
      </c>
      <c r="J102" s="170">
        <v>226727.51</v>
      </c>
      <c r="K102" s="170">
        <v>4.46</v>
      </c>
      <c r="L102" s="170">
        <v>99232.49</v>
      </c>
      <c r="M102" s="170">
        <v>58505.98</v>
      </c>
      <c r="N102" s="170">
        <v>7037.33</v>
      </c>
      <c r="O102" s="170">
        <v>67610.31</v>
      </c>
      <c r="P102" s="170">
        <v>1460.72</v>
      </c>
      <c r="Q102" s="170">
        <v>16732.580000000002</v>
      </c>
      <c r="S102" s="169">
        <v>18820.27</v>
      </c>
      <c r="T102" s="169">
        <v>30200.09</v>
      </c>
      <c r="U102" s="169">
        <v>221520.18</v>
      </c>
      <c r="V102" s="169">
        <v>14283.38</v>
      </c>
      <c r="W102" s="166"/>
    </row>
    <row r="103" spans="1:23">
      <c r="A103" s="161">
        <v>97</v>
      </c>
      <c r="B103" s="171">
        <v>40246.333333333336</v>
      </c>
      <c r="C103" s="170">
        <v>3836000</v>
      </c>
      <c r="D103" s="170">
        <v>2134210.79</v>
      </c>
      <c r="E103" s="170">
        <v>1323.86</v>
      </c>
      <c r="F103" s="170">
        <v>429356.54</v>
      </c>
      <c r="G103" s="170">
        <v>496291.88</v>
      </c>
      <c r="H103" s="170">
        <v>320616.43</v>
      </c>
      <c r="I103" s="170">
        <v>1318.23</v>
      </c>
      <c r="J103" s="170">
        <v>223538.49</v>
      </c>
      <c r="K103" s="170">
        <v>4.45</v>
      </c>
      <c r="L103" s="170">
        <v>97269.75</v>
      </c>
      <c r="M103" s="170">
        <v>63596.73</v>
      </c>
      <c r="N103" s="170">
        <v>7007.47</v>
      </c>
      <c r="O103" s="170">
        <v>60713.79</v>
      </c>
      <c r="P103" s="170">
        <v>0</v>
      </c>
      <c r="Q103" s="170">
        <v>751.57</v>
      </c>
      <c r="S103" s="169">
        <v>17646.38</v>
      </c>
      <c r="T103" s="169">
        <v>31556.67</v>
      </c>
      <c r="U103" s="169">
        <v>212126.72</v>
      </c>
      <c r="V103" s="169">
        <v>14835.11</v>
      </c>
      <c r="W103" s="166"/>
    </row>
    <row r="104" spans="1:23">
      <c r="A104" s="161">
        <v>98</v>
      </c>
      <c r="B104" s="171">
        <v>40510.791666666664</v>
      </c>
      <c r="C104" s="170">
        <v>3836000</v>
      </c>
      <c r="D104" s="170">
        <v>2545352.16</v>
      </c>
      <c r="E104" s="170">
        <v>1517.3</v>
      </c>
      <c r="F104" s="170">
        <v>361479.93</v>
      </c>
      <c r="G104" s="170">
        <v>341855.89</v>
      </c>
      <c r="H104" s="170">
        <v>259441.49</v>
      </c>
      <c r="I104" s="170">
        <v>734.84</v>
      </c>
      <c r="J104" s="170">
        <v>129078.86</v>
      </c>
      <c r="K104" s="170">
        <v>4.09</v>
      </c>
      <c r="L104" s="170">
        <v>82487.38</v>
      </c>
      <c r="M104" s="170">
        <v>18082.28</v>
      </c>
      <c r="N104" s="170">
        <v>7705.07</v>
      </c>
      <c r="O104" s="170">
        <v>67468.740000000005</v>
      </c>
      <c r="P104" s="170">
        <v>1684.55</v>
      </c>
      <c r="Q104" s="170">
        <v>19107.43</v>
      </c>
      <c r="S104" s="169">
        <v>18132.16</v>
      </c>
      <c r="T104" s="169">
        <v>29623.9</v>
      </c>
      <c r="U104" s="169">
        <v>190179.64</v>
      </c>
      <c r="V104" s="169">
        <v>10915.71</v>
      </c>
      <c r="W104" s="166"/>
    </row>
    <row r="105" spans="1:23">
      <c r="A105" s="161">
        <v>99</v>
      </c>
      <c r="B105" s="171">
        <v>40527.833333333336</v>
      </c>
      <c r="C105" s="170">
        <v>3834000</v>
      </c>
      <c r="D105" s="170">
        <v>2417773.89</v>
      </c>
      <c r="E105" s="170">
        <v>1493.43</v>
      </c>
      <c r="F105" s="170">
        <v>379430.54</v>
      </c>
      <c r="G105" s="170">
        <v>408017.1</v>
      </c>
      <c r="H105" s="170">
        <v>267229.74</v>
      </c>
      <c r="I105" s="170">
        <v>936.44</v>
      </c>
      <c r="J105" s="170">
        <v>160571.35</v>
      </c>
      <c r="K105" s="170">
        <v>4.1399999999999997</v>
      </c>
      <c r="L105" s="170">
        <v>82868.66</v>
      </c>
      <c r="M105" s="170">
        <v>17515.53</v>
      </c>
      <c r="N105" s="170">
        <v>9861.81</v>
      </c>
      <c r="O105" s="170">
        <v>67549.31</v>
      </c>
      <c r="P105" s="170">
        <v>1680.99</v>
      </c>
      <c r="Q105" s="170">
        <v>19067.080000000002</v>
      </c>
      <c r="S105" s="169">
        <v>18166.21</v>
      </c>
      <c r="T105" s="169">
        <v>32582.5</v>
      </c>
      <c r="U105" s="169">
        <v>206731.58</v>
      </c>
      <c r="V105" s="169">
        <v>11785.57</v>
      </c>
      <c r="W105" s="166"/>
    </row>
    <row r="106" spans="1:23">
      <c r="A106" s="161">
        <v>100</v>
      </c>
      <c r="B106" s="171">
        <v>40507.375</v>
      </c>
      <c r="C106" s="170">
        <v>3831000</v>
      </c>
      <c r="D106" s="170">
        <v>2491701.5</v>
      </c>
      <c r="E106" s="170">
        <v>1585.17</v>
      </c>
      <c r="F106" s="170">
        <v>368137.5</v>
      </c>
      <c r="G106" s="170">
        <v>413649.01</v>
      </c>
      <c r="H106" s="170">
        <v>237625.51</v>
      </c>
      <c r="I106" s="170">
        <v>934.8</v>
      </c>
      <c r="J106" s="170">
        <v>132787.19</v>
      </c>
      <c r="K106" s="170">
        <v>4.05</v>
      </c>
      <c r="L106" s="170">
        <v>81775.710000000006</v>
      </c>
      <c r="M106" s="170">
        <v>32246.83</v>
      </c>
      <c r="N106" s="170">
        <v>3817.01</v>
      </c>
      <c r="O106" s="170">
        <v>66020.69</v>
      </c>
      <c r="P106" s="170">
        <v>0</v>
      </c>
      <c r="Q106" s="170">
        <v>715.02</v>
      </c>
      <c r="S106" s="169">
        <v>18079.29</v>
      </c>
      <c r="T106" s="169">
        <v>29204.45</v>
      </c>
      <c r="U106" s="169">
        <v>189589.38</v>
      </c>
      <c r="V106" s="169">
        <v>10415.66</v>
      </c>
      <c r="W106" s="166"/>
    </row>
    <row r="107" spans="1:23">
      <c r="A107" s="161">
        <v>101</v>
      </c>
      <c r="B107" s="171">
        <v>40541.875</v>
      </c>
      <c r="C107" s="170">
        <v>3830000</v>
      </c>
      <c r="D107" s="170">
        <v>2505431.46</v>
      </c>
      <c r="E107" s="170">
        <v>1675.89</v>
      </c>
      <c r="F107" s="170">
        <v>366252.4</v>
      </c>
      <c r="G107" s="170">
        <v>377043.79</v>
      </c>
      <c r="H107" s="170">
        <v>244421.98</v>
      </c>
      <c r="I107" s="170">
        <v>707.52</v>
      </c>
      <c r="J107" s="170">
        <v>149217.28</v>
      </c>
      <c r="K107" s="170">
        <v>4.1399999999999997</v>
      </c>
      <c r="L107" s="170">
        <v>76039.42</v>
      </c>
      <c r="M107" s="170">
        <v>19903.47</v>
      </c>
      <c r="N107" s="170">
        <v>6225.72</v>
      </c>
      <c r="O107" s="170">
        <v>62866.23</v>
      </c>
      <c r="P107" s="170">
        <v>1637.45</v>
      </c>
      <c r="Q107" s="170">
        <v>18573.25</v>
      </c>
      <c r="S107" s="169">
        <v>17466.560000000001</v>
      </c>
      <c r="T107" s="169">
        <v>31981.01</v>
      </c>
      <c r="U107" s="169">
        <v>189356.08</v>
      </c>
      <c r="V107" s="169">
        <v>10335.73</v>
      </c>
      <c r="W107" s="166"/>
    </row>
    <row r="108" spans="1:23">
      <c r="A108" s="161">
        <v>102</v>
      </c>
      <c r="B108" s="171">
        <v>40514.791666666664</v>
      </c>
      <c r="C108" s="170">
        <v>3829000</v>
      </c>
      <c r="D108" s="170">
        <v>2402817.98</v>
      </c>
      <c r="E108" s="170">
        <v>1432.43</v>
      </c>
      <c r="F108" s="170">
        <v>364455.86</v>
      </c>
      <c r="G108" s="170">
        <v>419215.6</v>
      </c>
      <c r="H108" s="170">
        <v>263940.87</v>
      </c>
      <c r="I108" s="170">
        <v>1000.15</v>
      </c>
      <c r="J108" s="170">
        <v>168194.98</v>
      </c>
      <c r="K108" s="170">
        <v>4.09</v>
      </c>
      <c r="L108" s="170">
        <v>85551.37</v>
      </c>
      <c r="M108" s="170">
        <v>19752.150000000001</v>
      </c>
      <c r="N108" s="170">
        <v>6680.68</v>
      </c>
      <c r="O108" s="170">
        <v>75717.149999999994</v>
      </c>
      <c r="P108" s="170">
        <v>1639.56</v>
      </c>
      <c r="Q108" s="170">
        <v>18597.13</v>
      </c>
      <c r="S108" s="169">
        <v>18022.39</v>
      </c>
      <c r="T108" s="169">
        <v>30565.03</v>
      </c>
      <c r="U108" s="169">
        <v>203475.79</v>
      </c>
      <c r="V108" s="169">
        <v>11946.62</v>
      </c>
      <c r="W108" s="166"/>
    </row>
    <row r="109" spans="1:23">
      <c r="A109" s="161">
        <v>103</v>
      </c>
      <c r="B109" s="171">
        <v>40510.75</v>
      </c>
      <c r="C109" s="170">
        <v>3822000</v>
      </c>
      <c r="D109" s="170">
        <v>2486172.83</v>
      </c>
      <c r="E109" s="170">
        <v>1496.56</v>
      </c>
      <c r="F109" s="170">
        <v>375564.94</v>
      </c>
      <c r="G109" s="170">
        <v>359593.18</v>
      </c>
      <c r="H109" s="170">
        <v>269039.13</v>
      </c>
      <c r="I109" s="170">
        <v>1109.48</v>
      </c>
      <c r="J109" s="170">
        <v>129826.38</v>
      </c>
      <c r="K109" s="170">
        <v>4.1500000000000004</v>
      </c>
      <c r="L109" s="170">
        <v>84583.35</v>
      </c>
      <c r="M109" s="170">
        <v>18224.55</v>
      </c>
      <c r="N109" s="170">
        <v>7663.62</v>
      </c>
      <c r="O109" s="170">
        <v>67568.98</v>
      </c>
      <c r="P109" s="170">
        <v>1713.78</v>
      </c>
      <c r="Q109" s="170">
        <v>19439.07</v>
      </c>
      <c r="S109" s="169">
        <v>17813.240000000002</v>
      </c>
      <c r="T109" s="169">
        <v>29532.93</v>
      </c>
      <c r="U109" s="169">
        <v>190827.04</v>
      </c>
      <c r="V109" s="169">
        <v>10866.35</v>
      </c>
      <c r="W109" s="166"/>
    </row>
    <row r="110" spans="1:23">
      <c r="A110" s="161">
        <v>104</v>
      </c>
      <c r="B110" s="171">
        <v>40185.791666666664</v>
      </c>
      <c r="C110" s="170">
        <v>3820000</v>
      </c>
      <c r="D110" s="170">
        <v>2284451.7400000002</v>
      </c>
      <c r="E110" s="170">
        <v>1336.14</v>
      </c>
      <c r="F110" s="170">
        <v>402984.67</v>
      </c>
      <c r="G110" s="170">
        <v>452326.23</v>
      </c>
      <c r="H110" s="170">
        <v>287384.18</v>
      </c>
      <c r="I110" s="170">
        <v>1126.6300000000001</v>
      </c>
      <c r="J110" s="170">
        <v>178412.51</v>
      </c>
      <c r="K110" s="170">
        <v>4.41</v>
      </c>
      <c r="L110" s="170">
        <v>95798.98</v>
      </c>
      <c r="M110" s="170">
        <v>21005.79</v>
      </c>
      <c r="N110" s="170">
        <v>8949.16</v>
      </c>
      <c r="O110" s="170">
        <v>63508.5</v>
      </c>
      <c r="P110" s="170">
        <v>1840.03</v>
      </c>
      <c r="Q110" s="170">
        <v>20871.04</v>
      </c>
      <c r="S110" s="169">
        <v>17347.98</v>
      </c>
      <c r="T110" s="169">
        <v>30242.23</v>
      </c>
      <c r="U110" s="169">
        <v>214869.31</v>
      </c>
      <c r="V110" s="169">
        <v>13471.97</v>
      </c>
      <c r="W110" s="166"/>
    </row>
    <row r="111" spans="1:23">
      <c r="A111" s="161">
        <v>105</v>
      </c>
      <c r="B111" s="171">
        <v>40511.708333333336</v>
      </c>
      <c r="C111" s="170">
        <v>3819000</v>
      </c>
      <c r="D111" s="170">
        <v>2133956.65</v>
      </c>
      <c r="E111" s="170">
        <v>1422.94</v>
      </c>
      <c r="F111" s="170">
        <v>495706.06</v>
      </c>
      <c r="G111" s="170">
        <v>477459.14</v>
      </c>
      <c r="H111" s="170">
        <v>300695.59000000003</v>
      </c>
      <c r="I111" s="170">
        <v>1253.25</v>
      </c>
      <c r="J111" s="170">
        <v>183623.99</v>
      </c>
      <c r="K111" s="170">
        <v>4.09</v>
      </c>
      <c r="L111" s="170">
        <v>96165.55</v>
      </c>
      <c r="M111" s="170">
        <v>29269.63</v>
      </c>
      <c r="N111" s="170">
        <v>7791.43</v>
      </c>
      <c r="O111" s="170">
        <v>80696.740000000005</v>
      </c>
      <c r="P111" s="170">
        <v>856.4</v>
      </c>
      <c r="Q111" s="170">
        <v>10098.540000000001</v>
      </c>
      <c r="S111" s="169">
        <v>17351.669999999998</v>
      </c>
      <c r="T111" s="169">
        <v>31378.87</v>
      </c>
      <c r="U111" s="169">
        <v>205633.67</v>
      </c>
      <c r="V111" s="169">
        <v>11742.05</v>
      </c>
      <c r="W111" s="166"/>
    </row>
    <row r="112" spans="1:23">
      <c r="A112" s="161">
        <v>106</v>
      </c>
      <c r="B112" s="171">
        <v>40528.833333333336</v>
      </c>
      <c r="C112" s="170">
        <v>3816000</v>
      </c>
      <c r="D112" s="170">
        <v>2446624.63</v>
      </c>
      <c r="E112" s="170">
        <v>1511.96</v>
      </c>
      <c r="F112" s="170">
        <v>358648.37</v>
      </c>
      <c r="G112" s="170">
        <v>401421.71</v>
      </c>
      <c r="H112" s="170">
        <v>262049.78</v>
      </c>
      <c r="I112" s="170">
        <v>676.47</v>
      </c>
      <c r="J112" s="170">
        <v>159068.17000000001</v>
      </c>
      <c r="K112" s="170">
        <v>4.1399999999999997</v>
      </c>
      <c r="L112" s="170">
        <v>78633.81</v>
      </c>
      <c r="M112" s="170">
        <v>17142.87</v>
      </c>
      <c r="N112" s="170">
        <v>10304.56</v>
      </c>
      <c r="O112" s="170">
        <v>59532.26</v>
      </c>
      <c r="P112" s="170">
        <v>1651.27</v>
      </c>
      <c r="Q112" s="170">
        <v>18730</v>
      </c>
      <c r="S112" s="169">
        <v>17760.080000000002</v>
      </c>
      <c r="T112" s="169">
        <v>32784.67</v>
      </c>
      <c r="U112" s="169">
        <v>203904.19</v>
      </c>
      <c r="V112" s="169">
        <v>12000.8</v>
      </c>
      <c r="W112" s="166"/>
    </row>
    <row r="113" spans="1:23">
      <c r="A113" s="161">
        <v>107</v>
      </c>
      <c r="B113" s="171">
        <v>40531.75</v>
      </c>
      <c r="C113" s="170">
        <v>3816000</v>
      </c>
      <c r="D113" s="170">
        <v>2523753.16</v>
      </c>
      <c r="E113" s="170">
        <v>1527.02</v>
      </c>
      <c r="F113" s="170">
        <v>383144.67</v>
      </c>
      <c r="G113" s="170">
        <v>346623.85</v>
      </c>
      <c r="H113" s="170">
        <v>249285.67</v>
      </c>
      <c r="I113" s="170">
        <v>940.63</v>
      </c>
      <c r="J113" s="170">
        <v>127262.36</v>
      </c>
      <c r="K113" s="170">
        <v>4.09</v>
      </c>
      <c r="L113" s="170">
        <v>80134.03</v>
      </c>
      <c r="M113" s="170">
        <v>15247.46</v>
      </c>
      <c r="N113" s="170">
        <v>6094.96</v>
      </c>
      <c r="O113" s="170">
        <v>60834.559999999998</v>
      </c>
      <c r="P113" s="170">
        <v>1713.35</v>
      </c>
      <c r="Q113" s="170">
        <v>19434.18</v>
      </c>
      <c r="S113" s="169">
        <v>17319.47</v>
      </c>
      <c r="T113" s="169">
        <v>31617.040000000001</v>
      </c>
      <c r="U113" s="169">
        <v>197576.14</v>
      </c>
      <c r="V113" s="169">
        <v>11054.5</v>
      </c>
      <c r="W113" s="166"/>
    </row>
    <row r="114" spans="1:23">
      <c r="A114" s="161">
        <v>108</v>
      </c>
      <c r="B114" s="171">
        <v>40531.791666666664</v>
      </c>
      <c r="C114" s="170">
        <v>3815000</v>
      </c>
      <c r="D114" s="170">
        <v>2564458.38</v>
      </c>
      <c r="E114" s="170">
        <v>1551.4</v>
      </c>
      <c r="F114" s="170">
        <v>356809.73</v>
      </c>
      <c r="G114" s="170">
        <v>335503.94</v>
      </c>
      <c r="H114" s="170">
        <v>244682.85</v>
      </c>
      <c r="I114" s="170">
        <v>876.85</v>
      </c>
      <c r="J114" s="170">
        <v>127441.2</v>
      </c>
      <c r="K114" s="170">
        <v>4.1399999999999997</v>
      </c>
      <c r="L114" s="170">
        <v>78227.990000000005</v>
      </c>
      <c r="M114" s="170">
        <v>15216.5</v>
      </c>
      <c r="N114" s="170">
        <v>7031.44</v>
      </c>
      <c r="O114" s="170">
        <v>62173.02</v>
      </c>
      <c r="P114" s="170">
        <v>1703.23</v>
      </c>
      <c r="Q114" s="170">
        <v>19319.32</v>
      </c>
      <c r="S114" s="169">
        <v>17589.59</v>
      </c>
      <c r="T114" s="169">
        <v>31960.28</v>
      </c>
      <c r="U114" s="169">
        <v>196788.52</v>
      </c>
      <c r="V114" s="169">
        <v>11328.84</v>
      </c>
      <c r="W114" s="166"/>
    </row>
    <row r="115" spans="1:23">
      <c r="A115" s="161">
        <v>109</v>
      </c>
      <c r="B115" s="171">
        <v>40529.375</v>
      </c>
      <c r="C115" s="170">
        <v>3814000</v>
      </c>
      <c r="D115" s="170">
        <v>2099826.69</v>
      </c>
      <c r="E115" s="170">
        <v>1508.81</v>
      </c>
      <c r="F115" s="170">
        <v>463413.13</v>
      </c>
      <c r="G115" s="170">
        <v>493956.55</v>
      </c>
      <c r="H115" s="170">
        <v>323853.99</v>
      </c>
      <c r="I115" s="170">
        <v>1243.49</v>
      </c>
      <c r="J115" s="170">
        <v>204848.61</v>
      </c>
      <c r="K115" s="170">
        <v>4.1399999999999997</v>
      </c>
      <c r="L115" s="170">
        <v>91936.3</v>
      </c>
      <c r="M115" s="170">
        <v>55595.86</v>
      </c>
      <c r="N115" s="170">
        <v>9437.94</v>
      </c>
      <c r="O115" s="170">
        <v>67615.149999999994</v>
      </c>
      <c r="P115" s="170">
        <v>0</v>
      </c>
      <c r="Q115" s="170">
        <v>759.33</v>
      </c>
      <c r="S115" s="169">
        <v>18965.86</v>
      </c>
      <c r="T115" s="169">
        <v>31774.62</v>
      </c>
      <c r="U115" s="169">
        <v>207961.5</v>
      </c>
      <c r="V115" s="169">
        <v>12470.86</v>
      </c>
      <c r="W115" s="166"/>
    </row>
    <row r="116" spans="1:23">
      <c r="A116" s="161">
        <v>110</v>
      </c>
      <c r="B116" s="171">
        <v>40511.333333333336</v>
      </c>
      <c r="C116" s="170">
        <v>3809000</v>
      </c>
      <c r="D116" s="170">
        <v>2053760.15</v>
      </c>
      <c r="E116" s="170">
        <v>1502.11</v>
      </c>
      <c r="F116" s="170">
        <v>439329.01</v>
      </c>
      <c r="G116" s="170">
        <v>512409.52</v>
      </c>
      <c r="H116" s="170">
        <v>339687.03</v>
      </c>
      <c r="I116" s="170">
        <v>1013.3</v>
      </c>
      <c r="J116" s="170">
        <v>210854.74</v>
      </c>
      <c r="K116" s="170">
        <v>4.1900000000000004</v>
      </c>
      <c r="L116" s="170">
        <v>98618.04</v>
      </c>
      <c r="M116" s="170">
        <v>64472.71</v>
      </c>
      <c r="N116" s="170">
        <v>7914.72</v>
      </c>
      <c r="O116" s="170">
        <v>70092.14</v>
      </c>
      <c r="P116" s="170">
        <v>720.22</v>
      </c>
      <c r="Q116" s="170">
        <v>8622.1200000000008</v>
      </c>
      <c r="S116" s="169">
        <v>18897.78</v>
      </c>
      <c r="T116" s="169">
        <v>30695.73</v>
      </c>
      <c r="U116" s="169">
        <v>206747.05</v>
      </c>
      <c r="V116" s="169">
        <v>13166.73</v>
      </c>
      <c r="W116" s="166"/>
    </row>
    <row r="117" spans="1:23">
      <c r="A117" s="161">
        <v>111</v>
      </c>
      <c r="B117" s="171">
        <v>40542.333333333336</v>
      </c>
      <c r="C117" s="170">
        <v>3807000</v>
      </c>
      <c r="D117" s="170">
        <v>2194058.37</v>
      </c>
      <c r="E117" s="170">
        <v>1721.21</v>
      </c>
      <c r="F117" s="170">
        <v>477333.94</v>
      </c>
      <c r="G117" s="170">
        <v>442353.86</v>
      </c>
      <c r="H117" s="170">
        <v>298736.71000000002</v>
      </c>
      <c r="I117" s="170">
        <v>1056.6600000000001</v>
      </c>
      <c r="J117" s="170">
        <v>175944.09</v>
      </c>
      <c r="K117" s="170">
        <v>4.09</v>
      </c>
      <c r="L117" s="170">
        <v>90062.25</v>
      </c>
      <c r="M117" s="170">
        <v>35859.279999999999</v>
      </c>
      <c r="N117" s="170">
        <v>6306.1</v>
      </c>
      <c r="O117" s="170">
        <v>66910.23</v>
      </c>
      <c r="P117" s="170">
        <v>1338.29</v>
      </c>
      <c r="Q117" s="170">
        <v>15314.92</v>
      </c>
      <c r="S117" s="169">
        <v>18720.09</v>
      </c>
      <c r="T117" s="169">
        <v>31423.11</v>
      </c>
      <c r="U117" s="169">
        <v>189639.66</v>
      </c>
      <c r="V117" s="169">
        <v>10404.44</v>
      </c>
      <c r="W117" s="166"/>
    </row>
    <row r="118" spans="1:23">
      <c r="A118" s="161">
        <v>112</v>
      </c>
      <c r="B118" s="171">
        <v>40505.666666666664</v>
      </c>
      <c r="C118" s="170">
        <v>3806000</v>
      </c>
      <c r="D118" s="170">
        <v>2284059.63</v>
      </c>
      <c r="E118" s="170">
        <v>1494.04</v>
      </c>
      <c r="F118" s="170">
        <v>424299.79</v>
      </c>
      <c r="G118" s="170">
        <v>434202.11</v>
      </c>
      <c r="H118" s="170">
        <v>285556.31</v>
      </c>
      <c r="I118" s="170">
        <v>1369.07</v>
      </c>
      <c r="J118" s="170">
        <v>169209.78</v>
      </c>
      <c r="K118" s="170">
        <v>4.09</v>
      </c>
      <c r="L118" s="170">
        <v>86325.97</v>
      </c>
      <c r="M118" s="170">
        <v>39592.42</v>
      </c>
      <c r="N118" s="170">
        <v>5823.82</v>
      </c>
      <c r="O118" s="170">
        <v>73365.42</v>
      </c>
      <c r="P118" s="170">
        <v>0</v>
      </c>
      <c r="Q118" s="170">
        <v>697.54</v>
      </c>
      <c r="S118" s="169">
        <v>17470.29</v>
      </c>
      <c r="T118" s="169">
        <v>30997.39</v>
      </c>
      <c r="U118" s="169">
        <v>208150.69</v>
      </c>
      <c r="V118" s="169">
        <v>11156.63</v>
      </c>
      <c r="W118" s="166"/>
    </row>
    <row r="119" spans="1:23">
      <c r="A119" s="161">
        <v>113</v>
      </c>
      <c r="B119" s="171">
        <v>40532.708333333336</v>
      </c>
      <c r="C119" s="170">
        <v>3806000</v>
      </c>
      <c r="D119" s="170">
        <v>2249311.9300000002</v>
      </c>
      <c r="E119" s="170">
        <v>1475.31</v>
      </c>
      <c r="F119" s="170">
        <v>455481.23</v>
      </c>
      <c r="G119" s="170">
        <v>441982.23</v>
      </c>
      <c r="H119" s="170">
        <v>284304.89</v>
      </c>
      <c r="I119" s="170">
        <v>1046.45</v>
      </c>
      <c r="J119" s="170">
        <v>168094.23</v>
      </c>
      <c r="K119" s="170">
        <v>4.09</v>
      </c>
      <c r="L119" s="170">
        <v>89308.43</v>
      </c>
      <c r="M119" s="170">
        <v>21574.240000000002</v>
      </c>
      <c r="N119" s="170">
        <v>9064.36</v>
      </c>
      <c r="O119" s="170">
        <v>73019.649999999994</v>
      </c>
      <c r="P119" s="170">
        <v>889.85</v>
      </c>
      <c r="Q119" s="170">
        <v>10443.11</v>
      </c>
      <c r="S119" s="169">
        <v>17640.7</v>
      </c>
      <c r="T119" s="169">
        <v>32993.47</v>
      </c>
      <c r="U119" s="169">
        <v>208622.56</v>
      </c>
      <c r="V119" s="169">
        <v>11854.34</v>
      </c>
      <c r="W119" s="166"/>
    </row>
    <row r="120" spans="1:23">
      <c r="A120" s="161">
        <v>114</v>
      </c>
      <c r="B120" s="171">
        <v>40540.75</v>
      </c>
      <c r="C120" s="170">
        <v>3797000</v>
      </c>
      <c r="D120" s="170">
        <v>2298889.65</v>
      </c>
      <c r="E120" s="170">
        <v>1523.99</v>
      </c>
      <c r="F120" s="170">
        <v>426419.81</v>
      </c>
      <c r="G120" s="170">
        <v>430068.02</v>
      </c>
      <c r="H120" s="170">
        <v>278491.15000000002</v>
      </c>
      <c r="I120" s="170">
        <v>888.96</v>
      </c>
      <c r="J120" s="170">
        <v>164074.66</v>
      </c>
      <c r="K120" s="170">
        <v>4.09</v>
      </c>
      <c r="L120" s="170">
        <v>86747.16</v>
      </c>
      <c r="M120" s="170">
        <v>18129.099999999999</v>
      </c>
      <c r="N120" s="170">
        <v>5332.55</v>
      </c>
      <c r="O120" s="170">
        <v>65524.26</v>
      </c>
      <c r="P120" s="170">
        <v>1693.83</v>
      </c>
      <c r="Q120" s="170">
        <v>19212.78</v>
      </c>
      <c r="S120" s="169">
        <v>18355.97</v>
      </c>
      <c r="T120" s="169">
        <v>31956.79</v>
      </c>
      <c r="U120" s="169">
        <v>195081.34</v>
      </c>
      <c r="V120" s="169">
        <v>8810.7199999999993</v>
      </c>
      <c r="W120" s="166"/>
    </row>
    <row r="121" spans="1:23">
      <c r="A121" s="161">
        <v>115</v>
      </c>
      <c r="B121" s="171">
        <v>40512.75</v>
      </c>
      <c r="C121" s="170">
        <v>3792000</v>
      </c>
      <c r="D121" s="170">
        <v>2221012.37</v>
      </c>
      <c r="E121" s="170">
        <v>1356.7</v>
      </c>
      <c r="F121" s="170">
        <v>414139.88</v>
      </c>
      <c r="G121" s="170">
        <v>441606.51</v>
      </c>
      <c r="H121" s="170">
        <v>317013.62</v>
      </c>
      <c r="I121" s="170">
        <v>1025.92</v>
      </c>
      <c r="J121" s="170">
        <v>178381.38</v>
      </c>
      <c r="K121" s="170">
        <v>4.1500000000000004</v>
      </c>
      <c r="L121" s="170">
        <v>90608.05</v>
      </c>
      <c r="M121" s="170">
        <v>22273.360000000001</v>
      </c>
      <c r="N121" s="170">
        <v>7727.52</v>
      </c>
      <c r="O121" s="170">
        <v>76231.55</v>
      </c>
      <c r="P121" s="170">
        <v>1670.53</v>
      </c>
      <c r="Q121" s="170">
        <v>18948.46</v>
      </c>
      <c r="S121" s="169">
        <v>18163.07</v>
      </c>
      <c r="T121" s="169">
        <v>31650.37</v>
      </c>
      <c r="U121" s="169">
        <v>203494.71</v>
      </c>
      <c r="V121" s="169">
        <v>12113.82</v>
      </c>
      <c r="W121" s="166"/>
    </row>
    <row r="122" spans="1:23">
      <c r="A122" s="161">
        <v>116</v>
      </c>
      <c r="B122" s="171">
        <v>40517.791666666664</v>
      </c>
      <c r="C122" s="170">
        <v>3783000</v>
      </c>
      <c r="D122" s="170">
        <v>2544441.27</v>
      </c>
      <c r="E122" s="170">
        <v>1465.24</v>
      </c>
      <c r="F122" s="170">
        <v>352215.45</v>
      </c>
      <c r="G122" s="170">
        <v>331540.64</v>
      </c>
      <c r="H122" s="170">
        <v>241060.74</v>
      </c>
      <c r="I122" s="170">
        <v>734.06</v>
      </c>
      <c r="J122" s="170">
        <v>130823.52</v>
      </c>
      <c r="K122" s="170">
        <v>4.1399999999999997</v>
      </c>
      <c r="L122" s="170">
        <v>75831.87</v>
      </c>
      <c r="M122" s="170">
        <v>15916.75</v>
      </c>
      <c r="N122" s="170">
        <v>2696.46</v>
      </c>
      <c r="O122" s="170">
        <v>65621.350000000006</v>
      </c>
      <c r="P122" s="170">
        <v>1672.92</v>
      </c>
      <c r="Q122" s="170">
        <v>18975.580000000002</v>
      </c>
      <c r="S122" s="169">
        <v>17434.87</v>
      </c>
      <c r="T122" s="169">
        <v>30652.63</v>
      </c>
      <c r="U122" s="169">
        <v>193813.87</v>
      </c>
      <c r="V122" s="169">
        <v>11271.95</v>
      </c>
      <c r="W122" s="166"/>
    </row>
    <row r="123" spans="1:23">
      <c r="A123" s="161">
        <v>117</v>
      </c>
      <c r="B123" s="171">
        <v>40503.708333333336</v>
      </c>
      <c r="C123" s="170">
        <v>3782000</v>
      </c>
      <c r="D123" s="170">
        <v>2495813.42</v>
      </c>
      <c r="E123" s="170">
        <v>1439.18</v>
      </c>
      <c r="F123" s="170">
        <v>372787.62</v>
      </c>
      <c r="G123" s="170">
        <v>349629.7</v>
      </c>
      <c r="H123" s="170">
        <v>252301.12</v>
      </c>
      <c r="I123" s="170">
        <v>1034.94</v>
      </c>
      <c r="J123" s="170">
        <v>135883.60999999999</v>
      </c>
      <c r="K123" s="170">
        <v>4.09</v>
      </c>
      <c r="L123" s="170">
        <v>83331.92</v>
      </c>
      <c r="M123" s="170">
        <v>19570.04</v>
      </c>
      <c r="N123" s="170">
        <v>1748.64</v>
      </c>
      <c r="O123" s="170">
        <v>59304.76</v>
      </c>
      <c r="P123" s="170">
        <v>705.46</v>
      </c>
      <c r="Q123" s="170">
        <v>8445.4699999999993</v>
      </c>
      <c r="S123" s="169">
        <v>17315.7</v>
      </c>
      <c r="T123" s="169">
        <v>29952.51</v>
      </c>
      <c r="U123" s="169">
        <v>193890.29</v>
      </c>
      <c r="V123" s="169">
        <v>11159.37</v>
      </c>
      <c r="W123" s="166"/>
    </row>
    <row r="124" spans="1:23">
      <c r="A124" s="161">
        <v>118</v>
      </c>
      <c r="B124" s="171">
        <v>40510.833333333336</v>
      </c>
      <c r="C124" s="170">
        <v>3780000</v>
      </c>
      <c r="D124" s="170">
        <v>2491145.06</v>
      </c>
      <c r="E124" s="170">
        <v>1555.41</v>
      </c>
      <c r="F124" s="170">
        <v>356779.3</v>
      </c>
      <c r="G124" s="170">
        <v>343596.79999999999</v>
      </c>
      <c r="H124" s="170">
        <v>257536.15</v>
      </c>
      <c r="I124" s="170">
        <v>646.62</v>
      </c>
      <c r="J124" s="170">
        <v>129804.8</v>
      </c>
      <c r="K124" s="170">
        <v>4.1500000000000004</v>
      </c>
      <c r="L124" s="170">
        <v>83620.47</v>
      </c>
      <c r="M124" s="170">
        <v>19053.14</v>
      </c>
      <c r="N124" s="170">
        <v>7728.41</v>
      </c>
      <c r="O124" s="170">
        <v>67394.3</v>
      </c>
      <c r="P124" s="170">
        <v>1712.37</v>
      </c>
      <c r="Q124" s="170">
        <v>19423.03</v>
      </c>
      <c r="S124" s="169">
        <v>17931.77</v>
      </c>
      <c r="T124" s="169">
        <v>29605.89</v>
      </c>
      <c r="U124" s="169">
        <v>189365.24</v>
      </c>
      <c r="V124" s="169">
        <v>11089.76</v>
      </c>
      <c r="W124" s="166"/>
    </row>
    <row r="125" spans="1:23">
      <c r="A125" s="161">
        <v>119</v>
      </c>
      <c r="B125" s="171">
        <v>40518.333333333336</v>
      </c>
      <c r="C125" s="170">
        <v>3780000</v>
      </c>
      <c r="D125" s="170">
        <v>2028950.16</v>
      </c>
      <c r="E125" s="170">
        <v>1490.28</v>
      </c>
      <c r="F125" s="170">
        <v>451428.91</v>
      </c>
      <c r="G125" s="170">
        <v>488185.88</v>
      </c>
      <c r="H125" s="170">
        <v>346523.94</v>
      </c>
      <c r="I125" s="170">
        <v>1481.9</v>
      </c>
      <c r="J125" s="170">
        <v>215781.03</v>
      </c>
      <c r="K125" s="170">
        <v>4.09</v>
      </c>
      <c r="L125" s="170">
        <v>95031.99</v>
      </c>
      <c r="M125" s="170">
        <v>63261.93</v>
      </c>
      <c r="N125" s="170">
        <v>2487.65</v>
      </c>
      <c r="O125" s="170">
        <v>72864.06</v>
      </c>
      <c r="P125" s="170">
        <v>985.96</v>
      </c>
      <c r="Q125" s="170">
        <v>11522.21</v>
      </c>
      <c r="S125" s="169">
        <v>18904.02</v>
      </c>
      <c r="T125" s="169">
        <v>31721.41</v>
      </c>
      <c r="U125" s="169">
        <v>204723.96</v>
      </c>
      <c r="V125" s="169">
        <v>12545.92</v>
      </c>
      <c r="W125" s="166"/>
    </row>
    <row r="126" spans="1:23">
      <c r="A126" s="161">
        <v>120</v>
      </c>
      <c r="B126" s="171">
        <v>40505.583333333336</v>
      </c>
      <c r="C126" s="170">
        <v>3778000</v>
      </c>
      <c r="D126" s="170">
        <v>2172009.13</v>
      </c>
      <c r="E126" s="170">
        <v>1518.46</v>
      </c>
      <c r="F126" s="170">
        <v>434654.15</v>
      </c>
      <c r="G126" s="170">
        <v>471845.84</v>
      </c>
      <c r="H126" s="170">
        <v>308683.15000000002</v>
      </c>
      <c r="I126" s="170">
        <v>1294.77</v>
      </c>
      <c r="J126" s="170">
        <v>180438.8</v>
      </c>
      <c r="K126" s="170">
        <v>4.09</v>
      </c>
      <c r="L126" s="170">
        <v>86981.119999999995</v>
      </c>
      <c r="M126" s="170">
        <v>44657.22</v>
      </c>
      <c r="N126" s="170">
        <v>7864.32</v>
      </c>
      <c r="O126" s="170">
        <v>67350.83</v>
      </c>
      <c r="P126" s="170">
        <v>0</v>
      </c>
      <c r="Q126" s="170">
        <v>698.13</v>
      </c>
      <c r="S126" s="169">
        <v>17864.25</v>
      </c>
      <c r="T126" s="169">
        <v>31287.52</v>
      </c>
      <c r="U126" s="169">
        <v>209956.79</v>
      </c>
      <c r="V126" s="169">
        <v>11012.74</v>
      </c>
      <c r="W126" s="166"/>
    </row>
    <row r="127" spans="1:23">
      <c r="A127" s="161">
        <v>121</v>
      </c>
      <c r="B127" s="171">
        <v>40185.375</v>
      </c>
      <c r="C127" s="170">
        <v>3774000</v>
      </c>
      <c r="D127" s="170">
        <v>1955755.63</v>
      </c>
      <c r="E127" s="170">
        <v>1324.99</v>
      </c>
      <c r="F127" s="170">
        <v>483157.94</v>
      </c>
      <c r="G127" s="170">
        <v>519864.15</v>
      </c>
      <c r="H127" s="170">
        <v>350290.8</v>
      </c>
      <c r="I127" s="170">
        <v>1252.05</v>
      </c>
      <c r="J127" s="170">
        <v>230066.49</v>
      </c>
      <c r="K127" s="170">
        <v>4.51</v>
      </c>
      <c r="L127" s="170">
        <v>98953.279999999999</v>
      </c>
      <c r="M127" s="170">
        <v>55977.14</v>
      </c>
      <c r="N127" s="170">
        <v>6987.89</v>
      </c>
      <c r="O127" s="170">
        <v>69568.820000000007</v>
      </c>
      <c r="P127" s="170">
        <v>0</v>
      </c>
      <c r="Q127" s="170">
        <v>796.32</v>
      </c>
      <c r="S127" s="169">
        <v>18493.5</v>
      </c>
      <c r="T127" s="169">
        <v>30210.85</v>
      </c>
      <c r="U127" s="169">
        <v>221569.55</v>
      </c>
      <c r="V127" s="169">
        <v>13994.03</v>
      </c>
      <c r="W127" s="166"/>
    </row>
    <row r="128" spans="1:23">
      <c r="A128" s="161">
        <v>122</v>
      </c>
      <c r="B128" s="171">
        <v>40529.833333333336</v>
      </c>
      <c r="C128" s="170">
        <v>3772000</v>
      </c>
      <c r="D128" s="170">
        <v>2423456.41</v>
      </c>
      <c r="E128" s="170">
        <v>1547.76</v>
      </c>
      <c r="F128" s="170">
        <v>365722.36</v>
      </c>
      <c r="G128" s="170">
        <v>379483.23</v>
      </c>
      <c r="H128" s="170">
        <v>258681.78</v>
      </c>
      <c r="I128" s="170">
        <v>757.23</v>
      </c>
      <c r="J128" s="170">
        <v>149453.81</v>
      </c>
      <c r="K128" s="170">
        <v>4.1399999999999997</v>
      </c>
      <c r="L128" s="170">
        <v>80246.92</v>
      </c>
      <c r="M128" s="170">
        <v>16527.61</v>
      </c>
      <c r="N128" s="170">
        <v>8697.27</v>
      </c>
      <c r="O128" s="170">
        <v>66960.13</v>
      </c>
      <c r="P128" s="170">
        <v>1657.76</v>
      </c>
      <c r="Q128" s="170">
        <v>18803.59</v>
      </c>
      <c r="S128" s="169">
        <v>17632.509999999998</v>
      </c>
      <c r="T128" s="169">
        <v>30855.42</v>
      </c>
      <c r="U128" s="169">
        <v>196418.89</v>
      </c>
      <c r="V128" s="169">
        <v>11670.89</v>
      </c>
      <c r="W128" s="166"/>
    </row>
    <row r="129" spans="1:23">
      <c r="A129" s="161">
        <v>123</v>
      </c>
      <c r="B129" s="171">
        <v>40535.75</v>
      </c>
      <c r="C129" s="170">
        <v>3772000</v>
      </c>
      <c r="D129" s="170">
        <v>2398105.48</v>
      </c>
      <c r="E129" s="170">
        <v>1453.81</v>
      </c>
      <c r="F129" s="170">
        <v>389341.13</v>
      </c>
      <c r="G129" s="170">
        <v>399215.79</v>
      </c>
      <c r="H129" s="170">
        <v>247807.73</v>
      </c>
      <c r="I129" s="170">
        <v>1004.66</v>
      </c>
      <c r="J129" s="170">
        <v>146758.35</v>
      </c>
      <c r="K129" s="170">
        <v>4.1399999999999997</v>
      </c>
      <c r="L129" s="170">
        <v>77255.360000000001</v>
      </c>
      <c r="M129" s="170">
        <v>14510.05</v>
      </c>
      <c r="N129" s="170">
        <v>5885.87</v>
      </c>
      <c r="O129" s="170">
        <v>70454.86</v>
      </c>
      <c r="P129" s="170">
        <v>1636.81</v>
      </c>
      <c r="Q129" s="170">
        <v>18565.97</v>
      </c>
      <c r="S129" s="169">
        <v>18133.75</v>
      </c>
      <c r="T129" s="169">
        <v>30606.3</v>
      </c>
      <c r="U129" s="169">
        <v>204128.23</v>
      </c>
      <c r="V129" s="169">
        <v>10925.71</v>
      </c>
      <c r="W129" s="166"/>
    </row>
    <row r="130" spans="1:23">
      <c r="A130" s="161">
        <v>124</v>
      </c>
      <c r="B130" s="171">
        <v>40533.75</v>
      </c>
      <c r="C130" s="170">
        <v>3768000</v>
      </c>
      <c r="D130" s="170">
        <v>2269941.2999999998</v>
      </c>
      <c r="E130" s="170">
        <v>1375.99</v>
      </c>
      <c r="F130" s="170">
        <v>426832.77</v>
      </c>
      <c r="G130" s="170">
        <v>428581.7</v>
      </c>
      <c r="H130" s="170">
        <v>279284.05</v>
      </c>
      <c r="I130" s="170">
        <v>1083.71</v>
      </c>
      <c r="J130" s="170">
        <v>169481.25</v>
      </c>
      <c r="K130" s="170">
        <v>4.09</v>
      </c>
      <c r="L130" s="170">
        <v>86914.55</v>
      </c>
      <c r="M130" s="170">
        <v>15766.92</v>
      </c>
      <c r="N130" s="170">
        <v>8984.84</v>
      </c>
      <c r="O130" s="170">
        <v>58868.87</v>
      </c>
      <c r="P130" s="170">
        <v>1691.67</v>
      </c>
      <c r="Q130" s="170">
        <v>19188.3</v>
      </c>
      <c r="S130" s="169">
        <v>17896.04</v>
      </c>
      <c r="T130" s="169">
        <v>32153.61</v>
      </c>
      <c r="U130" s="169">
        <v>205718.13</v>
      </c>
      <c r="V130" s="169">
        <v>11707.87</v>
      </c>
      <c r="W130" s="166"/>
    </row>
    <row r="131" spans="1:23">
      <c r="A131" s="161">
        <v>125</v>
      </c>
      <c r="B131" s="171">
        <v>40531.833333333336</v>
      </c>
      <c r="C131" s="170">
        <v>3767000</v>
      </c>
      <c r="D131" s="170">
        <v>2546013.2599999998</v>
      </c>
      <c r="E131" s="170">
        <v>1548.02</v>
      </c>
      <c r="F131" s="170">
        <v>341688.39</v>
      </c>
      <c r="G131" s="170">
        <v>330827.36</v>
      </c>
      <c r="H131" s="170">
        <v>238614.6</v>
      </c>
      <c r="I131" s="170">
        <v>794.88</v>
      </c>
      <c r="J131" s="170">
        <v>125580.18</v>
      </c>
      <c r="K131" s="170">
        <v>4.1900000000000004</v>
      </c>
      <c r="L131" s="170">
        <v>76821.72</v>
      </c>
      <c r="M131" s="170">
        <v>15350.57</v>
      </c>
      <c r="N131" s="170">
        <v>6812.18</v>
      </c>
      <c r="O131" s="170">
        <v>62074.48</v>
      </c>
      <c r="P131" s="170">
        <v>1690.88</v>
      </c>
      <c r="Q131" s="170">
        <v>19179.32</v>
      </c>
      <c r="S131" s="169">
        <v>17200.88</v>
      </c>
      <c r="T131" s="169">
        <v>32060.01</v>
      </c>
      <c r="U131" s="169">
        <v>196088.23</v>
      </c>
      <c r="V131" s="169">
        <v>11384.83</v>
      </c>
      <c r="W131" s="166"/>
    </row>
    <row r="132" spans="1:23">
      <c r="A132" s="161">
        <v>126</v>
      </c>
      <c r="B132" s="171">
        <v>40539.708333333336</v>
      </c>
      <c r="C132" s="170">
        <v>3767000</v>
      </c>
      <c r="D132" s="170">
        <v>2198296.67</v>
      </c>
      <c r="E132" s="170">
        <v>1491.7</v>
      </c>
      <c r="F132" s="170">
        <v>466006.21</v>
      </c>
      <c r="G132" s="170">
        <v>450179.34</v>
      </c>
      <c r="H132" s="170">
        <v>293144.65000000002</v>
      </c>
      <c r="I132" s="170">
        <v>1192.1099999999999</v>
      </c>
      <c r="J132" s="170">
        <v>161996.76</v>
      </c>
      <c r="K132" s="170">
        <v>4.05</v>
      </c>
      <c r="L132" s="170">
        <v>89428.77</v>
      </c>
      <c r="M132" s="170">
        <v>21380.58</v>
      </c>
      <c r="N132" s="170">
        <v>3314.44</v>
      </c>
      <c r="O132" s="170">
        <v>70191.360000000001</v>
      </c>
      <c r="P132" s="170">
        <v>806.88</v>
      </c>
      <c r="Q132" s="170">
        <v>9566.49</v>
      </c>
      <c r="S132" s="169">
        <v>17462.419999999998</v>
      </c>
      <c r="T132" s="169">
        <v>31145.1</v>
      </c>
      <c r="U132" s="169">
        <v>192661.9</v>
      </c>
      <c r="V132" s="169">
        <v>8906.15</v>
      </c>
      <c r="W132" s="166"/>
    </row>
    <row r="133" spans="1:23">
      <c r="A133" s="161">
        <v>127</v>
      </c>
      <c r="B133" s="171">
        <v>40517.75</v>
      </c>
      <c r="C133" s="170">
        <v>3766000</v>
      </c>
      <c r="D133" s="170">
        <v>2477046.92</v>
      </c>
      <c r="E133" s="170">
        <v>1432.36</v>
      </c>
      <c r="F133" s="170">
        <v>377225.1</v>
      </c>
      <c r="G133" s="170">
        <v>345285.87</v>
      </c>
      <c r="H133" s="170">
        <v>249237.41</v>
      </c>
      <c r="I133" s="170">
        <v>918.79</v>
      </c>
      <c r="J133" s="170">
        <v>131816.95000000001</v>
      </c>
      <c r="K133" s="170">
        <v>4.09</v>
      </c>
      <c r="L133" s="170">
        <v>79098.070000000007</v>
      </c>
      <c r="M133" s="170">
        <v>15299.37</v>
      </c>
      <c r="N133" s="170">
        <v>2711.15</v>
      </c>
      <c r="O133" s="170">
        <v>65068.67</v>
      </c>
      <c r="P133" s="170">
        <v>1689.67</v>
      </c>
      <c r="Q133" s="170">
        <v>19165.59</v>
      </c>
      <c r="S133" s="169">
        <v>17008.599999999999</v>
      </c>
      <c r="T133" s="169">
        <v>30636.52</v>
      </c>
      <c r="U133" s="169">
        <v>193261.49</v>
      </c>
      <c r="V133" s="169">
        <v>11164.02</v>
      </c>
      <c r="W133" s="166"/>
    </row>
    <row r="134" spans="1:23">
      <c r="A134" s="161">
        <v>128</v>
      </c>
      <c r="B134" s="171">
        <v>40184.791666666664</v>
      </c>
      <c r="C134" s="170">
        <v>3765000</v>
      </c>
      <c r="D134" s="170">
        <v>2218211.0499999998</v>
      </c>
      <c r="E134" s="170">
        <v>1422.51</v>
      </c>
      <c r="F134" s="170">
        <v>430101.49</v>
      </c>
      <c r="G134" s="170">
        <v>440232.16</v>
      </c>
      <c r="H134" s="170">
        <v>295092.68</v>
      </c>
      <c r="I134" s="170">
        <v>834.86</v>
      </c>
      <c r="J134" s="170">
        <v>170607</v>
      </c>
      <c r="K134" s="170">
        <v>4.46</v>
      </c>
      <c r="L134" s="170">
        <v>94679.4</v>
      </c>
      <c r="M134" s="170">
        <v>20500.7</v>
      </c>
      <c r="N134" s="170">
        <v>7005.31</v>
      </c>
      <c r="O134" s="170">
        <v>65164.15</v>
      </c>
      <c r="P134" s="170">
        <v>1713.08</v>
      </c>
      <c r="Q134" s="170">
        <v>19431.13</v>
      </c>
      <c r="S134" s="169">
        <v>17966.2</v>
      </c>
      <c r="T134" s="169">
        <v>30167.31</v>
      </c>
      <c r="U134" s="169">
        <v>212938.26</v>
      </c>
      <c r="V134" s="169">
        <v>13993.65</v>
      </c>
      <c r="W134" s="166"/>
    </row>
    <row r="135" spans="1:23">
      <c r="A135" s="161">
        <v>129</v>
      </c>
      <c r="B135" s="171">
        <v>40540.791666666664</v>
      </c>
      <c r="C135" s="170">
        <v>3765000</v>
      </c>
      <c r="D135" s="170">
        <v>2347449.27</v>
      </c>
      <c r="E135" s="170">
        <v>1563.82</v>
      </c>
      <c r="F135" s="170">
        <v>392721.78</v>
      </c>
      <c r="G135" s="170">
        <v>406582.59</v>
      </c>
      <c r="H135" s="170">
        <v>263007.86</v>
      </c>
      <c r="I135" s="170">
        <v>841.34</v>
      </c>
      <c r="J135" s="170">
        <v>158282.26999999999</v>
      </c>
      <c r="K135" s="170">
        <v>4.1399999999999997</v>
      </c>
      <c r="L135" s="170">
        <v>85129.7</v>
      </c>
      <c r="M135" s="170">
        <v>16680.28</v>
      </c>
      <c r="N135" s="170">
        <v>5324.47</v>
      </c>
      <c r="O135" s="170">
        <v>66602.97</v>
      </c>
      <c r="P135" s="170">
        <v>1685.97</v>
      </c>
      <c r="Q135" s="170">
        <v>19123.54</v>
      </c>
      <c r="S135" s="169">
        <v>18435.150000000001</v>
      </c>
      <c r="T135" s="169">
        <v>31790.22</v>
      </c>
      <c r="U135" s="169">
        <v>192231.31</v>
      </c>
      <c r="V135" s="169">
        <v>8597.26</v>
      </c>
      <c r="W135" s="166"/>
    </row>
    <row r="136" spans="1:23">
      <c r="A136" s="161">
        <v>130</v>
      </c>
      <c r="B136" s="171">
        <v>40503.875</v>
      </c>
      <c r="C136" s="170">
        <v>3763000</v>
      </c>
      <c r="D136" s="170">
        <v>2548637.56</v>
      </c>
      <c r="E136" s="170">
        <v>1500.12</v>
      </c>
      <c r="F136" s="170">
        <v>337742.54</v>
      </c>
      <c r="G136" s="170">
        <v>327537.94</v>
      </c>
      <c r="H136" s="170">
        <v>228917.27</v>
      </c>
      <c r="I136" s="170">
        <v>944.61</v>
      </c>
      <c r="J136" s="170">
        <v>131262.41</v>
      </c>
      <c r="K136" s="170">
        <v>4.1900000000000004</v>
      </c>
      <c r="L136" s="170">
        <v>79673.34</v>
      </c>
      <c r="M136" s="170">
        <v>20259.46</v>
      </c>
      <c r="N136" s="170">
        <v>1804.04</v>
      </c>
      <c r="O136" s="170">
        <v>64274.18</v>
      </c>
      <c r="P136" s="170">
        <v>1656.22</v>
      </c>
      <c r="Q136" s="170">
        <v>18786.11</v>
      </c>
      <c r="S136" s="169">
        <v>17052.04</v>
      </c>
      <c r="T136" s="169">
        <v>29816.75</v>
      </c>
      <c r="U136" s="169">
        <v>196309.11</v>
      </c>
      <c r="V136" s="169">
        <v>11275.4</v>
      </c>
      <c r="W136" s="166"/>
    </row>
    <row r="137" spans="1:23">
      <c r="A137" s="161">
        <v>131</v>
      </c>
      <c r="B137" s="171">
        <v>40518.833333333336</v>
      </c>
      <c r="C137" s="170">
        <v>3762000</v>
      </c>
      <c r="D137" s="170">
        <v>2380012.2400000002</v>
      </c>
      <c r="E137" s="170">
        <v>1430.34</v>
      </c>
      <c r="F137" s="170">
        <v>367203.48</v>
      </c>
      <c r="G137" s="170">
        <v>402353.76</v>
      </c>
      <c r="H137" s="170">
        <v>256488.92</v>
      </c>
      <c r="I137" s="170">
        <v>943.18</v>
      </c>
      <c r="J137" s="170">
        <v>162836.84</v>
      </c>
      <c r="K137" s="170">
        <v>4.1399999999999997</v>
      </c>
      <c r="L137" s="170">
        <v>79690.33</v>
      </c>
      <c r="M137" s="170">
        <v>17057.009999999998</v>
      </c>
      <c r="N137" s="170">
        <v>2653.06</v>
      </c>
      <c r="O137" s="170">
        <v>71171.3</v>
      </c>
      <c r="P137" s="170">
        <v>1632.97</v>
      </c>
      <c r="Q137" s="170">
        <v>18522.439999999999</v>
      </c>
      <c r="S137" s="169">
        <v>17634.45</v>
      </c>
      <c r="T137" s="169">
        <v>32368.05</v>
      </c>
      <c r="U137" s="169">
        <v>202056.95999999999</v>
      </c>
      <c r="V137" s="169">
        <v>11412.53</v>
      </c>
      <c r="W137" s="166"/>
    </row>
    <row r="138" spans="1:23">
      <c r="A138" s="161">
        <v>132</v>
      </c>
      <c r="B138" s="171">
        <v>40506.25</v>
      </c>
      <c r="C138" s="170">
        <v>3761000</v>
      </c>
      <c r="D138" s="170">
        <v>2308080.2999999998</v>
      </c>
      <c r="E138" s="170">
        <v>1719.41</v>
      </c>
      <c r="F138" s="170">
        <v>413919.66</v>
      </c>
      <c r="G138" s="170">
        <v>385123.58</v>
      </c>
      <c r="H138" s="170">
        <v>257236.95</v>
      </c>
      <c r="I138" s="170">
        <v>883.37</v>
      </c>
      <c r="J138" s="170">
        <v>168713.89</v>
      </c>
      <c r="K138" s="170">
        <v>4.09</v>
      </c>
      <c r="L138" s="170">
        <v>84905.24</v>
      </c>
      <c r="M138" s="170">
        <v>50096.53</v>
      </c>
      <c r="N138" s="170">
        <v>3959.08</v>
      </c>
      <c r="O138" s="170">
        <v>65813.61</v>
      </c>
      <c r="P138" s="170">
        <v>1664.48</v>
      </c>
      <c r="Q138" s="170">
        <v>18879.810000000001</v>
      </c>
      <c r="S138" s="169">
        <v>17776.73</v>
      </c>
      <c r="T138" s="169">
        <v>30303.16</v>
      </c>
      <c r="U138" s="169">
        <v>200971.65</v>
      </c>
      <c r="V138" s="169">
        <v>11766.74</v>
      </c>
      <c r="W138" s="166"/>
    </row>
    <row r="139" spans="1:23">
      <c r="A139" s="161">
        <v>133</v>
      </c>
      <c r="B139" s="171">
        <v>40541.708333333336</v>
      </c>
      <c r="C139" s="170">
        <v>3761000</v>
      </c>
      <c r="D139" s="170">
        <v>2234972.14</v>
      </c>
      <c r="E139" s="170">
        <v>1519.06</v>
      </c>
      <c r="F139" s="170">
        <v>448674.8</v>
      </c>
      <c r="G139" s="170">
        <v>436377.77</v>
      </c>
      <c r="H139" s="170">
        <v>280208.26</v>
      </c>
      <c r="I139" s="170">
        <v>1113.3399999999999</v>
      </c>
      <c r="J139" s="170">
        <v>165917.93</v>
      </c>
      <c r="K139" s="170">
        <v>4.05</v>
      </c>
      <c r="L139" s="170">
        <v>86903.24</v>
      </c>
      <c r="M139" s="170">
        <v>21844.38</v>
      </c>
      <c r="N139" s="170">
        <v>7571.96</v>
      </c>
      <c r="O139" s="170">
        <v>66510.75</v>
      </c>
      <c r="P139" s="170">
        <v>725.62</v>
      </c>
      <c r="Q139" s="170">
        <v>8656.7099999999991</v>
      </c>
      <c r="S139" s="169">
        <v>17252.259999999998</v>
      </c>
      <c r="T139" s="169">
        <v>31711.87</v>
      </c>
      <c r="U139" s="169">
        <v>194669.9</v>
      </c>
      <c r="V139" s="169">
        <v>10039.24</v>
      </c>
      <c r="W139" s="166"/>
    </row>
    <row r="140" spans="1:23">
      <c r="A140" s="161">
        <v>134</v>
      </c>
      <c r="B140" s="171">
        <v>40231.333333333336</v>
      </c>
      <c r="C140" s="170">
        <v>3760000</v>
      </c>
      <c r="D140" s="170">
        <v>2106435.36</v>
      </c>
      <c r="E140" s="170">
        <v>1335.56</v>
      </c>
      <c r="F140" s="170">
        <v>421636.91</v>
      </c>
      <c r="G140" s="170">
        <v>485162.62</v>
      </c>
      <c r="H140" s="170">
        <v>316958.38</v>
      </c>
      <c r="I140" s="170">
        <v>1546.24</v>
      </c>
      <c r="J140" s="170">
        <v>204124.28</v>
      </c>
      <c r="K140" s="170">
        <v>4.45</v>
      </c>
      <c r="L140" s="170">
        <v>95839.83</v>
      </c>
      <c r="M140" s="170">
        <v>64498.97</v>
      </c>
      <c r="N140" s="170">
        <v>6325.84</v>
      </c>
      <c r="O140" s="170">
        <v>55396.54</v>
      </c>
      <c r="P140" s="170">
        <v>0</v>
      </c>
      <c r="Q140" s="170">
        <v>735.02</v>
      </c>
      <c r="S140" s="169">
        <v>17560.990000000002</v>
      </c>
      <c r="T140" s="169">
        <v>29565.89</v>
      </c>
      <c r="U140" s="169">
        <v>205389.69</v>
      </c>
      <c r="V140" s="169">
        <v>15449.93</v>
      </c>
      <c r="W140" s="166"/>
    </row>
    <row r="141" spans="1:23">
      <c r="A141" s="161">
        <v>135</v>
      </c>
      <c r="B141" s="171">
        <v>40184.75</v>
      </c>
      <c r="C141" s="170">
        <v>3759000</v>
      </c>
      <c r="D141" s="170">
        <v>2165838.06</v>
      </c>
      <c r="E141" s="170">
        <v>1409.41</v>
      </c>
      <c r="F141" s="170">
        <v>451191.47</v>
      </c>
      <c r="G141" s="170">
        <v>454703.78</v>
      </c>
      <c r="H141" s="170">
        <v>300146.98</v>
      </c>
      <c r="I141" s="170">
        <v>902.9</v>
      </c>
      <c r="J141" s="170">
        <v>172853.99</v>
      </c>
      <c r="K141" s="170">
        <v>4.41</v>
      </c>
      <c r="L141" s="170">
        <v>95263.42</v>
      </c>
      <c r="M141" s="170">
        <v>21780.19</v>
      </c>
      <c r="N141" s="170">
        <v>6990.57</v>
      </c>
      <c r="O141" s="170">
        <v>67269.649999999994</v>
      </c>
      <c r="P141" s="170">
        <v>1672.65</v>
      </c>
      <c r="Q141" s="170">
        <v>18972.509999999998</v>
      </c>
      <c r="S141" s="169">
        <v>17662.93</v>
      </c>
      <c r="T141" s="169">
        <v>30432.49</v>
      </c>
      <c r="U141" s="169">
        <v>212688.05</v>
      </c>
      <c r="V141" s="169">
        <v>13889.38</v>
      </c>
      <c r="W141" s="166"/>
    </row>
    <row r="142" spans="1:23">
      <c r="A142" s="161">
        <v>136</v>
      </c>
      <c r="B142" s="171">
        <v>40512.791666666664</v>
      </c>
      <c r="C142" s="170">
        <v>3754000</v>
      </c>
      <c r="D142" s="170">
        <v>2262370.42</v>
      </c>
      <c r="E142" s="170">
        <v>1388.68</v>
      </c>
      <c r="F142" s="170">
        <v>390582.37</v>
      </c>
      <c r="G142" s="170">
        <v>426986.23</v>
      </c>
      <c r="H142" s="170">
        <v>286354.42</v>
      </c>
      <c r="I142" s="170">
        <v>1026.0999999999999</v>
      </c>
      <c r="J142" s="170">
        <v>174563.01</v>
      </c>
      <c r="K142" s="170">
        <v>4.1900000000000004</v>
      </c>
      <c r="L142" s="170">
        <v>89132.99</v>
      </c>
      <c r="M142" s="170">
        <v>20397.89</v>
      </c>
      <c r="N142" s="170">
        <v>7666.55</v>
      </c>
      <c r="O142" s="170">
        <v>72641.53</v>
      </c>
      <c r="P142" s="170">
        <v>1692.13</v>
      </c>
      <c r="Q142" s="170">
        <v>19193.490000000002</v>
      </c>
      <c r="S142" s="169">
        <v>18192.86</v>
      </c>
      <c r="T142" s="169">
        <v>31409.01</v>
      </c>
      <c r="U142" s="169">
        <v>201262.67</v>
      </c>
      <c r="V142" s="169">
        <v>11433.96</v>
      </c>
      <c r="W142" s="166"/>
    </row>
    <row r="143" spans="1:23">
      <c r="A143" s="161">
        <v>137</v>
      </c>
      <c r="B143" s="171">
        <v>40517.833333333336</v>
      </c>
      <c r="C143" s="170">
        <v>3751000</v>
      </c>
      <c r="D143" s="170">
        <v>2547758.0699999998</v>
      </c>
      <c r="E143" s="170">
        <v>1477.67</v>
      </c>
      <c r="F143" s="170">
        <v>337264.78</v>
      </c>
      <c r="G143" s="170">
        <v>328065.03999999998</v>
      </c>
      <c r="H143" s="170">
        <v>233455.96</v>
      </c>
      <c r="I143" s="170">
        <v>733.79</v>
      </c>
      <c r="J143" s="170">
        <v>129047.66</v>
      </c>
      <c r="K143" s="170">
        <v>4.09</v>
      </c>
      <c r="L143" s="170">
        <v>68429.13</v>
      </c>
      <c r="M143" s="170">
        <v>15873.45</v>
      </c>
      <c r="N143" s="170">
        <v>2656.82</v>
      </c>
      <c r="O143" s="170">
        <v>65574.009999999995</v>
      </c>
      <c r="P143" s="170">
        <v>1673.82</v>
      </c>
      <c r="Q143" s="170">
        <v>18985.73</v>
      </c>
      <c r="S143" s="169">
        <v>17546.16</v>
      </c>
      <c r="T143" s="169">
        <v>30696.240000000002</v>
      </c>
      <c r="U143" s="169">
        <v>192283.14</v>
      </c>
      <c r="V143" s="169">
        <v>11333.36</v>
      </c>
      <c r="W143" s="166"/>
    </row>
    <row r="144" spans="1:23">
      <c r="A144" s="161">
        <v>138</v>
      </c>
      <c r="B144" s="171">
        <v>40530.75</v>
      </c>
      <c r="C144" s="170">
        <v>3747000</v>
      </c>
      <c r="D144" s="170">
        <v>2450434.94</v>
      </c>
      <c r="E144" s="170">
        <v>1560.5</v>
      </c>
      <c r="F144" s="170">
        <v>388647.39</v>
      </c>
      <c r="G144" s="170">
        <v>352460.99</v>
      </c>
      <c r="H144" s="170">
        <v>240879.45</v>
      </c>
      <c r="I144" s="170">
        <v>1194.08</v>
      </c>
      <c r="J144" s="170">
        <v>132097.60000000001</v>
      </c>
      <c r="K144" s="170">
        <v>4.09</v>
      </c>
      <c r="L144" s="170">
        <v>77918.820000000007</v>
      </c>
      <c r="M144" s="170">
        <v>14810.71</v>
      </c>
      <c r="N144" s="170">
        <v>7048.93</v>
      </c>
      <c r="O144" s="170">
        <v>59172.7</v>
      </c>
      <c r="P144" s="170">
        <v>1682.75</v>
      </c>
      <c r="Q144" s="170">
        <v>19087.060000000001</v>
      </c>
      <c r="S144" s="169">
        <v>17327.75</v>
      </c>
      <c r="T144" s="169">
        <v>31819.27</v>
      </c>
      <c r="U144" s="169">
        <v>188924.2</v>
      </c>
      <c r="V144" s="169">
        <v>11335.32</v>
      </c>
      <c r="W144" s="166"/>
    </row>
    <row r="145" spans="1:23">
      <c r="A145" s="161">
        <v>139</v>
      </c>
      <c r="B145" s="171">
        <v>40514.833333333336</v>
      </c>
      <c r="C145" s="170">
        <v>3744000</v>
      </c>
      <c r="D145" s="170">
        <v>2347552.86</v>
      </c>
      <c r="E145" s="170">
        <v>1465.92</v>
      </c>
      <c r="F145" s="170">
        <v>351917.16</v>
      </c>
      <c r="G145" s="170">
        <v>414848.35</v>
      </c>
      <c r="H145" s="170">
        <v>265110.40999999997</v>
      </c>
      <c r="I145" s="170">
        <v>944.54</v>
      </c>
      <c r="J145" s="170">
        <v>162501.41</v>
      </c>
      <c r="K145" s="170">
        <v>4.09</v>
      </c>
      <c r="L145" s="170">
        <v>81140.25</v>
      </c>
      <c r="M145" s="170">
        <v>18764.71</v>
      </c>
      <c r="N145" s="170">
        <v>6707.14</v>
      </c>
      <c r="O145" s="170">
        <v>72598.86</v>
      </c>
      <c r="P145" s="170">
        <v>1656.38</v>
      </c>
      <c r="Q145" s="170">
        <v>18787.93</v>
      </c>
      <c r="S145" s="169">
        <v>17523.93</v>
      </c>
      <c r="T145" s="169">
        <v>30402.560000000001</v>
      </c>
      <c r="U145" s="169">
        <v>201773.5</v>
      </c>
      <c r="V145" s="169">
        <v>11855.92</v>
      </c>
      <c r="W145" s="166"/>
    </row>
    <row r="146" spans="1:23">
      <c r="A146" s="161">
        <v>140</v>
      </c>
      <c r="B146" s="171">
        <v>40532.875</v>
      </c>
      <c r="C146" s="170">
        <v>3744000</v>
      </c>
      <c r="D146" s="170">
        <v>2428912.5</v>
      </c>
      <c r="E146" s="170">
        <v>1533.12</v>
      </c>
      <c r="F146" s="170">
        <v>352760.04</v>
      </c>
      <c r="G146" s="170">
        <v>376070.13</v>
      </c>
      <c r="H146" s="170">
        <v>246971.68</v>
      </c>
      <c r="I146" s="170">
        <v>915.03</v>
      </c>
      <c r="J146" s="170">
        <v>150391.35</v>
      </c>
      <c r="K146" s="170">
        <v>4.1900000000000004</v>
      </c>
      <c r="L146" s="170">
        <v>77123.34</v>
      </c>
      <c r="M146" s="170">
        <v>15440.25</v>
      </c>
      <c r="N146" s="170">
        <v>7063.02</v>
      </c>
      <c r="O146" s="170">
        <v>66517.679999999993</v>
      </c>
      <c r="P146" s="170">
        <v>1644.5</v>
      </c>
      <c r="Q146" s="170">
        <v>18653.18</v>
      </c>
      <c r="S146" s="169">
        <v>17537.900000000001</v>
      </c>
      <c r="T146" s="169">
        <v>32578.79</v>
      </c>
      <c r="U146" s="169">
        <v>206891.58</v>
      </c>
      <c r="V146" s="169">
        <v>10595.15</v>
      </c>
      <c r="W146" s="166"/>
    </row>
    <row r="147" spans="1:23">
      <c r="A147" s="161">
        <v>141</v>
      </c>
      <c r="B147" s="171">
        <v>40511.375</v>
      </c>
      <c r="C147" s="170">
        <v>3742000</v>
      </c>
      <c r="D147" s="170">
        <v>1935796.71</v>
      </c>
      <c r="E147" s="170">
        <v>1454.9</v>
      </c>
      <c r="F147" s="170">
        <v>467954.81</v>
      </c>
      <c r="G147" s="170">
        <v>529508.37</v>
      </c>
      <c r="H147" s="170">
        <v>346681.01</v>
      </c>
      <c r="I147" s="170">
        <v>1299.55</v>
      </c>
      <c r="J147" s="170">
        <v>214020.35</v>
      </c>
      <c r="K147" s="170">
        <v>4.1500000000000004</v>
      </c>
      <c r="L147" s="170">
        <v>98176.31</v>
      </c>
      <c r="M147" s="170">
        <v>63013.440000000002</v>
      </c>
      <c r="N147" s="170">
        <v>7931.97</v>
      </c>
      <c r="O147" s="170">
        <v>75403.08</v>
      </c>
      <c r="P147" s="170">
        <v>0</v>
      </c>
      <c r="Q147" s="170">
        <v>755.34</v>
      </c>
      <c r="S147" s="169">
        <v>18815.02</v>
      </c>
      <c r="T147" s="169">
        <v>31121.4</v>
      </c>
      <c r="U147" s="169">
        <v>210091.7</v>
      </c>
      <c r="V147" s="169">
        <v>13005.64</v>
      </c>
      <c r="W147" s="166"/>
    </row>
    <row r="148" spans="1:23">
      <c r="A148" s="161">
        <v>142</v>
      </c>
      <c r="B148" s="171">
        <v>40542.5</v>
      </c>
      <c r="C148" s="170">
        <v>3739000</v>
      </c>
      <c r="D148" s="170">
        <v>2105330.23</v>
      </c>
      <c r="E148" s="170">
        <v>1490.1</v>
      </c>
      <c r="F148" s="170">
        <v>508349.86</v>
      </c>
      <c r="G148" s="170">
        <v>475276.19</v>
      </c>
      <c r="H148" s="170">
        <v>287614.12</v>
      </c>
      <c r="I148" s="170">
        <v>1213.58</v>
      </c>
      <c r="J148" s="170">
        <v>166261.95000000001</v>
      </c>
      <c r="K148" s="170">
        <v>4.1900000000000004</v>
      </c>
      <c r="L148" s="170">
        <v>86685.15</v>
      </c>
      <c r="M148" s="170">
        <v>29623.49</v>
      </c>
      <c r="N148" s="170">
        <v>6255.74</v>
      </c>
      <c r="O148" s="170">
        <v>70147.81</v>
      </c>
      <c r="P148" s="170">
        <v>0</v>
      </c>
      <c r="Q148" s="170">
        <v>747.58</v>
      </c>
      <c r="S148" s="169">
        <v>17971.490000000002</v>
      </c>
      <c r="T148" s="169">
        <v>31771.33</v>
      </c>
      <c r="U148" s="169">
        <v>188190.47</v>
      </c>
      <c r="V148" s="169">
        <v>10617.57</v>
      </c>
      <c r="W148" s="166"/>
    </row>
    <row r="149" spans="1:23">
      <c r="A149" s="161">
        <v>143</v>
      </c>
      <c r="B149" s="171">
        <v>40513.791666666664</v>
      </c>
      <c r="C149" s="170">
        <v>3738000</v>
      </c>
      <c r="D149" s="170">
        <v>2273741.02</v>
      </c>
      <c r="E149" s="170">
        <v>1399.1</v>
      </c>
      <c r="F149" s="170">
        <v>387492.38</v>
      </c>
      <c r="G149" s="170">
        <v>422705.77</v>
      </c>
      <c r="H149" s="170">
        <v>271689.96999999997</v>
      </c>
      <c r="I149" s="170">
        <v>1234.03</v>
      </c>
      <c r="J149" s="170">
        <v>171289.44</v>
      </c>
      <c r="K149" s="170">
        <v>4.1399999999999997</v>
      </c>
      <c r="L149" s="170">
        <v>86968.6</v>
      </c>
      <c r="M149" s="170">
        <v>19300.669999999998</v>
      </c>
      <c r="N149" s="170">
        <v>6688.88</v>
      </c>
      <c r="O149" s="170">
        <v>74916.14</v>
      </c>
      <c r="P149" s="170">
        <v>1666.55</v>
      </c>
      <c r="Q149" s="170">
        <v>18903.310000000001</v>
      </c>
      <c r="S149" s="169">
        <v>18179.84</v>
      </c>
      <c r="T149" s="169">
        <v>31466.78</v>
      </c>
      <c r="U149" s="169">
        <v>200222.96</v>
      </c>
      <c r="V149" s="169">
        <v>11481.7</v>
      </c>
      <c r="W149" s="166"/>
    </row>
    <row r="150" spans="1:23">
      <c r="A150" s="161">
        <v>144</v>
      </c>
      <c r="B150" s="171">
        <v>40515.75</v>
      </c>
      <c r="C150" s="170">
        <v>3738000</v>
      </c>
      <c r="D150" s="170">
        <v>2222053.31</v>
      </c>
      <c r="E150" s="170">
        <v>1472.46</v>
      </c>
      <c r="F150" s="170">
        <v>409595.81</v>
      </c>
      <c r="G150" s="170">
        <v>435328.85</v>
      </c>
      <c r="H150" s="170">
        <v>287685.87</v>
      </c>
      <c r="I150" s="170">
        <v>1128.29</v>
      </c>
      <c r="J150" s="170">
        <v>168029.14</v>
      </c>
      <c r="K150" s="170">
        <v>4.1399999999999997</v>
      </c>
      <c r="L150" s="170">
        <v>90171.71</v>
      </c>
      <c r="M150" s="170">
        <v>20810.43</v>
      </c>
      <c r="N150" s="170">
        <v>6742.93</v>
      </c>
      <c r="O150" s="170">
        <v>74223.820000000007</v>
      </c>
      <c r="P150" s="170">
        <v>1681.41</v>
      </c>
      <c r="Q150" s="170">
        <v>19071.830000000002</v>
      </c>
      <c r="S150" s="169">
        <v>17719.41</v>
      </c>
      <c r="T150" s="169">
        <v>30550.45</v>
      </c>
      <c r="U150" s="169">
        <v>199710.95</v>
      </c>
      <c r="V150" s="169">
        <v>12478.51</v>
      </c>
      <c r="W150" s="166"/>
    </row>
    <row r="151" spans="1:23">
      <c r="A151" s="161">
        <v>145</v>
      </c>
      <c r="B151" s="171">
        <v>40505.625</v>
      </c>
      <c r="C151" s="170">
        <v>3737000</v>
      </c>
      <c r="D151" s="170">
        <v>2164779.06</v>
      </c>
      <c r="E151" s="170">
        <v>1524.39</v>
      </c>
      <c r="F151" s="170">
        <v>424017.15</v>
      </c>
      <c r="G151" s="170">
        <v>460725.75</v>
      </c>
      <c r="H151" s="170">
        <v>299865.52</v>
      </c>
      <c r="I151" s="170">
        <v>1382.11</v>
      </c>
      <c r="J151" s="170">
        <v>175376.76</v>
      </c>
      <c r="K151" s="170">
        <v>4.1500000000000004</v>
      </c>
      <c r="L151" s="170">
        <v>87006.23</v>
      </c>
      <c r="M151" s="170">
        <v>43544.2</v>
      </c>
      <c r="N151" s="170">
        <v>7704.84</v>
      </c>
      <c r="O151" s="170">
        <v>70369.710000000006</v>
      </c>
      <c r="P151" s="170">
        <v>0</v>
      </c>
      <c r="Q151" s="170">
        <v>700.14</v>
      </c>
      <c r="S151" s="169">
        <v>17326.23</v>
      </c>
      <c r="T151" s="169">
        <v>31279.39</v>
      </c>
      <c r="U151" s="169">
        <v>208260.46</v>
      </c>
      <c r="V151" s="169">
        <v>11067.42</v>
      </c>
      <c r="W151" s="166"/>
    </row>
    <row r="152" spans="1:23">
      <c r="A152" s="161">
        <v>146</v>
      </c>
      <c r="B152" s="171">
        <v>40505.958333333336</v>
      </c>
      <c r="C152" s="170">
        <v>3737000</v>
      </c>
      <c r="D152" s="170">
        <v>2433642.84</v>
      </c>
      <c r="E152" s="170">
        <v>1744.1</v>
      </c>
      <c r="F152" s="170">
        <v>364669.87</v>
      </c>
      <c r="G152" s="170">
        <v>343406.57</v>
      </c>
      <c r="H152" s="170">
        <v>235722.8</v>
      </c>
      <c r="I152" s="170">
        <v>855.55</v>
      </c>
      <c r="J152" s="170">
        <v>155471.21</v>
      </c>
      <c r="K152" s="170">
        <v>4.1900000000000004</v>
      </c>
      <c r="L152" s="170">
        <v>81862.92</v>
      </c>
      <c r="M152" s="170">
        <v>29759.31</v>
      </c>
      <c r="N152" s="170">
        <v>8089.12</v>
      </c>
      <c r="O152" s="170">
        <v>61660.33</v>
      </c>
      <c r="P152" s="170">
        <v>1629.39</v>
      </c>
      <c r="Q152" s="170">
        <v>18481.810000000001</v>
      </c>
      <c r="S152" s="169">
        <v>17577.400000000001</v>
      </c>
      <c r="T152" s="169">
        <v>30790.71</v>
      </c>
      <c r="U152" s="169">
        <v>210572.08</v>
      </c>
      <c r="V152" s="169">
        <v>11513.56</v>
      </c>
      <c r="W152" s="166"/>
    </row>
    <row r="153" spans="1:23">
      <c r="A153" s="161">
        <v>147</v>
      </c>
      <c r="B153" s="171">
        <v>40219.333333333336</v>
      </c>
      <c r="C153" s="170">
        <v>3736000</v>
      </c>
      <c r="D153" s="170">
        <v>2050875.43</v>
      </c>
      <c r="E153" s="170">
        <v>1326.84</v>
      </c>
      <c r="F153" s="170">
        <v>433008.57</v>
      </c>
      <c r="G153" s="170">
        <v>495270.47</v>
      </c>
      <c r="H153" s="170">
        <v>314817</v>
      </c>
      <c r="I153" s="170">
        <v>1332.75</v>
      </c>
      <c r="J153" s="170">
        <v>210103.12</v>
      </c>
      <c r="K153" s="170">
        <v>4.5</v>
      </c>
      <c r="L153" s="170">
        <v>96015.38</v>
      </c>
      <c r="M153" s="170">
        <v>59287.03</v>
      </c>
      <c r="N153" s="170">
        <v>3824.5</v>
      </c>
      <c r="O153" s="170">
        <v>64490.86</v>
      </c>
      <c r="P153" s="170">
        <v>412.23</v>
      </c>
      <c r="Q153" s="170">
        <v>5231.3</v>
      </c>
      <c r="S153" s="169">
        <v>18060.490000000002</v>
      </c>
      <c r="T153" s="169">
        <v>28377.46</v>
      </c>
      <c r="U153" s="169">
        <v>214198.76</v>
      </c>
      <c r="V153" s="169">
        <v>14530.99</v>
      </c>
      <c r="W153" s="166"/>
    </row>
    <row r="154" spans="1:23">
      <c r="A154" s="161">
        <v>148</v>
      </c>
      <c r="B154" s="171">
        <v>40543.583333333336</v>
      </c>
      <c r="C154" s="170">
        <v>3735000</v>
      </c>
      <c r="D154" s="170">
        <v>2317441.04</v>
      </c>
      <c r="E154" s="170">
        <v>1574.61</v>
      </c>
      <c r="F154" s="170">
        <v>411393.52</v>
      </c>
      <c r="G154" s="170">
        <v>439921.7</v>
      </c>
      <c r="H154" s="170">
        <v>258598.5</v>
      </c>
      <c r="I154" s="170">
        <v>921.37</v>
      </c>
      <c r="J154" s="170">
        <v>131469.32999999999</v>
      </c>
      <c r="K154" s="170">
        <v>4.1399999999999997</v>
      </c>
      <c r="L154" s="170">
        <v>83468.639999999999</v>
      </c>
      <c r="M154" s="170">
        <v>27524.720000000001</v>
      </c>
      <c r="N154" s="170">
        <v>3288.27</v>
      </c>
      <c r="O154" s="170">
        <v>58661.05</v>
      </c>
      <c r="P154" s="170">
        <v>0</v>
      </c>
      <c r="Q154" s="170">
        <v>733.1</v>
      </c>
      <c r="S154" s="169">
        <v>17661.5</v>
      </c>
      <c r="T154" s="169">
        <v>29147.42</v>
      </c>
      <c r="U154" s="169">
        <v>184221.66</v>
      </c>
      <c r="V154" s="169">
        <v>9068.3700000000008</v>
      </c>
      <c r="W154" s="166"/>
    </row>
    <row r="155" spans="1:23">
      <c r="A155" s="161">
        <v>149</v>
      </c>
      <c r="B155" s="171">
        <v>40513.75</v>
      </c>
      <c r="C155" s="170">
        <v>3731000</v>
      </c>
      <c r="D155" s="170">
        <v>2183375.33</v>
      </c>
      <c r="E155" s="170">
        <v>1390.64</v>
      </c>
      <c r="F155" s="170">
        <v>424025.68</v>
      </c>
      <c r="G155" s="170">
        <v>442324.74</v>
      </c>
      <c r="H155" s="170">
        <v>288804.12</v>
      </c>
      <c r="I155" s="170">
        <v>1265.69</v>
      </c>
      <c r="J155" s="170">
        <v>178274.34</v>
      </c>
      <c r="K155" s="170">
        <v>4.09</v>
      </c>
      <c r="L155" s="170">
        <v>88791.9</v>
      </c>
      <c r="M155" s="170">
        <v>20906.509999999998</v>
      </c>
      <c r="N155" s="170">
        <v>6735.06</v>
      </c>
      <c r="O155" s="170">
        <v>74475.539999999994</v>
      </c>
      <c r="P155" s="170">
        <v>1671.13</v>
      </c>
      <c r="Q155" s="170">
        <v>18955.23</v>
      </c>
      <c r="S155" s="169">
        <v>17925.16</v>
      </c>
      <c r="T155" s="169">
        <v>31113.040000000001</v>
      </c>
      <c r="U155" s="169">
        <v>201052.76</v>
      </c>
      <c r="V155" s="169">
        <v>12105.21</v>
      </c>
      <c r="W155" s="166"/>
    </row>
    <row r="156" spans="1:23">
      <c r="A156" s="161">
        <v>150</v>
      </c>
      <c r="B156" s="171">
        <v>40527.708333333336</v>
      </c>
      <c r="C156" s="170">
        <v>3731000</v>
      </c>
      <c r="D156" s="170">
        <v>2125495.7799999998</v>
      </c>
      <c r="E156" s="170">
        <v>1425.96</v>
      </c>
      <c r="F156" s="170">
        <v>465061.15</v>
      </c>
      <c r="G156" s="170">
        <v>457142.05</v>
      </c>
      <c r="H156" s="170">
        <v>296525.02</v>
      </c>
      <c r="I156" s="170">
        <v>1352.81</v>
      </c>
      <c r="J156" s="170">
        <v>179695.29</v>
      </c>
      <c r="K156" s="170">
        <v>4.09</v>
      </c>
      <c r="L156" s="170">
        <v>91773.93</v>
      </c>
      <c r="M156" s="170">
        <v>25509.439999999999</v>
      </c>
      <c r="N156" s="170">
        <v>6522.94</v>
      </c>
      <c r="O156" s="170">
        <v>68693.070000000007</v>
      </c>
      <c r="P156" s="170">
        <v>928.26</v>
      </c>
      <c r="Q156" s="170">
        <v>10870.21</v>
      </c>
      <c r="S156" s="169">
        <v>18052.580000000002</v>
      </c>
      <c r="T156" s="169">
        <v>32407.64</v>
      </c>
      <c r="U156" s="169">
        <v>212276.27</v>
      </c>
      <c r="V156" s="169">
        <v>12714.61</v>
      </c>
      <c r="W156" s="166"/>
    </row>
    <row r="157" spans="1:23">
      <c r="A157" s="161">
        <v>151</v>
      </c>
      <c r="B157" s="171">
        <v>40504.291666666664</v>
      </c>
      <c r="C157" s="170">
        <v>3729000</v>
      </c>
      <c r="D157" s="170">
        <v>2157126.46</v>
      </c>
      <c r="E157" s="170">
        <v>1578.59</v>
      </c>
      <c r="F157" s="170">
        <v>400098.42</v>
      </c>
      <c r="G157" s="170">
        <v>445721.89</v>
      </c>
      <c r="H157" s="170">
        <v>304690.37</v>
      </c>
      <c r="I157" s="170">
        <v>892.33</v>
      </c>
      <c r="J157" s="170">
        <v>191250.63</v>
      </c>
      <c r="K157" s="170">
        <v>4.09</v>
      </c>
      <c r="L157" s="170">
        <v>83000.39</v>
      </c>
      <c r="M157" s="170">
        <v>56398.04</v>
      </c>
      <c r="N157" s="170">
        <v>2896.58</v>
      </c>
      <c r="O157" s="170">
        <v>64841.64</v>
      </c>
      <c r="P157" s="170">
        <v>1660.94</v>
      </c>
      <c r="Q157" s="170">
        <v>18839.64</v>
      </c>
      <c r="S157" s="169">
        <v>17791.41</v>
      </c>
      <c r="T157" s="169">
        <v>29712.42</v>
      </c>
      <c r="U157" s="169">
        <v>206578.88</v>
      </c>
      <c r="V157" s="169">
        <v>12708.15</v>
      </c>
      <c r="W157" s="166"/>
    </row>
    <row r="158" spans="1:23">
      <c r="A158" s="161">
        <v>152</v>
      </c>
      <c r="B158" s="171">
        <v>40526.875</v>
      </c>
      <c r="C158" s="170">
        <v>3729000</v>
      </c>
      <c r="D158" s="170">
        <v>2382086.9</v>
      </c>
      <c r="E158" s="170">
        <v>1485.68</v>
      </c>
      <c r="F158" s="170">
        <v>355969.53</v>
      </c>
      <c r="G158" s="170">
        <v>388956.14</v>
      </c>
      <c r="H158" s="170">
        <v>252452.5</v>
      </c>
      <c r="I158" s="170">
        <v>773.61</v>
      </c>
      <c r="J158" s="170">
        <v>158148.22</v>
      </c>
      <c r="K158" s="170">
        <v>4.1900000000000004</v>
      </c>
      <c r="L158" s="170">
        <v>81107.66</v>
      </c>
      <c r="M158" s="170">
        <v>16165.07</v>
      </c>
      <c r="N158" s="170">
        <v>5614.9</v>
      </c>
      <c r="O158" s="170">
        <v>65583.62</v>
      </c>
      <c r="P158" s="170">
        <v>1673.2</v>
      </c>
      <c r="Q158" s="170">
        <v>18978.79</v>
      </c>
      <c r="S158" s="169">
        <v>17928.32</v>
      </c>
      <c r="T158" s="169">
        <v>32340.79</v>
      </c>
      <c r="U158" s="169">
        <v>206317.71</v>
      </c>
      <c r="V158" s="169">
        <v>11603.32</v>
      </c>
      <c r="W158" s="166"/>
    </row>
    <row r="159" spans="1:23">
      <c r="A159" s="161">
        <v>153</v>
      </c>
      <c r="B159" s="171">
        <v>40533.791666666664</v>
      </c>
      <c r="C159" s="170">
        <v>3726000</v>
      </c>
      <c r="D159" s="170">
        <v>2336497.27</v>
      </c>
      <c r="E159" s="170">
        <v>1417.68</v>
      </c>
      <c r="F159" s="170">
        <v>392224.43</v>
      </c>
      <c r="G159" s="170">
        <v>398407.63</v>
      </c>
      <c r="H159" s="170">
        <v>258199.32</v>
      </c>
      <c r="I159" s="170">
        <v>790.35</v>
      </c>
      <c r="J159" s="170">
        <v>155677.39000000001</v>
      </c>
      <c r="K159" s="170">
        <v>4.09</v>
      </c>
      <c r="L159" s="170">
        <v>82211.490000000005</v>
      </c>
      <c r="M159" s="170">
        <v>14180.51</v>
      </c>
      <c r="N159" s="170">
        <v>8962.0400000000009</v>
      </c>
      <c r="O159" s="170">
        <v>57167.34</v>
      </c>
      <c r="P159" s="170">
        <v>1641.48</v>
      </c>
      <c r="Q159" s="170">
        <v>18618.98</v>
      </c>
      <c r="S159" s="169">
        <v>18008.990000000002</v>
      </c>
      <c r="T159" s="169">
        <v>31912.37</v>
      </c>
      <c r="U159" s="169">
        <v>204021.49</v>
      </c>
      <c r="V159" s="169">
        <v>11204.77</v>
      </c>
      <c r="W159" s="166"/>
    </row>
    <row r="160" spans="1:23">
      <c r="A160" s="161">
        <v>154</v>
      </c>
      <c r="B160" s="171">
        <v>40519.75</v>
      </c>
      <c r="C160" s="170">
        <v>3723000</v>
      </c>
      <c r="D160" s="170">
        <v>2163345.06</v>
      </c>
      <c r="E160" s="170">
        <v>1345.57</v>
      </c>
      <c r="F160" s="170">
        <v>426122.16</v>
      </c>
      <c r="G160" s="170">
        <v>450074.91</v>
      </c>
      <c r="H160" s="170">
        <v>289481.83</v>
      </c>
      <c r="I160" s="170">
        <v>1038.0899999999999</v>
      </c>
      <c r="J160" s="170">
        <v>180405.7</v>
      </c>
      <c r="K160" s="170">
        <v>4.09</v>
      </c>
      <c r="L160" s="170">
        <v>91693.74</v>
      </c>
      <c r="M160" s="170">
        <v>20452.73</v>
      </c>
      <c r="N160" s="170">
        <v>2645.15</v>
      </c>
      <c r="O160" s="170">
        <v>75120.95</v>
      </c>
      <c r="P160" s="170">
        <v>1723.28</v>
      </c>
      <c r="Q160" s="170">
        <v>19546.740000000002</v>
      </c>
      <c r="S160" s="169">
        <v>18043.95</v>
      </c>
      <c r="T160" s="169">
        <v>32678.59</v>
      </c>
      <c r="U160" s="169">
        <v>202512.62</v>
      </c>
      <c r="V160" s="169">
        <v>12583.72</v>
      </c>
      <c r="W160" s="166"/>
    </row>
    <row r="161" spans="1:23">
      <c r="A161" s="161">
        <v>155</v>
      </c>
      <c r="B161" s="171">
        <v>40528.875</v>
      </c>
      <c r="C161" s="170">
        <v>3723000</v>
      </c>
      <c r="D161" s="170">
        <v>2367754.7200000002</v>
      </c>
      <c r="E161" s="170">
        <v>1536.75</v>
      </c>
      <c r="F161" s="170">
        <v>357293.7</v>
      </c>
      <c r="G161" s="170">
        <v>389223.75</v>
      </c>
      <c r="H161" s="170">
        <v>260962.22</v>
      </c>
      <c r="I161" s="170">
        <v>689.42</v>
      </c>
      <c r="J161" s="170">
        <v>158651.4</v>
      </c>
      <c r="K161" s="170">
        <v>4.1900000000000004</v>
      </c>
      <c r="L161" s="170">
        <v>78514.62</v>
      </c>
      <c r="M161" s="170">
        <v>16137.45</v>
      </c>
      <c r="N161" s="170">
        <v>10277.469999999999</v>
      </c>
      <c r="O161" s="170">
        <v>61057.38</v>
      </c>
      <c r="P161" s="170">
        <v>1693.05</v>
      </c>
      <c r="Q161" s="170">
        <v>19203.88</v>
      </c>
      <c r="S161" s="169">
        <v>18099.57</v>
      </c>
      <c r="T161" s="169">
        <v>32968.720000000001</v>
      </c>
      <c r="U161" s="169">
        <v>202563.68</v>
      </c>
      <c r="V161" s="169">
        <v>12044.36</v>
      </c>
      <c r="W161" s="166"/>
    </row>
    <row r="162" spans="1:23">
      <c r="A162" s="161">
        <v>156</v>
      </c>
      <c r="B162" s="171">
        <v>40543.916666666664</v>
      </c>
      <c r="C162" s="170">
        <v>3723000</v>
      </c>
      <c r="D162" s="170">
        <v>2535185.16</v>
      </c>
      <c r="E162" s="170">
        <v>1868.69</v>
      </c>
      <c r="F162" s="170">
        <v>361064.4</v>
      </c>
      <c r="G162" s="170">
        <v>322669.53999999998</v>
      </c>
      <c r="H162" s="170">
        <v>202188.17</v>
      </c>
      <c r="I162" s="170">
        <v>786.47</v>
      </c>
      <c r="J162" s="170">
        <v>117878.09</v>
      </c>
      <c r="K162" s="170">
        <v>4.1900000000000004</v>
      </c>
      <c r="L162" s="170">
        <v>71852.28</v>
      </c>
      <c r="M162" s="170">
        <v>24318.29</v>
      </c>
      <c r="N162" s="170">
        <v>3359.04</v>
      </c>
      <c r="O162" s="170">
        <v>62209.33</v>
      </c>
      <c r="P162" s="170">
        <v>1589.3</v>
      </c>
      <c r="Q162" s="170">
        <v>18027.060000000001</v>
      </c>
      <c r="S162" s="169">
        <v>17469.25</v>
      </c>
      <c r="T162" s="169">
        <v>29179.98</v>
      </c>
      <c r="U162" s="169">
        <v>183732.54</v>
      </c>
      <c r="V162" s="169">
        <v>9400.17</v>
      </c>
      <c r="W162" s="166"/>
    </row>
    <row r="163" spans="1:23">
      <c r="A163" s="161">
        <v>157</v>
      </c>
      <c r="B163" s="171">
        <v>40511.875</v>
      </c>
      <c r="C163" s="170">
        <v>3722000</v>
      </c>
      <c r="D163" s="170">
        <v>2363152.19</v>
      </c>
      <c r="E163" s="170">
        <v>1488.91</v>
      </c>
      <c r="F163" s="170">
        <v>337423.76</v>
      </c>
      <c r="G163" s="170">
        <v>402534.19</v>
      </c>
      <c r="H163" s="170">
        <v>252468.75</v>
      </c>
      <c r="I163" s="170">
        <v>900.16</v>
      </c>
      <c r="J163" s="170">
        <v>160184.41</v>
      </c>
      <c r="K163" s="170">
        <v>4.1900000000000004</v>
      </c>
      <c r="L163" s="170">
        <v>82749.3</v>
      </c>
      <c r="M163" s="170">
        <v>18300.189999999999</v>
      </c>
      <c r="N163" s="170">
        <v>7740.4</v>
      </c>
      <c r="O163" s="170">
        <v>74309.11</v>
      </c>
      <c r="P163" s="170">
        <v>1680.69</v>
      </c>
      <c r="Q163" s="170">
        <v>19063.75</v>
      </c>
      <c r="S163" s="169">
        <v>17741.419999999998</v>
      </c>
      <c r="T163" s="169">
        <v>31146.55</v>
      </c>
      <c r="U163" s="169">
        <v>204033.74</v>
      </c>
      <c r="V163" s="169">
        <v>11218.71</v>
      </c>
      <c r="W163" s="166"/>
    </row>
    <row r="164" spans="1:23">
      <c r="A164" s="161">
        <v>158</v>
      </c>
      <c r="B164" s="171">
        <v>40539.833333333336</v>
      </c>
      <c r="C164" s="170">
        <v>3719000</v>
      </c>
      <c r="D164" s="170">
        <v>2355929.6800000002</v>
      </c>
      <c r="E164" s="170">
        <v>1531.02</v>
      </c>
      <c r="F164" s="170">
        <v>376124.43</v>
      </c>
      <c r="G164" s="170">
        <v>401213.6</v>
      </c>
      <c r="H164" s="170">
        <v>253404.29</v>
      </c>
      <c r="I164" s="170">
        <v>853.99</v>
      </c>
      <c r="J164" s="170">
        <v>142877.48000000001</v>
      </c>
      <c r="K164" s="170">
        <v>4.1399999999999997</v>
      </c>
      <c r="L164" s="170">
        <v>78289.990000000005</v>
      </c>
      <c r="M164" s="170">
        <v>16354.08</v>
      </c>
      <c r="N164" s="170">
        <v>3240.95</v>
      </c>
      <c r="O164" s="170">
        <v>68458.53</v>
      </c>
      <c r="P164" s="170">
        <v>1678.54</v>
      </c>
      <c r="Q164" s="170">
        <v>19039.28</v>
      </c>
      <c r="S164" s="169">
        <v>17692.04</v>
      </c>
      <c r="T164" s="169">
        <v>31400.31</v>
      </c>
      <c r="U164" s="169">
        <v>193173.13</v>
      </c>
      <c r="V164" s="169">
        <v>9084.0400000000009</v>
      </c>
      <c r="W164" s="166"/>
    </row>
    <row r="165" spans="1:23">
      <c r="A165" s="161">
        <v>159</v>
      </c>
      <c r="B165" s="171">
        <v>40515.791666666664</v>
      </c>
      <c r="C165" s="170">
        <v>3716000</v>
      </c>
      <c r="D165" s="170">
        <v>2271080.71</v>
      </c>
      <c r="E165" s="170">
        <v>1489.99</v>
      </c>
      <c r="F165" s="170">
        <v>384754.6</v>
      </c>
      <c r="G165" s="170">
        <v>420327.8</v>
      </c>
      <c r="H165" s="170">
        <v>269943.15000000002</v>
      </c>
      <c r="I165" s="170">
        <v>1004.5</v>
      </c>
      <c r="J165" s="170">
        <v>159778.34</v>
      </c>
      <c r="K165" s="170">
        <v>4.1399999999999997</v>
      </c>
      <c r="L165" s="170">
        <v>86367.6</v>
      </c>
      <c r="M165" s="170">
        <v>18865.07</v>
      </c>
      <c r="N165" s="170">
        <v>6702.13</v>
      </c>
      <c r="O165" s="170">
        <v>75078.070000000007</v>
      </c>
      <c r="P165" s="170">
        <v>1669.31</v>
      </c>
      <c r="Q165" s="170">
        <v>18934.580000000002</v>
      </c>
      <c r="S165" s="169">
        <v>17805.55</v>
      </c>
      <c r="T165" s="169">
        <v>30577.7</v>
      </c>
      <c r="U165" s="169">
        <v>199444.09</v>
      </c>
      <c r="V165" s="169">
        <v>11907.29</v>
      </c>
      <c r="W165" s="166"/>
    </row>
    <row r="166" spans="1:23">
      <c r="A166" s="161">
        <v>160</v>
      </c>
      <c r="B166" s="171">
        <v>40518.375</v>
      </c>
      <c r="C166" s="170">
        <v>3713000</v>
      </c>
      <c r="D166" s="170">
        <v>1946102.05</v>
      </c>
      <c r="E166" s="170">
        <v>1439.62</v>
      </c>
      <c r="F166" s="170">
        <v>460420.53</v>
      </c>
      <c r="G166" s="170">
        <v>509027.71</v>
      </c>
      <c r="H166" s="170">
        <v>345013.75</v>
      </c>
      <c r="I166" s="170">
        <v>1441.95</v>
      </c>
      <c r="J166" s="170">
        <v>214638.7</v>
      </c>
      <c r="K166" s="170">
        <v>4.1399999999999997</v>
      </c>
      <c r="L166" s="170">
        <v>95661.77</v>
      </c>
      <c r="M166" s="170">
        <v>60832.82</v>
      </c>
      <c r="N166" s="170">
        <v>2667.51</v>
      </c>
      <c r="O166" s="170">
        <v>74989.539999999994</v>
      </c>
      <c r="P166" s="170">
        <v>0</v>
      </c>
      <c r="Q166" s="170">
        <v>759.9</v>
      </c>
      <c r="S166" s="169">
        <v>18767.400000000001</v>
      </c>
      <c r="T166" s="169">
        <v>31829.93</v>
      </c>
      <c r="U166" s="169">
        <v>207963.68</v>
      </c>
      <c r="V166" s="169">
        <v>12433.18</v>
      </c>
      <c r="W166" s="166"/>
    </row>
    <row r="167" spans="1:23">
      <c r="A167" s="161">
        <v>161</v>
      </c>
      <c r="B167" s="171">
        <v>40500.75</v>
      </c>
      <c r="C167" s="170">
        <v>3709000</v>
      </c>
      <c r="D167" s="170">
        <v>2231327.13</v>
      </c>
      <c r="E167" s="170">
        <v>1218.51</v>
      </c>
      <c r="F167" s="170">
        <v>404169.86</v>
      </c>
      <c r="G167" s="170">
        <v>427887.38</v>
      </c>
      <c r="H167" s="170">
        <v>276124.14</v>
      </c>
      <c r="I167" s="170">
        <v>911.8</v>
      </c>
      <c r="J167" s="170">
        <v>169119.31</v>
      </c>
      <c r="K167" s="170">
        <v>4.09</v>
      </c>
      <c r="L167" s="170">
        <v>87096.86</v>
      </c>
      <c r="M167" s="170">
        <v>20046.73</v>
      </c>
      <c r="N167" s="170">
        <v>5817.65</v>
      </c>
      <c r="O167" s="170">
        <v>65253.88</v>
      </c>
      <c r="P167" s="170">
        <v>1622.22</v>
      </c>
      <c r="Q167" s="170">
        <v>18400.45</v>
      </c>
      <c r="S167" s="169">
        <v>17824.46</v>
      </c>
      <c r="T167" s="169">
        <v>30715.72</v>
      </c>
      <c r="U167" s="169">
        <v>212797.44</v>
      </c>
      <c r="V167" s="169">
        <v>12713.29</v>
      </c>
      <c r="W167" s="166"/>
    </row>
    <row r="168" spans="1:23">
      <c r="A168" s="161">
        <v>162</v>
      </c>
      <c r="B168" s="171">
        <v>40527.875</v>
      </c>
      <c r="C168" s="170">
        <v>3709000</v>
      </c>
      <c r="D168" s="170">
        <v>2367395.31</v>
      </c>
      <c r="E168" s="170">
        <v>1496.28</v>
      </c>
      <c r="F168" s="170">
        <v>351704.7</v>
      </c>
      <c r="G168" s="170">
        <v>385126.62</v>
      </c>
      <c r="H168" s="170">
        <v>254542.67</v>
      </c>
      <c r="I168" s="170">
        <v>937.98</v>
      </c>
      <c r="J168" s="170">
        <v>154749.48000000001</v>
      </c>
      <c r="K168" s="170">
        <v>4.1399999999999997</v>
      </c>
      <c r="L168" s="170">
        <v>80325.45</v>
      </c>
      <c r="M168" s="170">
        <v>16103.57</v>
      </c>
      <c r="N168" s="170">
        <v>9446.6</v>
      </c>
      <c r="O168" s="170">
        <v>66610.61</v>
      </c>
      <c r="P168" s="170">
        <v>1665.47</v>
      </c>
      <c r="Q168" s="170">
        <v>18891.12</v>
      </c>
      <c r="S168" s="169">
        <v>18467.16</v>
      </c>
      <c r="T168" s="169">
        <v>32250.560000000001</v>
      </c>
      <c r="U168" s="169">
        <v>206260.87</v>
      </c>
      <c r="V168" s="169">
        <v>11490.85</v>
      </c>
      <c r="W168" s="166"/>
    </row>
    <row r="169" spans="1:23">
      <c r="A169" s="161">
        <v>163</v>
      </c>
      <c r="B169" s="171">
        <v>40505.291666666664</v>
      </c>
      <c r="C169" s="170">
        <v>3707000</v>
      </c>
      <c r="D169" s="170">
        <v>2198938.48</v>
      </c>
      <c r="E169" s="170">
        <v>1655.39</v>
      </c>
      <c r="F169" s="170">
        <v>399059.09</v>
      </c>
      <c r="G169" s="170">
        <v>412193.21</v>
      </c>
      <c r="H169" s="170">
        <v>281908.06</v>
      </c>
      <c r="I169" s="170">
        <v>870.35</v>
      </c>
      <c r="J169" s="170">
        <v>181789.58</v>
      </c>
      <c r="K169" s="170">
        <v>4.09</v>
      </c>
      <c r="L169" s="170">
        <v>81273.820000000007</v>
      </c>
      <c r="M169" s="170">
        <v>52149</v>
      </c>
      <c r="N169" s="170">
        <v>7773.55</v>
      </c>
      <c r="O169" s="170">
        <v>69798.69</v>
      </c>
      <c r="P169" s="170">
        <v>1586.9</v>
      </c>
      <c r="Q169" s="170">
        <v>17999.810000000001</v>
      </c>
      <c r="S169" s="169">
        <v>18602.060000000001</v>
      </c>
      <c r="T169" s="169">
        <v>30659.35</v>
      </c>
      <c r="U169" s="169">
        <v>206666.31</v>
      </c>
      <c r="V169" s="169">
        <v>11534.73</v>
      </c>
      <c r="W169" s="166"/>
    </row>
    <row r="170" spans="1:23">
      <c r="A170" s="161">
        <v>164</v>
      </c>
      <c r="B170" s="171">
        <v>40519.791666666664</v>
      </c>
      <c r="C170" s="170">
        <v>3706000</v>
      </c>
      <c r="D170" s="170">
        <v>2262340.77</v>
      </c>
      <c r="E170" s="170">
        <v>1370.43</v>
      </c>
      <c r="F170" s="170">
        <v>388666.49</v>
      </c>
      <c r="G170" s="170">
        <v>415042.05</v>
      </c>
      <c r="H170" s="170">
        <v>267649.94</v>
      </c>
      <c r="I170" s="170">
        <v>1063.1600000000001</v>
      </c>
      <c r="J170" s="170">
        <v>167745.79999999999</v>
      </c>
      <c r="K170" s="170">
        <v>4.1399999999999997</v>
      </c>
      <c r="L170" s="170">
        <v>87209.85</v>
      </c>
      <c r="M170" s="170">
        <v>17937.96</v>
      </c>
      <c r="N170" s="170">
        <v>2640.29</v>
      </c>
      <c r="O170" s="170">
        <v>73683.06</v>
      </c>
      <c r="P170" s="170">
        <v>1672.72</v>
      </c>
      <c r="Q170" s="170">
        <v>18973.34</v>
      </c>
      <c r="S170" s="169">
        <v>17827.009999999998</v>
      </c>
      <c r="T170" s="169">
        <v>32719.43</v>
      </c>
      <c r="U170" s="169">
        <v>200704.86</v>
      </c>
      <c r="V170" s="169">
        <v>12143.43</v>
      </c>
      <c r="W170" s="166"/>
    </row>
    <row r="171" spans="1:23">
      <c r="A171" s="161">
        <v>165</v>
      </c>
      <c r="B171" s="171">
        <v>40246.375</v>
      </c>
      <c r="C171" s="170">
        <v>3705000</v>
      </c>
      <c r="D171" s="170">
        <v>1920320.64</v>
      </c>
      <c r="E171" s="170">
        <v>1314.41</v>
      </c>
      <c r="F171" s="170">
        <v>465396.58</v>
      </c>
      <c r="G171" s="170">
        <v>524111</v>
      </c>
      <c r="H171" s="170">
        <v>331060.53000000003</v>
      </c>
      <c r="I171" s="170">
        <v>1428.41</v>
      </c>
      <c r="J171" s="170">
        <v>226798.46</v>
      </c>
      <c r="K171" s="170">
        <v>4.54</v>
      </c>
      <c r="L171" s="170">
        <v>99479.28</v>
      </c>
      <c r="M171" s="170">
        <v>62769.48</v>
      </c>
      <c r="N171" s="170">
        <v>6929.48</v>
      </c>
      <c r="O171" s="170">
        <v>64633.04</v>
      </c>
      <c r="P171" s="170">
        <v>0</v>
      </c>
      <c r="Q171" s="170">
        <v>754.14</v>
      </c>
      <c r="S171" s="169">
        <v>16808</v>
      </c>
      <c r="T171" s="169">
        <v>31765.94</v>
      </c>
      <c r="U171" s="169">
        <v>211877.54</v>
      </c>
      <c r="V171" s="169">
        <v>14400.32</v>
      </c>
      <c r="W171" s="166"/>
    </row>
    <row r="172" spans="1:23">
      <c r="A172" s="161">
        <v>166</v>
      </c>
      <c r="B172" s="171">
        <v>40182.75</v>
      </c>
      <c r="C172" s="170">
        <v>3702000</v>
      </c>
      <c r="D172" s="170">
        <v>2146934.8199999998</v>
      </c>
      <c r="E172" s="170">
        <v>1353.3</v>
      </c>
      <c r="F172" s="170">
        <v>431853.86</v>
      </c>
      <c r="G172" s="170">
        <v>448939.2</v>
      </c>
      <c r="H172" s="170">
        <v>295711.99</v>
      </c>
      <c r="I172" s="170">
        <v>865.86</v>
      </c>
      <c r="J172" s="170">
        <v>168845.63</v>
      </c>
      <c r="K172" s="170">
        <v>4.46</v>
      </c>
      <c r="L172" s="170">
        <v>88547.19</v>
      </c>
      <c r="M172" s="170">
        <v>22133.65</v>
      </c>
      <c r="N172" s="170">
        <v>8571.15</v>
      </c>
      <c r="O172" s="170">
        <v>67896.25</v>
      </c>
      <c r="P172" s="170">
        <v>1648.14</v>
      </c>
      <c r="Q172" s="170">
        <v>18694.490000000002</v>
      </c>
      <c r="S172" s="169">
        <v>17795.45</v>
      </c>
      <c r="T172" s="169">
        <v>31061.99</v>
      </c>
      <c r="U172" s="169">
        <v>210865.65</v>
      </c>
      <c r="V172" s="169">
        <v>13464.51</v>
      </c>
      <c r="W172" s="166"/>
    </row>
    <row r="173" spans="1:23">
      <c r="A173" s="161">
        <v>167</v>
      </c>
      <c r="B173" s="171">
        <v>40185.833333333336</v>
      </c>
      <c r="C173" s="170">
        <v>3702000</v>
      </c>
      <c r="D173" s="170">
        <v>2209219.46</v>
      </c>
      <c r="E173" s="170">
        <v>1337</v>
      </c>
      <c r="F173" s="170">
        <v>398088.38</v>
      </c>
      <c r="G173" s="170">
        <v>434957.83</v>
      </c>
      <c r="H173" s="170">
        <v>280908.92</v>
      </c>
      <c r="I173" s="170">
        <v>1097.0999999999999</v>
      </c>
      <c r="J173" s="170">
        <v>173076.41</v>
      </c>
      <c r="K173" s="170">
        <v>4.46</v>
      </c>
      <c r="L173" s="170">
        <v>89632.3</v>
      </c>
      <c r="M173" s="170">
        <v>19364.38</v>
      </c>
      <c r="N173" s="170">
        <v>9010.9599999999991</v>
      </c>
      <c r="O173" s="170">
        <v>62676.76</v>
      </c>
      <c r="P173" s="170">
        <v>1833.14</v>
      </c>
      <c r="Q173" s="170">
        <v>20792.91</v>
      </c>
      <c r="S173" s="169">
        <v>17455.16</v>
      </c>
      <c r="T173" s="169">
        <v>30078.17</v>
      </c>
      <c r="U173" s="169">
        <v>211138.61</v>
      </c>
      <c r="V173" s="169">
        <v>12872.45</v>
      </c>
      <c r="W173" s="166"/>
    </row>
    <row r="174" spans="1:23">
      <c r="A174" s="161">
        <v>168</v>
      </c>
      <c r="B174" s="171">
        <v>40523.75</v>
      </c>
      <c r="C174" s="170">
        <v>3699000</v>
      </c>
      <c r="D174" s="170">
        <v>2347332.9</v>
      </c>
      <c r="E174" s="170">
        <v>1476</v>
      </c>
      <c r="F174" s="170">
        <v>417229.66</v>
      </c>
      <c r="G174" s="170">
        <v>366030.7</v>
      </c>
      <c r="H174" s="170">
        <v>247876.71</v>
      </c>
      <c r="I174" s="170">
        <v>1414.87</v>
      </c>
      <c r="J174" s="170">
        <v>133220.10999999999</v>
      </c>
      <c r="K174" s="170">
        <v>4.1399999999999997</v>
      </c>
      <c r="L174" s="170">
        <v>81914.649999999994</v>
      </c>
      <c r="M174" s="170">
        <v>15296.08</v>
      </c>
      <c r="N174" s="170">
        <v>1526.04</v>
      </c>
      <c r="O174" s="170">
        <v>64462.720000000001</v>
      </c>
      <c r="P174" s="170">
        <v>1718.85</v>
      </c>
      <c r="Q174" s="170">
        <v>19496.560000000001</v>
      </c>
      <c r="S174" s="169">
        <v>17557.23</v>
      </c>
      <c r="T174" s="169">
        <v>29815.360000000001</v>
      </c>
      <c r="U174" s="169">
        <v>196085.91</v>
      </c>
      <c r="V174" s="169">
        <v>11192.27</v>
      </c>
      <c r="W174" s="166"/>
    </row>
    <row r="175" spans="1:23">
      <c r="A175" s="161">
        <v>169</v>
      </c>
      <c r="B175" s="171">
        <v>40507.625</v>
      </c>
      <c r="C175" s="170">
        <v>3698000</v>
      </c>
      <c r="D175" s="170">
        <v>2376410.19</v>
      </c>
      <c r="E175" s="170">
        <v>1482.38</v>
      </c>
      <c r="F175" s="170">
        <v>352616.54</v>
      </c>
      <c r="G175" s="170">
        <v>422958.66</v>
      </c>
      <c r="H175" s="170">
        <v>238563.91</v>
      </c>
      <c r="I175" s="170">
        <v>1139.43</v>
      </c>
      <c r="J175" s="170">
        <v>128631.3</v>
      </c>
      <c r="K175" s="170">
        <v>4.1500000000000004</v>
      </c>
      <c r="L175" s="170">
        <v>79955.02</v>
      </c>
      <c r="M175" s="170">
        <v>27968.01</v>
      </c>
      <c r="N175" s="170">
        <v>5452.53</v>
      </c>
      <c r="O175" s="170">
        <v>62073.19</v>
      </c>
      <c r="P175" s="170">
        <v>0</v>
      </c>
      <c r="Q175" s="170">
        <v>744.71</v>
      </c>
      <c r="S175" s="169">
        <v>17120.28</v>
      </c>
      <c r="T175" s="169">
        <v>29002.66</v>
      </c>
      <c r="U175" s="169">
        <v>187141.29</v>
      </c>
      <c r="V175" s="169">
        <v>10227.73</v>
      </c>
      <c r="W175" s="166"/>
    </row>
    <row r="176" spans="1:23">
      <c r="A176" s="161">
        <v>170</v>
      </c>
      <c r="B176" s="171">
        <v>40534.75</v>
      </c>
      <c r="C176" s="170">
        <v>3697000</v>
      </c>
      <c r="D176" s="170">
        <v>2232909.5499999998</v>
      </c>
      <c r="E176" s="170">
        <v>1401.24</v>
      </c>
      <c r="F176" s="170">
        <v>405648.74</v>
      </c>
      <c r="G176" s="170">
        <v>418566.85</v>
      </c>
      <c r="H176" s="170">
        <v>275907.86</v>
      </c>
      <c r="I176" s="170">
        <v>935.21</v>
      </c>
      <c r="J176" s="170">
        <v>163414.32999999999</v>
      </c>
      <c r="K176" s="170">
        <v>4.09</v>
      </c>
      <c r="L176" s="170">
        <v>84591.5</v>
      </c>
      <c r="M176" s="170">
        <v>15242.09</v>
      </c>
      <c r="N176" s="170">
        <v>6319.28</v>
      </c>
      <c r="O176" s="170">
        <v>71411.45</v>
      </c>
      <c r="P176" s="170">
        <v>1672.87</v>
      </c>
      <c r="Q176" s="170">
        <v>18974.95</v>
      </c>
      <c r="S176" s="169">
        <v>17257.41</v>
      </c>
      <c r="T176" s="169">
        <v>31666.97</v>
      </c>
      <c r="U176" s="169">
        <v>205145.29</v>
      </c>
      <c r="V176" s="169">
        <v>11062.54</v>
      </c>
      <c r="W176" s="166"/>
    </row>
    <row r="177" spans="1:23">
      <c r="A177" s="161">
        <v>171</v>
      </c>
      <c r="B177" s="171">
        <v>40527.333333333336</v>
      </c>
      <c r="C177" s="170">
        <v>3695000</v>
      </c>
      <c r="D177" s="170">
        <v>2039684.67</v>
      </c>
      <c r="E177" s="170">
        <v>1486.46</v>
      </c>
      <c r="F177" s="170">
        <v>417874.44</v>
      </c>
      <c r="G177" s="170">
        <v>475004.01</v>
      </c>
      <c r="H177" s="170">
        <v>318149.53000000003</v>
      </c>
      <c r="I177" s="170">
        <v>1476.49</v>
      </c>
      <c r="J177" s="170">
        <v>211799.12</v>
      </c>
      <c r="K177" s="170">
        <v>4.09</v>
      </c>
      <c r="L177" s="170">
        <v>90675.77</v>
      </c>
      <c r="M177" s="170">
        <v>52633.39</v>
      </c>
      <c r="N177" s="170">
        <v>4547.28</v>
      </c>
      <c r="O177" s="170">
        <v>67081.88</v>
      </c>
      <c r="P177" s="170">
        <v>1163.3499999999999</v>
      </c>
      <c r="Q177" s="170">
        <v>13419.52</v>
      </c>
      <c r="S177" s="169">
        <v>19270.330000000002</v>
      </c>
      <c r="T177" s="169">
        <v>31780.94</v>
      </c>
      <c r="U177" s="169">
        <v>211433.75</v>
      </c>
      <c r="V177" s="169">
        <v>10311.209999999999</v>
      </c>
      <c r="W177" s="166"/>
    </row>
    <row r="178" spans="1:23">
      <c r="A178" s="161">
        <v>172</v>
      </c>
      <c r="B178" s="171">
        <v>40532.458333333336</v>
      </c>
      <c r="C178" s="170">
        <v>3695000</v>
      </c>
      <c r="D178" s="170">
        <v>1982858.98</v>
      </c>
      <c r="E178" s="170">
        <v>1447.2</v>
      </c>
      <c r="F178" s="170">
        <v>487819.44</v>
      </c>
      <c r="G178" s="170">
        <v>499132.62</v>
      </c>
      <c r="H178" s="170">
        <v>315938.57</v>
      </c>
      <c r="I178" s="170">
        <v>1313.95</v>
      </c>
      <c r="J178" s="170">
        <v>199158.21</v>
      </c>
      <c r="K178" s="170">
        <v>4.1399999999999997</v>
      </c>
      <c r="L178" s="170">
        <v>91979.71</v>
      </c>
      <c r="M178" s="170">
        <v>33553.339999999997</v>
      </c>
      <c r="N178" s="170">
        <v>8910.56</v>
      </c>
      <c r="O178" s="170">
        <v>72123.98</v>
      </c>
      <c r="P178" s="170">
        <v>0</v>
      </c>
      <c r="Q178" s="170">
        <v>759.31</v>
      </c>
      <c r="S178" s="169">
        <v>17946.37</v>
      </c>
      <c r="T178" s="169">
        <v>32552.5</v>
      </c>
      <c r="U178" s="169">
        <v>210968.3</v>
      </c>
      <c r="V178" s="169">
        <v>11489.96</v>
      </c>
      <c r="W178" s="166"/>
    </row>
    <row r="179" spans="1:23">
      <c r="A179" s="161">
        <v>173</v>
      </c>
      <c r="B179" s="171">
        <v>40219.791666666664</v>
      </c>
      <c r="C179" s="170">
        <v>3694000</v>
      </c>
      <c r="D179" s="170">
        <v>2215547.44</v>
      </c>
      <c r="E179" s="170">
        <v>1387.71</v>
      </c>
      <c r="F179" s="170">
        <v>410990.43</v>
      </c>
      <c r="G179" s="170">
        <v>429077.42</v>
      </c>
      <c r="H179" s="170">
        <v>271757.46999999997</v>
      </c>
      <c r="I179" s="170">
        <v>1086.94</v>
      </c>
      <c r="J179" s="170">
        <v>169811.29</v>
      </c>
      <c r="K179" s="170">
        <v>4.45</v>
      </c>
      <c r="L179" s="170">
        <v>91293.62</v>
      </c>
      <c r="M179" s="170">
        <v>20399.419999999998</v>
      </c>
      <c r="N179" s="170">
        <v>5046.0200000000004</v>
      </c>
      <c r="O179" s="170">
        <v>56992.89</v>
      </c>
      <c r="P179" s="170">
        <v>1669.39</v>
      </c>
      <c r="Q179" s="170">
        <v>18935.52</v>
      </c>
      <c r="S179" s="169">
        <v>17759.21</v>
      </c>
      <c r="T179" s="169">
        <v>28270.45</v>
      </c>
      <c r="U179" s="169">
        <v>208681.39</v>
      </c>
      <c r="V179" s="169">
        <v>14239.23</v>
      </c>
      <c r="W179" s="166"/>
    </row>
    <row r="180" spans="1:23">
      <c r="A180" s="161">
        <v>174</v>
      </c>
      <c r="B180" s="171">
        <v>40521.75</v>
      </c>
      <c r="C180" s="170">
        <v>3694000</v>
      </c>
      <c r="D180" s="170">
        <v>2158994.02</v>
      </c>
      <c r="E180" s="170">
        <v>1269.6300000000001</v>
      </c>
      <c r="F180" s="170">
        <v>420773.22</v>
      </c>
      <c r="G180" s="170">
        <v>439092.82</v>
      </c>
      <c r="H180" s="170">
        <v>293186.33</v>
      </c>
      <c r="I180" s="170">
        <v>1548.06</v>
      </c>
      <c r="J180" s="170">
        <v>175341.66</v>
      </c>
      <c r="K180" s="170">
        <v>4.09</v>
      </c>
      <c r="L180" s="170">
        <v>90127.02</v>
      </c>
      <c r="M180" s="170">
        <v>20310.62</v>
      </c>
      <c r="N180" s="170">
        <v>1499.61</v>
      </c>
      <c r="O180" s="170">
        <v>70678.33</v>
      </c>
      <c r="P180" s="170">
        <v>1715.54</v>
      </c>
      <c r="Q180" s="170">
        <v>19459.05</v>
      </c>
      <c r="S180" s="169">
        <v>18527.87</v>
      </c>
      <c r="T180" s="169">
        <v>30900.11</v>
      </c>
      <c r="U180" s="169">
        <v>204209.14</v>
      </c>
      <c r="V180" s="169">
        <v>12620.97</v>
      </c>
      <c r="W180" s="166"/>
    </row>
    <row r="181" spans="1:23">
      <c r="A181" s="161">
        <v>175</v>
      </c>
      <c r="B181" s="171">
        <v>40184.833333333336</v>
      </c>
      <c r="C181" s="170">
        <v>3692000</v>
      </c>
      <c r="D181" s="170">
        <v>2189816.2200000002</v>
      </c>
      <c r="E181" s="170">
        <v>1448.32</v>
      </c>
      <c r="F181" s="170">
        <v>412671.94</v>
      </c>
      <c r="G181" s="170">
        <v>427376.25</v>
      </c>
      <c r="H181" s="170">
        <v>291283.19</v>
      </c>
      <c r="I181" s="170">
        <v>856.89</v>
      </c>
      <c r="J181" s="170">
        <v>167387.75</v>
      </c>
      <c r="K181" s="170">
        <v>4.51</v>
      </c>
      <c r="L181" s="170">
        <v>90317.32</v>
      </c>
      <c r="M181" s="170">
        <v>19204.8</v>
      </c>
      <c r="N181" s="170">
        <v>7008.46</v>
      </c>
      <c r="O181" s="170">
        <v>63073.15</v>
      </c>
      <c r="P181" s="170">
        <v>1746.06</v>
      </c>
      <c r="Q181" s="170">
        <v>19805.169999999998</v>
      </c>
      <c r="S181" s="169">
        <v>18081.28</v>
      </c>
      <c r="T181" s="169">
        <v>30057.43</v>
      </c>
      <c r="U181" s="169">
        <v>212611.56</v>
      </c>
      <c r="V181" s="169">
        <v>12999.1</v>
      </c>
      <c r="W181" s="166"/>
    </row>
    <row r="182" spans="1:23">
      <c r="A182" s="161">
        <v>176</v>
      </c>
      <c r="B182" s="171">
        <v>40186.75</v>
      </c>
      <c r="C182" s="170">
        <v>3692000</v>
      </c>
      <c r="D182" s="170">
        <v>2152731.7000000002</v>
      </c>
      <c r="E182" s="170">
        <v>1421.31</v>
      </c>
      <c r="F182" s="170">
        <v>446630.47</v>
      </c>
      <c r="G182" s="170">
        <v>452711.67</v>
      </c>
      <c r="H182" s="170">
        <v>271691.83</v>
      </c>
      <c r="I182" s="170">
        <v>1211.02</v>
      </c>
      <c r="J182" s="170">
        <v>162303.32</v>
      </c>
      <c r="K182" s="170">
        <v>4.41</v>
      </c>
      <c r="L182" s="170">
        <v>93234.7</v>
      </c>
      <c r="M182" s="170">
        <v>21099.02</v>
      </c>
      <c r="N182" s="170">
        <v>6905.48</v>
      </c>
      <c r="O182" s="170">
        <v>61539.5</v>
      </c>
      <c r="P182" s="170">
        <v>1662.15</v>
      </c>
      <c r="Q182" s="170">
        <v>18853.41</v>
      </c>
      <c r="S182" s="169">
        <v>17504.439999999999</v>
      </c>
      <c r="T182" s="169">
        <v>30091.06</v>
      </c>
      <c r="U182" s="169">
        <v>206806.71</v>
      </c>
      <c r="V182" s="169">
        <v>13941.85</v>
      </c>
      <c r="W182" s="166"/>
    </row>
    <row r="183" spans="1:23">
      <c r="A183" s="161">
        <v>177</v>
      </c>
      <c r="B183" s="171">
        <v>40534.791666666664</v>
      </c>
      <c r="C183" s="170">
        <v>3692000</v>
      </c>
      <c r="D183" s="170">
        <v>2294600.5099999998</v>
      </c>
      <c r="E183" s="170">
        <v>1412.86</v>
      </c>
      <c r="F183" s="170">
        <v>391327.65</v>
      </c>
      <c r="G183" s="170">
        <v>396698.6</v>
      </c>
      <c r="H183" s="170">
        <v>257866.41</v>
      </c>
      <c r="I183" s="170">
        <v>984.5</v>
      </c>
      <c r="J183" s="170">
        <v>158060.35</v>
      </c>
      <c r="K183" s="170">
        <v>4.05</v>
      </c>
      <c r="L183" s="170">
        <v>82412.539999999994</v>
      </c>
      <c r="M183" s="170">
        <v>14318.76</v>
      </c>
      <c r="N183" s="170">
        <v>6577.1</v>
      </c>
      <c r="O183" s="170">
        <v>67198.63</v>
      </c>
      <c r="P183" s="170">
        <v>1663.97</v>
      </c>
      <c r="Q183" s="170">
        <v>18874.07</v>
      </c>
      <c r="S183" s="169">
        <v>17540.54</v>
      </c>
      <c r="T183" s="169">
        <v>31774.45</v>
      </c>
      <c r="U183" s="169">
        <v>204796.89</v>
      </c>
      <c r="V183" s="169">
        <v>10436.34</v>
      </c>
      <c r="W183" s="166"/>
    </row>
    <row r="184" spans="1:23">
      <c r="A184" s="161">
        <v>178</v>
      </c>
      <c r="B184" s="171">
        <v>40246.291666666664</v>
      </c>
      <c r="C184" s="170">
        <v>3690000</v>
      </c>
      <c r="D184" s="170">
        <v>2153783.4300000002</v>
      </c>
      <c r="E184" s="170">
        <v>1369.79</v>
      </c>
      <c r="F184" s="170">
        <v>393054.28</v>
      </c>
      <c r="G184" s="170">
        <v>440196.37</v>
      </c>
      <c r="H184" s="170">
        <v>292597.24</v>
      </c>
      <c r="I184" s="170">
        <v>786.48</v>
      </c>
      <c r="J184" s="170">
        <v>196183.86</v>
      </c>
      <c r="K184" s="170">
        <v>4.5</v>
      </c>
      <c r="L184" s="170">
        <v>82941.2</v>
      </c>
      <c r="M184" s="170">
        <v>54096.65</v>
      </c>
      <c r="N184" s="170">
        <v>7047.16</v>
      </c>
      <c r="O184" s="170">
        <v>58546.82</v>
      </c>
      <c r="P184" s="170">
        <v>728.55</v>
      </c>
      <c r="Q184" s="170">
        <v>8663.68</v>
      </c>
      <c r="S184" s="169">
        <v>18082.78</v>
      </c>
      <c r="T184" s="169">
        <v>31512.44</v>
      </c>
      <c r="U184" s="169">
        <v>210838.73</v>
      </c>
      <c r="V184" s="169">
        <v>14783.96</v>
      </c>
      <c r="W184" s="166"/>
    </row>
    <row r="185" spans="1:23">
      <c r="A185" s="161">
        <v>179</v>
      </c>
      <c r="B185" s="171">
        <v>40530.791666666664</v>
      </c>
      <c r="C185" s="170">
        <v>3690000</v>
      </c>
      <c r="D185" s="170">
        <v>2440419.09</v>
      </c>
      <c r="E185" s="170">
        <v>1573.39</v>
      </c>
      <c r="F185" s="170">
        <v>373016.42</v>
      </c>
      <c r="G185" s="170">
        <v>340155.85</v>
      </c>
      <c r="H185" s="170">
        <v>232383.11</v>
      </c>
      <c r="I185" s="170">
        <v>729.32</v>
      </c>
      <c r="J185" s="170">
        <v>126096.86</v>
      </c>
      <c r="K185" s="170">
        <v>4.1399999999999997</v>
      </c>
      <c r="L185" s="170">
        <v>73942.53</v>
      </c>
      <c r="M185" s="170">
        <v>14650.1</v>
      </c>
      <c r="N185" s="170">
        <v>7042.88</v>
      </c>
      <c r="O185" s="170">
        <v>59864.3</v>
      </c>
      <c r="P185" s="170">
        <v>1630.26</v>
      </c>
      <c r="Q185" s="170">
        <v>18491.740000000002</v>
      </c>
      <c r="S185" s="169">
        <v>17669.09</v>
      </c>
      <c r="T185" s="169">
        <v>31914.18</v>
      </c>
      <c r="U185" s="169">
        <v>187924.38</v>
      </c>
      <c r="V185" s="169">
        <v>11207.55</v>
      </c>
      <c r="W185" s="166"/>
    </row>
    <row r="186" spans="1:23">
      <c r="A186" s="161">
        <v>180</v>
      </c>
      <c r="B186" s="171">
        <v>40532.416666666664</v>
      </c>
      <c r="C186" s="170">
        <v>3690000</v>
      </c>
      <c r="D186" s="170">
        <v>2033783.64</v>
      </c>
      <c r="E186" s="170">
        <v>1467.56</v>
      </c>
      <c r="F186" s="170">
        <v>461552.28</v>
      </c>
      <c r="G186" s="170">
        <v>480715.79</v>
      </c>
      <c r="H186" s="170">
        <v>308853.95</v>
      </c>
      <c r="I186" s="170">
        <v>1472.36</v>
      </c>
      <c r="J186" s="170">
        <v>197691.99</v>
      </c>
      <c r="K186" s="170">
        <v>4.09</v>
      </c>
      <c r="L186" s="170">
        <v>90213.36</v>
      </c>
      <c r="M186" s="170">
        <v>33832.33</v>
      </c>
      <c r="N186" s="170">
        <v>8057.42</v>
      </c>
      <c r="O186" s="170">
        <v>71615.95</v>
      </c>
      <c r="P186" s="170">
        <v>0</v>
      </c>
      <c r="Q186" s="170">
        <v>739.27</v>
      </c>
      <c r="S186" s="169">
        <v>18234.34</v>
      </c>
      <c r="T186" s="169">
        <v>32244.43</v>
      </c>
      <c r="U186" s="169">
        <v>213189.16</v>
      </c>
      <c r="V186" s="169">
        <v>11449.62</v>
      </c>
      <c r="W186" s="166"/>
    </row>
    <row r="187" spans="1:23">
      <c r="A187" s="161">
        <v>181</v>
      </c>
      <c r="B187" s="171">
        <v>40245.833333333336</v>
      </c>
      <c r="C187" s="170">
        <v>3688000</v>
      </c>
      <c r="D187" s="170">
        <v>2276197.83</v>
      </c>
      <c r="E187" s="170">
        <v>1316.9</v>
      </c>
      <c r="F187" s="170">
        <v>373271.12</v>
      </c>
      <c r="G187" s="170">
        <v>412291.9</v>
      </c>
      <c r="H187" s="170">
        <v>269974.67</v>
      </c>
      <c r="I187" s="170">
        <v>945.74</v>
      </c>
      <c r="J187" s="170">
        <v>165619.49</v>
      </c>
      <c r="K187" s="170">
        <v>4.45</v>
      </c>
      <c r="L187" s="170">
        <v>83812.539999999994</v>
      </c>
      <c r="M187" s="170">
        <v>19241.21</v>
      </c>
      <c r="N187" s="170">
        <v>6125.95</v>
      </c>
      <c r="O187" s="170">
        <v>58568.05</v>
      </c>
      <c r="P187" s="170">
        <v>1671.44</v>
      </c>
      <c r="Q187" s="170">
        <v>18958.73</v>
      </c>
      <c r="S187" s="169">
        <v>16566.63</v>
      </c>
      <c r="T187" s="169">
        <v>31331.66</v>
      </c>
      <c r="U187" s="169">
        <v>208635.37</v>
      </c>
      <c r="V187" s="169">
        <v>13592.29</v>
      </c>
      <c r="W187" s="166"/>
    </row>
    <row r="188" spans="1:23">
      <c r="A188" s="161">
        <v>182</v>
      </c>
      <c r="B188" s="171">
        <v>40529.416666666664</v>
      </c>
      <c r="C188" s="170">
        <v>3688000</v>
      </c>
      <c r="D188" s="170">
        <v>1956368.54</v>
      </c>
      <c r="E188" s="170">
        <v>1456.94</v>
      </c>
      <c r="F188" s="170">
        <v>477723.11</v>
      </c>
      <c r="G188" s="170">
        <v>496032.21</v>
      </c>
      <c r="H188" s="170">
        <v>340263.29</v>
      </c>
      <c r="I188" s="170">
        <v>1524.77</v>
      </c>
      <c r="J188" s="170">
        <v>199819.31</v>
      </c>
      <c r="K188" s="170">
        <v>4.09</v>
      </c>
      <c r="L188" s="170">
        <v>87349.440000000002</v>
      </c>
      <c r="M188" s="170">
        <v>48986.29</v>
      </c>
      <c r="N188" s="170">
        <v>9003.4500000000007</v>
      </c>
      <c r="O188" s="170">
        <v>68725.55</v>
      </c>
      <c r="P188" s="170">
        <v>0</v>
      </c>
      <c r="Q188" s="170">
        <v>743</v>
      </c>
      <c r="S188" s="169">
        <v>18079.96</v>
      </c>
      <c r="T188" s="169">
        <v>31902.3</v>
      </c>
      <c r="U188" s="169">
        <v>207956.1</v>
      </c>
      <c r="V188" s="169">
        <v>12632.79</v>
      </c>
      <c r="W188" s="166"/>
    </row>
    <row r="189" spans="1:23">
      <c r="A189" s="161">
        <v>183</v>
      </c>
      <c r="B189" s="171">
        <v>40502.75</v>
      </c>
      <c r="C189" s="170">
        <v>3686000</v>
      </c>
      <c r="D189" s="170">
        <v>2420435.77</v>
      </c>
      <c r="E189" s="170">
        <v>1377.81</v>
      </c>
      <c r="F189" s="170">
        <v>368810.8</v>
      </c>
      <c r="G189" s="170">
        <v>347396.55</v>
      </c>
      <c r="H189" s="170">
        <v>230911.13</v>
      </c>
      <c r="I189" s="170">
        <v>757.46</v>
      </c>
      <c r="J189" s="170">
        <v>134225.04999999999</v>
      </c>
      <c r="K189" s="170">
        <v>4.1500000000000004</v>
      </c>
      <c r="L189" s="170">
        <v>78760.800000000003</v>
      </c>
      <c r="M189" s="170">
        <v>16013.87</v>
      </c>
      <c r="N189" s="170">
        <v>1724.62</v>
      </c>
      <c r="O189" s="170">
        <v>65382.65</v>
      </c>
      <c r="P189" s="170">
        <v>1636.53</v>
      </c>
      <c r="Q189" s="170">
        <v>18562.830000000002</v>
      </c>
      <c r="S189" s="169">
        <v>16627.87</v>
      </c>
      <c r="T189" s="169">
        <v>29789.29</v>
      </c>
      <c r="U189" s="169">
        <v>177493.49</v>
      </c>
      <c r="V189" s="169">
        <v>11178.69</v>
      </c>
      <c r="W189" s="166"/>
    </row>
    <row r="190" spans="1:23">
      <c r="A190" s="161">
        <v>184</v>
      </c>
      <c r="B190" s="171">
        <v>40532.5</v>
      </c>
      <c r="C190" s="170">
        <v>3686000</v>
      </c>
      <c r="D190" s="170">
        <v>1948416.57</v>
      </c>
      <c r="E190" s="170">
        <v>1423.35</v>
      </c>
      <c r="F190" s="170">
        <v>495546.58</v>
      </c>
      <c r="G190" s="170">
        <v>515041.3</v>
      </c>
      <c r="H190" s="170">
        <v>314462.69</v>
      </c>
      <c r="I190" s="170">
        <v>1408.26</v>
      </c>
      <c r="J190" s="170">
        <v>200469.96</v>
      </c>
      <c r="K190" s="170">
        <v>4.1900000000000004</v>
      </c>
      <c r="L190" s="170">
        <v>93648.87</v>
      </c>
      <c r="M190" s="170">
        <v>32756.79</v>
      </c>
      <c r="N190" s="170">
        <v>9194.4500000000007</v>
      </c>
      <c r="O190" s="170">
        <v>72854.14</v>
      </c>
      <c r="P190" s="170">
        <v>0</v>
      </c>
      <c r="Q190" s="170">
        <v>772.87</v>
      </c>
      <c r="S190" s="169">
        <v>18160.59</v>
      </c>
      <c r="T190" s="169">
        <v>32666.04</v>
      </c>
      <c r="U190" s="169">
        <v>209216.35</v>
      </c>
      <c r="V190" s="169">
        <v>11484.65</v>
      </c>
      <c r="W190" s="166"/>
    </row>
    <row r="191" spans="1:23">
      <c r="A191" s="161">
        <v>185</v>
      </c>
      <c r="B191" s="171">
        <v>40526.708333333336</v>
      </c>
      <c r="C191" s="170">
        <v>3685000</v>
      </c>
      <c r="D191" s="170">
        <v>2127658.91</v>
      </c>
      <c r="E191" s="170">
        <v>1370.8</v>
      </c>
      <c r="F191" s="170">
        <v>449643.82</v>
      </c>
      <c r="G191" s="170">
        <v>446901.98</v>
      </c>
      <c r="H191" s="170">
        <v>284450.46999999997</v>
      </c>
      <c r="I191" s="170">
        <v>1537.06</v>
      </c>
      <c r="J191" s="170">
        <v>174115.06</v>
      </c>
      <c r="K191" s="170">
        <v>4.09</v>
      </c>
      <c r="L191" s="170">
        <v>88625.74</v>
      </c>
      <c r="M191" s="170">
        <v>24826.25</v>
      </c>
      <c r="N191" s="170">
        <v>5970.07</v>
      </c>
      <c r="O191" s="170">
        <v>68075.45</v>
      </c>
      <c r="P191" s="170">
        <v>931.74</v>
      </c>
      <c r="Q191" s="170">
        <v>10888.57</v>
      </c>
      <c r="S191" s="169">
        <v>17604.55</v>
      </c>
      <c r="T191" s="169">
        <v>32270.33</v>
      </c>
      <c r="U191" s="169">
        <v>208278.52</v>
      </c>
      <c r="V191" s="169">
        <v>12415.75</v>
      </c>
      <c r="W191" s="166"/>
    </row>
    <row r="192" spans="1:23">
      <c r="A192" s="161">
        <v>186</v>
      </c>
      <c r="B192" s="171">
        <v>40535.791666666664</v>
      </c>
      <c r="C192" s="170">
        <v>3685000</v>
      </c>
      <c r="D192" s="170">
        <v>2381817.06</v>
      </c>
      <c r="E192" s="170">
        <v>1446.11</v>
      </c>
      <c r="F192" s="170">
        <v>361282.24</v>
      </c>
      <c r="G192" s="170">
        <v>379924.79</v>
      </c>
      <c r="H192" s="170">
        <v>237408.02</v>
      </c>
      <c r="I192" s="170">
        <v>874.83</v>
      </c>
      <c r="J192" s="170">
        <v>140117.35</v>
      </c>
      <c r="K192" s="170">
        <v>4.1900000000000004</v>
      </c>
      <c r="L192" s="170">
        <v>75394.52</v>
      </c>
      <c r="M192" s="170">
        <v>14034.16</v>
      </c>
      <c r="N192" s="170">
        <v>6920.51</v>
      </c>
      <c r="O192" s="170">
        <v>65698.600000000006</v>
      </c>
      <c r="P192" s="170">
        <v>1626.67</v>
      </c>
      <c r="Q192" s="170">
        <v>18450.96</v>
      </c>
      <c r="S192" s="169">
        <v>18031.37</v>
      </c>
      <c r="T192" s="169">
        <v>30906.36</v>
      </c>
      <c r="U192" s="169">
        <v>202716.08</v>
      </c>
      <c r="V192" s="169">
        <v>10232.52</v>
      </c>
      <c r="W192" s="166"/>
    </row>
    <row r="193" spans="1:23">
      <c r="A193" s="161">
        <v>187</v>
      </c>
      <c r="B193" s="171">
        <v>40543.291666666664</v>
      </c>
      <c r="C193" s="170">
        <v>3684000</v>
      </c>
      <c r="D193" s="170">
        <v>2283090.33</v>
      </c>
      <c r="E193" s="170">
        <v>1818.57</v>
      </c>
      <c r="F193" s="170">
        <v>418402.43</v>
      </c>
      <c r="G193" s="170">
        <v>383012.73</v>
      </c>
      <c r="H193" s="170">
        <v>257631.75</v>
      </c>
      <c r="I193" s="170">
        <v>897.78</v>
      </c>
      <c r="J193" s="170">
        <v>138785.1</v>
      </c>
      <c r="K193" s="170">
        <v>4.09</v>
      </c>
      <c r="L193" s="170">
        <v>76777.679999999993</v>
      </c>
      <c r="M193" s="170">
        <v>36654.79</v>
      </c>
      <c r="N193" s="170">
        <v>5407.13</v>
      </c>
      <c r="O193" s="170">
        <v>61599.17</v>
      </c>
      <c r="P193" s="170">
        <v>1613.77</v>
      </c>
      <c r="Q193" s="170">
        <v>18304.68</v>
      </c>
      <c r="S193" s="169">
        <v>18149.689999999999</v>
      </c>
      <c r="T193" s="169">
        <v>30576.46</v>
      </c>
      <c r="U193" s="169">
        <v>186994.12</v>
      </c>
      <c r="V193" s="169">
        <v>10496.24</v>
      </c>
      <c r="W193" s="166"/>
    </row>
    <row r="194" spans="1:23">
      <c r="A194" s="161">
        <v>188</v>
      </c>
      <c r="B194" s="171">
        <v>40543.666666666664</v>
      </c>
      <c r="C194" s="170">
        <v>3684000</v>
      </c>
      <c r="D194" s="170">
        <v>2390580</v>
      </c>
      <c r="E194" s="170">
        <v>1540.87</v>
      </c>
      <c r="F194" s="170">
        <v>368314.33</v>
      </c>
      <c r="G194" s="170">
        <v>390208.23</v>
      </c>
      <c r="H194" s="170">
        <v>238270.3</v>
      </c>
      <c r="I194" s="170">
        <v>867.13</v>
      </c>
      <c r="J194" s="170">
        <v>123854.05</v>
      </c>
      <c r="K194" s="170">
        <v>4.05</v>
      </c>
      <c r="L194" s="170">
        <v>81033.45</v>
      </c>
      <c r="M194" s="170">
        <v>24395.23</v>
      </c>
      <c r="N194" s="170">
        <v>2148.4699999999998</v>
      </c>
      <c r="O194" s="170">
        <v>62071.27</v>
      </c>
      <c r="P194" s="170">
        <v>0</v>
      </c>
      <c r="Q194" s="170">
        <v>712.62</v>
      </c>
      <c r="S194" s="169">
        <v>16720.3</v>
      </c>
      <c r="T194" s="169">
        <v>29011.65</v>
      </c>
      <c r="U194" s="169">
        <v>183492.3</v>
      </c>
      <c r="V194" s="169">
        <v>9032.11</v>
      </c>
      <c r="W194" s="166"/>
    </row>
    <row r="195" spans="1:23">
      <c r="A195" s="161">
        <v>189</v>
      </c>
      <c r="B195" s="171">
        <v>40219.375</v>
      </c>
      <c r="C195" s="170">
        <v>3676000</v>
      </c>
      <c r="D195" s="170">
        <v>1961165.69</v>
      </c>
      <c r="E195" s="170">
        <v>1266.56</v>
      </c>
      <c r="F195" s="170">
        <v>449890.7</v>
      </c>
      <c r="G195" s="170">
        <v>504453.39</v>
      </c>
      <c r="H195" s="170">
        <v>324871.32</v>
      </c>
      <c r="I195" s="170">
        <v>1318.89</v>
      </c>
      <c r="J195" s="170">
        <v>209322.16</v>
      </c>
      <c r="K195" s="170">
        <v>4.45</v>
      </c>
      <c r="L195" s="170">
        <v>96233.14</v>
      </c>
      <c r="M195" s="170">
        <v>56724.79</v>
      </c>
      <c r="N195" s="170">
        <v>4049.67</v>
      </c>
      <c r="O195" s="170">
        <v>65976.17</v>
      </c>
      <c r="P195" s="170">
        <v>0</v>
      </c>
      <c r="Q195" s="170">
        <v>723.07</v>
      </c>
      <c r="S195" s="169">
        <v>17364.25</v>
      </c>
      <c r="T195" s="169">
        <v>28474.98</v>
      </c>
      <c r="U195" s="169">
        <v>212781.08</v>
      </c>
      <c r="V195" s="169">
        <v>14356.09</v>
      </c>
      <c r="W195" s="166"/>
    </row>
    <row r="196" spans="1:23">
      <c r="A196" s="161">
        <v>190</v>
      </c>
      <c r="B196" s="171">
        <v>40532.375</v>
      </c>
      <c r="C196" s="170">
        <v>3676000</v>
      </c>
      <c r="D196" s="170">
        <v>2049834.16</v>
      </c>
      <c r="E196" s="170">
        <v>1481.62</v>
      </c>
      <c r="F196" s="170">
        <v>440206.8</v>
      </c>
      <c r="G196" s="170">
        <v>474845.95</v>
      </c>
      <c r="H196" s="170">
        <v>307255.8</v>
      </c>
      <c r="I196" s="170">
        <v>1331.62</v>
      </c>
      <c r="J196" s="170">
        <v>196734.31</v>
      </c>
      <c r="K196" s="170">
        <v>4.1399999999999997</v>
      </c>
      <c r="L196" s="170">
        <v>91269.69</v>
      </c>
      <c r="M196" s="170">
        <v>35557.33</v>
      </c>
      <c r="N196" s="170">
        <v>6211.25</v>
      </c>
      <c r="O196" s="170">
        <v>70527.45</v>
      </c>
      <c r="P196" s="170">
        <v>0</v>
      </c>
      <c r="Q196" s="170">
        <v>739.88</v>
      </c>
      <c r="S196" s="169">
        <v>18830.650000000001</v>
      </c>
      <c r="T196" s="169">
        <v>32266.78</v>
      </c>
      <c r="U196" s="169">
        <v>214413.16</v>
      </c>
      <c r="V196" s="169">
        <v>11909.88</v>
      </c>
      <c r="W196" s="166"/>
    </row>
    <row r="197" spans="1:23">
      <c r="A197" s="161">
        <v>191</v>
      </c>
      <c r="B197" s="171">
        <v>40182.791666666664</v>
      </c>
      <c r="C197" s="170">
        <v>3670000</v>
      </c>
      <c r="D197" s="170">
        <v>2160677.67</v>
      </c>
      <c r="E197" s="170">
        <v>1346</v>
      </c>
      <c r="F197" s="170">
        <v>404847.46</v>
      </c>
      <c r="G197" s="170">
        <v>434264</v>
      </c>
      <c r="H197" s="170">
        <v>294163.46999999997</v>
      </c>
      <c r="I197" s="170">
        <v>790.37</v>
      </c>
      <c r="J197" s="170">
        <v>167830.86</v>
      </c>
      <c r="K197" s="170">
        <v>4.51</v>
      </c>
      <c r="L197" s="170">
        <v>89410.35</v>
      </c>
      <c r="M197" s="170">
        <v>20576.91</v>
      </c>
      <c r="N197" s="170">
        <v>8643.81</v>
      </c>
      <c r="O197" s="170">
        <v>66295.320000000007</v>
      </c>
      <c r="P197" s="170">
        <v>1713.49</v>
      </c>
      <c r="Q197" s="170">
        <v>19435.77</v>
      </c>
      <c r="S197" s="169">
        <v>17724.5</v>
      </c>
      <c r="T197" s="169">
        <v>30879.71</v>
      </c>
      <c r="U197" s="169">
        <v>211366.06</v>
      </c>
      <c r="V197" s="169">
        <v>13715.09</v>
      </c>
      <c r="W197" s="166"/>
    </row>
    <row r="198" spans="1:23">
      <c r="A198" s="161">
        <v>192</v>
      </c>
      <c r="B198" s="171">
        <v>40529.875</v>
      </c>
      <c r="C198" s="170">
        <v>3669000</v>
      </c>
      <c r="D198" s="170">
        <v>2378982.7200000002</v>
      </c>
      <c r="E198" s="170">
        <v>1591.3</v>
      </c>
      <c r="F198" s="170">
        <v>339288.96</v>
      </c>
      <c r="G198" s="170">
        <v>366128.01</v>
      </c>
      <c r="H198" s="170">
        <v>249936.01</v>
      </c>
      <c r="I198" s="170">
        <v>787.13</v>
      </c>
      <c r="J198" s="170">
        <v>144835.53</v>
      </c>
      <c r="K198" s="170">
        <v>4.1399999999999997</v>
      </c>
      <c r="L198" s="170">
        <v>78847.820000000007</v>
      </c>
      <c r="M198" s="170">
        <v>15524.96</v>
      </c>
      <c r="N198" s="170">
        <v>8793.93</v>
      </c>
      <c r="O198" s="170">
        <v>63902.48</v>
      </c>
      <c r="P198" s="170">
        <v>1650.93</v>
      </c>
      <c r="Q198" s="170">
        <v>18726.080000000002</v>
      </c>
      <c r="S198" s="169">
        <v>18144.919999999998</v>
      </c>
      <c r="T198" s="169">
        <v>30535.29</v>
      </c>
      <c r="U198" s="169">
        <v>194487.28</v>
      </c>
      <c r="V198" s="169">
        <v>11543.35</v>
      </c>
      <c r="W198" s="166"/>
    </row>
    <row r="199" spans="1:23">
      <c r="A199" s="161">
        <v>193</v>
      </c>
      <c r="B199" s="171">
        <v>40185.416666666664</v>
      </c>
      <c r="C199" s="170">
        <v>3668000</v>
      </c>
      <c r="D199" s="170">
        <v>1849942.97</v>
      </c>
      <c r="E199" s="170">
        <v>1309.3599999999999</v>
      </c>
      <c r="F199" s="170">
        <v>496854.95</v>
      </c>
      <c r="G199" s="170">
        <v>513537.28000000003</v>
      </c>
      <c r="H199" s="170">
        <v>353624.83</v>
      </c>
      <c r="I199" s="170">
        <v>1376.83</v>
      </c>
      <c r="J199" s="170">
        <v>226599.23</v>
      </c>
      <c r="K199" s="170">
        <v>4.46</v>
      </c>
      <c r="L199" s="170">
        <v>96701.26</v>
      </c>
      <c r="M199" s="170">
        <v>50401.85</v>
      </c>
      <c r="N199" s="170">
        <v>6969.7</v>
      </c>
      <c r="O199" s="170">
        <v>69899.649999999994</v>
      </c>
      <c r="P199" s="170">
        <v>0</v>
      </c>
      <c r="Q199" s="170">
        <v>777.63</v>
      </c>
      <c r="S199" s="169">
        <v>17639.27</v>
      </c>
      <c r="T199" s="169">
        <v>30095.919999999998</v>
      </c>
      <c r="U199" s="169">
        <v>219501.31</v>
      </c>
      <c r="V199" s="169">
        <v>13876.52</v>
      </c>
      <c r="W199" s="166"/>
    </row>
    <row r="200" spans="1:23">
      <c r="A200" s="161">
        <v>194</v>
      </c>
      <c r="B200" s="171">
        <v>40500.791666666664</v>
      </c>
      <c r="C200" s="170">
        <v>3667000</v>
      </c>
      <c r="D200" s="170">
        <v>2290210.52</v>
      </c>
      <c r="E200" s="170">
        <v>1233.32</v>
      </c>
      <c r="F200" s="170">
        <v>355301.64</v>
      </c>
      <c r="G200" s="170">
        <v>409580.55</v>
      </c>
      <c r="H200" s="170">
        <v>256993.38</v>
      </c>
      <c r="I200" s="170">
        <v>756.73</v>
      </c>
      <c r="J200" s="170">
        <v>161288.32999999999</v>
      </c>
      <c r="K200" s="170">
        <v>4.09</v>
      </c>
      <c r="L200" s="170">
        <v>84084.14</v>
      </c>
      <c r="M200" s="170">
        <v>18023.84</v>
      </c>
      <c r="N200" s="170">
        <v>5783.91</v>
      </c>
      <c r="O200" s="170">
        <v>63967.95</v>
      </c>
      <c r="P200" s="170">
        <v>1601.88</v>
      </c>
      <c r="Q200" s="170">
        <v>18169.72</v>
      </c>
      <c r="S200" s="169">
        <v>17862.53</v>
      </c>
      <c r="T200" s="169">
        <v>30375.03</v>
      </c>
      <c r="U200" s="169">
        <v>209407.99</v>
      </c>
      <c r="V200" s="169">
        <v>11878.68</v>
      </c>
      <c r="W200" s="166"/>
    </row>
    <row r="201" spans="1:23">
      <c r="A201" s="161">
        <v>195</v>
      </c>
      <c r="B201" s="171">
        <v>40513.833333333336</v>
      </c>
      <c r="C201" s="170">
        <v>3667000</v>
      </c>
      <c r="D201" s="170">
        <v>2274487.0699999998</v>
      </c>
      <c r="E201" s="170">
        <v>1426.63</v>
      </c>
      <c r="F201" s="170">
        <v>363642.39</v>
      </c>
      <c r="G201" s="170">
        <v>399999.38</v>
      </c>
      <c r="H201" s="170">
        <v>262945.45</v>
      </c>
      <c r="I201" s="170">
        <v>1147.07</v>
      </c>
      <c r="J201" s="170">
        <v>161493.23000000001</v>
      </c>
      <c r="K201" s="170">
        <v>4.1399999999999997</v>
      </c>
      <c r="L201" s="170">
        <v>81034.83</v>
      </c>
      <c r="M201" s="170">
        <v>17170.28</v>
      </c>
      <c r="N201" s="170">
        <v>6653.33</v>
      </c>
      <c r="O201" s="170">
        <v>76755.009999999995</v>
      </c>
      <c r="P201" s="170">
        <v>1639.92</v>
      </c>
      <c r="Q201" s="170">
        <v>18601.25</v>
      </c>
      <c r="S201" s="169">
        <v>17882.75</v>
      </c>
      <c r="T201" s="169">
        <v>31209.48</v>
      </c>
      <c r="U201" s="169">
        <v>199560.1</v>
      </c>
      <c r="V201" s="169">
        <v>11531.56</v>
      </c>
      <c r="W201" s="166"/>
    </row>
    <row r="202" spans="1:23">
      <c r="A202" s="161">
        <v>196</v>
      </c>
      <c r="B202" s="171">
        <v>40538.75</v>
      </c>
      <c r="C202" s="170">
        <v>3663000</v>
      </c>
      <c r="D202" s="170">
        <v>2403241.12</v>
      </c>
      <c r="E202" s="170">
        <v>1528.16</v>
      </c>
      <c r="F202" s="170">
        <v>366199.96</v>
      </c>
      <c r="G202" s="170">
        <v>340942</v>
      </c>
      <c r="H202" s="170">
        <v>245178.48</v>
      </c>
      <c r="I202" s="170">
        <v>1023.18</v>
      </c>
      <c r="J202" s="170">
        <v>121741.6</v>
      </c>
      <c r="K202" s="170">
        <v>4.1399999999999997</v>
      </c>
      <c r="L202" s="170">
        <v>78201.899999999994</v>
      </c>
      <c r="M202" s="170">
        <v>15417.13</v>
      </c>
      <c r="N202" s="170">
        <v>6937.63</v>
      </c>
      <c r="O202" s="170">
        <v>61606.46</v>
      </c>
      <c r="P202" s="170">
        <v>1699.64</v>
      </c>
      <c r="Q202" s="170">
        <v>19278.59</v>
      </c>
      <c r="S202" s="169">
        <v>17741.189999999999</v>
      </c>
      <c r="T202" s="169">
        <v>30003.69</v>
      </c>
      <c r="U202" s="169">
        <v>192360.44</v>
      </c>
      <c r="V202" s="169">
        <v>8710.82</v>
      </c>
      <c r="W202" s="166"/>
    </row>
    <row r="203" spans="1:23">
      <c r="A203" s="161">
        <v>197</v>
      </c>
      <c r="B203" s="171">
        <v>40540.833333333336</v>
      </c>
      <c r="C203" s="170">
        <v>3662000</v>
      </c>
      <c r="D203" s="170">
        <v>2350510.5</v>
      </c>
      <c r="E203" s="170">
        <v>1554.76</v>
      </c>
      <c r="F203" s="170">
        <v>361157.63</v>
      </c>
      <c r="G203" s="170">
        <v>378910.33</v>
      </c>
      <c r="H203" s="170">
        <v>242437.28</v>
      </c>
      <c r="I203" s="170">
        <v>846.4</v>
      </c>
      <c r="J203" s="170">
        <v>145741.21</v>
      </c>
      <c r="K203" s="170">
        <v>4.09</v>
      </c>
      <c r="L203" s="170">
        <v>75280.7</v>
      </c>
      <c r="M203" s="170">
        <v>14906.29</v>
      </c>
      <c r="N203" s="170">
        <v>5304.8</v>
      </c>
      <c r="O203" s="170">
        <v>65606.92</v>
      </c>
      <c r="P203" s="170">
        <v>1599.24</v>
      </c>
      <c r="Q203" s="170">
        <v>18139.86</v>
      </c>
      <c r="S203" s="169">
        <v>17983.919999999998</v>
      </c>
      <c r="T203" s="169">
        <v>31781.31</v>
      </c>
      <c r="U203" s="169">
        <v>191351.22</v>
      </c>
      <c r="V203" s="169">
        <v>8710.85</v>
      </c>
      <c r="W203" s="166"/>
    </row>
    <row r="204" spans="1:23">
      <c r="A204" s="161">
        <v>198</v>
      </c>
      <c r="B204" s="171">
        <v>40529.708333333336</v>
      </c>
      <c r="C204" s="170">
        <v>3660000</v>
      </c>
      <c r="D204" s="170">
        <v>2161732.1800000002</v>
      </c>
      <c r="E204" s="170">
        <v>1407.29</v>
      </c>
      <c r="F204" s="170">
        <v>424207.96</v>
      </c>
      <c r="G204" s="170">
        <v>425034.16</v>
      </c>
      <c r="H204" s="170">
        <v>280284.92</v>
      </c>
      <c r="I204" s="170">
        <v>1023.75</v>
      </c>
      <c r="J204" s="170">
        <v>166107.26999999999</v>
      </c>
      <c r="K204" s="170">
        <v>4.09</v>
      </c>
      <c r="L204" s="170">
        <v>88166.35</v>
      </c>
      <c r="M204" s="170">
        <v>22958.91</v>
      </c>
      <c r="N204" s="170">
        <v>9284.5400000000009</v>
      </c>
      <c r="O204" s="170">
        <v>68293.63</v>
      </c>
      <c r="P204" s="170">
        <v>904.38</v>
      </c>
      <c r="Q204" s="170">
        <v>10590.56</v>
      </c>
      <c r="S204" s="169">
        <v>17218.98</v>
      </c>
      <c r="T204" s="169">
        <v>31328.03</v>
      </c>
      <c r="U204" s="169">
        <v>197295.12</v>
      </c>
      <c r="V204" s="169">
        <v>12437.91</v>
      </c>
      <c r="W204" s="166"/>
    </row>
    <row r="205" spans="1:23">
      <c r="A205" s="161">
        <v>199</v>
      </c>
      <c r="B205" s="171">
        <v>40514.375</v>
      </c>
      <c r="C205" s="170">
        <v>3659000</v>
      </c>
      <c r="D205" s="170">
        <v>1936445.51</v>
      </c>
      <c r="E205" s="170">
        <v>1404.77</v>
      </c>
      <c r="F205" s="170">
        <v>460594.59</v>
      </c>
      <c r="G205" s="170">
        <v>496423.76</v>
      </c>
      <c r="H205" s="170">
        <v>326445.84999999998</v>
      </c>
      <c r="I205" s="170">
        <v>1169.18</v>
      </c>
      <c r="J205" s="170">
        <v>209463.2</v>
      </c>
      <c r="K205" s="170">
        <v>4.1399999999999997</v>
      </c>
      <c r="L205" s="170">
        <v>92568.41</v>
      </c>
      <c r="M205" s="170">
        <v>54418.400000000001</v>
      </c>
      <c r="N205" s="170">
        <v>6879.21</v>
      </c>
      <c r="O205" s="170">
        <v>72448.66</v>
      </c>
      <c r="P205" s="170">
        <v>0</v>
      </c>
      <c r="Q205" s="170">
        <v>734.33</v>
      </c>
      <c r="S205" s="169">
        <v>18850.310000000001</v>
      </c>
      <c r="T205" s="169">
        <v>30852.6</v>
      </c>
      <c r="U205" s="169">
        <v>210270.97</v>
      </c>
      <c r="V205" s="169">
        <v>12746.94</v>
      </c>
      <c r="W205" s="166"/>
    </row>
    <row r="206" spans="1:23">
      <c r="A206" s="161">
        <v>200</v>
      </c>
      <c r="B206" s="171">
        <v>40516.75</v>
      </c>
      <c r="C206" s="170">
        <v>3659000</v>
      </c>
      <c r="D206" s="170">
        <v>2354370.13</v>
      </c>
      <c r="E206" s="170">
        <v>1455.63</v>
      </c>
      <c r="F206" s="170">
        <v>378519.26</v>
      </c>
      <c r="G206" s="170">
        <v>357480.23</v>
      </c>
      <c r="H206" s="170">
        <v>241693.32</v>
      </c>
      <c r="I206" s="170">
        <v>754.47</v>
      </c>
      <c r="J206" s="170">
        <v>135566.72</v>
      </c>
      <c r="K206" s="170">
        <v>4.1399999999999997</v>
      </c>
      <c r="L206" s="170">
        <v>80675.17</v>
      </c>
      <c r="M206" s="170">
        <v>15064.69</v>
      </c>
      <c r="N206" s="170">
        <v>6762.9</v>
      </c>
      <c r="O206" s="170">
        <v>66065.789999999994</v>
      </c>
      <c r="P206" s="170">
        <v>1667.98</v>
      </c>
      <c r="Q206" s="170">
        <v>18919.560000000001</v>
      </c>
      <c r="S206" s="169">
        <v>17167.61</v>
      </c>
      <c r="T206" s="169">
        <v>30118.18</v>
      </c>
      <c r="U206" s="169">
        <v>187420.22</v>
      </c>
      <c r="V206" s="169">
        <v>11449.33</v>
      </c>
      <c r="W206" s="166"/>
    </row>
    <row r="208" spans="1:23">
      <c r="A208" s="167"/>
      <c r="B208" s="167"/>
      <c r="C208" s="166" t="str">
        <f t="shared" ref="C208:Q208" si="0">C6</f>
        <v>System</v>
      </c>
      <c r="D208" s="166" t="str">
        <f t="shared" si="0"/>
        <v>RES127</v>
      </c>
      <c r="E208" s="166" t="str">
        <f t="shared" si="0"/>
        <v>Rate05</v>
      </c>
      <c r="F208" s="166" t="str">
        <f t="shared" si="0"/>
        <v>Rate24</v>
      </c>
      <c r="G208" s="166" t="str">
        <f t="shared" si="0"/>
        <v>Rate25</v>
      </c>
      <c r="H208" s="166" t="str">
        <f t="shared" si="0"/>
        <v>Rate26</v>
      </c>
      <c r="I208" s="166" t="str">
        <f t="shared" si="0"/>
        <v>Rate29</v>
      </c>
      <c r="J208" s="166" t="str">
        <f t="shared" si="0"/>
        <v>Rate31</v>
      </c>
      <c r="K208" s="166" t="str">
        <f t="shared" si="0"/>
        <v>Rate35</v>
      </c>
      <c r="L208" s="166" t="str">
        <f t="shared" si="0"/>
        <v>Rate40</v>
      </c>
      <c r="M208" s="166" t="str">
        <f t="shared" si="0"/>
        <v>Rate43</v>
      </c>
      <c r="N208" s="166" t="str">
        <f t="shared" si="0"/>
        <v>Rate46</v>
      </c>
      <c r="O208" s="166" t="str">
        <f t="shared" si="0"/>
        <v>Rate49</v>
      </c>
      <c r="P208" s="166" t="str">
        <f t="shared" si="0"/>
        <v>ARLT</v>
      </c>
      <c r="Q208" s="166" t="str">
        <f t="shared" si="0"/>
        <v>STLT</v>
      </c>
      <c r="S208" s="89" t="str">
        <f>S6</f>
        <v>Rate01</v>
      </c>
      <c r="T208" s="89" t="str">
        <f>T6</f>
        <v>Rate459</v>
      </c>
      <c r="U208" s="89" t="str">
        <f>U6</f>
        <v>Rate449HV</v>
      </c>
      <c r="V208" s="89" t="str">
        <f>V6</f>
        <v>Rate449PV</v>
      </c>
    </row>
    <row r="209" spans="1:24">
      <c r="A209" s="168" t="s">
        <v>276</v>
      </c>
      <c r="B209" s="167"/>
      <c r="C209" s="166">
        <f t="shared" ref="C209:Q209" si="1">AVERAGE(C7:C206)</f>
        <v>3894130</v>
      </c>
      <c r="D209" s="166">
        <f t="shared" si="1"/>
        <v>2386828.8653000002</v>
      </c>
      <c r="E209" s="166">
        <f t="shared" si="1"/>
        <v>1528.9434499999991</v>
      </c>
      <c r="F209" s="166">
        <f t="shared" si="1"/>
        <v>419631.84719999967</v>
      </c>
      <c r="G209" s="166">
        <f t="shared" si="1"/>
        <v>431886.78125</v>
      </c>
      <c r="H209" s="166">
        <f t="shared" si="1"/>
        <v>281820.18034999986</v>
      </c>
      <c r="I209" s="166">
        <f t="shared" si="1"/>
        <v>1036.5973999999992</v>
      </c>
      <c r="J209" s="166">
        <f t="shared" si="1"/>
        <v>166392.59670000002</v>
      </c>
      <c r="K209" s="166">
        <f t="shared" si="1"/>
        <v>4.1557000000000013</v>
      </c>
      <c r="L209" s="166">
        <f t="shared" si="1"/>
        <v>87020.608949999994</v>
      </c>
      <c r="M209" s="166">
        <f t="shared" si="1"/>
        <v>30414.003950000013</v>
      </c>
      <c r="N209" s="166">
        <f t="shared" si="1"/>
        <v>5933.2147499999983</v>
      </c>
      <c r="O209" s="166">
        <f t="shared" si="1"/>
        <v>67993.089399999997</v>
      </c>
      <c r="P209" s="166">
        <f t="shared" si="1"/>
        <v>1084.1878500000005</v>
      </c>
      <c r="Q209" s="166">
        <f t="shared" si="1"/>
        <v>12554.929800000007</v>
      </c>
      <c r="S209" s="89">
        <f>AVERAGE(S7:S206)</f>
        <v>17814.26815</v>
      </c>
      <c r="T209" s="89">
        <f>AVERAGE(T7:T206)</f>
        <v>30941.875799999991</v>
      </c>
      <c r="U209" s="89">
        <f>AVERAGE(U7:U206)</f>
        <v>202070.23874999981</v>
      </c>
      <c r="V209" s="89">
        <f>AVERAGE(V7:V206)</f>
        <v>11480.515050000004</v>
      </c>
    </row>
    <row r="210" spans="1:24">
      <c r="A210" s="168" t="s">
        <v>273</v>
      </c>
      <c r="B210" s="167"/>
      <c r="C210" s="166"/>
      <c r="D210" s="165">
        <f t="shared" ref="D210:Q210" si="2">D209/$C$209</f>
        <v>0.61292993949868135</v>
      </c>
      <c r="E210" s="165">
        <f t="shared" si="2"/>
        <v>3.9262773713255567E-4</v>
      </c>
      <c r="F210" s="165">
        <f t="shared" si="2"/>
        <v>0.10776010230783248</v>
      </c>
      <c r="G210" s="165">
        <f t="shared" si="2"/>
        <v>0.11090712976967898</v>
      </c>
      <c r="H210" s="165">
        <f t="shared" si="2"/>
        <v>7.2370511603361942E-2</v>
      </c>
      <c r="I210" s="165">
        <f t="shared" si="2"/>
        <v>2.6619486252384979E-4</v>
      </c>
      <c r="J210" s="165">
        <f t="shared" si="2"/>
        <v>4.2729081129803066E-2</v>
      </c>
      <c r="K210" s="165">
        <f t="shared" si="2"/>
        <v>1.0671703307285585E-6</v>
      </c>
      <c r="L210" s="165">
        <f t="shared" si="2"/>
        <v>2.2346611168605052E-2</v>
      </c>
      <c r="M210" s="165">
        <f t="shared" si="2"/>
        <v>7.810217930577565E-3</v>
      </c>
      <c r="N210" s="165">
        <f t="shared" si="2"/>
        <v>1.5236303744353677E-3</v>
      </c>
      <c r="O210" s="165">
        <f t="shared" si="2"/>
        <v>1.7460405636175475E-2</v>
      </c>
      <c r="P210" s="165">
        <f t="shared" si="2"/>
        <v>2.7841593629385778E-4</v>
      </c>
      <c r="Q210" s="165">
        <f t="shared" si="2"/>
        <v>3.2240654010009958E-3</v>
      </c>
    </row>
    <row r="211" spans="1:24">
      <c r="A211" s="167"/>
      <c r="B211" s="167"/>
      <c r="C211" s="166"/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</row>
    <row r="212" spans="1:24">
      <c r="A212" s="167"/>
      <c r="B212" s="167"/>
      <c r="C212" s="166"/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</row>
    <row r="213" spans="1:24">
      <c r="A213" s="168" t="s">
        <v>275</v>
      </c>
      <c r="B213" s="167"/>
      <c r="C213" s="166">
        <f t="shared" ref="C213:Q213" si="3">AVERAGE(C7:C81)</f>
        <v>4119666.6666666665</v>
      </c>
      <c r="D213" s="166">
        <f t="shared" si="3"/>
        <v>2556735.2389333327</v>
      </c>
      <c r="E213" s="166">
        <f t="shared" si="3"/>
        <v>1617.3625333333337</v>
      </c>
      <c r="F213" s="166">
        <f t="shared" si="3"/>
        <v>443234.19533333328</v>
      </c>
      <c r="G213" s="166">
        <f t="shared" si="3"/>
        <v>449264.75733333337</v>
      </c>
      <c r="H213" s="166">
        <f t="shared" si="3"/>
        <v>289889.6757333334</v>
      </c>
      <c r="I213" s="166">
        <f t="shared" si="3"/>
        <v>1035.9721333333325</v>
      </c>
      <c r="J213" s="166">
        <f t="shared" si="3"/>
        <v>167529.68280000004</v>
      </c>
      <c r="K213" s="166">
        <f t="shared" si="3"/>
        <v>4.1150666666666655</v>
      </c>
      <c r="L213" s="166">
        <f t="shared" si="3"/>
        <v>89252.268533333336</v>
      </c>
      <c r="M213" s="166">
        <f t="shared" si="3"/>
        <v>35309.650533333341</v>
      </c>
      <c r="N213" s="166">
        <f t="shared" si="3"/>
        <v>5312.9601333333339</v>
      </c>
      <c r="O213" s="166">
        <f t="shared" si="3"/>
        <v>69539.626533333343</v>
      </c>
      <c r="P213" s="166">
        <f t="shared" si="3"/>
        <v>858.00693333333322</v>
      </c>
      <c r="Q213" s="166">
        <f t="shared" si="3"/>
        <v>10083.156800000001</v>
      </c>
      <c r="S213" s="89">
        <f>AVERAGE(S7:S81)</f>
        <v>17789.976000000006</v>
      </c>
      <c r="T213" s="89">
        <f>AVERAGE(T7:T81)</f>
        <v>30703.713999999993</v>
      </c>
      <c r="U213" s="89">
        <f>AVERAGE(U7:U81)</f>
        <v>202110.40093333327</v>
      </c>
      <c r="V213" s="89">
        <f>AVERAGE(V7:V81)</f>
        <v>11083.825199999999</v>
      </c>
    </row>
    <row r="214" spans="1:24">
      <c r="A214" s="168" t="s">
        <v>273</v>
      </c>
      <c r="B214" s="167"/>
      <c r="C214" s="166"/>
      <c r="D214" s="165">
        <f t="shared" ref="D214:Q214" si="4">D213/$C$213</f>
        <v>0.6206170172991341</v>
      </c>
      <c r="E214" s="165">
        <f t="shared" si="4"/>
        <v>3.925954850716078E-4</v>
      </c>
      <c r="F214" s="165">
        <f t="shared" si="4"/>
        <v>0.10758982005016586</v>
      </c>
      <c r="G214" s="165">
        <f t="shared" si="4"/>
        <v>0.10905366712517195</v>
      </c>
      <c r="H214" s="165">
        <f t="shared" si="4"/>
        <v>7.0367264924346654E-2</v>
      </c>
      <c r="I214" s="165">
        <f t="shared" si="4"/>
        <v>2.5146989238611519E-4</v>
      </c>
      <c r="J214" s="165">
        <f t="shared" si="4"/>
        <v>4.0665834484990705E-2</v>
      </c>
      <c r="K214" s="165">
        <f t="shared" si="4"/>
        <v>9.9888340480621382E-7</v>
      </c>
      <c r="L214" s="165">
        <f t="shared" si="4"/>
        <v>2.1664924799741081E-2</v>
      </c>
      <c r="M214" s="165">
        <f t="shared" si="4"/>
        <v>8.5709969738652012E-3</v>
      </c>
      <c r="N214" s="165">
        <f t="shared" si="4"/>
        <v>1.2896577716643744E-3</v>
      </c>
      <c r="O214" s="165">
        <f t="shared" si="4"/>
        <v>1.6879915818431915E-2</v>
      </c>
      <c r="P214" s="165">
        <f t="shared" si="4"/>
        <v>2.0827096043369203E-4</v>
      </c>
      <c r="Q214" s="165">
        <f t="shared" si="4"/>
        <v>2.4475661784934058E-3</v>
      </c>
    </row>
    <row r="215" spans="1:24">
      <c r="A215" s="167"/>
      <c r="B215" s="167"/>
      <c r="C215" s="166"/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</row>
    <row r="216" spans="1:24">
      <c r="A216" s="167"/>
      <c r="B216" s="167"/>
      <c r="C216" s="166"/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</row>
    <row r="217" spans="1:24">
      <c r="A217" s="168" t="s">
        <v>274</v>
      </c>
      <c r="B217" s="167"/>
      <c r="C217" s="166">
        <f t="shared" ref="C217:Q217" si="5">C7</f>
        <v>4547000</v>
      </c>
      <c r="D217" s="166">
        <f t="shared" si="5"/>
        <v>2951628.93</v>
      </c>
      <c r="E217" s="166">
        <f t="shared" si="5"/>
        <v>1716.63</v>
      </c>
      <c r="F217" s="166">
        <f t="shared" si="5"/>
        <v>455961.92</v>
      </c>
      <c r="G217" s="166">
        <f t="shared" si="5"/>
        <v>447929.48</v>
      </c>
      <c r="H217" s="166">
        <f t="shared" si="5"/>
        <v>302438.28000000003</v>
      </c>
      <c r="I217" s="166">
        <f t="shared" si="5"/>
        <v>897.99</v>
      </c>
      <c r="J217" s="166">
        <f t="shared" si="5"/>
        <v>163555.20000000001</v>
      </c>
      <c r="K217" s="166">
        <f t="shared" si="5"/>
        <v>4.09</v>
      </c>
      <c r="L217" s="166">
        <f t="shared" si="5"/>
        <v>94064.75</v>
      </c>
      <c r="M217" s="166">
        <f t="shared" si="5"/>
        <v>30442.66</v>
      </c>
      <c r="N217" s="166">
        <f t="shared" si="5"/>
        <v>3800.23</v>
      </c>
      <c r="O217" s="166">
        <f t="shared" si="5"/>
        <v>74352.88</v>
      </c>
      <c r="P217" s="166">
        <f t="shared" si="5"/>
        <v>1637.15</v>
      </c>
      <c r="Q217" s="166">
        <f t="shared" si="5"/>
        <v>18569.8</v>
      </c>
      <c r="S217" s="89">
        <f>S7</f>
        <v>17864.96</v>
      </c>
      <c r="T217" s="89">
        <f>T7</f>
        <v>29360.35</v>
      </c>
      <c r="U217" s="89">
        <f>U7</f>
        <v>210534.59</v>
      </c>
      <c r="V217" s="89">
        <f>V7</f>
        <v>11384.33</v>
      </c>
    </row>
    <row r="218" spans="1:24">
      <c r="A218" s="168" t="s">
        <v>273</v>
      </c>
      <c r="B218" s="167"/>
      <c r="C218" s="166"/>
      <c r="D218" s="165">
        <f t="shared" ref="D218:Q218" si="6">D217/$C$217</f>
        <v>0.64913765779634924</v>
      </c>
      <c r="E218" s="165">
        <f t="shared" si="6"/>
        <v>3.7753023971849576E-4</v>
      </c>
      <c r="F218" s="165">
        <f t="shared" si="6"/>
        <v>0.10027752804046623</v>
      </c>
      <c r="G218" s="165">
        <f t="shared" si="6"/>
        <v>9.8510991862766656E-2</v>
      </c>
      <c r="H218" s="165">
        <f t="shared" si="6"/>
        <v>6.651380690565209E-2</v>
      </c>
      <c r="I218" s="165">
        <f t="shared" si="6"/>
        <v>1.974906531779195E-4</v>
      </c>
      <c r="J218" s="165">
        <f t="shared" si="6"/>
        <v>3.5969914229162091E-2</v>
      </c>
      <c r="K218" s="165">
        <f t="shared" si="6"/>
        <v>8.9949417198152627E-7</v>
      </c>
      <c r="L218" s="165">
        <f t="shared" si="6"/>
        <v>2.0687211348141631E-2</v>
      </c>
      <c r="M218" s="165">
        <f t="shared" si="6"/>
        <v>6.6951088629865849E-3</v>
      </c>
      <c r="N218" s="165">
        <f t="shared" si="6"/>
        <v>8.357664394106004E-4</v>
      </c>
      <c r="O218" s="165">
        <f t="shared" si="6"/>
        <v>1.6352073894875745E-2</v>
      </c>
      <c r="P218" s="165">
        <f t="shared" si="6"/>
        <v>3.6005058280184741E-4</v>
      </c>
      <c r="Q218" s="165">
        <f t="shared" si="6"/>
        <v>4.0839674510666371E-3</v>
      </c>
    </row>
    <row r="221" spans="1:24"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X221" s="162"/>
    </row>
    <row r="222" spans="1:24"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X222" s="162"/>
    </row>
    <row r="223" spans="1:24">
      <c r="C223" s="163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3"/>
      <c r="X223" s="162"/>
    </row>
    <row r="224" spans="1:24"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X224" s="162"/>
    </row>
    <row r="225" spans="3:24"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X225" s="162"/>
    </row>
    <row r="226" spans="3:24"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X226" s="162"/>
    </row>
    <row r="227" spans="3:24">
      <c r="C227" s="163"/>
      <c r="D227" s="164"/>
      <c r="E227" s="164"/>
      <c r="F227" s="164"/>
      <c r="G227" s="164"/>
      <c r="H227" s="164"/>
      <c r="I227" s="164"/>
      <c r="J227" s="164"/>
      <c r="K227" s="164"/>
      <c r="L227" s="164"/>
      <c r="M227" s="164"/>
      <c r="N227" s="164"/>
      <c r="O227" s="164"/>
      <c r="P227" s="164"/>
      <c r="Q227" s="164"/>
      <c r="R227" s="163"/>
      <c r="X227" s="162"/>
    </row>
    <row r="228" spans="3:24"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X228" s="162"/>
    </row>
    <row r="229" spans="3:24"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X229" s="162"/>
    </row>
    <row r="230" spans="3:24"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X230" s="162"/>
    </row>
    <row r="231" spans="3:24">
      <c r="C231" s="163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  <c r="P231" s="164"/>
      <c r="Q231" s="164"/>
      <c r="R231" s="163"/>
      <c r="X231" s="162"/>
    </row>
  </sheetData>
  <mergeCells count="4">
    <mergeCell ref="A1:V1"/>
    <mergeCell ref="A2:V2"/>
    <mergeCell ref="A3:V3"/>
    <mergeCell ref="A4:V4"/>
  </mergeCells>
  <pageMargins left="0.75" right="0.75" top="1" bottom="0.75" header="0.5" footer="0.5"/>
  <pageSetup scale="59" fitToHeight="5" orientation="landscape" r:id="rId1"/>
  <headerFooter alignWithMargins="0"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opLeftCell="A7" zoomScaleNormal="100" workbookViewId="0">
      <selection activeCell="G32" sqref="G32"/>
    </sheetView>
  </sheetViews>
  <sheetFormatPr defaultRowHeight="12.75"/>
  <cols>
    <col min="1" max="1" width="14" style="98" customWidth="1"/>
    <col min="2" max="2" width="15.5703125" style="98" customWidth="1"/>
    <col min="3" max="4" width="13.7109375" style="98" customWidth="1"/>
    <col min="5" max="7" width="13" style="98" customWidth="1"/>
    <col min="8" max="8" width="22.5703125" style="98" customWidth="1"/>
    <col min="9" max="9" width="15.5703125" style="98" customWidth="1"/>
    <col min="10" max="10" width="20.28515625" style="98" bestFit="1" customWidth="1"/>
    <col min="11" max="11" width="9.140625" style="98"/>
    <col min="12" max="14" width="12.7109375" style="98" customWidth="1"/>
    <col min="15" max="15" width="12.42578125" style="98" customWidth="1"/>
    <col min="16" max="16" width="11.7109375" style="98" bestFit="1" customWidth="1"/>
    <col min="17" max="16384" width="9.140625" style="98"/>
  </cols>
  <sheetData>
    <row r="1" spans="1:10">
      <c r="A1" s="368" t="s">
        <v>379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>
      <c r="A2" s="368" t="s">
        <v>380</v>
      </c>
      <c r="B2" s="368"/>
      <c r="C2" s="368"/>
      <c r="D2" s="368"/>
      <c r="E2" s="368"/>
      <c r="F2" s="368"/>
      <c r="G2" s="368"/>
      <c r="H2" s="368"/>
      <c r="I2" s="368"/>
      <c r="J2" s="368"/>
    </row>
    <row r="3" spans="1:10" s="184" customFormat="1" ht="15">
      <c r="A3" s="368" t="s">
        <v>222</v>
      </c>
      <c r="B3" s="369"/>
      <c r="C3" s="369"/>
      <c r="D3" s="369"/>
      <c r="E3" s="369"/>
      <c r="F3" s="369"/>
      <c r="G3" s="369"/>
      <c r="H3" s="369"/>
      <c r="I3" s="369"/>
      <c r="J3" s="369"/>
    </row>
    <row r="4" spans="1:10" s="184" customFormat="1" ht="15">
      <c r="A4" s="368" t="s">
        <v>223</v>
      </c>
      <c r="B4" s="369"/>
      <c r="C4" s="369"/>
      <c r="D4" s="369"/>
      <c r="E4" s="369"/>
      <c r="F4" s="369"/>
      <c r="G4" s="369"/>
      <c r="H4" s="369"/>
      <c r="I4" s="369"/>
      <c r="J4" s="369"/>
    </row>
    <row r="5" spans="1:10" s="184" customFormat="1" ht="15">
      <c r="A5" s="100"/>
      <c r="B5" s="100"/>
      <c r="C5" s="100"/>
      <c r="D5" s="100"/>
      <c r="E5" s="100"/>
      <c r="F5" s="100"/>
      <c r="G5" s="100"/>
      <c r="H5" s="100"/>
      <c r="I5" s="99"/>
      <c r="J5" s="99"/>
    </row>
    <row r="6" spans="1:10" s="184" customFormat="1" ht="15">
      <c r="A6" s="100"/>
      <c r="B6" s="100"/>
      <c r="C6" s="100"/>
      <c r="D6" s="100"/>
      <c r="E6" s="100"/>
      <c r="F6" s="100"/>
      <c r="G6" s="100"/>
      <c r="H6" s="100"/>
      <c r="I6" s="99"/>
      <c r="J6" s="99"/>
    </row>
    <row r="7" spans="1:10" s="184" customFormat="1" ht="15.75" thickBot="1">
      <c r="A7" s="100"/>
      <c r="B7" s="100"/>
      <c r="C7" s="100"/>
      <c r="D7" s="100"/>
      <c r="E7" s="100"/>
      <c r="F7" s="100"/>
      <c r="G7" s="100"/>
      <c r="H7" s="100"/>
      <c r="I7" s="99"/>
      <c r="J7" s="99"/>
    </row>
    <row r="8" spans="1:10" s="184" customFormat="1" ht="15">
      <c r="A8" s="101" t="s">
        <v>224</v>
      </c>
      <c r="B8" s="102">
        <v>22594273707</v>
      </c>
      <c r="C8" s="100"/>
      <c r="D8" s="100"/>
      <c r="E8" s="100"/>
      <c r="F8" s="100"/>
      <c r="G8" s="100"/>
      <c r="H8" s="103" t="s">
        <v>225</v>
      </c>
      <c r="I8" s="104">
        <f>B36</f>
        <v>20964048154.185402</v>
      </c>
      <c r="J8" s="105"/>
    </row>
    <row r="9" spans="1:10" s="184" customFormat="1" ht="15">
      <c r="A9" s="106" t="s">
        <v>226</v>
      </c>
      <c r="B9" s="107">
        <f>B10-B8</f>
        <v>252056230.13188934</v>
      </c>
      <c r="C9" s="100" t="s">
        <v>227</v>
      </c>
      <c r="D9" s="100"/>
      <c r="E9" s="100"/>
      <c r="F9" s="100"/>
      <c r="G9" s="100"/>
      <c r="H9" s="108" t="s">
        <v>228</v>
      </c>
      <c r="I9" s="109">
        <f>D36</f>
        <v>234916406.48291779</v>
      </c>
      <c r="J9" s="105"/>
    </row>
    <row r="10" spans="1:10" s="184" customFormat="1" ht="15.75" thickBot="1">
      <c r="A10" s="110" t="s">
        <v>229</v>
      </c>
      <c r="B10" s="111">
        <v>22846329937.131889</v>
      </c>
      <c r="C10" s="100"/>
      <c r="D10" s="100"/>
      <c r="E10" s="100"/>
      <c r="F10" s="100"/>
      <c r="G10" s="100"/>
      <c r="H10" s="112" t="s">
        <v>230</v>
      </c>
      <c r="I10" s="113">
        <f>C36</f>
        <v>21198964560.66832</v>
      </c>
      <c r="J10" s="105"/>
    </row>
    <row r="11" spans="1:10" s="184" customFormat="1" ht="15">
      <c r="A11" s="99"/>
      <c r="B11" s="99"/>
      <c r="C11" s="99"/>
      <c r="D11" s="99"/>
      <c r="E11" s="99"/>
      <c r="F11" s="99"/>
      <c r="G11" s="99"/>
      <c r="H11" s="114"/>
      <c r="I11" s="114"/>
      <c r="J11" s="99"/>
    </row>
    <row r="12" spans="1:10" s="184" customFormat="1" ht="15">
      <c r="A12" s="99"/>
      <c r="B12" s="99"/>
      <c r="C12" s="99"/>
      <c r="D12" s="99"/>
      <c r="E12" s="99"/>
      <c r="F12" s="99"/>
      <c r="G12" s="99"/>
      <c r="H12" s="99"/>
      <c r="I12" s="99"/>
      <c r="J12" s="99"/>
    </row>
    <row r="13" spans="1:10" ht="13.5" thickBot="1">
      <c r="B13" s="115"/>
      <c r="D13" s="115"/>
    </row>
    <row r="14" spans="1:10">
      <c r="A14" s="116" t="s">
        <v>231</v>
      </c>
      <c r="B14" s="117" t="s">
        <v>232</v>
      </c>
      <c r="C14" s="117" t="s">
        <v>233</v>
      </c>
      <c r="D14" s="117" t="s">
        <v>234</v>
      </c>
      <c r="E14" s="117" t="s">
        <v>235</v>
      </c>
      <c r="F14" s="117" t="s">
        <v>236</v>
      </c>
      <c r="G14" s="117" t="s">
        <v>237</v>
      </c>
      <c r="H14" s="117" t="s">
        <v>238</v>
      </c>
      <c r="I14" s="117" t="s">
        <v>239</v>
      </c>
      <c r="J14" s="118" t="s">
        <v>240</v>
      </c>
    </row>
    <row r="15" spans="1:10">
      <c r="A15" s="119"/>
      <c r="B15" s="120"/>
      <c r="C15" s="120"/>
      <c r="D15" s="120"/>
      <c r="E15" s="120"/>
      <c r="F15" s="120" t="s">
        <v>96</v>
      </c>
      <c r="G15" s="120" t="s">
        <v>96</v>
      </c>
      <c r="H15" s="120" t="s">
        <v>96</v>
      </c>
      <c r="I15" s="120" t="s">
        <v>241</v>
      </c>
      <c r="J15" s="121" t="s">
        <v>242</v>
      </c>
    </row>
    <row r="16" spans="1:10">
      <c r="A16" s="119"/>
      <c r="B16" s="120" t="s">
        <v>243</v>
      </c>
      <c r="C16" s="120" t="s">
        <v>244</v>
      </c>
      <c r="D16" s="120" t="s">
        <v>244</v>
      </c>
      <c r="E16" s="120" t="s">
        <v>245</v>
      </c>
      <c r="F16" s="120" t="s">
        <v>241</v>
      </c>
      <c r="G16" s="120" t="s">
        <v>246</v>
      </c>
      <c r="H16" s="120" t="s">
        <v>244</v>
      </c>
      <c r="I16" s="120" t="s">
        <v>247</v>
      </c>
      <c r="J16" s="121" t="s">
        <v>248</v>
      </c>
    </row>
    <row r="17" spans="1:16">
      <c r="A17" s="119" t="s">
        <v>107</v>
      </c>
      <c r="B17" s="120" t="s">
        <v>249</v>
      </c>
      <c r="C17" s="120" t="s">
        <v>243</v>
      </c>
      <c r="D17" s="120" t="s">
        <v>64</v>
      </c>
      <c r="E17" s="120" t="s">
        <v>241</v>
      </c>
      <c r="F17" s="120" t="s">
        <v>106</v>
      </c>
      <c r="G17" s="120" t="s">
        <v>250</v>
      </c>
      <c r="H17" s="120" t="s">
        <v>251</v>
      </c>
      <c r="I17" s="120" t="s">
        <v>252</v>
      </c>
      <c r="J17" s="121" t="s">
        <v>241</v>
      </c>
    </row>
    <row r="18" spans="1:16">
      <c r="A18" s="122"/>
      <c r="B18" s="123"/>
      <c r="C18" s="120" t="s">
        <v>64</v>
      </c>
      <c r="D18" s="120" t="s">
        <v>250</v>
      </c>
      <c r="E18" s="120" t="s">
        <v>106</v>
      </c>
      <c r="F18" s="120" t="s">
        <v>253</v>
      </c>
      <c r="G18" s="120" t="s">
        <v>254</v>
      </c>
      <c r="H18" s="120" t="s">
        <v>250</v>
      </c>
      <c r="I18" s="120" t="s">
        <v>255</v>
      </c>
      <c r="J18" s="121" t="s">
        <v>255</v>
      </c>
    </row>
    <row r="19" spans="1:16">
      <c r="A19" s="122"/>
      <c r="B19" s="123"/>
      <c r="C19" s="124"/>
      <c r="D19" s="120" t="s">
        <v>256</v>
      </c>
      <c r="E19" s="120"/>
      <c r="F19" s="123"/>
      <c r="G19" s="120"/>
      <c r="H19" s="120"/>
      <c r="I19" s="120"/>
      <c r="J19" s="121"/>
    </row>
    <row r="20" spans="1:16" s="179" customFormat="1">
      <c r="A20" s="125"/>
      <c r="B20" s="126" t="s">
        <v>257</v>
      </c>
      <c r="C20" s="127"/>
      <c r="D20" s="128" t="s">
        <v>258</v>
      </c>
      <c r="E20" s="127" t="s">
        <v>259</v>
      </c>
      <c r="F20" s="128" t="s">
        <v>260</v>
      </c>
      <c r="G20" s="128" t="s">
        <v>261</v>
      </c>
      <c r="H20" s="128" t="s">
        <v>262</v>
      </c>
      <c r="I20" s="127" t="s">
        <v>263</v>
      </c>
      <c r="J20" s="129" t="s">
        <v>264</v>
      </c>
      <c r="L20" s="98"/>
      <c r="M20" s="98"/>
      <c r="N20" s="98"/>
      <c r="O20" s="98"/>
      <c r="P20" s="98"/>
    </row>
    <row r="21" spans="1:16" s="183" customFormat="1">
      <c r="A21" s="130" t="s">
        <v>265</v>
      </c>
      <c r="B21" s="131" t="s">
        <v>265</v>
      </c>
      <c r="C21" s="131" t="s">
        <v>265</v>
      </c>
      <c r="D21" s="131" t="s">
        <v>265</v>
      </c>
      <c r="E21" s="131" t="s">
        <v>265</v>
      </c>
      <c r="F21" s="131" t="s">
        <v>265</v>
      </c>
      <c r="G21" s="131" t="s">
        <v>265</v>
      </c>
      <c r="H21" s="131" t="s">
        <v>265</v>
      </c>
      <c r="I21" s="131" t="s">
        <v>266</v>
      </c>
      <c r="J21" s="132" t="s">
        <v>267</v>
      </c>
      <c r="L21" s="98"/>
      <c r="M21" s="98"/>
      <c r="N21" s="98"/>
      <c r="O21" s="98"/>
      <c r="P21" s="98"/>
    </row>
    <row r="22" spans="1:16" s="179" customFormat="1">
      <c r="A22" s="133" t="s">
        <v>268</v>
      </c>
      <c r="B22" s="134">
        <v>10610974518.333601</v>
      </c>
      <c r="C22" s="134">
        <f t="shared" ref="C22:C34" si="0">B22+D22</f>
        <v>10744599161.298738</v>
      </c>
      <c r="D22" s="135">
        <v>133624642.96513736</v>
      </c>
      <c r="E22" s="136">
        <v>8.36617340854586E-2</v>
      </c>
      <c r="F22" s="135">
        <f t="shared" ref="F22:F34" si="1">D22*E22</f>
        <v>11179269.347013669</v>
      </c>
      <c r="G22" s="135">
        <f t="shared" ref="G22:G34" si="2">D22+F22</f>
        <v>144803912.31215104</v>
      </c>
      <c r="H22" s="135">
        <f t="shared" ref="H22:H34" si="3">(G22/$G$36)*$B$9</f>
        <v>143916994.49181613</v>
      </c>
      <c r="I22" s="134">
        <v>11516703437.399597</v>
      </c>
      <c r="J22" s="137">
        <f t="shared" ref="J22:J34" si="4">H22+I22</f>
        <v>11660620431.891413</v>
      </c>
      <c r="K22" s="180"/>
      <c r="L22" s="98"/>
      <c r="M22" s="98"/>
      <c r="N22" s="98"/>
      <c r="O22" s="98"/>
      <c r="P22" s="98"/>
    </row>
    <row r="23" spans="1:16" s="179" customFormat="1">
      <c r="A23" s="138">
        <v>24</v>
      </c>
      <c r="B23" s="134">
        <v>2570779895.7118001</v>
      </c>
      <c r="C23" s="134">
        <f t="shared" si="0"/>
        <v>2605148240.2353206</v>
      </c>
      <c r="D23" s="135">
        <v>34368344.523520581</v>
      </c>
      <c r="E23" s="136">
        <v>8.1986712895794317E-2</v>
      </c>
      <c r="F23" s="135">
        <f t="shared" si="1"/>
        <v>2817747.595153627</v>
      </c>
      <c r="G23" s="135">
        <f t="shared" si="2"/>
        <v>37186092.118674211</v>
      </c>
      <c r="H23" s="135">
        <f t="shared" si="3"/>
        <v>36958328.88188009</v>
      </c>
      <c r="I23" s="134">
        <v>2785903035.2999153</v>
      </c>
      <c r="J23" s="137">
        <f t="shared" si="4"/>
        <v>2822861364.1817956</v>
      </c>
      <c r="K23" s="180"/>
      <c r="L23" s="98"/>
      <c r="M23" s="98"/>
      <c r="N23" s="98"/>
      <c r="O23" s="98"/>
      <c r="P23" s="98"/>
    </row>
    <row r="24" spans="1:16" s="179" customFormat="1">
      <c r="A24" s="138">
        <v>25</v>
      </c>
      <c r="B24" s="134">
        <v>2892914964</v>
      </c>
      <c r="C24" s="134">
        <f t="shared" si="0"/>
        <v>2927879457.9653378</v>
      </c>
      <c r="D24" s="135">
        <v>34964493.965337791</v>
      </c>
      <c r="E24" s="136">
        <v>8.1279616696700988E-2</v>
      </c>
      <c r="F24" s="135">
        <f t="shared" si="1"/>
        <v>2841900.6674967706</v>
      </c>
      <c r="G24" s="135">
        <f t="shared" si="2"/>
        <v>37806394.632834561</v>
      </c>
      <c r="H24" s="135">
        <f t="shared" si="3"/>
        <v>37574832.069454424</v>
      </c>
      <c r="I24" s="134">
        <v>3132945630.2732821</v>
      </c>
      <c r="J24" s="137">
        <f t="shared" si="4"/>
        <v>3170520462.3427362</v>
      </c>
      <c r="K24" s="180"/>
      <c r="L24" s="98"/>
      <c r="M24" s="98"/>
      <c r="N24" s="98"/>
      <c r="O24" s="98"/>
      <c r="P24" s="98"/>
    </row>
    <row r="25" spans="1:16" s="179" customFormat="1">
      <c r="A25" s="138">
        <v>26</v>
      </c>
      <c r="B25" s="134">
        <v>2012668518</v>
      </c>
      <c r="C25" s="134">
        <f t="shared" si="0"/>
        <v>2028119613.206466</v>
      </c>
      <c r="D25" s="135">
        <v>15451095.206466006</v>
      </c>
      <c r="E25" s="136">
        <v>8.1140264193676023E-2</v>
      </c>
      <c r="F25" s="135">
        <f t="shared" si="1"/>
        <v>1253705.9471342929</v>
      </c>
      <c r="G25" s="135">
        <f t="shared" si="2"/>
        <v>16704801.1536003</v>
      </c>
      <c r="H25" s="135">
        <f t="shared" si="3"/>
        <v>16602484.955151591</v>
      </c>
      <c r="I25" s="134">
        <v>2179382550.2097936</v>
      </c>
      <c r="J25" s="137">
        <f t="shared" si="4"/>
        <v>2195985035.1649451</v>
      </c>
      <c r="K25" s="180"/>
      <c r="L25" s="98"/>
      <c r="M25" s="98"/>
      <c r="N25" s="98"/>
      <c r="O25" s="98"/>
      <c r="P25" s="98"/>
    </row>
    <row r="26" spans="1:16" s="179" customFormat="1">
      <c r="A26" s="138">
        <v>29</v>
      </c>
      <c r="B26" s="134">
        <v>14629601</v>
      </c>
      <c r="C26" s="134">
        <f t="shared" si="0"/>
        <v>14522266.069366923</v>
      </c>
      <c r="D26" s="135">
        <v>-107334.93063307651</v>
      </c>
      <c r="E26" s="136">
        <v>7.8464410997670389E-2</v>
      </c>
      <c r="F26" s="135">
        <f t="shared" si="1"/>
        <v>-8421.9721116001565</v>
      </c>
      <c r="G26" s="135">
        <f t="shared" si="2"/>
        <v>-115756.90274467667</v>
      </c>
      <c r="H26" s="135">
        <f t="shared" si="3"/>
        <v>-115047.8966257694</v>
      </c>
      <c r="I26" s="134">
        <v>15802197.073501773</v>
      </c>
      <c r="J26" s="137">
        <f t="shared" si="4"/>
        <v>15687149.176876003</v>
      </c>
      <c r="K26" s="180"/>
      <c r="L26" s="98"/>
      <c r="M26" s="98"/>
      <c r="N26" s="98"/>
      <c r="O26" s="98"/>
      <c r="P26" s="98"/>
    </row>
    <row r="27" spans="1:16" s="179" customFormat="1">
      <c r="A27" s="133">
        <v>31</v>
      </c>
      <c r="B27" s="134">
        <v>1319003787</v>
      </c>
      <c r="C27" s="134">
        <f t="shared" si="0"/>
        <v>1328578162.7594967</v>
      </c>
      <c r="D27" s="135">
        <v>9574375.7594966535</v>
      </c>
      <c r="E27" s="136">
        <v>3.647950303350022E-2</v>
      </c>
      <c r="F27" s="135">
        <f t="shared" si="1"/>
        <v>349268.46956242912</v>
      </c>
      <c r="G27" s="135">
        <f t="shared" si="2"/>
        <v>9923644.2290590834</v>
      </c>
      <c r="H27" s="135">
        <f t="shared" si="3"/>
        <v>9862862.3291167449</v>
      </c>
      <c r="I27" s="134">
        <v>1369260041.7271054</v>
      </c>
      <c r="J27" s="137">
        <f t="shared" si="4"/>
        <v>1379122904.0562222</v>
      </c>
      <c r="K27" s="180"/>
      <c r="L27" s="98"/>
      <c r="M27" s="98"/>
      <c r="N27" s="98"/>
      <c r="O27" s="98"/>
      <c r="P27" s="98"/>
    </row>
    <row r="28" spans="1:16" s="179" customFormat="1">
      <c r="A28" s="133">
        <v>35</v>
      </c>
      <c r="B28" s="134">
        <v>4638585.49</v>
      </c>
      <c r="C28" s="134">
        <f t="shared" si="0"/>
        <v>4638585.49</v>
      </c>
      <c r="D28" s="135">
        <v>0</v>
      </c>
      <c r="E28" s="136">
        <v>3.4593043267776361E-2</v>
      </c>
      <c r="F28" s="135">
        <f t="shared" si="1"/>
        <v>0</v>
      </c>
      <c r="G28" s="135">
        <f t="shared" si="2"/>
        <v>0</v>
      </c>
      <c r="H28" s="135">
        <f t="shared" si="3"/>
        <v>0</v>
      </c>
      <c r="I28" s="134">
        <v>4806559.1705745365</v>
      </c>
      <c r="J28" s="137">
        <f t="shared" si="4"/>
        <v>4806559.1705745365</v>
      </c>
      <c r="K28" s="180"/>
      <c r="L28" s="98"/>
      <c r="M28" s="98"/>
      <c r="N28" s="98"/>
      <c r="O28" s="98"/>
      <c r="P28" s="98"/>
    </row>
    <row r="29" spans="1:16" s="179" customFormat="1">
      <c r="A29" s="133">
        <v>40</v>
      </c>
      <c r="B29" s="134">
        <v>720258825</v>
      </c>
      <c r="C29" s="134">
        <f t="shared" si="0"/>
        <v>723410169.26613891</v>
      </c>
      <c r="D29" s="135">
        <v>3151344.2661388651</v>
      </c>
      <c r="E29" s="136">
        <v>3.6600606309075502E-2</v>
      </c>
      <c r="F29" s="135">
        <f t="shared" si="1"/>
        <v>115341.11082931106</v>
      </c>
      <c r="G29" s="135">
        <f t="shared" si="2"/>
        <v>3266685.3769681761</v>
      </c>
      <c r="H29" s="135">
        <f t="shared" si="3"/>
        <v>3246677.0676069283</v>
      </c>
      <c r="I29" s="134">
        <v>747789255.49086952</v>
      </c>
      <c r="J29" s="137">
        <f t="shared" si="4"/>
        <v>751035932.55847645</v>
      </c>
      <c r="K29" s="180"/>
      <c r="L29" s="98"/>
      <c r="M29" s="98"/>
      <c r="N29" s="98"/>
      <c r="O29" s="98"/>
      <c r="P29" s="98"/>
    </row>
    <row r="30" spans="1:16" s="179" customFormat="1">
      <c r="A30" s="138">
        <v>43</v>
      </c>
      <c r="B30" s="134">
        <v>144592565</v>
      </c>
      <c r="C30" s="134">
        <f t="shared" si="0"/>
        <v>148393761.81857044</v>
      </c>
      <c r="D30" s="135">
        <v>3801196.8185704313</v>
      </c>
      <c r="E30" s="136">
        <v>3.7102876094882636E-2</v>
      </c>
      <c r="F30" s="135">
        <f t="shared" si="1"/>
        <v>141035.33457168078</v>
      </c>
      <c r="G30" s="135">
        <f t="shared" si="2"/>
        <v>3942232.1531421123</v>
      </c>
      <c r="H30" s="135">
        <f t="shared" si="3"/>
        <v>3918086.1484334706</v>
      </c>
      <c r="I30" s="134">
        <v>150192060.21935257</v>
      </c>
      <c r="J30" s="137">
        <f t="shared" si="4"/>
        <v>154110146.36778605</v>
      </c>
      <c r="K30" s="180"/>
      <c r="L30" s="98"/>
      <c r="M30" s="98"/>
      <c r="N30" s="98"/>
      <c r="O30" s="98"/>
      <c r="P30" s="98"/>
    </row>
    <row r="31" spans="1:16" s="179" customFormat="1">
      <c r="A31" s="138">
        <v>46</v>
      </c>
      <c r="B31" s="134">
        <v>52366001.210000001</v>
      </c>
      <c r="C31" s="134">
        <f t="shared" si="0"/>
        <v>52366001.210000001</v>
      </c>
      <c r="D31" s="135">
        <v>0</v>
      </c>
      <c r="E31" s="136">
        <v>1.6166902293859312E-2</v>
      </c>
      <c r="F31" s="135">
        <f t="shared" si="1"/>
        <v>0</v>
      </c>
      <c r="G31" s="135">
        <f t="shared" si="2"/>
        <v>0</v>
      </c>
      <c r="H31" s="135">
        <f t="shared" si="3"/>
        <v>0</v>
      </c>
      <c r="I31" s="134">
        <v>53295879.17946253</v>
      </c>
      <c r="J31" s="137">
        <f t="shared" si="4"/>
        <v>53295879.17946253</v>
      </c>
      <c r="K31" s="180"/>
      <c r="L31" s="98"/>
      <c r="M31" s="98"/>
      <c r="N31" s="98"/>
      <c r="O31" s="98"/>
      <c r="P31" s="98"/>
    </row>
    <row r="32" spans="1:16" s="179" customFormat="1">
      <c r="A32" s="138">
        <v>49</v>
      </c>
      <c r="B32" s="134">
        <v>530425120.44</v>
      </c>
      <c r="C32" s="134">
        <f t="shared" si="0"/>
        <v>530425120.44</v>
      </c>
      <c r="D32" s="135">
        <v>0</v>
      </c>
      <c r="E32" s="136">
        <v>1.6054735474289313E-2</v>
      </c>
      <c r="F32" s="135">
        <f t="shared" si="1"/>
        <v>0</v>
      </c>
      <c r="G32" s="135">
        <f t="shared" si="2"/>
        <v>0</v>
      </c>
      <c r="H32" s="135">
        <f t="shared" si="3"/>
        <v>0</v>
      </c>
      <c r="I32" s="134">
        <v>539784440.87161875</v>
      </c>
      <c r="J32" s="137">
        <f t="shared" si="4"/>
        <v>539784440.87161875</v>
      </c>
      <c r="K32" s="180"/>
      <c r="L32" s="98"/>
      <c r="M32" s="98"/>
      <c r="N32" s="98"/>
      <c r="O32" s="98"/>
      <c r="P32" s="98"/>
    </row>
    <row r="33" spans="1:16" s="179" customFormat="1">
      <c r="A33" s="138" t="s">
        <v>269</v>
      </c>
      <c r="B33" s="134">
        <v>7230901</v>
      </c>
      <c r="C33" s="134">
        <f t="shared" si="0"/>
        <v>7319148.9088840308</v>
      </c>
      <c r="D33" s="135">
        <v>88247.908884030432</v>
      </c>
      <c r="E33" s="136">
        <v>3.7678589140961234E-2</v>
      </c>
      <c r="F33" s="135">
        <f t="shared" si="1"/>
        <v>3325.0567013903656</v>
      </c>
      <c r="G33" s="135">
        <f t="shared" si="2"/>
        <v>91572.965585420796</v>
      </c>
      <c r="H33" s="135">
        <f t="shared" si="3"/>
        <v>91012.085055732168</v>
      </c>
      <c r="I33" s="134">
        <v>7515094.4888629774</v>
      </c>
      <c r="J33" s="137">
        <f t="shared" si="4"/>
        <v>7606106.5739187095</v>
      </c>
      <c r="K33" s="180"/>
      <c r="L33" s="98"/>
      <c r="M33" s="98"/>
      <c r="N33" s="98"/>
      <c r="O33" s="98"/>
      <c r="P33" s="98"/>
    </row>
    <row r="34" spans="1:16" s="179" customFormat="1">
      <c r="A34" s="133" t="s">
        <v>270</v>
      </c>
      <c r="B34" s="134">
        <v>83564872</v>
      </c>
      <c r="C34" s="134">
        <f t="shared" si="0"/>
        <v>83564872</v>
      </c>
      <c r="D34" s="135">
        <v>0</v>
      </c>
      <c r="E34" s="136">
        <v>8.6000494287342383E-2</v>
      </c>
      <c r="F34" s="135">
        <f t="shared" si="1"/>
        <v>0</v>
      </c>
      <c r="G34" s="135">
        <f t="shared" si="2"/>
        <v>0</v>
      </c>
      <c r="H34" s="135">
        <f t="shared" si="3"/>
        <v>0</v>
      </c>
      <c r="I34" s="134">
        <v>90893525.596063375</v>
      </c>
      <c r="J34" s="137">
        <f t="shared" si="4"/>
        <v>90893525.596063375</v>
      </c>
      <c r="K34" s="180"/>
      <c r="L34" s="98"/>
      <c r="M34" s="98"/>
      <c r="N34" s="98"/>
      <c r="O34" s="98"/>
      <c r="P34" s="98"/>
    </row>
    <row r="35" spans="1:16" s="183" customFormat="1">
      <c r="A35" s="130" t="s">
        <v>265</v>
      </c>
      <c r="B35" s="131" t="s">
        <v>265</v>
      </c>
      <c r="C35" s="131" t="s">
        <v>265</v>
      </c>
      <c r="D35" s="131" t="s">
        <v>265</v>
      </c>
      <c r="E35" s="131" t="s">
        <v>265</v>
      </c>
      <c r="F35" s="131" t="s">
        <v>265</v>
      </c>
      <c r="G35" s="131" t="s">
        <v>265</v>
      </c>
      <c r="H35" s="131" t="s">
        <v>265</v>
      </c>
      <c r="I35" s="131" t="s">
        <v>266</v>
      </c>
      <c r="J35" s="132" t="s">
        <v>267</v>
      </c>
      <c r="K35" s="180"/>
      <c r="L35" s="98"/>
      <c r="M35" s="98"/>
      <c r="N35" s="98"/>
      <c r="O35" s="98"/>
      <c r="P35" s="98"/>
    </row>
    <row r="36" spans="1:16" s="179" customFormat="1" ht="11.25">
      <c r="A36" s="125" t="s">
        <v>19</v>
      </c>
      <c r="B36" s="139">
        <f>SUM(B22:B34)</f>
        <v>20964048154.185402</v>
      </c>
      <c r="C36" s="139">
        <f>SUM(C22:C34)</f>
        <v>21198964560.66832</v>
      </c>
      <c r="D36" s="139">
        <f>C36-B36</f>
        <v>234916406.48291779</v>
      </c>
      <c r="E36" s="139"/>
      <c r="F36" s="139">
        <f>SUM(F22:F34)</f>
        <v>18693171.556351576</v>
      </c>
      <c r="G36" s="139">
        <f>SUM(G22:G34)</f>
        <v>253609578.03927022</v>
      </c>
      <c r="H36" s="139">
        <f>B9</f>
        <v>252056230.13188934</v>
      </c>
      <c r="I36" s="140">
        <f>SUM(I22:I34)</f>
        <v>22594273706.999996</v>
      </c>
      <c r="J36" s="141">
        <f>SUM(J22:J34)</f>
        <v>22846329937.131882</v>
      </c>
      <c r="K36" s="180"/>
      <c r="L36" s="180"/>
      <c r="M36" s="180"/>
      <c r="P36" s="182"/>
    </row>
    <row r="37" spans="1:16" s="179" customFormat="1" ht="12" thickBot="1">
      <c r="A37" s="142"/>
      <c r="B37" s="143"/>
      <c r="C37" s="143"/>
      <c r="D37" s="143"/>
      <c r="E37" s="143"/>
      <c r="F37" s="143"/>
      <c r="G37" s="143"/>
      <c r="H37" s="144"/>
      <c r="I37" s="143"/>
      <c r="J37" s="145"/>
      <c r="K37" s="180"/>
      <c r="L37" s="180"/>
      <c r="M37" s="180"/>
    </row>
    <row r="38" spans="1:16">
      <c r="K38" s="180"/>
      <c r="L38" s="181"/>
      <c r="M38" s="181"/>
    </row>
    <row r="39" spans="1:16">
      <c r="K39" s="180"/>
      <c r="L39" s="181"/>
      <c r="M39" s="181"/>
    </row>
    <row r="40" spans="1:16" ht="13.5" thickBot="1">
      <c r="A40" s="146" t="s">
        <v>271</v>
      </c>
      <c r="K40" s="180"/>
      <c r="L40" s="181"/>
      <c r="M40" s="181"/>
    </row>
    <row r="41" spans="1:16" s="179" customFormat="1" ht="11.25">
      <c r="A41" s="147">
        <v>459</v>
      </c>
      <c r="B41" s="148">
        <v>166033445.05000001</v>
      </c>
      <c r="C41" s="148">
        <f>B41</f>
        <v>166033445.05000001</v>
      </c>
      <c r="D41" s="149">
        <f>C41-B41</f>
        <v>0</v>
      </c>
      <c r="E41" s="150">
        <v>2.8189920017897101E-2</v>
      </c>
      <c r="F41" s="149">
        <f>D41*E41</f>
        <v>0</v>
      </c>
      <c r="G41" s="149">
        <f>D41+F41</f>
        <v>0</v>
      </c>
      <c r="H41" s="149">
        <f>F41*G41*8760</f>
        <v>0</v>
      </c>
      <c r="I41" s="149">
        <v>170713914.58625543</v>
      </c>
      <c r="J41" s="151">
        <f>H41+I41</f>
        <v>170713914.58625543</v>
      </c>
      <c r="K41" s="180"/>
      <c r="L41" s="180"/>
      <c r="M41" s="180"/>
    </row>
    <row r="42" spans="1:16" s="179" customFormat="1" ht="11.25">
      <c r="A42" s="138" t="s">
        <v>109</v>
      </c>
      <c r="B42" s="134">
        <v>1693192386.25</v>
      </c>
      <c r="C42" s="134">
        <f>B42</f>
        <v>1693192386.25</v>
      </c>
      <c r="D42" s="135">
        <f>C42-B42</f>
        <v>0</v>
      </c>
      <c r="E42" s="136">
        <v>2.8600341186915353E-2</v>
      </c>
      <c r="F42" s="135">
        <f>D42*E42</f>
        <v>0</v>
      </c>
      <c r="G42" s="135">
        <f>D42+F42</f>
        <v>0</v>
      </c>
      <c r="H42" s="135">
        <f>F42*G42*8760</f>
        <v>0</v>
      </c>
      <c r="I42" s="135">
        <v>1741618266.1918373</v>
      </c>
      <c r="J42" s="152">
        <f>H42+I42</f>
        <v>1741618266.1918373</v>
      </c>
      <c r="K42" s="180"/>
      <c r="L42" s="180"/>
      <c r="M42" s="180"/>
    </row>
    <row r="43" spans="1:16" s="179" customFormat="1" ht="11.25">
      <c r="A43" s="138" t="s">
        <v>108</v>
      </c>
      <c r="B43" s="134">
        <v>107334849.27</v>
      </c>
      <c r="C43" s="134">
        <f>B43</f>
        <v>107334849.27</v>
      </c>
      <c r="D43" s="135">
        <f>C43-B43</f>
        <v>0</v>
      </c>
      <c r="E43" s="136">
        <v>2.8623615939835711E-2</v>
      </c>
      <c r="F43" s="135">
        <f>D43*E43</f>
        <v>0</v>
      </c>
      <c r="G43" s="135">
        <f>D43+F43</f>
        <v>0</v>
      </c>
      <c r="H43" s="135">
        <f>F43*G43*8760</f>
        <v>0</v>
      </c>
      <c r="I43" s="135">
        <v>110407160.77246463</v>
      </c>
      <c r="J43" s="152">
        <f>H43+I43</f>
        <v>110407160.77246463</v>
      </c>
      <c r="K43" s="180"/>
      <c r="L43" s="180"/>
      <c r="M43" s="180"/>
    </row>
    <row r="44" spans="1:16" s="179" customFormat="1" ht="11.25">
      <c r="A44" s="133" t="s">
        <v>204</v>
      </c>
      <c r="B44" s="134">
        <v>147731867.63999999</v>
      </c>
      <c r="C44" s="134">
        <f>B44</f>
        <v>147731867.63999999</v>
      </c>
      <c r="D44" s="135">
        <f>C44-B44</f>
        <v>0</v>
      </c>
      <c r="E44" s="136">
        <v>2.8638781964294938E-2</v>
      </c>
      <c r="F44" s="135">
        <f>D44*E44</f>
        <v>0</v>
      </c>
      <c r="G44" s="135">
        <f>D44+F44</f>
        <v>0</v>
      </c>
      <c r="H44" s="135">
        <f>F44*G44*8760</f>
        <v>0</v>
      </c>
      <c r="I44" s="135">
        <v>151962728.38652003</v>
      </c>
      <c r="J44" s="152">
        <f>H44+I44</f>
        <v>151962728.38652003</v>
      </c>
      <c r="K44" s="180"/>
      <c r="L44" s="180"/>
      <c r="M44" s="180"/>
    </row>
    <row r="45" spans="1:16" s="179" customFormat="1" ht="11.25">
      <c r="A45" s="125" t="s">
        <v>272</v>
      </c>
      <c r="B45" s="139">
        <f>SUM(B41:B44)</f>
        <v>2114292548.21</v>
      </c>
      <c r="C45" s="139">
        <f>SUM(C41:C44)</f>
        <v>2114292548.21</v>
      </c>
      <c r="D45" s="139">
        <f>C45-B45</f>
        <v>0</v>
      </c>
      <c r="E45" s="139"/>
      <c r="F45" s="139">
        <f>SUM(F41:F44)</f>
        <v>0</v>
      </c>
      <c r="G45" s="139">
        <f>SUM(G41:G44)</f>
        <v>0</v>
      </c>
      <c r="H45" s="139">
        <v>0</v>
      </c>
      <c r="I45" s="140">
        <f>SUM(I41:I44)</f>
        <v>2174702069.9370775</v>
      </c>
      <c r="J45" s="141">
        <f>SUM(J41:J44)</f>
        <v>2174702069.9370775</v>
      </c>
    </row>
    <row r="46" spans="1:16" s="179" customFormat="1" ht="12" thickBot="1">
      <c r="A46" s="142"/>
      <c r="B46" s="153"/>
      <c r="C46" s="153"/>
      <c r="D46" s="153"/>
      <c r="E46" s="153"/>
      <c r="F46" s="153"/>
      <c r="G46" s="153"/>
      <c r="H46" s="153"/>
      <c r="I46" s="154"/>
      <c r="J46" s="155"/>
    </row>
    <row r="47" spans="1:16" s="179" customFormat="1" ht="11.25">
      <c r="A47" s="127"/>
      <c r="B47" s="139"/>
      <c r="C47" s="139"/>
      <c r="D47" s="139"/>
      <c r="E47" s="139"/>
      <c r="F47" s="139"/>
      <c r="G47" s="139"/>
      <c r="H47" s="139"/>
      <c r="I47" s="140"/>
      <c r="J47" s="139"/>
    </row>
    <row r="48" spans="1:16" s="179" customFormat="1" ht="11.25">
      <c r="A48" s="127"/>
      <c r="B48" s="139"/>
      <c r="C48" s="139"/>
      <c r="D48" s="139"/>
      <c r="E48" s="139"/>
      <c r="F48" s="139"/>
      <c r="G48" s="139"/>
      <c r="H48" s="139"/>
      <c r="I48" s="140"/>
      <c r="J48" s="139"/>
    </row>
    <row r="49" spans="1:10" s="179" customFormat="1" ht="11.25">
      <c r="A49" s="127"/>
      <c r="B49" s="139"/>
      <c r="C49" s="139"/>
      <c r="D49" s="139"/>
      <c r="E49" s="139"/>
      <c r="F49" s="139"/>
      <c r="G49" s="139"/>
      <c r="H49" s="139"/>
      <c r="I49" s="140"/>
      <c r="J49" s="139"/>
    </row>
    <row r="50" spans="1:10">
      <c r="B50" s="178"/>
      <c r="C50" s="178"/>
      <c r="D50" s="178"/>
    </row>
    <row r="51" spans="1:10">
      <c r="B51" s="177"/>
      <c r="C51" s="177"/>
      <c r="D51" s="177"/>
    </row>
  </sheetData>
  <mergeCells count="4">
    <mergeCell ref="A1:J1"/>
    <mergeCell ref="A2:J2"/>
    <mergeCell ref="A3:J3"/>
    <mergeCell ref="A4:J4"/>
  </mergeCells>
  <printOptions horizontalCentered="1"/>
  <pageMargins left="0.75" right="0.75" top="1" bottom="0.75" header="0.5" footer="0.5"/>
  <pageSetup scale="70" orientation="landscape" r:id="rId1"/>
  <headerFooter alignWithMargins="0"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2013-04-25T07:00:00+00:00</OpenedDate>
    <Date1 xmlns="dc463f71-b30c-4ab2-9473-d307f9d35888">2013-08-14T07:00:00+00:00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130617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C83C83ECB19D4DB5F4F888CFD68042" ma:contentTypeVersion="135" ma:contentTypeDescription="" ma:contentTypeScope="" ma:versionID="f9a628cbf326db48f4ee322a25a2e0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152FD-117E-4ACF-84A2-7FACEDA2481E}"/>
</file>

<file path=customXml/itemProps2.xml><?xml version="1.0" encoding="utf-8"?>
<ds:datastoreItem xmlns:ds="http://schemas.openxmlformats.org/officeDocument/2006/customXml" ds:itemID="{BD6F4435-0A5C-46B8-8816-2A6DA60F5F94}"/>
</file>

<file path=customXml/itemProps3.xml><?xml version="1.0" encoding="utf-8"?>
<ds:datastoreItem xmlns:ds="http://schemas.openxmlformats.org/officeDocument/2006/customXml" ds:itemID="{E2888878-DC74-43DE-8FDD-F10CCB6240FF}"/>
</file>

<file path=customXml/itemProps4.xml><?xml version="1.0" encoding="utf-8"?>
<ds:datastoreItem xmlns:ds="http://schemas.openxmlformats.org/officeDocument/2006/customXml" ds:itemID="{5EB0668A-F279-479C-863E-00FA3C58A2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Proforma Proposed  Rev</vt:lpstr>
      <vt:lpstr>Rate Spread &amp; Design</vt:lpstr>
      <vt:lpstr>Typical Res</vt:lpstr>
      <vt:lpstr>Typical Res w-o TGrants</vt:lpstr>
      <vt:lpstr>Rev Requirement (CTM-4)</vt:lpstr>
      <vt:lpstr>Street Light Rates (CTM-5)</vt:lpstr>
      <vt:lpstr>UE-111048 Load Research</vt:lpstr>
      <vt:lpstr>UE-111048 LR - CP DEM</vt:lpstr>
      <vt:lpstr>UE-111048 LR - ENERGY</vt:lpstr>
      <vt:lpstr>UE-111048 JAP-3</vt:lpstr>
      <vt:lpstr>'Proforma Proposed  Rev'!Print_Area</vt:lpstr>
      <vt:lpstr>'Rate Spread &amp; Design'!Print_Area</vt:lpstr>
      <vt:lpstr>'Rev Requirement (CTM-4)'!Print_Area</vt:lpstr>
      <vt:lpstr>'Street Light Rates (CTM-5)'!Print_Area</vt:lpstr>
      <vt:lpstr>'Typical Res'!Print_Area</vt:lpstr>
      <vt:lpstr>'Typical Res w-o TGrants'!Print_Area</vt:lpstr>
      <vt:lpstr>'UE-111048 Load Research'!Print_Area</vt:lpstr>
      <vt:lpstr>'UE-111048 LR - CP DEM'!Print_Area</vt:lpstr>
      <vt:lpstr>'UE-111048 LR - ENERGY'!Print_Area</vt:lpstr>
      <vt:lpstr>'Street Light Rates (CTM-5)'!Print_Titles</vt:lpstr>
      <vt:lpstr>'UE-111048 LR - CP DEM'!Print_Titles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Mickelson, Christopher (UTC)</dc:creator>
  <cp:lastModifiedBy>Chris Mickelson</cp:lastModifiedBy>
  <cp:lastPrinted>2013-08-13T22:43:02Z</cp:lastPrinted>
  <dcterms:created xsi:type="dcterms:W3CDTF">2001-02-07T23:54:25Z</dcterms:created>
  <dcterms:modified xsi:type="dcterms:W3CDTF">2013-08-13T22:49:13Z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0x0101006E56B4D1795A2E4DB2F0B01679ED314A0007C83C83ECB19D4DB5F4F888CFD68042</vt:lpwstr>
  </property>
  <property fmtid="{D5CDD505-2E9C-101B-9397-08002B2CF9AE}" pid="3" name="_docset_NoMedatataSyncRequired">
    <vt:lpwstr>False</vt:lpwstr>
  </property>
</Properties>
</file>