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customProperty1.bin" ContentType="application/vnd.openxmlformats-officedocument.spreadsheetml.customProperty"/>
  <Override PartName="/xl/externalLinks/externalLink3.xml" ContentType="application/vnd.openxmlformats-officedocument.spreadsheetml.externalLink+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2.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A1344C3-A54D-4A8D-ABD1-7C60476572AB}" xr6:coauthVersionLast="47" xr6:coauthVersionMax="47" xr10:uidLastSave="{00000000-0000-0000-0000-000000000000}"/>
  <bookViews>
    <workbookView xWindow="28860" yWindow="600" windowWidth="18225" windowHeight="14535" xr2:uid="{57110C39-A77A-46A3-9819-90D88474B243}"/>
  </bookViews>
  <sheets>
    <sheet name="10.4" sheetId="1" r:id="rId1"/>
    <sheet name="10.4.1 " sheetId="2" r:id="rId2"/>
    <sheet name="10.4.2"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2">#REF!</definedName>
    <definedName name="\A">#REF!</definedName>
    <definedName name="\P" localSheetId="2">#REF!</definedName>
    <definedName name="\P">#REF!</definedName>
    <definedName name="________________________OM1" localSheetId="2"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2"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2"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2"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2"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2"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2"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2"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2"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2"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2"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2"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100_SUM">#REF!</definedName>
    <definedName name="_Fill" localSheetId="0" hidden="1">#REF!</definedName>
    <definedName name="_Fill" hidden="1">#REF!</definedName>
    <definedName name="_xlnm._FilterDatabase" localSheetId="0" hidden="1">#REF!</definedName>
    <definedName name="_xlnm._FilterDatabase" hidden="1">#REF!</definedName>
    <definedName name="_idahoshr">#REF!</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0"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WO800">#REF!</definedName>
    <definedName name="_WO800802">#REF!</definedName>
    <definedName name="_yr1998">99&amp;'[3]00'!$A$57:$N$94</definedName>
    <definedName name="a" hidden="1">'[1]DSM Output'!$J$21:$J$23</definedName>
    <definedName name="Access_Button1" hidden="1">"Headcount_Workbook_Schedules_List"</definedName>
    <definedName name="AccessDatabase" hidden="1">"P:\HR\SharonPlummer\Headcount Workbook.mdb"</definedName>
    <definedName name="AcctTable">[4]Variables!$AK$42:$AK$396</definedName>
    <definedName name="Adjs2avg">[5]Inputs!$L$255:'[5]Inputs'!$T$505</definedName>
    <definedName name="aftertax_ror">[6]Utah!#REF!</definedName>
    <definedName name="anscount" hidden="1">1</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verageFactors">[5]UTCR!$AC$22:$AQ$108</definedName>
    <definedName name="AverageFuelCost">#REF!</definedName>
    <definedName name="AverageInput">[5]Inputs!$F$3:$I$1722</definedName>
    <definedName name="AvgFactorCopy">#REF!</definedName>
    <definedName name="AvgFactors">[7]Factors!$B$3:$P$99</definedName>
    <definedName name="BRIDGER_COAL_COMPANY">"aug3mth1997"</definedName>
    <definedName name="BUDGET">#REF!</definedName>
    <definedName name="budsum2">[8]Att1!#REF!</definedName>
    <definedName name="bump">[6]Utah!#REF!</definedName>
    <definedName name="Camas" localSheetId="2"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comm">[6]Utah!#REF!</definedName>
    <definedName name="comm_cost">[6]Utah!#REF!</definedName>
    <definedName name="Conversion">[9]Conversion!$A$2:$E$1253</definedName>
    <definedName name="Cost">#REF!</definedName>
    <definedName name="D_TWKSHT">#REF!</definedName>
    <definedName name="Date">#REF!</definedName>
    <definedName name="debt">[6]Utah!#REF!</definedName>
    <definedName name="debt_cost">[6]Utah!#REF!</definedName>
    <definedName name="DebtCost">#REF!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FactorCheck">#REF!</definedName>
    <definedName name="DeprNumberSort">#REF!</definedName>
    <definedName name="DeprTypeCheck">#REF!</definedName>
    <definedName name="DispatchSum">"GRID Thermal Generation!R2C1:R4C2"</definedName>
    <definedName name="DUDE" localSheetId="0" hidden="1">#REF!</definedName>
    <definedName name="DUDE" hidden="1">#REF!</definedName>
    <definedName name="EffectiveTaxRate">#REF!</definedName>
    <definedName name="EmbeddedCapCost">#REF!</definedName>
    <definedName name="END">#REF!</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changeMWh">#REF!</definedName>
    <definedName name="extra2" localSheetId="2"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hidden="1">{#N/A,#N/A,FALSE,"Loans";#N/A,#N/A,FALSE,"Program Costs";#N/A,#N/A,FALSE,"Measures";#N/A,#N/A,FALSE,"Net Lost Rev";#N/A,#N/A,FALSE,"Incentive"}</definedName>
    <definedName name="FactorMethod">[5]Variables!$AB$2</definedName>
    <definedName name="FactorType">[7]Variables!$AK$2:$AL$12</definedName>
    <definedName name="FedTax">[6]Utah!#REF!</definedName>
    <definedName name="FIT">#REF!</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Tax">#REF!</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GWI_Annualized">#REF!</definedName>
    <definedName name="GWI_Proforma">#REF!</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DAHOSHR">#REF!</definedName>
    <definedName name="IDAllocMethod">#REF!</definedName>
    <definedName name="IDRateBase">#REF!</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diction">[7]Variables!$AK$15</definedName>
    <definedName name="JurisNumber">[7]Variables!$AL$15</definedName>
    <definedName name="JurisTitle">#REF!</definedName>
    <definedName name="JVENTRY">#REF!</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[10]Variables!$B$7</definedName>
    <definedName name="limcount" hidden="1">1</definedName>
    <definedName name="ListOffset" hidden="1">1</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SPAverageInput">[5]Inputs!#REF!</definedName>
    <definedName name="MSPYearEndInput">[5]Inputs!#REF!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etToGross">#REF!</definedName>
    <definedName name="NormalizedFedTaxExp">[6]Utah!#REF!</definedName>
    <definedName name="NormalizedOMExp">[6]Utah!#REF!</definedName>
    <definedName name="NormalizedState">[6]Utah!#REF!</definedName>
    <definedName name="NormalizedStateTaxExp">[6]Utah!#REF!</definedName>
    <definedName name="NormalizedTOIExp">[6]Utah!#REF!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pRevReturn">#REF!</definedName>
    <definedName name="Option">[11]Options!$B$8</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ref">[6]Utah!#REF!</definedName>
    <definedName name="pref_cost">[6]Utah!#REF!</definedName>
    <definedName name="PrefCost">#REF!</definedName>
    <definedName name="Pretax_ror">[6]Utah!#REF!</definedName>
    <definedName name="PricingInfo" localSheetId="0" hidden="1">[12]Inputs!#REF!</definedName>
    <definedName name="PricingInfo" hidden="1">[12]Inputs!#REF!</definedName>
    <definedName name="_xlnm.Print_Area" localSheetId="0">'10.4'!$A$1:$J$61</definedName>
    <definedName name="_xlnm.Print_Area" localSheetId="1">'10.4.1 '!$A$1:$P$32</definedName>
    <definedName name="_xlnm.Print_Area" localSheetId="2">'10.4.2'!$A$1:$O$37</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[6]Utah!#REF!</definedName>
    <definedName name="ReportAdjData">#REF!</definedName>
    <definedName name="ResourceSupplier">#REF!</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OE">#REF!</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meStateCheck">#REF!</definedName>
    <definedName name="SameStateCheckError">#REF!</definedName>
    <definedName name="SAPBEXrevision" hidden="1">1</definedName>
    <definedName name="SAPBEXsysID" hidden="1">"BWP"</definedName>
    <definedName name="SAPBEXwbID" hidden="1">"3YJQSC8Y0GI9RK3LY9DCN6EQ3"</definedName>
    <definedName name="SettingAlloc">#REF!</definedName>
    <definedName name="SettingRB">#REF!</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 localSheetId="2"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s" localSheetId="2"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2" hidden="1">{"YTD-Total",#N/A,FALSE,"Provision"}</definedName>
    <definedName name="standard1" hidden="1">{"YTD-Total",#N/A,FALSE,"Provision"}</definedName>
    <definedName name="Start_Year">[11]Model!$B$13</definedName>
    <definedName name="StateTax">[6]Utah!#REF!</definedName>
    <definedName name="SumAdjContract">[6]Utah!#REF!</definedName>
    <definedName name="SumAdjDepr">[6]Utah!#REF!</definedName>
    <definedName name="SumAdjMisc1">[6]Utah!#REF!</definedName>
    <definedName name="SumAdjMisc2">[6]Utah!#REF!</definedName>
    <definedName name="SumAdjNPC">[6]Utah!#REF!</definedName>
    <definedName name="SumAdjOM">[6]Utah!#REF!</definedName>
    <definedName name="SumAdjOther">[6]Utah!#REF!</definedName>
    <definedName name="SumAdjRB">[6]Utah!#REF!</definedName>
    <definedName name="SumAdjRev">[6]Utah!#REF!</definedName>
    <definedName name="SumAdjTax">[6]Utah!#REF!</definedName>
    <definedName name="SUMMARY">#REF!</definedName>
    <definedName name="SUMMARY23">[6]Utah!#REF!</definedName>
    <definedName name="SUMMARY3">[6]Utah!#REF!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[6]Utah!#REF!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[6]Utah!#REF!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[6]Utah!#REF!</definedName>
    <definedName name="TaxTypeCheck">#REF!</definedName>
    <definedName name="ThreeFactorElectric">#REF!</definedName>
    <definedName name="TIMAAVGRBOR">#REF!</definedName>
    <definedName name="Type1Adj">[6]Utah!#REF!</definedName>
    <definedName name="Type1AdjTax">[6]Utah!#REF!</definedName>
    <definedName name="Type2Adj">[6]Utah!#REF!</definedName>
    <definedName name="Type2AdjTax">[6]Utah!#REF!</definedName>
    <definedName name="Type3Adj">[6]Utah!#REF!</definedName>
    <definedName name="Type3AdjTax">[6]Utah!#REF!</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TAllocMethod">#REF!</definedName>
    <definedName name="UTGrossReceipts">#REF!</definedName>
    <definedName name="UTRateBase">#REF!</definedName>
    <definedName name="ValidAccount">[7]Variables!$AK$43:$AK$376</definedName>
    <definedName name="ValidFactor">#REF!</definedName>
    <definedName name="w" localSheetId="0" hidden="1">[13]Inputs!#REF!</definedName>
    <definedName name="w" hidden="1">[13]Inputs!#REF!</definedName>
    <definedName name="WAAllocMethod">#REF!</definedName>
    <definedName name="WARateBase">#REF!</definedName>
    <definedName name="WARevenueTax">#REF!</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2" hidden="1">{"Page 3.4.1",#N/A,FALSE,"Totals";"Page 3.4.2",#N/A,FALSE,"Totals"}</definedName>
    <definedName name="wrn.Adj._.Back_Up." hidden="1">{"Page 3.4.1",#N/A,FALSE,"Totals";"Page 3.4.2",#N/A,FALSE,"Totals"}</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Sheet";#N/A,#N/A,FALSE,"T-Accounts";#N/A,#N/A,FALSE,"Jars Summary";#N/A,#N/A,FALSE,"Utah Monthly Amort";#N/A,#N/A,FALSE,"Pivot";#N/A,#N/A,FALSE,"June 2002 Writedowns";#N/A,#N/A,FALSE,"March 2003 Writedowns"}</definedName>
    <definedName name="wrn.All._.Pages." localSheetId="1" hidden="1">{#N/A,#N/A,FALSE,"Cover";#N/A,#N/A,FALSE,"Lead Sheet";#N/A,#N/A,FALSE,"T-Accounts";#N/A,#N/A,FALSE,"Jars Summary";#N/A,#N/A,FALSE,"Utah Monthly Amort";#N/A,#N/A,FALSE,"Pivot";#N/A,#N/A,FALSE,"June 2002 Writedowns";#N/A,#N/A,FALSE,"March 2003 Writedowns"}</definedName>
    <definedName name="wrn.All._.Pages." localSheetId="2"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Exec._.Summary." localSheetId="2" hidden="1">{#N/A,#N/A,FALSE,"Output Ass";#N/A,#N/A,FALSE,"Sum Tot";#N/A,#N/A,FALSE,"Ex Sum Year";#N/A,#N/A,FALSE,"Sum Qtr"}</definedName>
    <definedName name="wrn.Exec._.Summary." hidden="1">{#N/A,#N/A,FALSE,"Output Ass";#N/A,#N/A,FALSE,"Sum Tot";#N/A,#N/A,FALSE,"Ex Sum Year";#N/A,#N/A,FALSE,"Sum Qtr"}</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2" hidden="1">{"FullView",#N/A,FALSE,"Consltd-For contngcy"}</definedName>
    <definedName name="wrn.Full._.View." hidden="1">{"FullView",#N/A,FALSE,"Consltd-For contngcy"}</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2" hidden="1">{"Open issues Only",#N/A,FALSE,"TIMELINE"}</definedName>
    <definedName name="wrn.Open._.Issues._.Only." hidden="1">{"Open issues Only",#N/A,FALSE,"TIMELINE"}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2" hidden="1">{"PFS recon view",#N/A,FALSE,"Hyperion Proof"}</definedName>
    <definedName name="wrn.PFSreconview." hidden="1">{"PFS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2" hidden="1">{#N/A,#N/A,FALSE,"PHI MTD";#N/A,#N/A,FALSE,"PHI YTD"}</definedName>
    <definedName name="wrn.PHI._.all._.other._.months." hidden="1">{#N/A,#N/A,FALSE,"PHI MTD";#N/A,#N/A,FALSE,"PHI YTD"}</definedName>
    <definedName name="wrn.PHI._.only." localSheetId="2" hidden="1">{#N/A,#N/A,FALSE,"PHI"}</definedName>
    <definedName name="wrn.PHI._.only." hidden="1">{#N/A,#N/A,FALSE,"PHI"}</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2" hidden="1">{"PPM Co Code View",#N/A,FALSE,"Comp Codes"}</definedName>
    <definedName name="wrn.PPMCoCodeView." hidden="1">{"PPM Co Code View",#N/A,FALSE,"Comp Codes"}</definedName>
    <definedName name="wrn.PPMreconview." localSheetId="2" hidden="1">{"PPM Recon View",#N/A,FALSE,"Hyperion Proof"}</definedName>
    <definedName name="wrn.PPMreconview." hidden="1">{"PPM Recon View",#N/A,FALSE,"Hyperion Proof"}</definedName>
    <definedName name="wrn.PRINT._.SOURCE._.DATA." localSheetId="2" hidden="1">{"DATA_SET",#N/A,FALSE,"HOURLY SPREAD"}</definedName>
    <definedName name="wrn.PRINT._.SOURCE._.DATA." hidden="1">{"DATA_SET",#N/A,FALSE,"HOURLY SPREAD"}</definedName>
    <definedName name="wrn.ProofElectricOnly." localSheetId="2" hidden="1">{"Electric Only",#N/A,FALSE,"Hyperion Proof"}</definedName>
    <definedName name="wrn.ProofElectricOnly." hidden="1">{"Electric Only",#N/A,FALSE,"Hyperion Proof"}</definedName>
    <definedName name="wrn.ProofTotal." localSheetId="2" hidden="1">{"Proof Total",#N/A,FALSE,"Hyperion Proof"}</definedName>
    <definedName name="wrn.ProofTotal." hidden="1">{"Proof Total",#N/A,FALSE,"Hyperion Proof"}</definedName>
    <definedName name="wrn.Reformat._.only." localSheetId="2"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2" hidden="1">{"YTD-Total",#N/A,FALSE,"Provision"}</definedName>
    <definedName name="wrn.Standard." hidden="1">{"YTD-Total",#N/A,FALSE,"Provision"}</definedName>
    <definedName name="wrn.Standard._.NonUtility._.Only." localSheetId="2" hidden="1">{"YTD-NonUtility",#N/A,FALSE,"Prov NonUtility"}</definedName>
    <definedName name="wrn.Standard._.NonUtility._.Only." hidden="1">{"YTD-NonUtility",#N/A,FALSE,"Prov NonUtility"}</definedName>
    <definedName name="wrn.Standard._.Utility._.Only." localSheetId="2" hidden="1">{"YTD-Utility",#N/A,FALSE,"Prov Utility"}</definedName>
    <definedName name="wrn.Standard._.Utility._.Only." hidden="1">{"YTD-Utility",#N/A,FALSE,"Prov Utility"}</definedName>
    <definedName name="wrn.Summary." localSheetId="2"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2" hidden="1">{#N/A,#N/A,FALSE,"Consltd-For contngcy"}</definedName>
    <definedName name="wrn.Summary._.View." hidden="1">{#N/A,#N/A,FALSE,"Consltd-For contngcy"}</definedName>
    <definedName name="wrn.UK._.Conversion._.Only." localSheetId="2"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WAllocMethod">#REF!</definedName>
    <definedName name="WYWRateBase">#REF!</definedName>
    <definedName name="xxx">[14]Variables!$AK$2:$AL$12</definedName>
    <definedName name="y" hidden="1">'[1]DSM Output'!$B$21:$B$23</definedName>
    <definedName name="YearEndInput">[5]Inputs!$A$3:$D$1671</definedName>
    <definedName name="YEFactorCopy">#REF!</definedName>
    <definedName name="YEFactors">[7]Factors!$S$3:$AG$99</definedName>
    <definedName name="YTD">'[15]Actuals - Data Input'!#REF!</definedName>
    <definedName name="z" hidden="1">'[1]DSM Output'!$G$21:$G$23</definedName>
    <definedName name="Z_01844156_6462_4A28_9785_1A86F4D0C834_.wvu.PrintTitles" localSheetId="0"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3" l="1"/>
  <c r="N27" i="3"/>
  <c r="M22" i="3"/>
  <c r="N18" i="3"/>
  <c r="N14" i="3"/>
  <c r="M9" i="3"/>
  <c r="O25" i="2"/>
  <c r="O27" i="2" s="1"/>
  <c r="N19" i="2"/>
  <c r="O13" i="2"/>
  <c r="O15" i="2" s="1"/>
  <c r="C31" i="2" s="1"/>
  <c r="N7" i="2"/>
  <c r="F33" i="1"/>
  <c r="F32" i="1"/>
  <c r="F31" i="1"/>
  <c r="F34" i="1" l="1"/>
  <c r="M17" i="3"/>
  <c r="M30" i="3"/>
  <c r="L9" i="3"/>
  <c r="N17" i="3"/>
  <c r="N19" i="3" s="1"/>
  <c r="L22" i="3"/>
  <c r="N30" i="3"/>
  <c r="N32" i="3" s="1"/>
  <c r="M7" i="2"/>
  <c r="N13" i="2"/>
  <c r="N15" i="2" s="1"/>
  <c r="N25" i="2"/>
  <c r="N27" i="2" s="1"/>
  <c r="M18" i="3"/>
  <c r="M31" i="3"/>
  <c r="M19" i="2"/>
  <c r="M32" i="3" l="1"/>
  <c r="L7" i="2"/>
  <c r="M13" i="2"/>
  <c r="M15" i="2" s="1"/>
  <c r="M14" i="3"/>
  <c r="M19" i="3"/>
  <c r="K22" i="3"/>
  <c r="L31" i="3"/>
  <c r="L19" i="2"/>
  <c r="K9" i="3"/>
  <c r="L18" i="3"/>
  <c r="M27" i="3"/>
  <c r="K7" i="2" l="1"/>
  <c r="L13" i="2"/>
  <c r="L15" i="2" s="1"/>
  <c r="L17" i="3"/>
  <c r="L19" i="3" s="1"/>
  <c r="L14" i="3"/>
  <c r="M25" i="2"/>
  <c r="M27" i="2" s="1"/>
  <c r="L30" i="3"/>
  <c r="L32" i="3" s="1"/>
  <c r="L27" i="3"/>
  <c r="J22" i="3"/>
  <c r="K31" i="3"/>
  <c r="J9" i="3"/>
  <c r="K18" i="3"/>
  <c r="K19" i="2"/>
  <c r="J7" i="2" l="1"/>
  <c r="K13" i="2"/>
  <c r="K15" i="2" s="1"/>
  <c r="I22" i="3"/>
  <c r="J31" i="3"/>
  <c r="J19" i="2"/>
  <c r="L25" i="2"/>
  <c r="L27" i="2" s="1"/>
  <c r="K14" i="3"/>
  <c r="K17" i="3"/>
  <c r="K19" i="3" s="1"/>
  <c r="K27" i="3"/>
  <c r="K30" i="3"/>
  <c r="K32" i="3" s="1"/>
  <c r="I9" i="3"/>
  <c r="J18" i="3"/>
  <c r="I7" i="2" l="1"/>
  <c r="J14" i="3"/>
  <c r="J17" i="3"/>
  <c r="J19" i="3" s="1"/>
  <c r="J27" i="3"/>
  <c r="J30" i="3"/>
  <c r="J32" i="3" s="1"/>
  <c r="I19" i="2"/>
  <c r="K25" i="2"/>
  <c r="K27" i="2" s="1"/>
  <c r="I18" i="3"/>
  <c r="H9" i="3"/>
  <c r="I31" i="3"/>
  <c r="H22" i="3"/>
  <c r="I14" i="3" l="1"/>
  <c r="I17" i="3"/>
  <c r="I19" i="3" s="1"/>
  <c r="H7" i="2"/>
  <c r="H18" i="3"/>
  <c r="G9" i="3"/>
  <c r="J25" i="2"/>
  <c r="J27" i="2" s="1"/>
  <c r="I27" i="3"/>
  <c r="I30" i="3"/>
  <c r="I32" i="3" s="1"/>
  <c r="H19" i="2"/>
  <c r="H31" i="3"/>
  <c r="G22" i="3"/>
  <c r="J13" i="2"/>
  <c r="J15" i="2" s="1"/>
  <c r="G19" i="2" l="1"/>
  <c r="H14" i="3"/>
  <c r="H17" i="3"/>
  <c r="H19" i="3" s="1"/>
  <c r="G18" i="3"/>
  <c r="F9" i="3"/>
  <c r="I13" i="2"/>
  <c r="I15" i="2" s="1"/>
  <c r="H27" i="3"/>
  <c r="H30" i="3"/>
  <c r="H32" i="3" s="1"/>
  <c r="G31" i="3"/>
  <c r="F22" i="3"/>
  <c r="I25" i="2"/>
  <c r="I27" i="2" s="1"/>
  <c r="G7" i="2"/>
  <c r="H13" i="2"/>
  <c r="H15" i="2" s="1"/>
  <c r="F19" i="2" l="1"/>
  <c r="F7" i="2"/>
  <c r="F18" i="3"/>
  <c r="E9" i="3"/>
  <c r="G14" i="3"/>
  <c r="G17" i="3"/>
  <c r="G19" i="3" s="1"/>
  <c r="H25" i="2"/>
  <c r="H27" i="2" s="1"/>
  <c r="F31" i="3"/>
  <c r="E22" i="3"/>
  <c r="G27" i="3"/>
  <c r="G30" i="3"/>
  <c r="G32" i="3" s="1"/>
  <c r="E19" i="2" l="1"/>
  <c r="G13" i="2"/>
  <c r="G15" i="2" s="1"/>
  <c r="F27" i="3"/>
  <c r="F30" i="3"/>
  <c r="F32" i="3" s="1"/>
  <c r="E18" i="3"/>
  <c r="D9" i="3"/>
  <c r="E7" i="2"/>
  <c r="G25" i="2"/>
  <c r="G27" i="2" s="1"/>
  <c r="E31" i="3"/>
  <c r="D22" i="3"/>
  <c r="F14" i="3"/>
  <c r="F17" i="3"/>
  <c r="F19" i="3" s="1"/>
  <c r="E30" i="3" l="1"/>
  <c r="E32" i="3" s="1"/>
  <c r="E27" i="3"/>
  <c r="F25" i="2"/>
  <c r="F27" i="2" s="1"/>
  <c r="C9" i="3"/>
  <c r="D18" i="3"/>
  <c r="F13" i="2"/>
  <c r="F15" i="2" s="1"/>
  <c r="D19" i="2"/>
  <c r="E17" i="3"/>
  <c r="E19" i="3" s="1"/>
  <c r="E14" i="3"/>
  <c r="C22" i="3"/>
  <c r="D31" i="3"/>
  <c r="D7" i="2"/>
  <c r="D17" i="3" l="1"/>
  <c r="D19" i="3" s="1"/>
  <c r="D14" i="3"/>
  <c r="E25" i="2"/>
  <c r="E27" i="2" s="1"/>
  <c r="B9" i="3"/>
  <c r="C18" i="3"/>
  <c r="D30" i="3"/>
  <c r="D32" i="3" s="1"/>
  <c r="D27" i="3"/>
  <c r="B22" i="3"/>
  <c r="C31" i="3"/>
  <c r="C19" i="2"/>
  <c r="E13" i="2"/>
  <c r="E15" i="2" s="1"/>
  <c r="C7" i="2"/>
  <c r="P23" i="2" l="1"/>
  <c r="F39" i="1" s="1"/>
  <c r="F24" i="1" s="1"/>
  <c r="I24" i="1" s="1"/>
  <c r="P24" i="2"/>
  <c r="P21" i="2"/>
  <c r="F38" i="1" s="1"/>
  <c r="F23" i="1" s="1"/>
  <c r="I23" i="1" s="1"/>
  <c r="P22" i="2"/>
  <c r="C14" i="3"/>
  <c r="C17" i="3"/>
  <c r="C19" i="3" s="1"/>
  <c r="D13" i="2"/>
  <c r="D15" i="2" s="1"/>
  <c r="C27" i="3"/>
  <c r="C30" i="3"/>
  <c r="C32" i="3" s="1"/>
  <c r="D25" i="2"/>
  <c r="D27" i="2" s="1"/>
  <c r="P10" i="2"/>
  <c r="P11" i="2"/>
  <c r="F12" i="1" s="1"/>
  <c r="P12" i="2"/>
  <c r="P9" i="2"/>
  <c r="F11" i="1" s="1"/>
  <c r="P20" i="2" l="1"/>
  <c r="C25" i="2"/>
  <c r="C27" i="2" s="1"/>
  <c r="O26" i="3"/>
  <c r="B31" i="3"/>
  <c r="O31" i="3" s="1"/>
  <c r="P8" i="2"/>
  <c r="C13" i="2"/>
  <c r="C15" i="2" s="1"/>
  <c r="I11" i="1"/>
  <c r="F17" i="1"/>
  <c r="I17" i="1" s="1"/>
  <c r="O13" i="3"/>
  <c r="B18" i="3"/>
  <c r="O18" i="3" s="1"/>
  <c r="O12" i="3"/>
  <c r="O14" i="3" s="1"/>
  <c r="B14" i="3"/>
  <c r="B17" i="3"/>
  <c r="O25" i="3"/>
  <c r="O27" i="3" s="1"/>
  <c r="B27" i="3"/>
  <c r="B30" i="3"/>
  <c r="I12" i="1"/>
  <c r="F18" i="1"/>
  <c r="I18" i="1" s="1"/>
  <c r="O17" i="3" l="1"/>
  <c r="O19" i="3" s="1"/>
  <c r="B19" i="3"/>
  <c r="P13" i="2"/>
  <c r="P15" i="2" s="1"/>
  <c r="C30" i="2" s="1"/>
  <c r="F10" i="1"/>
  <c r="O30" i="3"/>
  <c r="O32" i="3" s="1"/>
  <c r="B35" i="3" s="1"/>
  <c r="B37" i="3" s="1"/>
  <c r="F28" i="1" s="1"/>
  <c r="I28" i="1" s="1"/>
  <c r="B32" i="3"/>
  <c r="P25" i="2"/>
  <c r="P27" i="2" s="1"/>
  <c r="C32" i="2" s="1"/>
  <c r="F37" i="1"/>
  <c r="F22" i="1" l="1"/>
  <c r="F40" i="1"/>
  <c r="F13" i="1"/>
  <c r="I10" i="1"/>
  <c r="I13" i="1" s="1"/>
  <c r="F16" i="1"/>
  <c r="I16" i="1" l="1"/>
  <c r="I19" i="1" s="1"/>
  <c r="F19" i="1"/>
  <c r="F25" i="1"/>
  <c r="I22" i="1"/>
  <c r="I25" i="1" s="1"/>
</calcChain>
</file>

<file path=xl/sharedStrings.xml><?xml version="1.0" encoding="utf-8"?>
<sst xmlns="http://schemas.openxmlformats.org/spreadsheetml/2006/main" count="165" uniqueCount="61">
  <si>
    <t>PacifiCorp</t>
  </si>
  <si>
    <t>PAGE</t>
  </si>
  <si>
    <t>TOTAL</t>
  </si>
  <si>
    <t>WASHINGTON</t>
  </si>
  <si>
    <t>ACCOUNT</t>
  </si>
  <si>
    <t>Type</t>
  </si>
  <si>
    <t>COMPANY</t>
  </si>
  <si>
    <t>FACTOR</t>
  </si>
  <si>
    <t>FACTOR %</t>
  </si>
  <si>
    <t>ALLOCATED</t>
  </si>
  <si>
    <t>REF#</t>
  </si>
  <si>
    <t>Adjustment to Rate Base:</t>
  </si>
  <si>
    <t>Coal Mine</t>
  </si>
  <si>
    <t>RES</t>
  </si>
  <si>
    <t>JBE</t>
  </si>
  <si>
    <t>Misc. Deferred Debits</t>
  </si>
  <si>
    <t>186M</t>
  </si>
  <si>
    <t>Mining Plant Accumulated Depreciation</t>
  </si>
  <si>
    <t>108MP</t>
  </si>
  <si>
    <t>10.4.1</t>
  </si>
  <si>
    <t>PRO</t>
  </si>
  <si>
    <t>Adjustment to Tax:</t>
  </si>
  <si>
    <t>Accumulated Def Inc Tax YE Balance</t>
  </si>
  <si>
    <t>Description of Adjustment:</t>
  </si>
  <si>
    <t>(000's)</t>
  </si>
  <si>
    <t>Bridger Total</t>
  </si>
  <si>
    <t>Actual</t>
  </si>
  <si>
    <t>Description</t>
  </si>
  <si>
    <t>FERC Account</t>
  </si>
  <si>
    <t>AMA Balance</t>
  </si>
  <si>
    <t>Structure, Equipment, Mine Dev.</t>
  </si>
  <si>
    <t>Deferred Long Wall Costs</t>
  </si>
  <si>
    <t>Reclamation Liability</t>
  </si>
  <si>
    <t>Accumulated Depreciation</t>
  </si>
  <si>
    <t>Bonus Bid / Lease Payable</t>
  </si>
  <si>
    <t>TOTAL RATE BASE</t>
  </si>
  <si>
    <t>PacifiCorp Share (66.67%)</t>
  </si>
  <si>
    <t>Ref 8.12</t>
  </si>
  <si>
    <t>Pro Forma</t>
  </si>
  <si>
    <t>Ref 10.4</t>
  </si>
  <si>
    <t>Base Period</t>
  </si>
  <si>
    <t>Materials &amp; Supplies:</t>
  </si>
  <si>
    <t>Obsolete Reserve - Surface</t>
  </si>
  <si>
    <t>Obsolete Reserve - Underground</t>
  </si>
  <si>
    <t>Total Obsolete Reserves</t>
  </si>
  <si>
    <t/>
  </si>
  <si>
    <t>PacifiCorp's 2/3 share:</t>
  </si>
  <si>
    <t>Total of PacifiCorp's share of Obsolete Reserves</t>
  </si>
  <si>
    <t>AMA ADIT 190 Balance at December 2024</t>
  </si>
  <si>
    <t>AMA ADIT 190 Balance at June 30, 2022</t>
  </si>
  <si>
    <t xml:space="preserve"> Tax Model -Inventory Reserve - PMI - Account 287938</t>
  </si>
  <si>
    <t>Washington 2023 General Rate Case</t>
  </si>
  <si>
    <t>June 2022 AMA Balance</t>
  </si>
  <si>
    <t>December 2024 AMA Balance</t>
  </si>
  <si>
    <t>Jim Bridger Mine Rate Base - Year 1</t>
  </si>
  <si>
    <t xml:space="preserve">Jim Bridger Mine Rate Base - Year 1 </t>
  </si>
  <si>
    <t>10.4.2</t>
  </si>
  <si>
    <t xml:space="preserve">The Company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 Electric Plant in Service (EPIS). The normalized costs for BCC provide no return on investment. The return on investment for BCC is removed in the fuels credit which the Company has included as an offset to fuel prices leaving no return in results. This adjustment adds the return into results and stipulated to and approved in Washington UE-032065, and has been included in all GRC filings since. The 2024 rate base balances are being included on an average-of-monthly-average basis, consistent with other pro forma EPIS balances in this GRC.  </t>
  </si>
  <si>
    <t>June 2022 EOP Balance</t>
  </si>
  <si>
    <t>ADIT Balance</t>
  </si>
  <si>
    <t>Pro Forma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</si>
</sst>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
    <numFmt numFmtId="166" formatCode="0.0000%"/>
    <numFmt numFmtId="167" formatCode="[$-409]mmm\-yy;@"/>
  </numFmts>
  <fonts count="5" x14ac:knownFonts="1">
    <font>
      <sz val="12"/>
      <name val="Times New Roman"/>
      <family val="1"/>
    </font>
    <font>
      <sz val="12"/>
      <name val="Times New Roman"/>
      <family val="1"/>
    </font>
    <font>
      <sz val="10"/>
      <name val="Arial"/>
      <family val="2"/>
    </font>
    <font>
      <b/>
      <sz val="10"/>
      <name val="Arial"/>
      <family val="2"/>
    </font>
    <font>
      <u/>
      <sz val="10"/>
      <name val="Arial"/>
      <family val="2"/>
    </font>
  </fonts>
  <fills count="3">
    <fill>
      <patternFill patternType="none"/>
    </fill>
    <fill>
      <patternFill patternType="gray125"/>
    </fill>
    <fill>
      <patternFill patternType="solid">
        <fgColor indexed="41"/>
        <bgColor indexed="64"/>
      </patternFill>
    </fill>
  </fills>
  <borders count="31">
    <border>
      <left/>
      <right/>
      <top/>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2" fillId="0" borderId="0"/>
    <xf numFmtId="0" fontId="1" fillId="0" borderId="0"/>
  </cellStyleXfs>
  <cellXfs count="95">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xf>
    <xf numFmtId="164" fontId="2" fillId="0" borderId="0" xfId="1" applyNumberFormat="1" applyFont="1" applyBorder="1" applyAlignment="1">
      <alignment horizontal="center"/>
    </xf>
    <xf numFmtId="164" fontId="2" fillId="0" borderId="0" xfId="1" applyNumberFormat="1" applyFont="1" applyFill="1" applyBorder="1" applyAlignment="1">
      <alignment horizontal="center"/>
    </xf>
    <xf numFmtId="41" fontId="2" fillId="0" borderId="0" xfId="1" applyNumberFormat="1" applyFont="1" applyBorder="1" applyAlignment="1">
      <alignment horizontal="center"/>
    </xf>
    <xf numFmtId="0" fontId="2" fillId="0" borderId="0" xfId="4" applyFont="1" applyAlignment="1">
      <alignment horizontal="center"/>
    </xf>
    <xf numFmtId="0" fontId="2" fillId="0" borderId="0" xfId="1" applyNumberFormat="1" applyFont="1" applyFill="1" applyBorder="1" applyAlignment="1" applyProtection="1">
      <alignment horizontal="center"/>
      <protection locked="0"/>
    </xf>
    <xf numFmtId="41" fontId="2" fillId="0" borderId="1" xfId="1" applyNumberFormat="1" applyFont="1" applyBorder="1" applyAlignment="1">
      <alignment horizontal="center"/>
    </xf>
    <xf numFmtId="41" fontId="2" fillId="0" borderId="0" xfId="1" applyNumberFormat="1" applyFont="1" applyFill="1" applyBorder="1" applyAlignment="1">
      <alignment horizontal="center"/>
    </xf>
    <xf numFmtId="41" fontId="2" fillId="0" borderId="2" xfId="1" applyNumberFormat="1" applyFont="1" applyFill="1" applyBorder="1" applyAlignment="1">
      <alignment horizontal="center"/>
    </xf>
    <xf numFmtId="41" fontId="2" fillId="0" borderId="1" xfId="1" applyNumberFormat="1" applyFont="1" applyFill="1" applyBorder="1" applyAlignment="1">
      <alignment horizontal="center"/>
    </xf>
    <xf numFmtId="165" fontId="2" fillId="0" borderId="0" xfId="2" applyNumberFormat="1" applyFont="1" applyFill="1" applyBorder="1" applyAlignment="1">
      <alignment horizontal="center"/>
    </xf>
    <xf numFmtId="41" fontId="2" fillId="0" borderId="0" xfId="1" applyNumberFormat="1" applyFont="1" applyAlignment="1">
      <alignment horizontal="center"/>
    </xf>
    <xf numFmtId="0" fontId="2" fillId="0" borderId="6" xfId="0" applyFont="1" applyBorder="1" applyAlignment="1">
      <alignment horizontal="left" vertical="top" indent="1"/>
    </xf>
    <xf numFmtId="0" fontId="2" fillId="0" borderId="8" xfId="0" applyFont="1" applyBorder="1" applyAlignment="1">
      <alignment horizontal="left" vertical="top" indent="1"/>
    </xf>
    <xf numFmtId="0" fontId="2" fillId="0" borderId="0" xfId="0" applyFont="1" applyAlignment="1">
      <alignment horizontal="right"/>
    </xf>
    <xf numFmtId="0" fontId="3" fillId="0" borderId="0" xfId="7" applyFont="1"/>
    <xf numFmtId="10" fontId="2" fillId="0" borderId="0" xfId="0" applyNumberFormat="1" applyFont="1"/>
    <xf numFmtId="41" fontId="2" fillId="0" borderId="0" xfId="0" applyNumberFormat="1" applyFont="1"/>
    <xf numFmtId="0" fontId="3" fillId="0" borderId="0" xfId="7" applyFont="1" applyAlignment="1">
      <alignment horizontal="center" vertical="center"/>
    </xf>
    <xf numFmtId="14" fontId="3" fillId="0" borderId="0" xfId="7" applyNumberFormat="1" applyFont="1" applyAlignment="1">
      <alignment horizontal="center" vertical="center"/>
    </xf>
    <xf numFmtId="14" fontId="2" fillId="0" borderId="0" xfId="0" applyNumberFormat="1"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3" fillId="0" borderId="11" xfId="7" applyFont="1" applyBorder="1" applyAlignment="1">
      <alignment horizontal="center" vertical="center" wrapText="1"/>
    </xf>
    <xf numFmtId="0" fontId="3" fillId="0" borderId="12" xfId="7" applyFont="1" applyBorder="1" applyAlignment="1">
      <alignment horizontal="center" vertical="center" wrapText="1"/>
    </xf>
    <xf numFmtId="167" fontId="3" fillId="0" borderId="12" xfId="7" applyNumberFormat="1" applyFont="1" applyBorder="1" applyAlignment="1">
      <alignment horizontal="center" vertical="center" wrapText="1"/>
    </xf>
    <xf numFmtId="167" fontId="3" fillId="0" borderId="13" xfId="7" applyNumberFormat="1" applyFont="1" applyBorder="1" applyAlignment="1">
      <alignment horizontal="center" vertical="center" wrapText="1"/>
    </xf>
    <xf numFmtId="41" fontId="2" fillId="0" borderId="14" xfId="0" applyNumberFormat="1" applyFont="1" applyBorder="1"/>
    <xf numFmtId="41" fontId="3" fillId="0" borderId="14" xfId="0" applyNumberFormat="1" applyFont="1" applyBorder="1"/>
    <xf numFmtId="41" fontId="3" fillId="0" borderId="15" xfId="0" applyNumberFormat="1" applyFont="1" applyBorder="1"/>
    <xf numFmtId="43" fontId="3" fillId="0" borderId="0" xfId="0" applyNumberFormat="1" applyFont="1"/>
    <xf numFmtId="41" fontId="2" fillId="0" borderId="17" xfId="0" applyNumberFormat="1" applyFont="1" applyBorder="1"/>
    <xf numFmtId="41" fontId="3" fillId="0" borderId="17" xfId="0" applyNumberFormat="1" applyFont="1" applyBorder="1"/>
    <xf numFmtId="41" fontId="3" fillId="0" borderId="18" xfId="0" applyNumberFormat="1" applyFont="1" applyBorder="1"/>
    <xf numFmtId="0" fontId="2" fillId="0" borderId="6" xfId="0" applyFont="1" applyBorder="1"/>
    <xf numFmtId="0" fontId="3" fillId="0" borderId="19" xfId="0" applyFont="1" applyBorder="1"/>
    <xf numFmtId="0" fontId="2" fillId="0" borderId="7" xfId="0" applyFont="1" applyBorder="1"/>
    <xf numFmtId="0" fontId="3" fillId="0" borderId="20" xfId="7" applyFont="1" applyBorder="1" applyAlignment="1">
      <alignment horizontal="center" vertical="center" wrapText="1"/>
    </xf>
    <xf numFmtId="0" fontId="3" fillId="0" borderId="21" xfId="7" applyFont="1" applyBorder="1" applyAlignment="1">
      <alignment horizontal="center" vertical="center" wrapText="1"/>
    </xf>
    <xf numFmtId="41" fontId="2" fillId="0" borderId="22" xfId="0" applyNumberFormat="1" applyFont="1" applyBorder="1"/>
    <xf numFmtId="41" fontId="3" fillId="0" borderId="22" xfId="0" applyNumberFormat="1" applyFont="1" applyBorder="1"/>
    <xf numFmtId="41" fontId="3" fillId="0" borderId="23" xfId="0" applyNumberFormat="1" applyFont="1" applyBorder="1"/>
    <xf numFmtId="0" fontId="3" fillId="0" borderId="0" xfId="0" applyFont="1" applyAlignment="1">
      <alignment horizontal="center" vertical="top"/>
    </xf>
    <xf numFmtId="0" fontId="2" fillId="0" borderId="9" xfId="0" applyFont="1" applyBorder="1" applyAlignment="1">
      <alignment horizontal="center" vertical="center"/>
    </xf>
    <xf numFmtId="0" fontId="2" fillId="0" borderId="0" xfId="0" applyFont="1" applyAlignment="1">
      <alignment horizontal="center" vertical="center"/>
    </xf>
    <xf numFmtId="167" fontId="3" fillId="0" borderId="24" xfId="7" applyNumberFormat="1" applyFont="1" applyBorder="1" applyAlignment="1">
      <alignment horizontal="center" vertical="center" wrapText="1"/>
    </xf>
    <xf numFmtId="41" fontId="3" fillId="0" borderId="0" xfId="0" applyNumberFormat="1" applyFont="1"/>
    <xf numFmtId="41" fontId="3" fillId="0" borderId="27" xfId="0" applyNumberFormat="1" applyFont="1" applyBorder="1"/>
    <xf numFmtId="0" fontId="3" fillId="0" borderId="0" xfId="0" applyFont="1" applyAlignment="1">
      <alignment horizontal="center"/>
    </xf>
    <xf numFmtId="41" fontId="3" fillId="0" borderId="29" xfId="0" applyNumberFormat="1" applyFont="1" applyBorder="1"/>
    <xf numFmtId="0" fontId="3" fillId="0" borderId="0" xfId="7" applyFont="1" applyAlignment="1">
      <alignment horizontal="center" wrapText="1"/>
    </xf>
    <xf numFmtId="0" fontId="2" fillId="0" borderId="0" xfId="9" applyFont="1"/>
    <xf numFmtId="0" fontId="3" fillId="0" borderId="30" xfId="9" applyFont="1" applyBorder="1"/>
    <xf numFmtId="17" fontId="3" fillId="0" borderId="30" xfId="9" quotePrefix="1" applyNumberFormat="1" applyFont="1" applyBorder="1" applyAlignment="1">
      <alignment horizontal="center" vertical="center"/>
    </xf>
    <xf numFmtId="0" fontId="3" fillId="0" borderId="0" xfId="8" applyFont="1"/>
    <xf numFmtId="164" fontId="2" fillId="0" borderId="0" xfId="1" applyNumberFormat="1" applyFont="1"/>
    <xf numFmtId="164" fontId="2" fillId="0" borderId="0" xfId="1" applyNumberFormat="1" applyFont="1" applyFill="1"/>
    <xf numFmtId="164" fontId="2" fillId="2" borderId="0" xfId="1" applyNumberFormat="1" applyFont="1" applyFill="1"/>
    <xf numFmtId="164" fontId="2" fillId="0" borderId="1" xfId="1" applyNumberFormat="1" applyFont="1" applyBorder="1"/>
    <xf numFmtId="0" fontId="2" fillId="0" borderId="0" xfId="9" quotePrefix="1" applyFont="1"/>
    <xf numFmtId="164" fontId="3" fillId="0" borderId="1" xfId="1" applyNumberFormat="1" applyFont="1" applyBorder="1"/>
    <xf numFmtId="164" fontId="3" fillId="0" borderId="0" xfId="1" applyNumberFormat="1" applyFont="1" applyFill="1"/>
    <xf numFmtId="164" fontId="2" fillId="0" borderId="1" xfId="1" applyNumberFormat="1" applyFont="1" applyFill="1" applyBorder="1"/>
    <xf numFmtId="0" fontId="3" fillId="0" borderId="0" xfId="9" applyFont="1"/>
    <xf numFmtId="0" fontId="2" fillId="0" borderId="0" xfId="0" applyFont="1" applyFill="1"/>
    <xf numFmtId="0" fontId="2" fillId="0" borderId="0" xfId="0" applyFont="1" applyFill="1" applyAlignment="1">
      <alignment horizontal="center"/>
    </xf>
    <xf numFmtId="0" fontId="2" fillId="0" borderId="0" xfId="4" applyFont="1" applyFill="1" applyAlignment="1">
      <alignment horizontal="center"/>
    </xf>
    <xf numFmtId="165" fontId="2" fillId="0" borderId="0" xfId="5" applyNumberFormat="1" applyFont="1" applyFill="1" applyAlignment="1">
      <alignment horizontal="center"/>
    </xf>
    <xf numFmtId="0" fontId="3" fillId="0" borderId="0" xfId="0" applyFont="1" applyFill="1"/>
    <xf numFmtId="0" fontId="3" fillId="0" borderId="0" xfId="0" applyFont="1" applyFill="1" applyAlignment="1">
      <alignment horizontal="left"/>
    </xf>
    <xf numFmtId="166" fontId="2" fillId="0" borderId="0" xfId="2" applyNumberFormat="1" applyFont="1" applyFill="1" applyAlignment="1">
      <alignment horizontal="center"/>
    </xf>
    <xf numFmtId="0" fontId="2" fillId="0" borderId="0" xfId="0" applyFont="1" applyFill="1" applyAlignment="1">
      <alignment horizontal="left"/>
    </xf>
    <xf numFmtId="0" fontId="2" fillId="0" borderId="0" xfId="6" applyFont="1" applyFill="1"/>
    <xf numFmtId="0" fontId="2" fillId="0" borderId="3" xfId="0" applyFont="1" applyBorder="1"/>
    <xf numFmtId="0" fontId="2" fillId="0" borderId="0" xfId="8" applyFont="1"/>
    <xf numFmtId="0" fontId="2" fillId="0" borderId="6" xfId="7" applyFont="1" applyBorder="1" applyAlignment="1">
      <alignment horizontal="left" indent="1"/>
    </xf>
    <xf numFmtId="0" fontId="2" fillId="0" borderId="14" xfId="7" applyFont="1" applyBorder="1" applyAlignment="1">
      <alignment horizontal="center"/>
    </xf>
    <xf numFmtId="41" fontId="2" fillId="0" borderId="0" xfId="8" applyNumberFormat="1" applyFont="1"/>
    <xf numFmtId="0" fontId="2" fillId="0" borderId="16" xfId="7" applyFont="1" applyBorder="1" applyAlignment="1">
      <alignment horizontal="left"/>
    </xf>
    <xf numFmtId="0" fontId="2" fillId="0" borderId="17" xfId="7" applyFont="1" applyBorder="1" applyAlignment="1">
      <alignment horizontal="left"/>
    </xf>
    <xf numFmtId="0" fontId="2" fillId="0" borderId="4" xfId="0" applyFont="1" applyBorder="1" applyAlignment="1">
      <alignment horizontal="left" vertical="top" wrapText="1" indent="1"/>
    </xf>
    <xf numFmtId="0" fontId="2" fillId="0" borderId="5" xfId="0" applyFont="1" applyBorder="1" applyAlignment="1">
      <alignment horizontal="left" vertical="top" wrapText="1" indent="1"/>
    </xf>
    <xf numFmtId="0" fontId="2" fillId="0" borderId="0" xfId="0" applyFont="1" applyBorder="1" applyAlignment="1">
      <alignment horizontal="left" vertical="top" wrapText="1" indent="1"/>
    </xf>
    <xf numFmtId="0" fontId="2" fillId="0" borderId="7" xfId="0" applyFont="1" applyBorder="1" applyAlignment="1">
      <alignment horizontal="left" vertical="top" wrapText="1" indent="1"/>
    </xf>
    <xf numFmtId="0" fontId="2" fillId="0" borderId="9" xfId="0" applyFont="1" applyBorder="1" applyAlignment="1">
      <alignment horizontal="left" vertical="top" wrapText="1" indent="1"/>
    </xf>
    <xf numFmtId="0" fontId="2" fillId="0" borderId="10" xfId="0" applyFont="1" applyBorder="1" applyAlignment="1">
      <alignment horizontal="left" vertical="top" wrapText="1" indent="1"/>
    </xf>
    <xf numFmtId="0" fontId="3" fillId="0" borderId="25" xfId="7" applyFont="1" applyBorder="1" applyAlignment="1">
      <alignment horizontal="center" wrapText="1"/>
    </xf>
    <xf numFmtId="0" fontId="3" fillId="0" borderId="26" xfId="7" applyFont="1" applyBorder="1" applyAlignment="1">
      <alignment horizontal="center" wrapText="1"/>
    </xf>
    <xf numFmtId="0" fontId="3" fillId="0" borderId="20" xfId="7" applyFont="1" applyBorder="1" applyAlignment="1">
      <alignment horizontal="center" wrapText="1"/>
    </xf>
    <xf numFmtId="0" fontId="3" fillId="0" borderId="28" xfId="7" applyFont="1" applyBorder="1" applyAlignment="1">
      <alignment horizontal="center" wrapText="1"/>
    </xf>
  </cellXfs>
  <cellStyles count="10">
    <cellStyle name="Comma" xfId="1" builtinId="3"/>
    <cellStyle name="Normal" xfId="0" builtinId="0"/>
    <cellStyle name="Normal 12 2" xfId="9" xr:uid="{F2DC1AA9-1F20-4C6E-A570-21CD14CFCA7D}"/>
    <cellStyle name="Normal 3" xfId="3" xr:uid="{EA2E6212-41E1-40D2-A30E-93A129F386C7}"/>
    <cellStyle name="Normal 43" xfId="6" xr:uid="{D0DF945E-B048-4CCE-B33E-28857CFC3209}"/>
    <cellStyle name="Normal_Adjustment Template" xfId="4" xr:uid="{10C290A2-B566-4975-9E46-EC30E11D2114}"/>
    <cellStyle name="Normal_Bridger Coal Adjustment" xfId="7" xr:uid="{15E2FC58-00CA-4B2E-86ED-E854E0A02F13}"/>
    <cellStyle name="Normal_Bridger Mine RateBase Forecast FY06 - FY09 v3a" xfId="8" xr:uid="{90D8A998-D24E-410D-A0C6-169B70050F6F}"/>
    <cellStyle name="Percent" xfId="2" builtinId="5"/>
    <cellStyle name="Percent 18" xfId="5" xr:uid="{66F4C439-3935-4724-BBED-53B7C04E3F26}"/>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cificorp.us\REGULATN\PA&amp;D\DSMRecov\2001\RECOV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lcshrn102\SHR02\SLREG1\ARCHIVE\2000\Oregon%20SB1149\CA%20Removed\1999%20RFM%20(CA%20and%20Centralia%20Remov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Q:\Documents%20and%20Settings\p08380\Local%20Settings\Temporary%20Internet%20Files\Content.Outlook\D9AKUJ8D\Cottonwood%20Lease%20Evaluation%20-%20DC%20Mine%20Access%20-%207-6-12%20rev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cificorp.us\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0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lcshrn102\SHR02\Groups\SLREG1\ARCHIVE\2005\Wyoming%20GRC\SEPT%202006\Models\JAM%20-%20WY%20Sep%202006%20GR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lcshrn102\SHR02\Groups\SLREG1\ARCHIVE\2004\Balanced%20Scorecard\2005%20Comparisons\ROE%20-%20Q3\Bus%20U%20Comparisons\2005%20Run%20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newweb.pacificorp.com/REGULATN/ER/0306%20Idaho%20GRC/FY%2006%20Models/RAM%20FY06%20ID%20M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Joanne\SAP\RC_CCvloo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Summary"/>
      <sheetName val="Operating Cost Summary"/>
      <sheetName val="Pre 2012 Investment"/>
      <sheetName val="FAS 158-112"/>
      <sheetName val="CAPEX"/>
      <sheetName val="% Depletion"/>
      <sheetName val="Royalty-Taxes"/>
      <sheetName val="Advance Royalties"/>
      <sheetName val="Final Reclamation"/>
      <sheetName val="Transportation"/>
      <sheetName val="External Coal"/>
      <sheetName val="PE - Fin model inputs"/>
      <sheetName val="Fin. Summary"/>
      <sheetName val="Options"/>
      <sheetName val="Recovery Rpt"/>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8">
          <cell r="B8">
            <v>3</v>
          </cell>
        </row>
      </sheetData>
      <sheetData sheetId="14" refreshError="1"/>
      <sheetData sheetId="15" refreshError="1">
        <row r="13">
          <cell r="B13">
            <v>2013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59-61"/>
      <sheetName val="61-62"/>
      <sheetName val="62-63"/>
      <sheetName val="blks04"/>
    </sheetNames>
    <sheetDataSet>
      <sheetData sheetId="0" refreshError="1"/>
      <sheetData sheetId="1" refreshError="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51E19-7D07-4364-B279-355D6A458701}">
  <sheetPr>
    <pageSetUpPr fitToPage="1"/>
  </sheetPr>
  <dimension ref="A2:J400"/>
  <sheetViews>
    <sheetView tabSelected="1" view="pageBreakPreview" zoomScale="85" zoomScaleNormal="100" zoomScaleSheetLayoutView="85" workbookViewId="0">
      <selection activeCell="M32" sqref="M32"/>
    </sheetView>
  </sheetViews>
  <sheetFormatPr defaultColWidth="8.75" defaultRowHeight="12.75" x14ac:dyDescent="0.2"/>
  <cols>
    <col min="1" max="1" width="2.25" style="1" customWidth="1"/>
    <col min="2" max="2" width="3.25" style="1" customWidth="1"/>
    <col min="3" max="3" width="28.625" style="1" customWidth="1"/>
    <col min="4" max="4" width="8.625" style="1" bestFit="1" customWidth="1"/>
    <col min="5" max="5" width="5.375" style="1" bestFit="1" customWidth="1"/>
    <col min="6" max="6" width="12.5" style="1" bestFit="1" customWidth="1"/>
    <col min="7" max="7" width="7.375" style="1" bestFit="1" customWidth="1"/>
    <col min="8" max="8" width="9.375" style="1" bestFit="1" customWidth="1"/>
    <col min="9" max="9" width="11.875" style="1" bestFit="1" customWidth="1"/>
    <col min="10" max="10" width="5.375" style="1" bestFit="1" customWidth="1"/>
    <col min="11" max="16384" width="8.75" style="1"/>
  </cols>
  <sheetData>
    <row r="2" spans="2:10" x14ac:dyDescent="0.2">
      <c r="B2" s="2" t="s">
        <v>0</v>
      </c>
      <c r="D2" s="3"/>
      <c r="E2" s="3"/>
      <c r="F2" s="3"/>
      <c r="G2" s="3"/>
      <c r="H2" s="3"/>
      <c r="I2" s="19" t="s">
        <v>1</v>
      </c>
      <c r="J2" s="3">
        <v>10.4</v>
      </c>
    </row>
    <row r="3" spans="2:10" x14ac:dyDescent="0.2">
      <c r="B3" s="2" t="s">
        <v>51</v>
      </c>
      <c r="D3" s="3"/>
      <c r="E3" s="3"/>
      <c r="F3" s="3"/>
      <c r="G3" s="3"/>
      <c r="H3" s="3"/>
      <c r="I3" s="3"/>
      <c r="J3" s="3"/>
    </row>
    <row r="4" spans="2:10" x14ac:dyDescent="0.2">
      <c r="B4" s="2" t="s">
        <v>54</v>
      </c>
      <c r="D4" s="3"/>
      <c r="E4" s="3"/>
      <c r="F4" s="3"/>
      <c r="G4" s="3"/>
      <c r="H4" s="3"/>
      <c r="I4" s="3"/>
      <c r="J4" s="3"/>
    </row>
    <row r="5" spans="2:10" x14ac:dyDescent="0.2">
      <c r="D5" s="3"/>
      <c r="E5" s="3"/>
      <c r="F5" s="3"/>
      <c r="G5" s="3"/>
      <c r="H5" s="3"/>
      <c r="I5" s="3"/>
      <c r="J5" s="3"/>
    </row>
    <row r="6" spans="2:10" x14ac:dyDescent="0.2">
      <c r="D6" s="3"/>
      <c r="E6" s="3"/>
      <c r="F6" s="3"/>
      <c r="G6" s="3"/>
      <c r="H6" s="3"/>
      <c r="I6" s="3"/>
      <c r="J6" s="3"/>
    </row>
    <row r="7" spans="2:10" x14ac:dyDescent="0.2">
      <c r="D7" s="3"/>
      <c r="E7" s="3"/>
      <c r="F7" s="3" t="s">
        <v>2</v>
      </c>
      <c r="G7" s="3"/>
      <c r="H7" s="3"/>
      <c r="I7" s="3" t="s">
        <v>3</v>
      </c>
      <c r="J7" s="3"/>
    </row>
    <row r="8" spans="2:10" x14ac:dyDescent="0.2">
      <c r="D8" s="4" t="s">
        <v>4</v>
      </c>
      <c r="E8" s="4" t="s">
        <v>5</v>
      </c>
      <c r="F8" s="4" t="s">
        <v>6</v>
      </c>
      <c r="G8" s="4" t="s">
        <v>7</v>
      </c>
      <c r="H8" s="4" t="s">
        <v>8</v>
      </c>
      <c r="I8" s="4" t="s">
        <v>9</v>
      </c>
      <c r="J8" s="4" t="s">
        <v>10</v>
      </c>
    </row>
    <row r="9" spans="2:10" x14ac:dyDescent="0.2">
      <c r="B9" s="5" t="s">
        <v>11</v>
      </c>
      <c r="D9" s="3"/>
      <c r="E9" s="3"/>
      <c r="F9" s="3"/>
      <c r="G9" s="3"/>
      <c r="H9" s="3"/>
      <c r="I9" s="6"/>
      <c r="J9" s="3"/>
    </row>
    <row r="10" spans="2:10" x14ac:dyDescent="0.2">
      <c r="B10" s="69" t="s">
        <v>12</v>
      </c>
      <c r="C10" s="69"/>
      <c r="D10" s="70">
        <v>399</v>
      </c>
      <c r="E10" s="7" t="s">
        <v>13</v>
      </c>
      <c r="F10" s="12">
        <f>'10.4.1 '!P8*1000*(2/3)</f>
        <v>273171318.71555555</v>
      </c>
      <c r="G10" s="71" t="s">
        <v>14</v>
      </c>
      <c r="H10" s="72">
        <v>0.22613352113854845</v>
      </c>
      <c r="I10" s="6">
        <f>F10*H10</f>
        <v>61773192.175209239</v>
      </c>
      <c r="J10" s="10"/>
    </row>
    <row r="11" spans="2:10" x14ac:dyDescent="0.2">
      <c r="B11" s="69" t="s">
        <v>15</v>
      </c>
      <c r="C11" s="69"/>
      <c r="D11" s="70" t="s">
        <v>16</v>
      </c>
      <c r="E11" s="7" t="s">
        <v>13</v>
      </c>
      <c r="F11" s="12">
        <f>'10.4.1 '!P9*1000*(2/3)</f>
        <v>572977.3780555554</v>
      </c>
      <c r="G11" s="71" t="s">
        <v>14</v>
      </c>
      <c r="H11" s="72">
        <v>0.22613352113854845</v>
      </c>
      <c r="I11" s="6">
        <f>F11*H11</f>
        <v>129569.39203243601</v>
      </c>
      <c r="J11" s="10"/>
    </row>
    <row r="12" spans="2:10" x14ac:dyDescent="0.2">
      <c r="B12" s="69" t="s">
        <v>17</v>
      </c>
      <c r="C12" s="69"/>
      <c r="D12" s="70" t="s">
        <v>18</v>
      </c>
      <c r="E12" s="7" t="s">
        <v>13</v>
      </c>
      <c r="F12" s="12">
        <f>'10.4.1 '!P11*1000*(2/3)</f>
        <v>-241236715.21053302</v>
      </c>
      <c r="G12" s="71" t="s">
        <v>14</v>
      </c>
      <c r="H12" s="72">
        <v>0.22613352113854845</v>
      </c>
      <c r="I12" s="6">
        <f>F12*H12</f>
        <v>-54551707.838455066</v>
      </c>
      <c r="J12" s="10"/>
    </row>
    <row r="13" spans="2:10" ht="13.5" thickBot="1" x14ac:dyDescent="0.25">
      <c r="B13" s="73" t="s">
        <v>52</v>
      </c>
      <c r="C13" s="69"/>
      <c r="D13" s="70"/>
      <c r="E13" s="70"/>
      <c r="F13" s="14">
        <f>SUM(F10:F12)</f>
        <v>32507580.883078098</v>
      </c>
      <c r="G13" s="71"/>
      <c r="H13" s="77"/>
      <c r="I13" s="11">
        <f>SUM(I10:I12)</f>
        <v>7351053.7287866101</v>
      </c>
      <c r="J13" s="10" t="s">
        <v>19</v>
      </c>
    </row>
    <row r="14" spans="2:10" ht="13.5" thickTop="1" x14ac:dyDescent="0.2">
      <c r="B14" s="69"/>
      <c r="C14" s="69"/>
      <c r="D14" s="70"/>
      <c r="E14" s="70"/>
      <c r="F14" s="12"/>
      <c r="G14" s="71"/>
      <c r="H14" s="77"/>
      <c r="I14" s="6"/>
      <c r="J14" s="10"/>
    </row>
    <row r="15" spans="2:10" x14ac:dyDescent="0.2">
      <c r="B15" s="73"/>
      <c r="C15" s="69"/>
      <c r="D15" s="69"/>
      <c r="E15" s="69"/>
      <c r="F15" s="69"/>
      <c r="G15" s="69"/>
      <c r="H15" s="69"/>
    </row>
    <row r="16" spans="2:10" x14ac:dyDescent="0.2">
      <c r="B16" s="69" t="s">
        <v>12</v>
      </c>
      <c r="C16" s="69"/>
      <c r="D16" s="70">
        <v>399</v>
      </c>
      <c r="E16" s="7" t="s">
        <v>13</v>
      </c>
      <c r="F16" s="12">
        <f>F31-F10</f>
        <v>-100926384.01555562</v>
      </c>
      <c r="G16" s="71" t="s">
        <v>14</v>
      </c>
      <c r="H16" s="72">
        <v>0.22613352113854845</v>
      </c>
      <c r="I16" s="6">
        <f>F16*H16</f>
        <v>-22822838.593218904</v>
      </c>
      <c r="J16" s="10"/>
    </row>
    <row r="17" spans="2:10" x14ac:dyDescent="0.2">
      <c r="B17" s="69" t="s">
        <v>15</v>
      </c>
      <c r="C17" s="69"/>
      <c r="D17" s="70" t="s">
        <v>16</v>
      </c>
      <c r="E17" s="7" t="s">
        <v>13</v>
      </c>
      <c r="F17" s="12">
        <f>F32-F11</f>
        <v>-572977.3780555554</v>
      </c>
      <c r="G17" s="71" t="s">
        <v>14</v>
      </c>
      <c r="H17" s="72">
        <v>0.22613352113854845</v>
      </c>
      <c r="I17" s="6">
        <f>F17*H17</f>
        <v>-129569.39203243601</v>
      </c>
      <c r="J17" s="10"/>
    </row>
    <row r="18" spans="2:10" x14ac:dyDescent="0.2">
      <c r="B18" s="69" t="s">
        <v>17</v>
      </c>
      <c r="C18" s="69"/>
      <c r="D18" s="70" t="s">
        <v>18</v>
      </c>
      <c r="E18" s="7" t="s">
        <v>13</v>
      </c>
      <c r="F18" s="13">
        <f>F33-F12</f>
        <v>97708051.023866415</v>
      </c>
      <c r="G18" s="71" t="s">
        <v>14</v>
      </c>
      <c r="H18" s="72">
        <v>0.22613352113854845</v>
      </c>
      <c r="I18" s="6">
        <f>F18*H18</f>
        <v>22095065.621611867</v>
      </c>
      <c r="J18" s="10"/>
    </row>
    <row r="19" spans="2:10" ht="13.5" thickBot="1" x14ac:dyDescent="0.25">
      <c r="B19" s="73" t="s">
        <v>58</v>
      </c>
      <c r="C19" s="69"/>
      <c r="D19" s="70"/>
      <c r="E19" s="70"/>
      <c r="F19" s="14">
        <f>SUM(F16:F18)</f>
        <v>-3791310.3697447628</v>
      </c>
      <c r="G19" s="71"/>
      <c r="H19" s="77"/>
      <c r="I19" s="11">
        <f>SUM(I16:I18)</f>
        <v>-857342.36363947392</v>
      </c>
      <c r="J19" s="10"/>
    </row>
    <row r="20" spans="2:10" ht="13.5" thickTop="1" x14ac:dyDescent="0.2">
      <c r="B20" s="69"/>
      <c r="C20" s="69"/>
      <c r="D20" s="70"/>
      <c r="E20" s="70"/>
      <c r="F20" s="12"/>
      <c r="G20" s="71"/>
      <c r="H20" s="77"/>
      <c r="I20" s="8"/>
      <c r="J20" s="10"/>
    </row>
    <row r="21" spans="2:10" x14ac:dyDescent="0.2">
      <c r="B21" s="73"/>
      <c r="C21" s="69"/>
      <c r="D21" s="70"/>
      <c r="E21" s="70"/>
      <c r="F21" s="12"/>
      <c r="G21" s="71"/>
      <c r="H21" s="15"/>
      <c r="I21" s="7"/>
      <c r="J21" s="10"/>
    </row>
    <row r="22" spans="2:10" x14ac:dyDescent="0.2">
      <c r="B22" s="69" t="s">
        <v>12</v>
      </c>
      <c r="C22" s="69"/>
      <c r="D22" s="70">
        <v>399</v>
      </c>
      <c r="E22" s="7" t="s">
        <v>20</v>
      </c>
      <c r="F22" s="12">
        <f>F37-F31</f>
        <v>4961253.8955555856</v>
      </c>
      <c r="G22" s="71" t="s">
        <v>14</v>
      </c>
      <c r="H22" s="72">
        <v>0.22613352113854845</v>
      </c>
      <c r="I22" s="6">
        <f>F22*H22</f>
        <v>1121905.8126643249</v>
      </c>
      <c r="J22" s="10"/>
    </row>
    <row r="23" spans="2:10" x14ac:dyDescent="0.2">
      <c r="B23" s="69" t="s">
        <v>15</v>
      </c>
      <c r="C23" s="69"/>
      <c r="D23" s="70" t="s">
        <v>16</v>
      </c>
      <c r="E23" s="7" t="s">
        <v>20</v>
      </c>
      <c r="F23" s="12">
        <f>F38-F32</f>
        <v>0</v>
      </c>
      <c r="G23" s="71" t="s">
        <v>14</v>
      </c>
      <c r="H23" s="72">
        <v>0.22613352113854845</v>
      </c>
      <c r="I23" s="6">
        <f>F23*H23</f>
        <v>0</v>
      </c>
      <c r="J23" s="10"/>
    </row>
    <row r="24" spans="2:10" x14ac:dyDescent="0.2">
      <c r="B24" s="69" t="s">
        <v>17</v>
      </c>
      <c r="C24" s="69"/>
      <c r="D24" s="70" t="s">
        <v>18</v>
      </c>
      <c r="E24" s="7" t="s">
        <v>20</v>
      </c>
      <c r="F24" s="12">
        <f>F39-F33</f>
        <v>-10094717.604841679</v>
      </c>
      <c r="G24" s="71" t="s">
        <v>14</v>
      </c>
      <c r="H24" s="72">
        <v>0.22613352113854845</v>
      </c>
      <c r="I24" s="6">
        <f>F24*H24</f>
        <v>-2282754.036882143</v>
      </c>
      <c r="J24" s="10"/>
    </row>
    <row r="25" spans="2:10" ht="13.5" thickBot="1" x14ac:dyDescent="0.25">
      <c r="B25" s="73" t="s">
        <v>53</v>
      </c>
      <c r="C25" s="69"/>
      <c r="D25" s="70"/>
      <c r="E25" s="70"/>
      <c r="F25" s="14">
        <f>SUM(F22:F24)</f>
        <v>-5133463.7092860937</v>
      </c>
      <c r="G25" s="71"/>
      <c r="H25" s="77"/>
      <c r="I25" s="11">
        <f>SUM(I22:I24)</f>
        <v>-1160848.2242178181</v>
      </c>
      <c r="J25" s="10"/>
    </row>
    <row r="26" spans="2:10" ht="13.5" thickTop="1" x14ac:dyDescent="0.2">
      <c r="B26" s="73"/>
      <c r="C26" s="69"/>
      <c r="D26" s="70"/>
      <c r="E26" s="70"/>
      <c r="F26" s="12"/>
      <c r="G26" s="71"/>
      <c r="H26" s="77"/>
      <c r="I26" s="8"/>
      <c r="J26" s="10"/>
    </row>
    <row r="27" spans="2:10" x14ac:dyDescent="0.2">
      <c r="B27" s="74" t="s">
        <v>21</v>
      </c>
      <c r="C27" s="69"/>
      <c r="D27" s="70"/>
      <c r="E27" s="70"/>
      <c r="F27" s="12"/>
      <c r="G27" s="70"/>
      <c r="H27" s="75"/>
      <c r="I27" s="16"/>
      <c r="J27" s="3"/>
    </row>
    <row r="28" spans="2:10" x14ac:dyDescent="0.2">
      <c r="B28" s="76" t="s">
        <v>22</v>
      </c>
      <c r="C28" s="69"/>
      <c r="D28" s="70">
        <v>190</v>
      </c>
      <c r="E28" s="7" t="s">
        <v>20</v>
      </c>
      <c r="F28" s="12">
        <f>'10.4.2'!B37</f>
        <v>-535010.67399200005</v>
      </c>
      <c r="G28" s="70" t="s">
        <v>14</v>
      </c>
      <c r="H28" s="72">
        <v>0.22613352113854845</v>
      </c>
      <c r="I28" s="6">
        <f>F28*H28</f>
        <v>-120983.847556519</v>
      </c>
      <c r="J28" s="3" t="s">
        <v>56</v>
      </c>
    </row>
    <row r="29" spans="2:10" x14ac:dyDescent="0.2">
      <c r="D29" s="3"/>
      <c r="E29" s="3"/>
      <c r="F29" s="8"/>
      <c r="G29" s="9"/>
      <c r="H29" s="15"/>
      <c r="I29" s="7"/>
      <c r="J29" s="10"/>
    </row>
    <row r="30" spans="2:10" x14ac:dyDescent="0.2">
      <c r="B30" s="2" t="s">
        <v>58</v>
      </c>
      <c r="D30" s="3"/>
      <c r="E30" s="3"/>
      <c r="F30" s="8"/>
      <c r="G30" s="9"/>
      <c r="H30" s="15"/>
      <c r="I30" s="7"/>
      <c r="J30" s="10"/>
    </row>
    <row r="31" spans="2:10" x14ac:dyDescent="0.2">
      <c r="B31" s="1" t="s">
        <v>12</v>
      </c>
      <c r="D31" s="3"/>
      <c r="E31" s="3"/>
      <c r="F31" s="8">
        <f>'10.4.1 '!O8*1000*(2/3)</f>
        <v>172244934.69999993</v>
      </c>
      <c r="G31" s="9"/>
      <c r="H31" s="15"/>
      <c r="I31" s="7"/>
      <c r="J31" s="10"/>
    </row>
    <row r="32" spans="2:10" x14ac:dyDescent="0.2">
      <c r="B32" s="1" t="s">
        <v>15</v>
      </c>
      <c r="D32" s="3"/>
      <c r="E32" s="3"/>
      <c r="F32" s="8">
        <f>'10.4.1 '!O9*1000*(2/3)</f>
        <v>0</v>
      </c>
      <c r="G32" s="3"/>
      <c r="H32" s="15"/>
      <c r="I32" s="7"/>
      <c r="J32" s="10"/>
    </row>
    <row r="33" spans="2:10" x14ac:dyDescent="0.2">
      <c r="B33" s="1" t="s">
        <v>17</v>
      </c>
      <c r="D33" s="3"/>
      <c r="E33" s="3"/>
      <c r="F33" s="8">
        <f>'10.4.1 '!O11*1000*(2/3)</f>
        <v>-143528664.18666661</v>
      </c>
      <c r="G33" s="3"/>
      <c r="H33" s="15"/>
      <c r="I33" s="7"/>
      <c r="J33" s="10"/>
    </row>
    <row r="34" spans="2:10" ht="13.5" thickBot="1" x14ac:dyDescent="0.25">
      <c r="D34" s="3"/>
      <c r="E34" s="3"/>
      <c r="F34" s="14">
        <f>SUM(F31:F33)</f>
        <v>28716270.513333321</v>
      </c>
      <c r="G34" s="3"/>
      <c r="H34" s="15"/>
      <c r="I34" s="7"/>
      <c r="J34" s="10" t="s">
        <v>19</v>
      </c>
    </row>
    <row r="35" spans="2:10" ht="13.5" thickTop="1" x14ac:dyDescent="0.2">
      <c r="D35" s="3"/>
      <c r="E35" s="3"/>
      <c r="F35" s="8"/>
      <c r="G35" s="3"/>
      <c r="H35" s="15"/>
      <c r="I35" s="7"/>
      <c r="J35" s="10"/>
    </row>
    <row r="36" spans="2:10" x14ac:dyDescent="0.2">
      <c r="B36" s="2" t="s">
        <v>53</v>
      </c>
      <c r="D36" s="3"/>
      <c r="E36" s="3"/>
      <c r="F36" s="8"/>
      <c r="G36" s="3"/>
      <c r="H36" s="15"/>
      <c r="I36" s="7"/>
      <c r="J36" s="10"/>
    </row>
    <row r="37" spans="2:10" x14ac:dyDescent="0.2">
      <c r="B37" s="1" t="s">
        <v>12</v>
      </c>
      <c r="D37" s="3"/>
      <c r="E37" s="3"/>
      <c r="F37" s="8">
        <f>'10.4.1 '!P20*1000*(2/3)</f>
        <v>177206188.59555551</v>
      </c>
      <c r="G37" s="9"/>
      <c r="H37" s="15"/>
      <c r="I37" s="7"/>
      <c r="J37" s="10"/>
    </row>
    <row r="38" spans="2:10" x14ac:dyDescent="0.2">
      <c r="B38" s="1" t="s">
        <v>15</v>
      </c>
      <c r="D38" s="3"/>
      <c r="E38" s="3"/>
      <c r="F38" s="8">
        <f>'10.4.1 '!P21*1000*(2/3)</f>
        <v>0</v>
      </c>
      <c r="G38" s="9"/>
      <c r="H38" s="15"/>
      <c r="I38" s="7"/>
      <c r="J38" s="10"/>
    </row>
    <row r="39" spans="2:10" x14ac:dyDescent="0.2">
      <c r="B39" s="1" t="s">
        <v>17</v>
      </c>
      <c r="D39" s="3"/>
      <c r="E39" s="3"/>
      <c r="F39" s="8">
        <f>'10.4.1 '!P23*1000*(2/3)</f>
        <v>-153623381.79150829</v>
      </c>
      <c r="G39" s="9"/>
      <c r="H39" s="15"/>
      <c r="I39" s="7"/>
      <c r="J39" s="10"/>
    </row>
    <row r="40" spans="2:10" ht="13.5" thickBot="1" x14ac:dyDescent="0.25">
      <c r="D40" s="3"/>
      <c r="E40" s="3"/>
      <c r="F40" s="14">
        <f>SUM(F37:F39)</f>
        <v>23582806.804047227</v>
      </c>
      <c r="G40" s="9"/>
      <c r="H40" s="15"/>
      <c r="I40" s="7"/>
      <c r="J40" s="10" t="s">
        <v>19</v>
      </c>
    </row>
    <row r="41" spans="2:10" ht="13.5" thickTop="1" x14ac:dyDescent="0.2">
      <c r="D41" s="3"/>
      <c r="E41" s="3"/>
      <c r="F41" s="12"/>
      <c r="G41" s="9"/>
      <c r="H41" s="15"/>
      <c r="I41" s="7"/>
      <c r="J41" s="10"/>
    </row>
    <row r="42" spans="2:10" x14ac:dyDescent="0.2">
      <c r="D42" s="3"/>
      <c r="E42" s="3"/>
      <c r="F42" s="12"/>
      <c r="G42" s="9"/>
      <c r="H42" s="15"/>
      <c r="I42" s="7"/>
      <c r="J42" s="10"/>
    </row>
    <row r="43" spans="2:10" x14ac:dyDescent="0.2">
      <c r="D43" s="3"/>
      <c r="E43" s="3"/>
      <c r="F43" s="12"/>
      <c r="G43" s="9"/>
      <c r="H43" s="15"/>
      <c r="I43" s="7"/>
      <c r="J43" s="10"/>
    </row>
    <row r="44" spans="2:10" x14ac:dyDescent="0.2">
      <c r="D44" s="3"/>
      <c r="E44" s="3"/>
      <c r="F44" s="12"/>
      <c r="G44" s="9"/>
      <c r="H44" s="15"/>
      <c r="I44" s="7"/>
      <c r="J44" s="10"/>
    </row>
    <row r="45" spans="2:10" x14ac:dyDescent="0.2">
      <c r="D45" s="3"/>
      <c r="E45" s="3"/>
      <c r="F45" s="12"/>
      <c r="G45" s="9"/>
      <c r="H45" s="15"/>
      <c r="I45" s="7"/>
      <c r="J45" s="10"/>
    </row>
    <row r="46" spans="2:10" x14ac:dyDescent="0.2">
      <c r="D46" s="3"/>
      <c r="E46" s="3"/>
      <c r="F46" s="12"/>
      <c r="G46" s="9"/>
      <c r="H46" s="15"/>
      <c r="I46" s="7"/>
      <c r="J46" s="10"/>
    </row>
    <row r="47" spans="2:10" x14ac:dyDescent="0.2">
      <c r="D47" s="3"/>
      <c r="E47" s="3"/>
      <c r="F47" s="12"/>
      <c r="G47" s="9"/>
      <c r="H47" s="15"/>
      <c r="I47" s="7"/>
      <c r="J47" s="10"/>
    </row>
    <row r="48" spans="2:10" x14ac:dyDescent="0.2">
      <c r="D48" s="3"/>
      <c r="E48" s="3"/>
      <c r="F48" s="12"/>
      <c r="G48" s="9"/>
      <c r="H48" s="15"/>
      <c r="I48" s="7"/>
      <c r="J48" s="10"/>
    </row>
    <row r="49" spans="1:10" x14ac:dyDescent="0.2">
      <c r="D49" s="3"/>
      <c r="E49" s="3"/>
      <c r="F49" s="12"/>
      <c r="G49" s="9"/>
      <c r="H49" s="15"/>
      <c r="I49" s="7"/>
      <c r="J49" s="10"/>
    </row>
    <row r="50" spans="1:10" x14ac:dyDescent="0.2">
      <c r="D50" s="3"/>
      <c r="E50" s="3"/>
      <c r="F50" s="12"/>
      <c r="G50" s="9"/>
      <c r="H50" s="15"/>
      <c r="I50" s="7"/>
      <c r="J50" s="10"/>
    </row>
    <row r="51" spans="1:10" x14ac:dyDescent="0.2">
      <c r="D51" s="3"/>
      <c r="E51" s="3"/>
      <c r="F51" s="12"/>
      <c r="G51" s="9"/>
      <c r="H51" s="15"/>
      <c r="I51" s="7"/>
      <c r="J51" s="10"/>
    </row>
    <row r="52" spans="1:10" ht="13.5" thickBot="1" x14ac:dyDescent="0.25">
      <c r="B52" s="2" t="s">
        <v>23</v>
      </c>
      <c r="D52" s="3"/>
      <c r="E52" s="3"/>
      <c r="F52" s="12"/>
      <c r="G52" s="9"/>
      <c r="H52" s="15"/>
      <c r="I52" s="7"/>
      <c r="J52" s="10"/>
    </row>
    <row r="53" spans="1:10" ht="15.75" customHeight="1" x14ac:dyDescent="0.2">
      <c r="A53" s="78"/>
      <c r="B53" s="85" t="s">
        <v>57</v>
      </c>
      <c r="C53" s="85"/>
      <c r="D53" s="85"/>
      <c r="E53" s="85"/>
      <c r="F53" s="85"/>
      <c r="G53" s="85"/>
      <c r="H53" s="85"/>
      <c r="I53" s="85"/>
      <c r="J53" s="86"/>
    </row>
    <row r="54" spans="1:10" ht="12.75" customHeight="1" x14ac:dyDescent="0.2">
      <c r="A54" s="39"/>
      <c r="B54" s="87"/>
      <c r="C54" s="87"/>
      <c r="D54" s="87"/>
      <c r="E54" s="87"/>
      <c r="F54" s="87"/>
      <c r="G54" s="87"/>
      <c r="H54" s="87"/>
      <c r="I54" s="87"/>
      <c r="J54" s="88"/>
    </row>
    <row r="55" spans="1:10" ht="15.75" customHeight="1" x14ac:dyDescent="0.2">
      <c r="A55" s="17"/>
      <c r="B55" s="87"/>
      <c r="C55" s="87"/>
      <c r="D55" s="87"/>
      <c r="E55" s="87"/>
      <c r="F55" s="87"/>
      <c r="G55" s="87"/>
      <c r="H55" s="87"/>
      <c r="I55" s="87"/>
      <c r="J55" s="88"/>
    </row>
    <row r="56" spans="1:10" ht="15.75" customHeight="1" x14ac:dyDescent="0.2">
      <c r="A56" s="17"/>
      <c r="B56" s="87"/>
      <c r="C56" s="87"/>
      <c r="D56" s="87"/>
      <c r="E56" s="87"/>
      <c r="F56" s="87"/>
      <c r="G56" s="87"/>
      <c r="H56" s="87"/>
      <c r="I56" s="87"/>
      <c r="J56" s="88"/>
    </row>
    <row r="57" spans="1:10" ht="15.75" customHeight="1" x14ac:dyDescent="0.2">
      <c r="A57" s="17"/>
      <c r="B57" s="87"/>
      <c r="C57" s="87"/>
      <c r="D57" s="87"/>
      <c r="E57" s="87"/>
      <c r="F57" s="87"/>
      <c r="G57" s="87"/>
      <c r="H57" s="87"/>
      <c r="I57" s="87"/>
      <c r="J57" s="88"/>
    </row>
    <row r="58" spans="1:10" ht="15.75" customHeight="1" x14ac:dyDescent="0.2">
      <c r="A58" s="17"/>
      <c r="B58" s="87"/>
      <c r="C58" s="87"/>
      <c r="D58" s="87"/>
      <c r="E58" s="87"/>
      <c r="F58" s="87"/>
      <c r="G58" s="87"/>
      <c r="H58" s="87"/>
      <c r="I58" s="87"/>
      <c r="J58" s="88"/>
    </row>
    <row r="59" spans="1:10" ht="15.75" customHeight="1" x14ac:dyDescent="0.2">
      <c r="A59" s="17"/>
      <c r="B59" s="87"/>
      <c r="C59" s="87"/>
      <c r="D59" s="87"/>
      <c r="E59" s="87"/>
      <c r="F59" s="87"/>
      <c r="G59" s="87"/>
      <c r="H59" s="87"/>
      <c r="I59" s="87"/>
      <c r="J59" s="88"/>
    </row>
    <row r="60" spans="1:10" ht="15.75" customHeight="1" x14ac:dyDescent="0.2">
      <c r="A60" s="17"/>
      <c r="B60" s="87"/>
      <c r="C60" s="87"/>
      <c r="D60" s="87"/>
      <c r="E60" s="87"/>
      <c r="F60" s="87"/>
      <c r="G60" s="87"/>
      <c r="H60" s="87"/>
      <c r="I60" s="87"/>
      <c r="J60" s="88"/>
    </row>
    <row r="61" spans="1:10" ht="16.5" customHeight="1" thickBot="1" x14ac:dyDescent="0.25">
      <c r="A61" s="18"/>
      <c r="B61" s="89"/>
      <c r="C61" s="89"/>
      <c r="D61" s="89"/>
      <c r="E61" s="89"/>
      <c r="F61" s="89"/>
      <c r="G61" s="89"/>
      <c r="H61" s="89"/>
      <c r="I61" s="89"/>
      <c r="J61" s="90"/>
    </row>
    <row r="62" spans="1:10" ht="12" customHeight="1" x14ac:dyDescent="0.2">
      <c r="D62" s="3"/>
      <c r="E62" s="3"/>
      <c r="F62" s="3"/>
      <c r="G62" s="3"/>
      <c r="H62" s="3"/>
      <c r="I62" s="3"/>
      <c r="J62" s="3"/>
    </row>
    <row r="63" spans="1:10" ht="12" customHeight="1" x14ac:dyDescent="0.2"/>
    <row r="65" spans="4:7" x14ac:dyDescent="0.2">
      <c r="D65" s="4"/>
      <c r="G65" s="4"/>
    </row>
    <row r="66" spans="4:7" x14ac:dyDescent="0.2">
      <c r="D66" s="19"/>
    </row>
    <row r="67" spans="4:7" x14ac:dyDescent="0.2">
      <c r="D67" s="19"/>
    </row>
    <row r="68" spans="4:7" x14ac:dyDescent="0.2">
      <c r="D68" s="19"/>
    </row>
    <row r="69" spans="4:7" x14ac:dyDescent="0.2">
      <c r="D69" s="19"/>
    </row>
    <row r="70" spans="4:7" x14ac:dyDescent="0.2">
      <c r="D70" s="19"/>
    </row>
    <row r="71" spans="4:7" x14ac:dyDescent="0.2">
      <c r="D71" s="19"/>
    </row>
    <row r="72" spans="4:7" x14ac:dyDescent="0.2">
      <c r="D72" s="19"/>
    </row>
    <row r="73" spans="4:7" x14ac:dyDescent="0.2">
      <c r="D73" s="19"/>
    </row>
    <row r="74" spans="4:7" x14ac:dyDescent="0.2">
      <c r="D74" s="19"/>
    </row>
    <row r="75" spans="4:7" x14ac:dyDescent="0.2">
      <c r="D75" s="19"/>
    </row>
    <row r="76" spans="4:7" x14ac:dyDescent="0.2">
      <c r="D76" s="19"/>
    </row>
    <row r="77" spans="4:7" x14ac:dyDescent="0.2">
      <c r="D77" s="19"/>
    </row>
    <row r="78" spans="4:7" x14ac:dyDescent="0.2">
      <c r="D78" s="19"/>
    </row>
    <row r="79" spans="4:7" x14ac:dyDescent="0.2">
      <c r="D79" s="19"/>
    </row>
    <row r="80" spans="4:7" x14ac:dyDescent="0.2">
      <c r="D80" s="19"/>
    </row>
    <row r="81" spans="4:4" x14ac:dyDescent="0.2">
      <c r="D81" s="19"/>
    </row>
    <row r="82" spans="4:4" x14ac:dyDescent="0.2">
      <c r="D82" s="19"/>
    </row>
    <row r="83" spans="4:4" x14ac:dyDescent="0.2">
      <c r="D83" s="19"/>
    </row>
    <row r="84" spans="4:4" x14ac:dyDescent="0.2">
      <c r="D84" s="19"/>
    </row>
    <row r="85" spans="4:4" x14ac:dyDescent="0.2">
      <c r="D85" s="19"/>
    </row>
    <row r="86" spans="4:4" x14ac:dyDescent="0.2">
      <c r="D86" s="19"/>
    </row>
    <row r="87" spans="4:4" x14ac:dyDescent="0.2">
      <c r="D87" s="19"/>
    </row>
    <row r="88" spans="4:4" x14ac:dyDescent="0.2">
      <c r="D88" s="19"/>
    </row>
    <row r="89" spans="4:4" x14ac:dyDescent="0.2">
      <c r="D89" s="19"/>
    </row>
    <row r="90" spans="4:4" x14ac:dyDescent="0.2">
      <c r="D90" s="19"/>
    </row>
    <row r="91" spans="4:4" x14ac:dyDescent="0.2">
      <c r="D91" s="19"/>
    </row>
    <row r="92" spans="4:4" x14ac:dyDescent="0.2">
      <c r="D92" s="19"/>
    </row>
    <row r="93" spans="4:4" x14ac:dyDescent="0.2">
      <c r="D93" s="19"/>
    </row>
    <row r="94" spans="4:4" x14ac:dyDescent="0.2">
      <c r="D94" s="19"/>
    </row>
    <row r="95" spans="4:4" x14ac:dyDescent="0.2">
      <c r="D95" s="19"/>
    </row>
    <row r="96" spans="4:4" x14ac:dyDescent="0.2">
      <c r="D96" s="19"/>
    </row>
    <row r="97" spans="4:4" x14ac:dyDescent="0.2">
      <c r="D97" s="19"/>
    </row>
    <row r="98" spans="4:4" x14ac:dyDescent="0.2">
      <c r="D98" s="19"/>
    </row>
    <row r="99" spans="4:4" x14ac:dyDescent="0.2">
      <c r="D99" s="19"/>
    </row>
    <row r="100" spans="4:4" x14ac:dyDescent="0.2">
      <c r="D100" s="19"/>
    </row>
    <row r="101" spans="4:4" x14ac:dyDescent="0.2">
      <c r="D101" s="19"/>
    </row>
    <row r="102" spans="4:4" x14ac:dyDescent="0.2">
      <c r="D102" s="19"/>
    </row>
    <row r="103" spans="4:4" x14ac:dyDescent="0.2">
      <c r="D103" s="19"/>
    </row>
    <row r="104" spans="4:4" x14ac:dyDescent="0.2">
      <c r="D104" s="19"/>
    </row>
    <row r="105" spans="4:4" x14ac:dyDescent="0.2">
      <c r="D105" s="19"/>
    </row>
    <row r="106" spans="4:4" x14ac:dyDescent="0.2">
      <c r="D106" s="19"/>
    </row>
    <row r="107" spans="4:4" x14ac:dyDescent="0.2">
      <c r="D107" s="19"/>
    </row>
    <row r="108" spans="4:4" x14ac:dyDescent="0.2">
      <c r="D108" s="19"/>
    </row>
    <row r="109" spans="4:4" x14ac:dyDescent="0.2">
      <c r="D109" s="19"/>
    </row>
    <row r="110" spans="4:4" x14ac:dyDescent="0.2">
      <c r="D110" s="19"/>
    </row>
    <row r="111" spans="4:4" x14ac:dyDescent="0.2">
      <c r="D111" s="19"/>
    </row>
    <row r="112" spans="4:4" x14ac:dyDescent="0.2">
      <c r="D112" s="19"/>
    </row>
    <row r="113" spans="4:4" x14ac:dyDescent="0.2">
      <c r="D113" s="19"/>
    </row>
    <row r="114" spans="4:4" x14ac:dyDescent="0.2">
      <c r="D114" s="19"/>
    </row>
    <row r="115" spans="4:4" x14ac:dyDescent="0.2">
      <c r="D115" s="19"/>
    </row>
    <row r="116" spans="4:4" x14ac:dyDescent="0.2">
      <c r="D116" s="19"/>
    </row>
    <row r="117" spans="4:4" x14ac:dyDescent="0.2">
      <c r="D117" s="19"/>
    </row>
    <row r="118" spans="4:4" x14ac:dyDescent="0.2">
      <c r="D118" s="19"/>
    </row>
    <row r="119" spans="4:4" x14ac:dyDescent="0.2">
      <c r="D119" s="19"/>
    </row>
    <row r="120" spans="4:4" x14ac:dyDescent="0.2">
      <c r="D120" s="19"/>
    </row>
    <row r="121" spans="4:4" x14ac:dyDescent="0.2">
      <c r="D121" s="19"/>
    </row>
    <row r="122" spans="4:4" x14ac:dyDescent="0.2">
      <c r="D122" s="19"/>
    </row>
    <row r="123" spans="4:4" x14ac:dyDescent="0.2">
      <c r="D123" s="19"/>
    </row>
    <row r="124" spans="4:4" x14ac:dyDescent="0.2">
      <c r="D124" s="19"/>
    </row>
    <row r="125" spans="4:4" x14ac:dyDescent="0.2">
      <c r="D125" s="19"/>
    </row>
    <row r="126" spans="4:4" x14ac:dyDescent="0.2">
      <c r="D126" s="19"/>
    </row>
    <row r="127" spans="4:4" x14ac:dyDescent="0.2">
      <c r="D127" s="19"/>
    </row>
    <row r="128" spans="4:4" x14ac:dyDescent="0.2">
      <c r="D128" s="19"/>
    </row>
    <row r="129" spans="4:4" x14ac:dyDescent="0.2">
      <c r="D129" s="19"/>
    </row>
    <row r="130" spans="4:4" x14ac:dyDescent="0.2">
      <c r="D130" s="19"/>
    </row>
    <row r="131" spans="4:4" x14ac:dyDescent="0.2">
      <c r="D131" s="19"/>
    </row>
    <row r="132" spans="4:4" x14ac:dyDescent="0.2">
      <c r="D132" s="19"/>
    </row>
    <row r="133" spans="4:4" x14ac:dyDescent="0.2">
      <c r="D133" s="19"/>
    </row>
    <row r="134" spans="4:4" x14ac:dyDescent="0.2">
      <c r="D134" s="19"/>
    </row>
    <row r="135" spans="4:4" x14ac:dyDescent="0.2">
      <c r="D135" s="19"/>
    </row>
    <row r="136" spans="4:4" x14ac:dyDescent="0.2">
      <c r="D136" s="19"/>
    </row>
    <row r="137" spans="4:4" x14ac:dyDescent="0.2">
      <c r="D137" s="19"/>
    </row>
    <row r="138" spans="4:4" x14ac:dyDescent="0.2">
      <c r="D138" s="19"/>
    </row>
    <row r="139" spans="4:4" x14ac:dyDescent="0.2">
      <c r="D139" s="19"/>
    </row>
    <row r="140" spans="4:4" x14ac:dyDescent="0.2">
      <c r="D140" s="19"/>
    </row>
    <row r="141" spans="4:4" x14ac:dyDescent="0.2">
      <c r="D141" s="19"/>
    </row>
    <row r="142" spans="4:4" x14ac:dyDescent="0.2">
      <c r="D142" s="19"/>
    </row>
    <row r="143" spans="4:4" x14ac:dyDescent="0.2">
      <c r="D143" s="19"/>
    </row>
    <row r="144" spans="4:4" x14ac:dyDescent="0.2">
      <c r="D144" s="19"/>
    </row>
    <row r="145" spans="4:4" x14ac:dyDescent="0.2">
      <c r="D145" s="19"/>
    </row>
    <row r="146" spans="4:4" x14ac:dyDescent="0.2">
      <c r="D146" s="19"/>
    </row>
    <row r="147" spans="4:4" x14ac:dyDescent="0.2">
      <c r="D147" s="19"/>
    </row>
    <row r="148" spans="4:4" x14ac:dyDescent="0.2">
      <c r="D148" s="19"/>
    </row>
    <row r="149" spans="4:4" x14ac:dyDescent="0.2">
      <c r="D149" s="19"/>
    </row>
    <row r="150" spans="4:4" x14ac:dyDescent="0.2">
      <c r="D150" s="19"/>
    </row>
    <row r="151" spans="4:4" x14ac:dyDescent="0.2">
      <c r="D151" s="19"/>
    </row>
    <row r="152" spans="4:4" x14ac:dyDescent="0.2">
      <c r="D152" s="19"/>
    </row>
    <row r="153" spans="4:4" x14ac:dyDescent="0.2">
      <c r="D153" s="19"/>
    </row>
    <row r="154" spans="4:4" x14ac:dyDescent="0.2">
      <c r="D154" s="19"/>
    </row>
    <row r="155" spans="4:4" x14ac:dyDescent="0.2">
      <c r="D155" s="19"/>
    </row>
    <row r="156" spans="4:4" x14ac:dyDescent="0.2">
      <c r="D156" s="19"/>
    </row>
    <row r="157" spans="4:4" x14ac:dyDescent="0.2">
      <c r="D157" s="19"/>
    </row>
    <row r="158" spans="4:4" x14ac:dyDescent="0.2">
      <c r="D158" s="19"/>
    </row>
    <row r="159" spans="4:4" x14ac:dyDescent="0.2">
      <c r="D159" s="19"/>
    </row>
    <row r="160" spans="4:4" x14ac:dyDescent="0.2">
      <c r="D160" s="19"/>
    </row>
    <row r="161" spans="4:4" x14ac:dyDescent="0.2">
      <c r="D161" s="19"/>
    </row>
    <row r="162" spans="4:4" x14ac:dyDescent="0.2">
      <c r="D162" s="19"/>
    </row>
    <row r="163" spans="4:4" x14ac:dyDescent="0.2">
      <c r="D163" s="19"/>
    </row>
    <row r="164" spans="4:4" x14ac:dyDescent="0.2">
      <c r="D164" s="19"/>
    </row>
    <row r="165" spans="4:4" x14ac:dyDescent="0.2">
      <c r="D165" s="19"/>
    </row>
    <row r="166" spans="4:4" x14ac:dyDescent="0.2">
      <c r="D166" s="19"/>
    </row>
    <row r="167" spans="4:4" x14ac:dyDescent="0.2">
      <c r="D167" s="19"/>
    </row>
    <row r="168" spans="4:4" x14ac:dyDescent="0.2">
      <c r="D168" s="19"/>
    </row>
    <row r="169" spans="4:4" x14ac:dyDescent="0.2">
      <c r="D169" s="19"/>
    </row>
    <row r="170" spans="4:4" x14ac:dyDescent="0.2">
      <c r="D170" s="19"/>
    </row>
    <row r="171" spans="4:4" x14ac:dyDescent="0.2">
      <c r="D171" s="19"/>
    </row>
    <row r="172" spans="4:4" x14ac:dyDescent="0.2">
      <c r="D172" s="19"/>
    </row>
    <row r="173" spans="4:4" x14ac:dyDescent="0.2">
      <c r="D173" s="19"/>
    </row>
    <row r="174" spans="4:4" x14ac:dyDescent="0.2">
      <c r="D174" s="19"/>
    </row>
    <row r="175" spans="4:4" x14ac:dyDescent="0.2">
      <c r="D175" s="19"/>
    </row>
    <row r="176" spans="4:4" x14ac:dyDescent="0.2">
      <c r="D176" s="19"/>
    </row>
    <row r="177" spans="4:4" x14ac:dyDescent="0.2">
      <c r="D177" s="19"/>
    </row>
    <row r="178" spans="4:4" x14ac:dyDescent="0.2">
      <c r="D178" s="19"/>
    </row>
    <row r="179" spans="4:4" x14ac:dyDescent="0.2">
      <c r="D179" s="19"/>
    </row>
    <row r="180" spans="4:4" x14ac:dyDescent="0.2">
      <c r="D180" s="19"/>
    </row>
    <row r="181" spans="4:4" x14ac:dyDescent="0.2">
      <c r="D181" s="19"/>
    </row>
    <row r="182" spans="4:4" x14ac:dyDescent="0.2">
      <c r="D182" s="19"/>
    </row>
    <row r="183" spans="4:4" x14ac:dyDescent="0.2">
      <c r="D183" s="19"/>
    </row>
    <row r="184" spans="4:4" x14ac:dyDescent="0.2">
      <c r="D184" s="19"/>
    </row>
    <row r="185" spans="4:4" x14ac:dyDescent="0.2">
      <c r="D185" s="19"/>
    </row>
    <row r="186" spans="4:4" x14ac:dyDescent="0.2">
      <c r="D186" s="19"/>
    </row>
    <row r="187" spans="4:4" x14ac:dyDescent="0.2">
      <c r="D187" s="19"/>
    </row>
    <row r="188" spans="4:4" x14ac:dyDescent="0.2">
      <c r="D188" s="19"/>
    </row>
    <row r="189" spans="4:4" x14ac:dyDescent="0.2">
      <c r="D189" s="19"/>
    </row>
    <row r="190" spans="4:4" x14ac:dyDescent="0.2">
      <c r="D190" s="19"/>
    </row>
    <row r="191" spans="4:4" x14ac:dyDescent="0.2">
      <c r="D191" s="19"/>
    </row>
    <row r="192" spans="4:4" x14ac:dyDescent="0.2">
      <c r="D192" s="19"/>
    </row>
    <row r="193" spans="4:4" x14ac:dyDescent="0.2">
      <c r="D193" s="19"/>
    </row>
    <row r="194" spans="4:4" x14ac:dyDescent="0.2">
      <c r="D194" s="19"/>
    </row>
    <row r="195" spans="4:4" x14ac:dyDescent="0.2">
      <c r="D195" s="19"/>
    </row>
    <row r="196" spans="4:4" x14ac:dyDescent="0.2">
      <c r="D196" s="19"/>
    </row>
    <row r="197" spans="4:4" x14ac:dyDescent="0.2">
      <c r="D197" s="19"/>
    </row>
    <row r="198" spans="4:4" x14ac:dyDescent="0.2">
      <c r="D198" s="19"/>
    </row>
    <row r="199" spans="4:4" x14ac:dyDescent="0.2">
      <c r="D199" s="19"/>
    </row>
    <row r="200" spans="4:4" x14ac:dyDescent="0.2">
      <c r="D200" s="19"/>
    </row>
    <row r="201" spans="4:4" x14ac:dyDescent="0.2">
      <c r="D201" s="19"/>
    </row>
    <row r="202" spans="4:4" x14ac:dyDescent="0.2">
      <c r="D202" s="19"/>
    </row>
    <row r="203" spans="4:4" x14ac:dyDescent="0.2">
      <c r="D203" s="19"/>
    </row>
    <row r="204" spans="4:4" x14ac:dyDescent="0.2">
      <c r="D204" s="19"/>
    </row>
    <row r="205" spans="4:4" x14ac:dyDescent="0.2">
      <c r="D205" s="19"/>
    </row>
    <row r="206" spans="4:4" x14ac:dyDescent="0.2">
      <c r="D206" s="19"/>
    </row>
    <row r="207" spans="4:4" x14ac:dyDescent="0.2">
      <c r="D207" s="19"/>
    </row>
    <row r="208" spans="4:4" x14ac:dyDescent="0.2">
      <c r="D208" s="19"/>
    </row>
    <row r="209" spans="4:4" x14ac:dyDescent="0.2">
      <c r="D209" s="19"/>
    </row>
    <row r="210" spans="4:4" x14ac:dyDescent="0.2">
      <c r="D210" s="19"/>
    </row>
    <row r="211" spans="4:4" x14ac:dyDescent="0.2">
      <c r="D211" s="19"/>
    </row>
    <row r="212" spans="4:4" x14ac:dyDescent="0.2">
      <c r="D212" s="19"/>
    </row>
    <row r="213" spans="4:4" x14ac:dyDescent="0.2">
      <c r="D213" s="19"/>
    </row>
    <row r="214" spans="4:4" x14ac:dyDescent="0.2">
      <c r="D214" s="19"/>
    </row>
    <row r="215" spans="4:4" x14ac:dyDescent="0.2">
      <c r="D215" s="19"/>
    </row>
    <row r="216" spans="4:4" x14ac:dyDescent="0.2">
      <c r="D216" s="19"/>
    </row>
    <row r="217" spans="4:4" x14ac:dyDescent="0.2">
      <c r="D217" s="19"/>
    </row>
    <row r="218" spans="4:4" x14ac:dyDescent="0.2">
      <c r="D218" s="19"/>
    </row>
    <row r="219" spans="4:4" x14ac:dyDescent="0.2">
      <c r="D219" s="19"/>
    </row>
    <row r="220" spans="4:4" x14ac:dyDescent="0.2">
      <c r="D220" s="19"/>
    </row>
    <row r="221" spans="4:4" x14ac:dyDescent="0.2">
      <c r="D221" s="19"/>
    </row>
    <row r="222" spans="4:4" x14ac:dyDescent="0.2">
      <c r="D222" s="19"/>
    </row>
    <row r="223" spans="4:4" x14ac:dyDescent="0.2">
      <c r="D223" s="19"/>
    </row>
    <row r="224" spans="4:4" x14ac:dyDescent="0.2">
      <c r="D224" s="19"/>
    </row>
    <row r="225" spans="4:4" x14ac:dyDescent="0.2">
      <c r="D225" s="19"/>
    </row>
    <row r="226" spans="4:4" x14ac:dyDescent="0.2">
      <c r="D226" s="19"/>
    </row>
    <row r="227" spans="4:4" x14ac:dyDescent="0.2">
      <c r="D227" s="19"/>
    </row>
    <row r="228" spans="4:4" x14ac:dyDescent="0.2">
      <c r="D228" s="19"/>
    </row>
    <row r="229" spans="4:4" x14ac:dyDescent="0.2">
      <c r="D229" s="19"/>
    </row>
    <row r="230" spans="4:4" x14ac:dyDescent="0.2">
      <c r="D230" s="19"/>
    </row>
    <row r="231" spans="4:4" x14ac:dyDescent="0.2">
      <c r="D231" s="19"/>
    </row>
    <row r="232" spans="4:4" x14ac:dyDescent="0.2">
      <c r="D232" s="19"/>
    </row>
    <row r="233" spans="4:4" x14ac:dyDescent="0.2">
      <c r="D233" s="19"/>
    </row>
    <row r="234" spans="4:4" x14ac:dyDescent="0.2">
      <c r="D234" s="19"/>
    </row>
    <row r="235" spans="4:4" x14ac:dyDescent="0.2">
      <c r="D235" s="19"/>
    </row>
    <row r="236" spans="4:4" x14ac:dyDescent="0.2">
      <c r="D236" s="19"/>
    </row>
    <row r="237" spans="4:4" x14ac:dyDescent="0.2">
      <c r="D237" s="19"/>
    </row>
    <row r="238" spans="4:4" x14ac:dyDescent="0.2">
      <c r="D238" s="19"/>
    </row>
    <row r="239" spans="4:4" x14ac:dyDescent="0.2">
      <c r="D239" s="19"/>
    </row>
    <row r="240" spans="4:4" x14ac:dyDescent="0.2">
      <c r="D240" s="19"/>
    </row>
    <row r="241" spans="4:4" x14ac:dyDescent="0.2">
      <c r="D241" s="19"/>
    </row>
    <row r="242" spans="4:4" x14ac:dyDescent="0.2">
      <c r="D242" s="19"/>
    </row>
    <row r="243" spans="4:4" x14ac:dyDescent="0.2">
      <c r="D243" s="19"/>
    </row>
    <row r="244" spans="4:4" x14ac:dyDescent="0.2">
      <c r="D244" s="19"/>
    </row>
    <row r="245" spans="4:4" x14ac:dyDescent="0.2">
      <c r="D245" s="19"/>
    </row>
    <row r="246" spans="4:4" x14ac:dyDescent="0.2">
      <c r="D246" s="19"/>
    </row>
    <row r="247" spans="4:4" x14ac:dyDescent="0.2">
      <c r="D247" s="19"/>
    </row>
    <row r="248" spans="4:4" x14ac:dyDescent="0.2">
      <c r="D248" s="19"/>
    </row>
    <row r="249" spans="4:4" x14ac:dyDescent="0.2">
      <c r="D249" s="19"/>
    </row>
    <row r="250" spans="4:4" x14ac:dyDescent="0.2">
      <c r="D250" s="19"/>
    </row>
    <row r="251" spans="4:4" x14ac:dyDescent="0.2">
      <c r="D251" s="19"/>
    </row>
    <row r="252" spans="4:4" x14ac:dyDescent="0.2">
      <c r="D252" s="19"/>
    </row>
    <row r="253" spans="4:4" x14ac:dyDescent="0.2">
      <c r="D253" s="19"/>
    </row>
    <row r="254" spans="4:4" x14ac:dyDescent="0.2">
      <c r="D254" s="19"/>
    </row>
    <row r="255" spans="4:4" x14ac:dyDescent="0.2">
      <c r="D255" s="19"/>
    </row>
    <row r="256" spans="4:4" x14ac:dyDescent="0.2">
      <c r="D256" s="19"/>
    </row>
    <row r="257" spans="4:4" x14ac:dyDescent="0.2">
      <c r="D257" s="19"/>
    </row>
    <row r="258" spans="4:4" x14ac:dyDescent="0.2">
      <c r="D258" s="19"/>
    </row>
    <row r="259" spans="4:4" x14ac:dyDescent="0.2">
      <c r="D259" s="19"/>
    </row>
    <row r="260" spans="4:4" x14ac:dyDescent="0.2">
      <c r="D260" s="19"/>
    </row>
    <row r="261" spans="4:4" x14ac:dyDescent="0.2">
      <c r="D261" s="19"/>
    </row>
    <row r="262" spans="4:4" x14ac:dyDescent="0.2">
      <c r="D262" s="19"/>
    </row>
    <row r="263" spans="4:4" x14ac:dyDescent="0.2">
      <c r="D263" s="19"/>
    </row>
    <row r="264" spans="4:4" x14ac:dyDescent="0.2">
      <c r="D264" s="19"/>
    </row>
    <row r="265" spans="4:4" x14ac:dyDescent="0.2">
      <c r="D265" s="19"/>
    </row>
    <row r="266" spans="4:4" x14ac:dyDescent="0.2">
      <c r="D266" s="19"/>
    </row>
    <row r="267" spans="4:4" x14ac:dyDescent="0.2">
      <c r="D267" s="19"/>
    </row>
    <row r="268" spans="4:4" x14ac:dyDescent="0.2">
      <c r="D268" s="19"/>
    </row>
    <row r="269" spans="4:4" x14ac:dyDescent="0.2">
      <c r="D269" s="19"/>
    </row>
    <row r="270" spans="4:4" x14ac:dyDescent="0.2">
      <c r="D270" s="19"/>
    </row>
    <row r="271" spans="4:4" x14ac:dyDescent="0.2">
      <c r="D271" s="19"/>
    </row>
    <row r="272" spans="4:4" x14ac:dyDescent="0.2">
      <c r="D272" s="19"/>
    </row>
    <row r="273" spans="4:4" x14ac:dyDescent="0.2">
      <c r="D273" s="19"/>
    </row>
    <row r="274" spans="4:4" x14ac:dyDescent="0.2">
      <c r="D274" s="19"/>
    </row>
    <row r="275" spans="4:4" x14ac:dyDescent="0.2">
      <c r="D275" s="19"/>
    </row>
    <row r="276" spans="4:4" x14ac:dyDescent="0.2">
      <c r="D276" s="19"/>
    </row>
    <row r="277" spans="4:4" x14ac:dyDescent="0.2">
      <c r="D277" s="19"/>
    </row>
    <row r="278" spans="4:4" x14ac:dyDescent="0.2">
      <c r="D278" s="19"/>
    </row>
    <row r="279" spans="4:4" x14ac:dyDescent="0.2">
      <c r="D279" s="19"/>
    </row>
    <row r="280" spans="4:4" x14ac:dyDescent="0.2">
      <c r="D280" s="19"/>
    </row>
    <row r="281" spans="4:4" x14ac:dyDescent="0.2">
      <c r="D281" s="19"/>
    </row>
    <row r="282" spans="4:4" x14ac:dyDescent="0.2">
      <c r="D282" s="19"/>
    </row>
    <row r="283" spans="4:4" x14ac:dyDescent="0.2">
      <c r="D283" s="19"/>
    </row>
    <row r="284" spans="4:4" x14ac:dyDescent="0.2">
      <c r="D284" s="19"/>
    </row>
    <row r="285" spans="4:4" x14ac:dyDescent="0.2">
      <c r="D285" s="19"/>
    </row>
    <row r="286" spans="4:4" x14ac:dyDescent="0.2">
      <c r="D286" s="19"/>
    </row>
    <row r="287" spans="4:4" x14ac:dyDescent="0.2">
      <c r="D287" s="19"/>
    </row>
    <row r="288" spans="4:4" x14ac:dyDescent="0.2">
      <c r="D288" s="19"/>
    </row>
    <row r="289" spans="4:4" x14ac:dyDescent="0.2">
      <c r="D289" s="19"/>
    </row>
    <row r="290" spans="4:4" x14ac:dyDescent="0.2">
      <c r="D290" s="19"/>
    </row>
    <row r="291" spans="4:4" x14ac:dyDescent="0.2">
      <c r="D291" s="19"/>
    </row>
    <row r="292" spans="4:4" x14ac:dyDescent="0.2">
      <c r="D292" s="19"/>
    </row>
    <row r="293" spans="4:4" x14ac:dyDescent="0.2">
      <c r="D293" s="19"/>
    </row>
    <row r="294" spans="4:4" x14ac:dyDescent="0.2">
      <c r="D294" s="19"/>
    </row>
    <row r="295" spans="4:4" x14ac:dyDescent="0.2">
      <c r="D295" s="19"/>
    </row>
    <row r="296" spans="4:4" x14ac:dyDescent="0.2">
      <c r="D296" s="19"/>
    </row>
    <row r="297" spans="4:4" x14ac:dyDescent="0.2">
      <c r="D297" s="19"/>
    </row>
    <row r="298" spans="4:4" x14ac:dyDescent="0.2">
      <c r="D298" s="19"/>
    </row>
    <row r="299" spans="4:4" x14ac:dyDescent="0.2">
      <c r="D299" s="19"/>
    </row>
    <row r="300" spans="4:4" x14ac:dyDescent="0.2">
      <c r="D300" s="19"/>
    </row>
    <row r="301" spans="4:4" x14ac:dyDescent="0.2">
      <c r="D301" s="19"/>
    </row>
    <row r="302" spans="4:4" x14ac:dyDescent="0.2">
      <c r="D302" s="19"/>
    </row>
    <row r="303" spans="4:4" x14ac:dyDescent="0.2">
      <c r="D303" s="19"/>
    </row>
    <row r="304" spans="4:4" x14ac:dyDescent="0.2">
      <c r="D304" s="19"/>
    </row>
    <row r="305" spans="4:4" x14ac:dyDescent="0.2">
      <c r="D305" s="19"/>
    </row>
    <row r="306" spans="4:4" x14ac:dyDescent="0.2">
      <c r="D306" s="19"/>
    </row>
    <row r="307" spans="4:4" x14ac:dyDescent="0.2">
      <c r="D307" s="19"/>
    </row>
    <row r="308" spans="4:4" x14ac:dyDescent="0.2">
      <c r="D308" s="19"/>
    </row>
    <row r="309" spans="4:4" x14ac:dyDescent="0.2">
      <c r="D309" s="19"/>
    </row>
    <row r="310" spans="4:4" x14ac:dyDescent="0.2">
      <c r="D310" s="19"/>
    </row>
    <row r="311" spans="4:4" x14ac:dyDescent="0.2">
      <c r="D311" s="19"/>
    </row>
    <row r="312" spans="4:4" x14ac:dyDescent="0.2">
      <c r="D312" s="19"/>
    </row>
    <row r="313" spans="4:4" x14ac:dyDescent="0.2">
      <c r="D313" s="19"/>
    </row>
    <row r="314" spans="4:4" x14ac:dyDescent="0.2">
      <c r="D314" s="19"/>
    </row>
    <row r="315" spans="4:4" x14ac:dyDescent="0.2">
      <c r="D315" s="19"/>
    </row>
    <row r="316" spans="4:4" x14ac:dyDescent="0.2">
      <c r="D316" s="19"/>
    </row>
    <row r="317" spans="4:4" x14ac:dyDescent="0.2">
      <c r="D317" s="19"/>
    </row>
    <row r="318" spans="4:4" x14ac:dyDescent="0.2">
      <c r="D318" s="19"/>
    </row>
    <row r="319" spans="4:4" x14ac:dyDescent="0.2">
      <c r="D319" s="19"/>
    </row>
    <row r="320" spans="4:4" x14ac:dyDescent="0.2">
      <c r="D320" s="19"/>
    </row>
    <row r="321" spans="4:4" x14ac:dyDescent="0.2">
      <c r="D321" s="19"/>
    </row>
    <row r="322" spans="4:4" x14ac:dyDescent="0.2">
      <c r="D322" s="19"/>
    </row>
    <row r="323" spans="4:4" x14ac:dyDescent="0.2">
      <c r="D323" s="19"/>
    </row>
    <row r="324" spans="4:4" x14ac:dyDescent="0.2">
      <c r="D324" s="19"/>
    </row>
    <row r="325" spans="4:4" x14ac:dyDescent="0.2">
      <c r="D325" s="19"/>
    </row>
    <row r="326" spans="4:4" x14ac:dyDescent="0.2">
      <c r="D326" s="19"/>
    </row>
    <row r="327" spans="4:4" x14ac:dyDescent="0.2">
      <c r="D327" s="19"/>
    </row>
    <row r="328" spans="4:4" x14ac:dyDescent="0.2">
      <c r="D328" s="19"/>
    </row>
    <row r="329" spans="4:4" x14ac:dyDescent="0.2">
      <c r="D329" s="19"/>
    </row>
    <row r="330" spans="4:4" x14ac:dyDescent="0.2">
      <c r="D330" s="19"/>
    </row>
    <row r="331" spans="4:4" x14ac:dyDescent="0.2">
      <c r="D331" s="19"/>
    </row>
    <row r="332" spans="4:4" x14ac:dyDescent="0.2">
      <c r="D332" s="19"/>
    </row>
    <row r="333" spans="4:4" x14ac:dyDescent="0.2">
      <c r="D333" s="19"/>
    </row>
    <row r="334" spans="4:4" x14ac:dyDescent="0.2">
      <c r="D334" s="19"/>
    </row>
    <row r="335" spans="4:4" x14ac:dyDescent="0.2">
      <c r="D335" s="19"/>
    </row>
    <row r="336" spans="4:4" x14ac:dyDescent="0.2">
      <c r="D336" s="19"/>
    </row>
    <row r="337" spans="4:4" x14ac:dyDescent="0.2">
      <c r="D337" s="19"/>
    </row>
    <row r="338" spans="4:4" x14ac:dyDescent="0.2">
      <c r="D338" s="19"/>
    </row>
    <row r="339" spans="4:4" x14ac:dyDescent="0.2">
      <c r="D339" s="19"/>
    </row>
    <row r="340" spans="4:4" x14ac:dyDescent="0.2">
      <c r="D340" s="19"/>
    </row>
    <row r="341" spans="4:4" x14ac:dyDescent="0.2">
      <c r="D341" s="19"/>
    </row>
    <row r="342" spans="4:4" x14ac:dyDescent="0.2">
      <c r="D342" s="19"/>
    </row>
    <row r="343" spans="4:4" x14ac:dyDescent="0.2">
      <c r="D343" s="19"/>
    </row>
    <row r="344" spans="4:4" x14ac:dyDescent="0.2">
      <c r="D344" s="19"/>
    </row>
    <row r="345" spans="4:4" x14ac:dyDescent="0.2">
      <c r="D345" s="19"/>
    </row>
    <row r="346" spans="4:4" x14ac:dyDescent="0.2">
      <c r="D346" s="19"/>
    </row>
    <row r="347" spans="4:4" x14ac:dyDescent="0.2">
      <c r="D347" s="19"/>
    </row>
    <row r="348" spans="4:4" x14ac:dyDescent="0.2">
      <c r="D348" s="19"/>
    </row>
    <row r="349" spans="4:4" x14ac:dyDescent="0.2">
      <c r="D349" s="19"/>
    </row>
    <row r="350" spans="4:4" x14ac:dyDescent="0.2">
      <c r="D350" s="19"/>
    </row>
    <row r="351" spans="4:4" x14ac:dyDescent="0.2">
      <c r="D351" s="19"/>
    </row>
    <row r="352" spans="4:4" x14ac:dyDescent="0.2">
      <c r="D352" s="19"/>
    </row>
    <row r="353" spans="4:4" x14ac:dyDescent="0.2">
      <c r="D353" s="19"/>
    </row>
    <row r="354" spans="4:4" x14ac:dyDescent="0.2">
      <c r="D354" s="19"/>
    </row>
    <row r="355" spans="4:4" x14ac:dyDescent="0.2">
      <c r="D355" s="19"/>
    </row>
    <row r="356" spans="4:4" x14ac:dyDescent="0.2">
      <c r="D356" s="19"/>
    </row>
    <row r="357" spans="4:4" x14ac:dyDescent="0.2">
      <c r="D357" s="19"/>
    </row>
    <row r="358" spans="4:4" x14ac:dyDescent="0.2">
      <c r="D358" s="19"/>
    </row>
    <row r="359" spans="4:4" x14ac:dyDescent="0.2">
      <c r="D359" s="19"/>
    </row>
    <row r="360" spans="4:4" x14ac:dyDescent="0.2">
      <c r="D360" s="19"/>
    </row>
    <row r="361" spans="4:4" x14ac:dyDescent="0.2">
      <c r="D361" s="19"/>
    </row>
    <row r="362" spans="4:4" x14ac:dyDescent="0.2">
      <c r="D362" s="19"/>
    </row>
    <row r="363" spans="4:4" x14ac:dyDescent="0.2">
      <c r="D363" s="19"/>
    </row>
    <row r="364" spans="4:4" x14ac:dyDescent="0.2">
      <c r="D364" s="19"/>
    </row>
    <row r="365" spans="4:4" x14ac:dyDescent="0.2">
      <c r="D365" s="19"/>
    </row>
    <row r="366" spans="4:4" x14ac:dyDescent="0.2">
      <c r="D366" s="19"/>
    </row>
    <row r="367" spans="4:4" x14ac:dyDescent="0.2">
      <c r="D367" s="19"/>
    </row>
    <row r="368" spans="4:4" x14ac:dyDescent="0.2">
      <c r="D368" s="19"/>
    </row>
    <row r="369" spans="4:4" x14ac:dyDescent="0.2">
      <c r="D369" s="19"/>
    </row>
    <row r="370" spans="4:4" x14ac:dyDescent="0.2">
      <c r="D370" s="19"/>
    </row>
    <row r="371" spans="4:4" x14ac:dyDescent="0.2">
      <c r="D371" s="19"/>
    </row>
    <row r="372" spans="4:4" x14ac:dyDescent="0.2">
      <c r="D372" s="19"/>
    </row>
    <row r="373" spans="4:4" x14ac:dyDescent="0.2">
      <c r="D373" s="19"/>
    </row>
    <row r="374" spans="4:4" x14ac:dyDescent="0.2">
      <c r="D374" s="19"/>
    </row>
    <row r="375" spans="4:4" x14ac:dyDescent="0.2">
      <c r="D375" s="19"/>
    </row>
    <row r="376" spans="4:4" x14ac:dyDescent="0.2">
      <c r="D376" s="19"/>
    </row>
    <row r="377" spans="4:4" x14ac:dyDescent="0.2">
      <c r="D377" s="19"/>
    </row>
    <row r="378" spans="4:4" x14ac:dyDescent="0.2">
      <c r="D378" s="19"/>
    </row>
    <row r="379" spans="4:4" x14ac:dyDescent="0.2">
      <c r="D379" s="19"/>
    </row>
    <row r="380" spans="4:4" x14ac:dyDescent="0.2">
      <c r="D380" s="19"/>
    </row>
    <row r="381" spans="4:4" x14ac:dyDescent="0.2">
      <c r="D381" s="19"/>
    </row>
    <row r="382" spans="4:4" x14ac:dyDescent="0.2">
      <c r="D382" s="19"/>
    </row>
    <row r="383" spans="4:4" x14ac:dyDescent="0.2">
      <c r="D383" s="19"/>
    </row>
    <row r="384" spans="4:4" x14ac:dyDescent="0.2">
      <c r="D384" s="19"/>
    </row>
    <row r="385" spans="4:4" x14ac:dyDescent="0.2">
      <c r="D385" s="19"/>
    </row>
    <row r="386" spans="4:4" x14ac:dyDescent="0.2">
      <c r="D386" s="19"/>
    </row>
    <row r="387" spans="4:4" x14ac:dyDescent="0.2">
      <c r="D387" s="19"/>
    </row>
    <row r="388" spans="4:4" x14ac:dyDescent="0.2">
      <c r="D388" s="19"/>
    </row>
    <row r="389" spans="4:4" x14ac:dyDescent="0.2">
      <c r="D389" s="19"/>
    </row>
    <row r="390" spans="4:4" x14ac:dyDescent="0.2">
      <c r="D390" s="19"/>
    </row>
    <row r="391" spans="4:4" x14ac:dyDescent="0.2">
      <c r="D391" s="19"/>
    </row>
    <row r="392" spans="4:4" x14ac:dyDescent="0.2">
      <c r="D392" s="19"/>
    </row>
    <row r="393" spans="4:4" x14ac:dyDescent="0.2">
      <c r="D393" s="19"/>
    </row>
    <row r="394" spans="4:4" x14ac:dyDescent="0.2">
      <c r="D394" s="19"/>
    </row>
    <row r="395" spans="4:4" x14ac:dyDescent="0.2">
      <c r="D395" s="19"/>
    </row>
    <row r="396" spans="4:4" x14ac:dyDescent="0.2">
      <c r="D396" s="19"/>
    </row>
    <row r="397" spans="4:4" x14ac:dyDescent="0.2">
      <c r="D397" s="19"/>
    </row>
    <row r="398" spans="4:4" x14ac:dyDescent="0.2">
      <c r="D398" s="19"/>
    </row>
    <row r="399" spans="4:4" x14ac:dyDescent="0.2">
      <c r="D399" s="19"/>
    </row>
    <row r="400" spans="4:4" x14ac:dyDescent="0.2">
      <c r="D400" s="19"/>
    </row>
  </sheetData>
  <mergeCells count="1">
    <mergeCell ref="B53:J61"/>
  </mergeCells>
  <conditionalFormatting sqref="B9">
    <cfRule type="cellIs" dxfId="6" priority="5" stopIfTrue="1" operator="equal">
      <formula>"Adjustment to Income/Expense/Rate Base:"</formula>
    </cfRule>
  </conditionalFormatting>
  <conditionalFormatting sqref="J2:J3">
    <cfRule type="cellIs" dxfId="5" priority="6" stopIfTrue="1" operator="equal">
      <formula>"x.x"</formula>
    </cfRule>
  </conditionalFormatting>
  <conditionalFormatting sqref="B10:B12 B14">
    <cfRule type="cellIs" dxfId="4" priority="7" stopIfTrue="1" operator="equal">
      <formula>"Title"</formula>
    </cfRule>
  </conditionalFormatting>
  <conditionalFormatting sqref="B16:B18">
    <cfRule type="cellIs" dxfId="3" priority="4" stopIfTrue="1" operator="equal">
      <formula>"Title"</formula>
    </cfRule>
  </conditionalFormatting>
  <conditionalFormatting sqref="B31:B35">
    <cfRule type="cellIs" dxfId="2" priority="3" stopIfTrue="1" operator="equal">
      <formula>"Title"</formula>
    </cfRule>
  </conditionalFormatting>
  <conditionalFormatting sqref="B37:B39">
    <cfRule type="cellIs" dxfId="1" priority="2" stopIfTrue="1" operator="equal">
      <formula>"Title"</formula>
    </cfRule>
  </conditionalFormatting>
  <conditionalFormatting sqref="B22:B24">
    <cfRule type="cellIs" dxfId="0" priority="1" stopIfTrue="1" operator="equal">
      <formula>"Title"</formula>
    </cfRule>
  </conditionalFormatting>
  <dataValidations count="8">
    <dataValidation type="list" errorStyle="warning" allowBlank="1" showInputMessage="1" showErrorMessage="1" errorTitle="Factor" error="This factor is not included in the drop-down list. Is this the factor you want to use?" sqref="G27:G28" xr:uid="{247F2F88-1151-4101-A822-56FD7790A3C1}">
      <formula1>$G$62:$G$153</formula1>
    </dataValidation>
    <dataValidation type="list" errorStyle="warning" allowBlank="1" showInputMessage="1" showErrorMessage="1" errorTitle="FERC ACCOUNT" error="This FERC Account is not included in the drop-down list. Is this the account you want to use?" sqref="D27:D28" xr:uid="{3C2539E9-4E8C-4FA1-BF94-2BE0A2D0D4AC}">
      <formula1>$D$62:$D$396</formula1>
    </dataValidation>
    <dataValidation type="list" errorStyle="warning" allowBlank="1" showInputMessage="1" showErrorMessage="1" errorTitle="FERC ACCOUNT" error="This FERC Account is not included in the drop-down list. Is this the account you want to use?" sqref="D10:D14 D29:D31 D25:D26 D19:D21 D37:D52" xr:uid="{8F028D42-9898-448D-9617-310A319E43C6}">
      <formula1>$D$66:$D$400</formula1>
    </dataValidation>
    <dataValidation type="list" errorStyle="warning" allowBlank="1" showInputMessage="1" showErrorMessage="1" errorTitle="Factor" error="This factor is not included in the drop-down list. Is this the factor you want to use?" sqref="G10:G14 G29:G31 G16:G26 G37:G52" xr:uid="{EA84B1A7-9414-4DAC-AE4F-0D4B934517B4}">
      <formula1>$G$66:$G$157</formula1>
    </dataValidation>
    <dataValidation type="list" errorStyle="warning" allowBlank="1" showInputMessage="1" showErrorMessage="1" errorTitle="Factor" error="This factor is not included in the drop-down list. Is this the factor you want to use?" sqref="G32:G36" xr:uid="{B43C15DC-69B3-448B-B82A-2BE4AE992A51}">
      <formula1>$G$54:$G$140</formula1>
    </dataValidation>
    <dataValidation type="list" errorStyle="warning" allowBlank="1" showInputMessage="1" showErrorMessage="1" errorTitle="FERC ACCOUNT" error="This FERC Account is not included in the drop-down list. Is this the account you want to use?" sqref="D32:D36" xr:uid="{D8304348-43D2-41ED-807C-6FE785A5714D}">
      <formula1>$D$54:$D$383</formula1>
    </dataValidation>
    <dataValidation type="list" errorStyle="warning" allowBlank="1" showInputMessage="1" showErrorMessage="1" errorTitle="FERC ACCOUNT" error="This FERC Account is not included in the drop-down list. Is this the account you want to use?" sqref="D16:D18 D22:D24" xr:uid="{BCD31744-5379-4D97-A817-CF8A22B194D1}">
      <formula1>$D$79:$D$413</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3:E14 E19:E21 E25:E27 E29:E52" xr:uid="{6239EC26-7858-480D-9EA5-78C977C7A2D2}">
      <formula1>"1, 2, 3"</formula1>
    </dataValidation>
  </dataValidations>
  <pageMargins left="0.7" right="0.7" top="0.75" bottom="0.75" header="0.3" footer="0.3"/>
  <pageSetup scale="87"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9B12-9DC6-482C-9F71-CA93DE2FDFAB}">
  <sheetPr>
    <pageSetUpPr fitToPage="1"/>
  </sheetPr>
  <dimension ref="A1:AG33"/>
  <sheetViews>
    <sheetView view="pageBreakPreview" zoomScale="85" zoomScaleNormal="100" zoomScaleSheetLayoutView="85" workbookViewId="0">
      <selection activeCell="F37" sqref="F37"/>
    </sheetView>
  </sheetViews>
  <sheetFormatPr defaultColWidth="8.75" defaultRowHeight="12.75" x14ac:dyDescent="0.2"/>
  <cols>
    <col min="1" max="1" width="27" style="1" customWidth="1"/>
    <col min="2" max="2" width="10.25" style="1" customWidth="1"/>
    <col min="3" max="15" width="9" style="1" bestFit="1" customWidth="1"/>
    <col min="16" max="16" width="11.5" style="1" bestFit="1" customWidth="1"/>
    <col min="17" max="17" width="12.375" style="1" bestFit="1" customWidth="1"/>
    <col min="18" max="27" width="9.75" style="1" customWidth="1"/>
    <col min="28" max="16384" width="8.75" style="1"/>
  </cols>
  <sheetData>
    <row r="1" spans="1:33" x14ac:dyDescent="0.2">
      <c r="A1" s="20" t="s">
        <v>0</v>
      </c>
      <c r="B1" s="20"/>
      <c r="AB1" s="21">
        <v>0.66666666666666596</v>
      </c>
    </row>
    <row r="2" spans="1:33" x14ac:dyDescent="0.2">
      <c r="A2" s="20" t="s">
        <v>51</v>
      </c>
      <c r="B2" s="20"/>
    </row>
    <row r="3" spans="1:33" x14ac:dyDescent="0.2">
      <c r="A3" s="20" t="s">
        <v>55</v>
      </c>
      <c r="B3" s="20"/>
      <c r="C3" s="22"/>
      <c r="D3" s="22"/>
      <c r="E3" s="22"/>
      <c r="F3" s="22"/>
      <c r="G3" s="22"/>
      <c r="H3" s="22"/>
      <c r="I3" s="22"/>
      <c r="J3" s="22"/>
      <c r="K3" s="22"/>
      <c r="L3" s="22"/>
      <c r="M3" s="22"/>
      <c r="N3" s="22"/>
      <c r="O3" s="22"/>
    </row>
    <row r="4" spans="1:33" x14ac:dyDescent="0.2">
      <c r="A4" s="20" t="s">
        <v>24</v>
      </c>
      <c r="B4" s="20"/>
    </row>
    <row r="5" spans="1:33" x14ac:dyDescent="0.2">
      <c r="A5" s="20"/>
      <c r="B5" s="20"/>
    </row>
    <row r="6" spans="1:33" s="27" customFormat="1" ht="13.5" thickBot="1" x14ac:dyDescent="0.25">
      <c r="A6" s="23" t="s">
        <v>25</v>
      </c>
      <c r="B6" s="24"/>
      <c r="C6" s="25" t="s">
        <v>26</v>
      </c>
      <c r="D6" s="25" t="s">
        <v>26</v>
      </c>
      <c r="E6" s="25" t="s">
        <v>26</v>
      </c>
      <c r="F6" s="25" t="s">
        <v>26</v>
      </c>
      <c r="G6" s="25" t="s">
        <v>26</v>
      </c>
      <c r="H6" s="25" t="s">
        <v>26</v>
      </c>
      <c r="I6" s="25" t="s">
        <v>26</v>
      </c>
      <c r="J6" s="25" t="s">
        <v>26</v>
      </c>
      <c r="K6" s="25" t="s">
        <v>26</v>
      </c>
      <c r="L6" s="25" t="s">
        <v>26</v>
      </c>
      <c r="M6" s="25" t="s">
        <v>26</v>
      </c>
      <c r="N6" s="25" t="s">
        <v>26</v>
      </c>
      <c r="O6" s="25" t="s">
        <v>26</v>
      </c>
      <c r="P6" s="26"/>
      <c r="S6" s="79"/>
      <c r="T6" s="79"/>
      <c r="U6" s="79"/>
      <c r="V6" s="79"/>
      <c r="W6" s="79"/>
      <c r="X6" s="79"/>
      <c r="Y6" s="79"/>
      <c r="Z6" s="79"/>
      <c r="AA6" s="79"/>
      <c r="AB6" s="79"/>
      <c r="AC6" s="79"/>
      <c r="AD6" s="79"/>
      <c r="AE6" s="79"/>
      <c r="AF6" s="79"/>
      <c r="AG6" s="79"/>
    </row>
    <row r="7" spans="1:33" ht="26.25" thickBot="1" x14ac:dyDescent="0.25">
      <c r="A7" s="28" t="s">
        <v>27</v>
      </c>
      <c r="B7" s="29" t="s">
        <v>28</v>
      </c>
      <c r="C7" s="30">
        <f>DATE(YEAR(D7),MONTH(D7)-1,DAY(D7))</f>
        <v>44348</v>
      </c>
      <c r="D7" s="30">
        <f t="shared" ref="D7:M7" si="0">DATE(YEAR(E7),MONTH(E7)-1,DAY(E7))</f>
        <v>44378</v>
      </c>
      <c r="E7" s="30">
        <f t="shared" si="0"/>
        <v>44409</v>
      </c>
      <c r="F7" s="30">
        <f t="shared" si="0"/>
        <v>44440</v>
      </c>
      <c r="G7" s="30">
        <f t="shared" si="0"/>
        <v>44470</v>
      </c>
      <c r="H7" s="30">
        <f t="shared" si="0"/>
        <v>44501</v>
      </c>
      <c r="I7" s="30">
        <f t="shared" si="0"/>
        <v>44531</v>
      </c>
      <c r="J7" s="30">
        <f t="shared" si="0"/>
        <v>44562</v>
      </c>
      <c r="K7" s="30">
        <f t="shared" si="0"/>
        <v>44593</v>
      </c>
      <c r="L7" s="30">
        <f t="shared" si="0"/>
        <v>44621</v>
      </c>
      <c r="M7" s="30">
        <f t="shared" si="0"/>
        <v>44652</v>
      </c>
      <c r="N7" s="30">
        <f>DATE(YEAR(O7),MONTH(O7)-1,DAY(O7))</f>
        <v>44682</v>
      </c>
      <c r="O7" s="30">
        <v>44713</v>
      </c>
      <c r="P7" s="31" t="s">
        <v>29</v>
      </c>
      <c r="S7" s="79"/>
      <c r="T7" s="79"/>
      <c r="U7" s="79"/>
      <c r="V7" s="79"/>
      <c r="W7" s="79"/>
      <c r="X7" s="79"/>
      <c r="Y7" s="79"/>
      <c r="Z7" s="79"/>
      <c r="AA7" s="79"/>
      <c r="AB7" s="79"/>
      <c r="AC7" s="79"/>
      <c r="AD7" s="79"/>
      <c r="AE7" s="79"/>
      <c r="AF7" s="79"/>
      <c r="AG7" s="79"/>
    </row>
    <row r="8" spans="1:33" x14ac:dyDescent="0.2">
      <c r="A8" s="80" t="s">
        <v>30</v>
      </c>
      <c r="B8" s="81">
        <v>399</v>
      </c>
      <c r="C8" s="32">
        <v>437571.82913000026</v>
      </c>
      <c r="D8" s="32">
        <v>435826.82622000028</v>
      </c>
      <c r="E8" s="32">
        <v>439925.86124000023</v>
      </c>
      <c r="F8" s="32">
        <v>437427.72946000029</v>
      </c>
      <c r="G8" s="32">
        <v>439139.93346999993</v>
      </c>
      <c r="H8" s="32">
        <v>437584.28246999992</v>
      </c>
      <c r="I8" s="32">
        <v>422319.13490999991</v>
      </c>
      <c r="J8" s="32">
        <v>420053.89116999996</v>
      </c>
      <c r="K8" s="32">
        <v>406282.72762999992</v>
      </c>
      <c r="L8" s="32">
        <v>399204.27026999998</v>
      </c>
      <c r="M8" s="32">
        <v>385419.00278999994</v>
      </c>
      <c r="N8" s="32">
        <v>345930.46165999991</v>
      </c>
      <c r="O8" s="33">
        <v>258367.40204999992</v>
      </c>
      <c r="P8" s="34">
        <f>(((C8+O8)+(SUM(D8:N8)*2))/24)</f>
        <v>409756.97807333339</v>
      </c>
      <c r="Q8" s="35"/>
      <c r="S8" s="79"/>
      <c r="T8" s="79"/>
      <c r="U8" s="79"/>
      <c r="V8" s="79"/>
      <c r="W8" s="79"/>
      <c r="X8" s="79"/>
      <c r="Y8" s="79"/>
      <c r="Z8" s="79"/>
      <c r="AA8" s="79"/>
      <c r="AB8" s="79"/>
      <c r="AC8" s="79"/>
      <c r="AD8" s="79"/>
      <c r="AE8" s="79"/>
      <c r="AF8" s="79"/>
      <c r="AG8" s="79"/>
    </row>
    <row r="9" spans="1:33" x14ac:dyDescent="0.2">
      <c r="A9" s="80" t="s">
        <v>31</v>
      </c>
      <c r="B9" s="81" t="s">
        <v>16</v>
      </c>
      <c r="C9" s="32">
        <v>3859.8657699999994</v>
      </c>
      <c r="D9" s="32">
        <v>3572.2901699999993</v>
      </c>
      <c r="E9" s="32">
        <v>2539.2700499999992</v>
      </c>
      <c r="F9" s="32">
        <v>1689.5051499999995</v>
      </c>
      <c r="G9" s="32">
        <v>582.59454999999934</v>
      </c>
      <c r="H9" s="32">
        <v>0</v>
      </c>
      <c r="I9" s="32">
        <v>0</v>
      </c>
      <c r="J9" s="32">
        <v>0</v>
      </c>
      <c r="K9" s="32">
        <v>0</v>
      </c>
      <c r="L9" s="32">
        <v>0</v>
      </c>
      <c r="M9" s="32">
        <v>0</v>
      </c>
      <c r="N9" s="32">
        <v>0</v>
      </c>
      <c r="O9" s="33">
        <v>0</v>
      </c>
      <c r="P9" s="34">
        <f>(((C9+O9)+(SUM(D9:N9)*2))/24)</f>
        <v>859.4660670833332</v>
      </c>
      <c r="Q9" s="35"/>
      <c r="S9" s="79"/>
      <c r="T9" s="79"/>
      <c r="U9" s="79"/>
      <c r="V9" s="79"/>
      <c r="W9" s="79"/>
      <c r="X9" s="79"/>
      <c r="Y9" s="79"/>
      <c r="Z9" s="79"/>
      <c r="AA9" s="79"/>
      <c r="AB9" s="79"/>
      <c r="AC9" s="79"/>
      <c r="AD9" s="79"/>
      <c r="AE9" s="79"/>
      <c r="AF9" s="79"/>
      <c r="AG9" s="79"/>
    </row>
    <row r="10" spans="1:33" x14ac:dyDescent="0.2">
      <c r="A10" s="80" t="s">
        <v>32</v>
      </c>
      <c r="B10" s="81"/>
      <c r="C10" s="32">
        <v>0</v>
      </c>
      <c r="D10" s="32">
        <v>0</v>
      </c>
      <c r="E10" s="32">
        <v>0</v>
      </c>
      <c r="F10" s="32">
        <v>0</v>
      </c>
      <c r="G10" s="32">
        <v>0</v>
      </c>
      <c r="H10" s="32">
        <v>0</v>
      </c>
      <c r="I10" s="32">
        <v>0</v>
      </c>
      <c r="J10" s="32">
        <v>0</v>
      </c>
      <c r="K10" s="32">
        <v>0</v>
      </c>
      <c r="L10" s="32">
        <v>0</v>
      </c>
      <c r="M10" s="32">
        <v>0</v>
      </c>
      <c r="N10" s="32">
        <v>0</v>
      </c>
      <c r="O10" s="33">
        <v>0</v>
      </c>
      <c r="P10" s="34">
        <f>(((C10+O10)+(SUM(D10:N10)*2))/24)</f>
        <v>0</v>
      </c>
      <c r="Q10" s="2"/>
      <c r="S10" s="82"/>
      <c r="T10" s="82"/>
      <c r="U10" s="82"/>
      <c r="V10" s="82"/>
      <c r="W10" s="82"/>
      <c r="X10" s="82"/>
      <c r="Y10" s="82"/>
      <c r="Z10" s="82"/>
      <c r="AA10" s="82"/>
      <c r="AB10" s="82"/>
      <c r="AC10" s="82"/>
      <c r="AD10" s="82"/>
      <c r="AE10" s="82"/>
      <c r="AF10" s="79"/>
    </row>
    <row r="11" spans="1:33" x14ac:dyDescent="0.2">
      <c r="A11" s="80" t="s">
        <v>33</v>
      </c>
      <c r="B11" s="81" t="s">
        <v>18</v>
      </c>
      <c r="C11" s="32">
        <v>-382790.19744559831</v>
      </c>
      <c r="D11" s="32">
        <v>-383199.5984655983</v>
      </c>
      <c r="E11" s="32">
        <v>-385769.44946559833</v>
      </c>
      <c r="F11" s="32">
        <v>-385816.50854559825</v>
      </c>
      <c r="G11" s="32">
        <v>-388522.38376999996</v>
      </c>
      <c r="H11" s="32">
        <v>-389187.1361</v>
      </c>
      <c r="I11" s="32">
        <v>-375906.36975999997</v>
      </c>
      <c r="J11" s="32">
        <v>-374296.60874999996</v>
      </c>
      <c r="K11" s="32">
        <v>-361148.93501000002</v>
      </c>
      <c r="L11" s="32">
        <v>-354736.58276999998</v>
      </c>
      <c r="M11" s="32">
        <v>-341697.34710999997</v>
      </c>
      <c r="N11" s="32">
        <v>-302938.35717999993</v>
      </c>
      <c r="O11" s="33">
        <v>-215292.99627999993</v>
      </c>
      <c r="P11" s="34">
        <f>(((C11+O11)+(SUM(D11:N11)*2))/24)</f>
        <v>-361855.07281579956</v>
      </c>
      <c r="Q11" s="35"/>
      <c r="R11" s="82"/>
      <c r="S11" s="82"/>
      <c r="T11" s="82"/>
      <c r="U11" s="82"/>
      <c r="V11" s="82"/>
      <c r="W11" s="82"/>
      <c r="X11" s="82"/>
      <c r="Y11" s="82"/>
      <c r="Z11" s="82"/>
      <c r="AA11" s="82"/>
      <c r="AB11" s="82"/>
      <c r="AC11" s="82"/>
      <c r="AD11" s="82"/>
      <c r="AE11" s="82"/>
      <c r="AF11" s="79"/>
    </row>
    <row r="12" spans="1:33" x14ac:dyDescent="0.2">
      <c r="A12" s="80" t="s">
        <v>34</v>
      </c>
      <c r="B12" s="81" t="s">
        <v>16</v>
      </c>
      <c r="C12" s="32">
        <v>0</v>
      </c>
      <c r="D12" s="32">
        <v>0</v>
      </c>
      <c r="E12" s="32">
        <v>0</v>
      </c>
      <c r="F12" s="32">
        <v>0</v>
      </c>
      <c r="G12" s="32">
        <v>0</v>
      </c>
      <c r="H12" s="32">
        <v>0</v>
      </c>
      <c r="I12" s="32">
        <v>0</v>
      </c>
      <c r="J12" s="32">
        <v>0</v>
      </c>
      <c r="K12" s="32">
        <v>0</v>
      </c>
      <c r="L12" s="32">
        <v>0</v>
      </c>
      <c r="M12" s="32">
        <v>0</v>
      </c>
      <c r="N12" s="32">
        <v>0</v>
      </c>
      <c r="O12" s="33">
        <v>0</v>
      </c>
      <c r="P12" s="34">
        <f>(((C12+O12)+(SUM(D12:N12)*2))/24)</f>
        <v>0</v>
      </c>
      <c r="Q12" s="2"/>
      <c r="R12" s="22"/>
      <c r="S12" s="82"/>
      <c r="T12" s="82"/>
      <c r="U12" s="82"/>
      <c r="V12" s="82"/>
      <c r="W12" s="82"/>
      <c r="X12" s="82"/>
      <c r="Y12" s="82"/>
      <c r="Z12" s="82"/>
      <c r="AA12" s="82"/>
      <c r="AB12" s="82"/>
      <c r="AC12" s="82"/>
      <c r="AD12" s="82"/>
      <c r="AE12" s="82"/>
      <c r="AF12" s="79"/>
    </row>
    <row r="13" spans="1:33" ht="13.5" thickBot="1" x14ac:dyDescent="0.25">
      <c r="A13" s="83" t="s">
        <v>35</v>
      </c>
      <c r="B13" s="84"/>
      <c r="C13" s="36">
        <f>SUM(C9:C12)+C8</f>
        <v>58641.497454401921</v>
      </c>
      <c r="D13" s="36">
        <f>SUM(D9:D12)+D8</f>
        <v>56199.517924401967</v>
      </c>
      <c r="E13" s="36">
        <f>SUM(E9:E12)+E8</f>
        <v>56695.681824401894</v>
      </c>
      <c r="F13" s="36">
        <f>SUM(F9:F12)+F8</f>
        <v>53300.726064402028</v>
      </c>
      <c r="G13" s="36">
        <f>SUM(G9:G12)+G8</f>
        <v>51200.144249999954</v>
      </c>
      <c r="H13" s="36">
        <f>SUM(H9:H12)+H8</f>
        <v>48397.146369999915</v>
      </c>
      <c r="I13" s="36">
        <f>SUM(I9:I12)+I8</f>
        <v>46412.765149999934</v>
      </c>
      <c r="J13" s="36">
        <f>SUM(J9:J12)+J8</f>
        <v>45757.282420000003</v>
      </c>
      <c r="K13" s="36">
        <f>SUM(K9:K12)+K8</f>
        <v>45133.792619999906</v>
      </c>
      <c r="L13" s="36">
        <f>SUM(L9:L12)+L8</f>
        <v>44467.6875</v>
      </c>
      <c r="M13" s="36">
        <f>SUM(M9:M12)+M8</f>
        <v>43721.655679999967</v>
      </c>
      <c r="N13" s="36">
        <f>SUM(N9:N12)+N8</f>
        <v>42992.10447999998</v>
      </c>
      <c r="O13" s="37">
        <f>SUM(O9:O12)+O8</f>
        <v>43074.405769999983</v>
      </c>
      <c r="P13" s="38">
        <f>SUM(P9:P12)+P8</f>
        <v>48761.371324617183</v>
      </c>
      <c r="Q13" s="35"/>
      <c r="S13" s="82"/>
      <c r="T13" s="82"/>
      <c r="U13" s="82"/>
      <c r="V13" s="82"/>
      <c r="W13" s="82"/>
      <c r="X13" s="82"/>
      <c r="Y13" s="82"/>
      <c r="Z13" s="82"/>
      <c r="AA13" s="82"/>
      <c r="AB13" s="82"/>
      <c r="AC13" s="82"/>
      <c r="AD13" s="82"/>
      <c r="AE13" s="82"/>
      <c r="AF13" s="79"/>
    </row>
    <row r="14" spans="1:33" ht="13.5" thickTop="1" x14ac:dyDescent="0.2">
      <c r="A14" s="39"/>
      <c r="O14" s="40"/>
      <c r="P14" s="41"/>
      <c r="Q14" s="2"/>
    </row>
    <row r="15" spans="1:33" ht="13.5" thickBot="1" x14ac:dyDescent="0.25">
      <c r="A15" s="42" t="s">
        <v>36</v>
      </c>
      <c r="B15" s="43"/>
      <c r="C15" s="44">
        <f>C13*(2/3)</f>
        <v>39094.331636267947</v>
      </c>
      <c r="D15" s="44">
        <f t="shared" ref="D15:N15" si="1">D13*(2/3)</f>
        <v>37466.345282934642</v>
      </c>
      <c r="E15" s="44">
        <f t="shared" si="1"/>
        <v>37797.121216267929</v>
      </c>
      <c r="F15" s="44">
        <f t="shared" si="1"/>
        <v>35533.817376268016</v>
      </c>
      <c r="G15" s="44">
        <f t="shared" si="1"/>
        <v>34133.429499999969</v>
      </c>
      <c r="H15" s="44">
        <f t="shared" si="1"/>
        <v>32264.764246666608</v>
      </c>
      <c r="I15" s="44">
        <f t="shared" si="1"/>
        <v>30941.843433333288</v>
      </c>
      <c r="J15" s="44">
        <f t="shared" si="1"/>
        <v>30504.854946666666</v>
      </c>
      <c r="K15" s="44">
        <f t="shared" si="1"/>
        <v>30089.195079999936</v>
      </c>
      <c r="L15" s="44">
        <f t="shared" si="1"/>
        <v>29645.125</v>
      </c>
      <c r="M15" s="44">
        <f t="shared" si="1"/>
        <v>29147.770453333309</v>
      </c>
      <c r="N15" s="44">
        <f t="shared" si="1"/>
        <v>28661.402986666653</v>
      </c>
      <c r="O15" s="45">
        <f>O13*(2/3)</f>
        <v>28716.270513333322</v>
      </c>
      <c r="P15" s="46">
        <f>P13*(2/3)</f>
        <v>32507.580883078121</v>
      </c>
      <c r="Q15" s="2"/>
      <c r="R15" s="22"/>
      <c r="S15" s="22"/>
      <c r="T15" s="22"/>
      <c r="U15" s="22"/>
      <c r="V15" s="22"/>
      <c r="W15" s="22"/>
      <c r="X15" s="22"/>
      <c r="Y15" s="22"/>
      <c r="Z15" s="22"/>
      <c r="AA15" s="22"/>
      <c r="AB15" s="22"/>
      <c r="AC15" s="22"/>
      <c r="AD15" s="22"/>
      <c r="AE15" s="22"/>
    </row>
    <row r="16" spans="1:33" x14ac:dyDescent="0.2">
      <c r="O16" s="47" t="s">
        <v>37</v>
      </c>
      <c r="P16" s="47" t="s">
        <v>37</v>
      </c>
      <c r="Q16" s="2"/>
      <c r="S16" s="22"/>
      <c r="T16" s="22"/>
      <c r="U16" s="22"/>
      <c r="V16" s="22"/>
      <c r="W16" s="22"/>
      <c r="X16" s="22"/>
      <c r="Y16" s="22"/>
      <c r="Z16" s="22"/>
      <c r="AA16" s="22"/>
      <c r="AB16" s="22"/>
      <c r="AC16" s="22"/>
      <c r="AD16" s="22"/>
      <c r="AE16" s="22"/>
    </row>
    <row r="17" spans="1:33" x14ac:dyDescent="0.2">
      <c r="O17" s="47"/>
      <c r="P17" s="47"/>
      <c r="Q17" s="2"/>
      <c r="S17" s="22"/>
      <c r="T17" s="22"/>
      <c r="U17" s="22"/>
      <c r="V17" s="22"/>
      <c r="W17" s="22"/>
      <c r="X17" s="22"/>
      <c r="Y17" s="22"/>
      <c r="Z17" s="22"/>
      <c r="AA17" s="22"/>
      <c r="AB17" s="22"/>
      <c r="AC17" s="22"/>
      <c r="AD17" s="22"/>
      <c r="AE17" s="22"/>
    </row>
    <row r="18" spans="1:33" s="27" customFormat="1" ht="13.5" thickBot="1" x14ac:dyDescent="0.25">
      <c r="A18" s="23" t="s">
        <v>25</v>
      </c>
      <c r="B18" s="24"/>
      <c r="C18" s="48" t="s">
        <v>38</v>
      </c>
      <c r="D18" s="49" t="s">
        <v>38</v>
      </c>
      <c r="E18" s="49" t="s">
        <v>38</v>
      </c>
      <c r="F18" s="49" t="s">
        <v>38</v>
      </c>
      <c r="G18" s="49" t="s">
        <v>38</v>
      </c>
      <c r="H18" s="49" t="s">
        <v>38</v>
      </c>
      <c r="I18" s="49" t="s">
        <v>38</v>
      </c>
      <c r="J18" s="49" t="s">
        <v>38</v>
      </c>
      <c r="K18" s="49" t="s">
        <v>38</v>
      </c>
      <c r="L18" s="49" t="s">
        <v>38</v>
      </c>
      <c r="M18" s="49" t="s">
        <v>38</v>
      </c>
      <c r="N18" s="49" t="s">
        <v>38</v>
      </c>
      <c r="O18" s="49" t="s">
        <v>38</v>
      </c>
      <c r="P18" s="26"/>
      <c r="S18" s="79"/>
      <c r="T18" s="79"/>
      <c r="U18" s="79"/>
      <c r="V18" s="79"/>
      <c r="W18" s="79"/>
      <c r="X18" s="79"/>
      <c r="Y18" s="79"/>
      <c r="Z18" s="79"/>
      <c r="AA18" s="79"/>
      <c r="AB18" s="79"/>
      <c r="AC18" s="79"/>
      <c r="AD18" s="79"/>
      <c r="AE18" s="79"/>
      <c r="AF18" s="79"/>
      <c r="AG18" s="79"/>
    </row>
    <row r="19" spans="1:33" ht="26.1" customHeight="1" thickBot="1" x14ac:dyDescent="0.25">
      <c r="A19" s="28" t="s">
        <v>27</v>
      </c>
      <c r="B19" s="29" t="s">
        <v>28</v>
      </c>
      <c r="C19" s="30">
        <f>DATE(YEAR(D19),MONTH(D19)-1,DAY(D19))</f>
        <v>45261</v>
      </c>
      <c r="D19" s="30">
        <f t="shared" ref="D19" si="2">DATE(YEAR(E19),MONTH(E19)-1,DAY(E19))</f>
        <v>45292</v>
      </c>
      <c r="E19" s="30">
        <f>DATE(YEAR(F19),MONTH(F19)-1,DAY(F19))</f>
        <v>45323</v>
      </c>
      <c r="F19" s="30">
        <f t="shared" ref="F19:M19" si="3">DATE(YEAR(G19),MONTH(G19)-1,DAY(G19))</f>
        <v>45352</v>
      </c>
      <c r="G19" s="30">
        <f t="shared" si="3"/>
        <v>45383</v>
      </c>
      <c r="H19" s="30">
        <f t="shared" si="3"/>
        <v>45413</v>
      </c>
      <c r="I19" s="30">
        <f t="shared" si="3"/>
        <v>45444</v>
      </c>
      <c r="J19" s="30">
        <f t="shared" si="3"/>
        <v>45474</v>
      </c>
      <c r="K19" s="30">
        <f t="shared" si="3"/>
        <v>45505</v>
      </c>
      <c r="L19" s="30">
        <f t="shared" si="3"/>
        <v>45536</v>
      </c>
      <c r="M19" s="30">
        <f t="shared" si="3"/>
        <v>45566</v>
      </c>
      <c r="N19" s="30">
        <f>DATE(YEAR(O19),MONTH(O19)-1,DAY(O19))</f>
        <v>45597</v>
      </c>
      <c r="O19" s="50">
        <v>45627</v>
      </c>
      <c r="P19" s="31" t="s">
        <v>29</v>
      </c>
      <c r="S19" s="79"/>
      <c r="T19" s="79"/>
      <c r="U19" s="79"/>
      <c r="V19" s="79"/>
      <c r="W19" s="79"/>
      <c r="X19" s="79"/>
      <c r="Y19" s="79"/>
      <c r="Z19" s="79"/>
      <c r="AA19" s="79"/>
      <c r="AB19" s="79"/>
      <c r="AC19" s="79"/>
      <c r="AD19" s="79"/>
      <c r="AE19" s="79"/>
      <c r="AF19" s="79"/>
      <c r="AG19" s="79"/>
    </row>
    <row r="20" spans="1:33" x14ac:dyDescent="0.2">
      <c r="A20" s="80" t="s">
        <v>30</v>
      </c>
      <c r="B20" s="81">
        <v>399</v>
      </c>
      <c r="C20" s="32">
        <v>263129.07455999992</v>
      </c>
      <c r="D20" s="32">
        <v>263151.07455999992</v>
      </c>
      <c r="E20" s="32">
        <v>263173.07455999992</v>
      </c>
      <c r="F20" s="32">
        <v>263195.07455999992</v>
      </c>
      <c r="G20" s="32">
        <v>263459.07455999992</v>
      </c>
      <c r="H20" s="32">
        <v>263598.07455999992</v>
      </c>
      <c r="I20" s="32">
        <v>263620.07455999992</v>
      </c>
      <c r="J20" s="32">
        <v>263827.07455999992</v>
      </c>
      <c r="K20" s="32">
        <v>268547.07455999992</v>
      </c>
      <c r="L20" s="32">
        <v>268835.07455999992</v>
      </c>
      <c r="M20" s="32">
        <v>270598.07455999992</v>
      </c>
      <c r="N20" s="32">
        <v>270620.07455999992</v>
      </c>
      <c r="O20" s="33">
        <v>271046.07455999992</v>
      </c>
      <c r="P20" s="34">
        <f>(((C20+O20)+(SUM(D20:N20)*2))/24)</f>
        <v>265809.28289333329</v>
      </c>
      <c r="Q20" s="35"/>
      <c r="S20" s="82"/>
      <c r="T20" s="79"/>
      <c r="U20" s="79"/>
      <c r="V20" s="79"/>
      <c r="W20" s="79"/>
      <c r="X20" s="79"/>
      <c r="Y20" s="79"/>
      <c r="Z20" s="79"/>
      <c r="AA20" s="79"/>
      <c r="AB20" s="79"/>
      <c r="AC20" s="79"/>
      <c r="AD20" s="79"/>
      <c r="AE20" s="79"/>
      <c r="AF20" s="79"/>
      <c r="AG20" s="79"/>
    </row>
    <row r="21" spans="1:33" x14ac:dyDescent="0.2">
      <c r="A21" s="80" t="s">
        <v>31</v>
      </c>
      <c r="B21" s="81" t="s">
        <v>16</v>
      </c>
      <c r="C21" s="32">
        <v>0</v>
      </c>
      <c r="D21" s="32">
        <v>0</v>
      </c>
      <c r="E21" s="32">
        <v>0</v>
      </c>
      <c r="F21" s="32">
        <v>0</v>
      </c>
      <c r="G21" s="32">
        <v>0</v>
      </c>
      <c r="H21" s="32">
        <v>0</v>
      </c>
      <c r="I21" s="32">
        <v>0</v>
      </c>
      <c r="J21" s="32">
        <v>0</v>
      </c>
      <c r="K21" s="32">
        <v>0</v>
      </c>
      <c r="L21" s="32">
        <v>0</v>
      </c>
      <c r="M21" s="32">
        <v>0</v>
      </c>
      <c r="N21" s="32">
        <v>0</v>
      </c>
      <c r="O21" s="33">
        <v>0</v>
      </c>
      <c r="P21" s="34">
        <f>(((C21+O21)+(SUM(D21:N21)*2))/24)</f>
        <v>0</v>
      </c>
      <c r="Q21" s="2"/>
      <c r="S21" s="79"/>
      <c r="T21" s="79"/>
      <c r="U21" s="79"/>
      <c r="V21" s="79"/>
      <c r="W21" s="79"/>
      <c r="X21" s="79"/>
      <c r="Y21" s="79"/>
      <c r="Z21" s="79"/>
      <c r="AA21" s="79"/>
      <c r="AB21" s="79"/>
      <c r="AC21" s="79"/>
      <c r="AD21" s="79"/>
      <c r="AE21" s="79"/>
      <c r="AF21" s="79"/>
      <c r="AG21" s="79"/>
    </row>
    <row r="22" spans="1:33" x14ac:dyDescent="0.2">
      <c r="A22" s="80" t="s">
        <v>32</v>
      </c>
      <c r="B22" s="81"/>
      <c r="C22" s="32">
        <v>0</v>
      </c>
      <c r="D22" s="32">
        <v>0</v>
      </c>
      <c r="E22" s="32">
        <v>0</v>
      </c>
      <c r="F22" s="32">
        <v>0</v>
      </c>
      <c r="G22" s="32">
        <v>0</v>
      </c>
      <c r="H22" s="32">
        <v>0</v>
      </c>
      <c r="I22" s="32">
        <v>0</v>
      </c>
      <c r="J22" s="32">
        <v>0</v>
      </c>
      <c r="K22" s="32">
        <v>0</v>
      </c>
      <c r="L22" s="32">
        <v>0</v>
      </c>
      <c r="M22" s="32">
        <v>0</v>
      </c>
      <c r="N22" s="32">
        <v>0</v>
      </c>
      <c r="O22" s="33">
        <v>0</v>
      </c>
      <c r="P22" s="34">
        <f>(((C22+O22)+(SUM(D22:N22)*2))/24)</f>
        <v>0</v>
      </c>
      <c r="Q22" s="2"/>
      <c r="S22" s="82"/>
      <c r="T22" s="82"/>
      <c r="U22" s="82"/>
      <c r="V22" s="82"/>
      <c r="W22" s="82"/>
      <c r="X22" s="82"/>
      <c r="Y22" s="82"/>
      <c r="Z22" s="82"/>
      <c r="AA22" s="82"/>
      <c r="AB22" s="82"/>
      <c r="AC22" s="82"/>
      <c r="AD22" s="82"/>
      <c r="AE22" s="82"/>
      <c r="AF22" s="79"/>
    </row>
    <row r="23" spans="1:33" x14ac:dyDescent="0.2">
      <c r="A23" s="80" t="s">
        <v>33</v>
      </c>
      <c r="B23" s="81" t="s">
        <v>18</v>
      </c>
      <c r="C23" s="32">
        <v>-224129.97599922304</v>
      </c>
      <c r="D23" s="32">
        <v>-225160.40654894314</v>
      </c>
      <c r="E23" s="32">
        <v>-226173.66001076414</v>
      </c>
      <c r="F23" s="32">
        <v>-227187.12618154459</v>
      </c>
      <c r="G23" s="32">
        <v>-228223.82920119714</v>
      </c>
      <c r="H23" s="32">
        <v>-229277.5658866452</v>
      </c>
      <c r="I23" s="32">
        <v>-230315.45674140879</v>
      </c>
      <c r="J23" s="32">
        <v>-231433.84677803415</v>
      </c>
      <c r="K23" s="32">
        <v>-232551.74811489263</v>
      </c>
      <c r="L23" s="32">
        <v>-233664.15450520549</v>
      </c>
      <c r="M23" s="32">
        <v>-234778.43188833774</v>
      </c>
      <c r="N23" s="32">
        <v>-235884.67546231579</v>
      </c>
      <c r="O23" s="33">
        <v>-237009.96585649767</v>
      </c>
      <c r="P23" s="34">
        <f>(((C23+O23)+(SUM(D23:N23)*2))/24)</f>
        <v>-230435.07268726244</v>
      </c>
      <c r="Q23" s="35"/>
      <c r="R23" s="82"/>
      <c r="S23" s="82"/>
      <c r="T23" s="82"/>
      <c r="U23" s="82"/>
      <c r="V23" s="82"/>
      <c r="W23" s="82"/>
      <c r="X23" s="82"/>
      <c r="Y23" s="82"/>
      <c r="Z23" s="82"/>
      <c r="AA23" s="82"/>
      <c r="AB23" s="82"/>
      <c r="AC23" s="82"/>
      <c r="AD23" s="82"/>
      <c r="AE23" s="82"/>
      <c r="AF23" s="79"/>
    </row>
    <row r="24" spans="1:33" x14ac:dyDescent="0.2">
      <c r="A24" s="80" t="s">
        <v>34</v>
      </c>
      <c r="B24" s="81" t="s">
        <v>16</v>
      </c>
      <c r="C24" s="32">
        <v>0</v>
      </c>
      <c r="D24" s="32">
        <v>0</v>
      </c>
      <c r="E24" s="32">
        <v>0</v>
      </c>
      <c r="F24" s="32">
        <v>0</v>
      </c>
      <c r="G24" s="32">
        <v>0</v>
      </c>
      <c r="H24" s="32">
        <v>0</v>
      </c>
      <c r="I24" s="32">
        <v>0</v>
      </c>
      <c r="J24" s="32">
        <v>0</v>
      </c>
      <c r="K24" s="32">
        <v>0</v>
      </c>
      <c r="L24" s="32">
        <v>0</v>
      </c>
      <c r="M24" s="32">
        <v>0</v>
      </c>
      <c r="N24" s="32">
        <v>0</v>
      </c>
      <c r="O24" s="33">
        <v>0</v>
      </c>
      <c r="P24" s="34">
        <f>(((C24+O24)+(SUM(D24:N24)*2))/24)</f>
        <v>0</v>
      </c>
      <c r="Q24" s="2"/>
      <c r="R24" s="22"/>
      <c r="S24" s="82"/>
      <c r="T24" s="82"/>
      <c r="U24" s="82"/>
      <c r="V24" s="82"/>
      <c r="W24" s="82"/>
      <c r="X24" s="82"/>
      <c r="Y24" s="82"/>
      <c r="Z24" s="82"/>
      <c r="AA24" s="82"/>
      <c r="AB24" s="82"/>
      <c r="AC24" s="82"/>
      <c r="AD24" s="82"/>
      <c r="AE24" s="82"/>
      <c r="AF24" s="79"/>
    </row>
    <row r="25" spans="1:33" ht="13.5" thickBot="1" x14ac:dyDescent="0.25">
      <c r="A25" s="83" t="s">
        <v>35</v>
      </c>
      <c r="B25" s="84"/>
      <c r="C25" s="36">
        <f>SUM(C21:C24)+C20</f>
        <v>38999.098560776882</v>
      </c>
      <c r="D25" s="36">
        <f>SUM(D21:D24)+D20</f>
        <v>37990.668011056783</v>
      </c>
      <c r="E25" s="36">
        <f>SUM(E21:E24)+E20</f>
        <v>36999.414549235778</v>
      </c>
      <c r="F25" s="36">
        <f>SUM(F21:F24)+F20</f>
        <v>36007.94837845533</v>
      </c>
      <c r="G25" s="36">
        <f>SUM(G21:G24)+G20</f>
        <v>35235.245358802786</v>
      </c>
      <c r="H25" s="36">
        <f>SUM(H21:H24)+H20</f>
        <v>34320.508673354721</v>
      </c>
      <c r="I25" s="36">
        <f>SUM(I21:I24)+I20</f>
        <v>33304.617818591127</v>
      </c>
      <c r="J25" s="36">
        <f>SUM(J21:J24)+J20</f>
        <v>32393.227781965776</v>
      </c>
      <c r="K25" s="36">
        <f>SUM(K21:K24)+K20</f>
        <v>35995.32644510729</v>
      </c>
      <c r="L25" s="36">
        <f>SUM(L21:L24)+L20</f>
        <v>35170.920054794435</v>
      </c>
      <c r="M25" s="36">
        <f>SUM(M21:M24)+M20</f>
        <v>35819.642671662179</v>
      </c>
      <c r="N25" s="36">
        <f>SUM(N21:N24)+N20</f>
        <v>34735.399097684131</v>
      </c>
      <c r="O25" s="37">
        <f>SUM(O21:O24)+O20</f>
        <v>34036.10870350225</v>
      </c>
      <c r="P25" s="38">
        <f>SUM(P21:P24)+P20</f>
        <v>35374.210206070857</v>
      </c>
      <c r="Q25" s="51"/>
      <c r="S25" s="82"/>
      <c r="T25" s="82"/>
      <c r="U25" s="82"/>
      <c r="V25" s="82"/>
      <c r="W25" s="82"/>
      <c r="X25" s="82"/>
      <c r="Y25" s="82"/>
      <c r="Z25" s="82"/>
      <c r="AA25" s="82"/>
      <c r="AB25" s="82"/>
      <c r="AC25" s="82"/>
      <c r="AD25" s="82"/>
      <c r="AE25" s="82"/>
      <c r="AF25" s="79"/>
    </row>
    <row r="26" spans="1:33" ht="13.5" thickTop="1" x14ac:dyDescent="0.2">
      <c r="A26" s="39"/>
      <c r="O26" s="40"/>
      <c r="P26" s="41"/>
      <c r="Q26" s="2"/>
    </row>
    <row r="27" spans="1:33" ht="13.5" thickBot="1" x14ac:dyDescent="0.25">
      <c r="A27" s="42" t="s">
        <v>36</v>
      </c>
      <c r="B27" s="43"/>
      <c r="C27" s="44">
        <f>C25*(2/3)</f>
        <v>25999.399040517921</v>
      </c>
      <c r="D27" s="44">
        <f t="shared" ref="D27:N27" si="4">D25*(2/3)</f>
        <v>25327.112007371186</v>
      </c>
      <c r="E27" s="44">
        <f t="shared" si="4"/>
        <v>24666.276366157184</v>
      </c>
      <c r="F27" s="44">
        <f t="shared" si="4"/>
        <v>24005.29891897022</v>
      </c>
      <c r="G27" s="44">
        <f t="shared" si="4"/>
        <v>23490.163572535188</v>
      </c>
      <c r="H27" s="44">
        <f t="shared" si="4"/>
        <v>22880.339115569812</v>
      </c>
      <c r="I27" s="44">
        <f t="shared" si="4"/>
        <v>22203.078545727418</v>
      </c>
      <c r="J27" s="44">
        <f t="shared" si="4"/>
        <v>21595.485187977181</v>
      </c>
      <c r="K27" s="44">
        <f t="shared" si="4"/>
        <v>23996.884296738193</v>
      </c>
      <c r="L27" s="44">
        <f t="shared" si="4"/>
        <v>23447.280036529621</v>
      </c>
      <c r="M27" s="44">
        <f t="shared" si="4"/>
        <v>23879.761781108118</v>
      </c>
      <c r="N27" s="44">
        <f t="shared" si="4"/>
        <v>23156.93273178942</v>
      </c>
      <c r="O27" s="45">
        <f>O25*(2/3)</f>
        <v>22690.739135668166</v>
      </c>
      <c r="P27" s="46">
        <f>P25*(2/3)</f>
        <v>23582.806804047235</v>
      </c>
      <c r="Q27" s="35"/>
      <c r="R27" s="22"/>
      <c r="S27" s="22"/>
      <c r="T27" s="22"/>
      <c r="U27" s="22"/>
      <c r="V27" s="22"/>
      <c r="W27" s="22"/>
      <c r="X27" s="22"/>
      <c r="Y27" s="22"/>
      <c r="Z27" s="22"/>
      <c r="AA27" s="22"/>
      <c r="AB27" s="22"/>
      <c r="AC27" s="22"/>
      <c r="AD27" s="22"/>
      <c r="AE27" s="22"/>
    </row>
    <row r="28" spans="1:33" x14ac:dyDescent="0.2">
      <c r="O28" s="47" t="s">
        <v>39</v>
      </c>
      <c r="Q28" s="2"/>
      <c r="S28" s="22"/>
      <c r="T28" s="22"/>
      <c r="U28" s="22"/>
      <c r="V28" s="22"/>
      <c r="W28" s="22"/>
      <c r="X28" s="22"/>
      <c r="Y28" s="22"/>
      <c r="Z28" s="22"/>
      <c r="AA28" s="22"/>
      <c r="AB28" s="22"/>
      <c r="AC28" s="22"/>
      <c r="AD28" s="22"/>
      <c r="AE28" s="22"/>
    </row>
    <row r="29" spans="1:33" ht="13.5" thickBot="1" x14ac:dyDescent="0.25">
      <c r="Q29" s="2"/>
      <c r="S29" s="22"/>
      <c r="T29" s="22"/>
      <c r="U29" s="22"/>
      <c r="V29" s="22"/>
      <c r="W29" s="22"/>
      <c r="X29" s="22"/>
      <c r="Y29" s="22"/>
      <c r="Z29" s="22"/>
      <c r="AA29" s="22"/>
      <c r="AB29" s="22"/>
      <c r="AC29" s="22"/>
      <c r="AD29" s="22"/>
      <c r="AE29" s="22"/>
    </row>
    <row r="30" spans="1:33" x14ac:dyDescent="0.2">
      <c r="A30" s="91" t="s">
        <v>52</v>
      </c>
      <c r="B30" s="92"/>
      <c r="C30" s="52">
        <f>P15</f>
        <v>32507.580883078121</v>
      </c>
      <c r="D30" s="53" t="s">
        <v>39</v>
      </c>
      <c r="Q30" s="2"/>
      <c r="S30" s="22"/>
      <c r="T30" s="22"/>
      <c r="U30" s="22"/>
      <c r="V30" s="22"/>
      <c r="W30" s="22"/>
      <c r="X30" s="22"/>
      <c r="Y30" s="22"/>
      <c r="Z30" s="22"/>
      <c r="AA30" s="22"/>
      <c r="AB30" s="22"/>
      <c r="AC30" s="22"/>
      <c r="AD30" s="22"/>
      <c r="AE30" s="22"/>
    </row>
    <row r="31" spans="1:33" ht="13.5" thickBot="1" x14ac:dyDescent="0.25">
      <c r="A31" s="93" t="s">
        <v>58</v>
      </c>
      <c r="B31" s="94"/>
      <c r="C31" s="54">
        <f>O15</f>
        <v>28716.270513333322</v>
      </c>
      <c r="D31" s="53" t="s">
        <v>39</v>
      </c>
      <c r="Q31" s="2"/>
      <c r="S31" s="22"/>
      <c r="T31" s="22"/>
      <c r="U31" s="22"/>
      <c r="V31" s="22"/>
      <c r="W31" s="22"/>
      <c r="X31" s="22"/>
      <c r="Y31" s="22"/>
      <c r="Z31" s="22"/>
      <c r="AA31" s="22"/>
      <c r="AB31" s="22"/>
      <c r="AC31" s="22"/>
      <c r="AD31" s="22"/>
      <c r="AE31" s="22"/>
    </row>
    <row r="32" spans="1:33" ht="13.5" thickBot="1" x14ac:dyDescent="0.25">
      <c r="A32" s="93" t="s">
        <v>53</v>
      </c>
      <c r="B32" s="94"/>
      <c r="C32" s="54">
        <f>P27</f>
        <v>23582.806804047235</v>
      </c>
      <c r="D32" s="53" t="s">
        <v>39</v>
      </c>
      <c r="S32" s="22"/>
      <c r="T32" s="22"/>
      <c r="U32" s="22"/>
      <c r="V32" s="22"/>
      <c r="W32" s="22"/>
      <c r="X32" s="22"/>
      <c r="Y32" s="22"/>
      <c r="Z32" s="22"/>
      <c r="AA32" s="22"/>
      <c r="AB32" s="22"/>
      <c r="AC32" s="22"/>
      <c r="AD32" s="22"/>
      <c r="AE32" s="22"/>
    </row>
    <row r="33" spans="1:31" x14ac:dyDescent="0.2">
      <c r="A33" s="55"/>
      <c r="B33" s="55"/>
      <c r="C33" s="51"/>
      <c r="D33" s="2"/>
      <c r="S33" s="22"/>
      <c r="T33" s="22"/>
      <c r="U33" s="22"/>
      <c r="V33" s="22"/>
      <c r="W33" s="22"/>
      <c r="X33" s="22"/>
      <c r="Y33" s="22"/>
      <c r="Z33" s="22"/>
      <c r="AA33" s="22"/>
      <c r="AB33" s="22"/>
      <c r="AC33" s="22"/>
      <c r="AD33" s="22"/>
      <c r="AE33" s="22"/>
    </row>
  </sheetData>
  <mergeCells count="3">
    <mergeCell ref="A30:B30"/>
    <mergeCell ref="A31:B31"/>
    <mergeCell ref="A32:B32"/>
  </mergeCells>
  <printOptions horizontalCentered="1"/>
  <pageMargins left="0.7" right="0.7" top="0.75" bottom="0.75" header="0.3" footer="0.3"/>
  <pageSetup scale="69" fitToHeight="0" orientation="landscape" r:id="rId1"/>
  <headerFooter alignWithMargins="0">
    <oddFooter>&amp;C&amp;"Arial,Regular"&amp;10Page 10.4.1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2E8BC-4D97-41C3-AC7D-2F17408F9A38}">
  <sheetPr>
    <pageSetUpPr fitToPage="1"/>
  </sheetPr>
  <dimension ref="A1:GE38"/>
  <sheetViews>
    <sheetView view="pageBreakPreview" zoomScale="85" zoomScaleNormal="85" zoomScaleSheetLayoutView="85" workbookViewId="0"/>
  </sheetViews>
  <sheetFormatPr defaultColWidth="9" defaultRowHeight="12.75" x14ac:dyDescent="0.2"/>
  <cols>
    <col min="1" max="1" width="39.875" style="56" customWidth="1"/>
    <col min="2" max="2" width="10.25" style="56" bestFit="1" customWidth="1"/>
    <col min="3" max="3" width="10.875" style="56" customWidth="1"/>
    <col min="4" max="13" width="10.25" style="56" bestFit="1" customWidth="1"/>
    <col min="14" max="14" width="8.875" style="56" bestFit="1" customWidth="1"/>
    <col min="15" max="15" width="11.5" style="56" bestFit="1" customWidth="1"/>
    <col min="16" max="16384" width="9" style="56"/>
  </cols>
  <sheetData>
    <row r="1" spans="1:187" x14ac:dyDescent="0.2">
      <c r="A1" s="20" t="s">
        <v>0</v>
      </c>
    </row>
    <row r="2" spans="1:187" x14ac:dyDescent="0.2">
      <c r="A2" s="20" t="s">
        <v>51</v>
      </c>
    </row>
    <row r="3" spans="1:187" x14ac:dyDescent="0.2">
      <c r="A3" s="20" t="s">
        <v>55</v>
      </c>
    </row>
    <row r="4" spans="1:187" x14ac:dyDescent="0.2">
      <c r="A4" s="20" t="s">
        <v>59</v>
      </c>
    </row>
    <row r="5" spans="1:187" x14ac:dyDescent="0.2">
      <c r="A5" s="20"/>
    </row>
    <row r="9" spans="1:187" x14ac:dyDescent="0.2">
      <c r="A9" s="57" t="s">
        <v>40</v>
      </c>
      <c r="B9" s="58">
        <f t="shared" ref="B9:L9" si="0">EDATE(C9,-1)</f>
        <v>44348</v>
      </c>
      <c r="C9" s="58">
        <f t="shared" si="0"/>
        <v>44378</v>
      </c>
      <c r="D9" s="58">
        <f t="shared" si="0"/>
        <v>44409</v>
      </c>
      <c r="E9" s="58">
        <f t="shared" si="0"/>
        <v>44440</v>
      </c>
      <c r="F9" s="58">
        <f t="shared" si="0"/>
        <v>44470</v>
      </c>
      <c r="G9" s="58">
        <f t="shared" si="0"/>
        <v>44501</v>
      </c>
      <c r="H9" s="58">
        <f t="shared" si="0"/>
        <v>44531</v>
      </c>
      <c r="I9" s="58">
        <f t="shared" si="0"/>
        <v>44562</v>
      </c>
      <c r="J9" s="58">
        <f t="shared" si="0"/>
        <v>44593</v>
      </c>
      <c r="K9" s="58">
        <f t="shared" si="0"/>
        <v>44621</v>
      </c>
      <c r="L9" s="58">
        <f t="shared" si="0"/>
        <v>44652</v>
      </c>
      <c r="M9" s="58">
        <f>EDATE(N9,-1)</f>
        <v>44682</v>
      </c>
      <c r="N9" s="58">
        <v>44713</v>
      </c>
      <c r="O9" s="58" t="s">
        <v>29</v>
      </c>
    </row>
    <row r="11" spans="1:187" x14ac:dyDescent="0.2">
      <c r="A11" s="59" t="s">
        <v>41</v>
      </c>
    </row>
    <row r="12" spans="1:187" s="79" customFormat="1" x14ac:dyDescent="0.2">
      <c r="A12" s="79" t="s">
        <v>42</v>
      </c>
      <c r="B12" s="60">
        <v>-319053.27999999997</v>
      </c>
      <c r="C12" s="60">
        <v>-319053.28000000003</v>
      </c>
      <c r="D12" s="60">
        <v>-319053.28000000003</v>
      </c>
      <c r="E12" s="60">
        <v>-319053.28000000003</v>
      </c>
      <c r="F12" s="60">
        <v>-319053.28000000003</v>
      </c>
      <c r="G12" s="60">
        <v>-319053.28000000003</v>
      </c>
      <c r="H12" s="60">
        <v>-319053.28000000003</v>
      </c>
      <c r="I12" s="60">
        <v>-319053.28000000003</v>
      </c>
      <c r="J12" s="60">
        <v>-319053.28000000003</v>
      </c>
      <c r="K12" s="60">
        <v>-319053.28000000003</v>
      </c>
      <c r="L12" s="60">
        <v>-319053.28000000003</v>
      </c>
      <c r="M12" s="60">
        <v>-319053.28000000003</v>
      </c>
      <c r="N12" s="60">
        <v>0</v>
      </c>
      <c r="O12" s="61">
        <f t="shared" ref="O12:O13" si="1">ROUND((SUM(ROUND(SUM(C12:M12)*2,0)+B12+N12))/24,0)</f>
        <v>-305759</v>
      </c>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row>
    <row r="13" spans="1:187" s="79" customFormat="1" x14ac:dyDescent="0.2">
      <c r="A13" s="79" t="s">
        <v>43</v>
      </c>
      <c r="B13" s="60">
        <v>-3657926.7600000002</v>
      </c>
      <c r="C13" s="60">
        <v>-3643071.3099999996</v>
      </c>
      <c r="D13" s="60">
        <v>-3672955.26</v>
      </c>
      <c r="E13" s="60">
        <v>-3362168.87</v>
      </c>
      <c r="F13" s="60">
        <v>-3279000.67</v>
      </c>
      <c r="G13" s="60">
        <v>-3279000.67</v>
      </c>
      <c r="H13" s="60">
        <v>-3154675.3600000003</v>
      </c>
      <c r="I13" s="60">
        <v>-3094413.8600000003</v>
      </c>
      <c r="J13" s="60">
        <v>-3020626.3200000003</v>
      </c>
      <c r="K13" s="60">
        <v>-3020493.75</v>
      </c>
      <c r="L13" s="60">
        <v>-3020493.75</v>
      </c>
      <c r="M13" s="60">
        <v>-1057329.8999999999</v>
      </c>
      <c r="N13" s="60">
        <v>0</v>
      </c>
      <c r="O13" s="61">
        <f t="shared" si="1"/>
        <v>-2952766</v>
      </c>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row>
    <row r="14" spans="1:187" ht="13.5" thickBot="1" x14ac:dyDescent="0.25">
      <c r="A14" s="59" t="s">
        <v>44</v>
      </c>
      <c r="B14" s="63">
        <f>SUM(B12:B13)</f>
        <v>-3976980.04</v>
      </c>
      <c r="C14" s="63">
        <f t="shared" ref="C14:O14" si="2">SUM(C12:C13)</f>
        <v>-3962124.59</v>
      </c>
      <c r="D14" s="63">
        <f t="shared" si="2"/>
        <v>-3992008.54</v>
      </c>
      <c r="E14" s="63">
        <f t="shared" si="2"/>
        <v>-3681222.1500000004</v>
      </c>
      <c r="F14" s="63">
        <f t="shared" si="2"/>
        <v>-3598053.95</v>
      </c>
      <c r="G14" s="63">
        <f t="shared" si="2"/>
        <v>-3598053.95</v>
      </c>
      <c r="H14" s="63">
        <f t="shared" si="2"/>
        <v>-3473728.6400000006</v>
      </c>
      <c r="I14" s="63">
        <f t="shared" si="2"/>
        <v>-3413467.1400000006</v>
      </c>
      <c r="J14" s="63">
        <f t="shared" si="2"/>
        <v>-3339679.6000000006</v>
      </c>
      <c r="K14" s="63">
        <f t="shared" si="2"/>
        <v>-3339547.0300000003</v>
      </c>
      <c r="L14" s="63">
        <f t="shared" si="2"/>
        <v>-3339547.0300000003</v>
      </c>
      <c r="M14" s="63">
        <f t="shared" si="2"/>
        <v>-1376383.18</v>
      </c>
      <c r="N14" s="63">
        <f t="shared" si="2"/>
        <v>0</v>
      </c>
      <c r="O14" s="63">
        <f t="shared" si="2"/>
        <v>-3258525</v>
      </c>
    </row>
    <row r="15" spans="1:187" ht="13.5" thickTop="1" x14ac:dyDescent="0.2">
      <c r="B15" s="64" t="s">
        <v>45</v>
      </c>
    </row>
    <row r="16" spans="1:187" x14ac:dyDescent="0.2">
      <c r="A16" s="59" t="s">
        <v>46</v>
      </c>
    </row>
    <row r="17" spans="1:15" x14ac:dyDescent="0.2">
      <c r="A17" s="79" t="s">
        <v>42</v>
      </c>
      <c r="B17" s="60">
        <f>ROUND(B12*2/3,0)</f>
        <v>-212702</v>
      </c>
      <c r="C17" s="60">
        <f t="shared" ref="C17:N18" si="3">ROUND(C12*2/3,0)</f>
        <v>-212702</v>
      </c>
      <c r="D17" s="60">
        <f t="shared" si="3"/>
        <v>-212702</v>
      </c>
      <c r="E17" s="60">
        <f t="shared" si="3"/>
        <v>-212702</v>
      </c>
      <c r="F17" s="60">
        <f t="shared" si="3"/>
        <v>-212702</v>
      </c>
      <c r="G17" s="60">
        <f t="shared" si="3"/>
        <v>-212702</v>
      </c>
      <c r="H17" s="60">
        <f t="shared" si="3"/>
        <v>-212702</v>
      </c>
      <c r="I17" s="60">
        <f t="shared" si="3"/>
        <v>-212702</v>
      </c>
      <c r="J17" s="60">
        <f t="shared" si="3"/>
        <v>-212702</v>
      </c>
      <c r="K17" s="60">
        <f t="shared" si="3"/>
        <v>-212702</v>
      </c>
      <c r="L17" s="60">
        <f t="shared" si="3"/>
        <v>-212702</v>
      </c>
      <c r="M17" s="60">
        <f t="shared" si="3"/>
        <v>-212702</v>
      </c>
      <c r="N17" s="60">
        <f t="shared" si="3"/>
        <v>0</v>
      </c>
      <c r="O17" s="61">
        <f t="shared" ref="O17:O18" si="4">ROUND((SUM(ROUND(SUM(C17:M17)*2,0)+B17+N17))/24,0)</f>
        <v>-203839</v>
      </c>
    </row>
    <row r="18" spans="1:15" x14ac:dyDescent="0.2">
      <c r="A18" s="79" t="s">
        <v>43</v>
      </c>
      <c r="B18" s="60">
        <f>ROUND(B13*2/3,0)</f>
        <v>-2438618</v>
      </c>
      <c r="C18" s="60">
        <f t="shared" si="3"/>
        <v>-2428714</v>
      </c>
      <c r="D18" s="60">
        <f t="shared" si="3"/>
        <v>-2448637</v>
      </c>
      <c r="E18" s="60">
        <f t="shared" si="3"/>
        <v>-2241446</v>
      </c>
      <c r="F18" s="60">
        <f t="shared" si="3"/>
        <v>-2186000</v>
      </c>
      <c r="G18" s="60">
        <f t="shared" si="3"/>
        <v>-2186000</v>
      </c>
      <c r="H18" s="60">
        <f t="shared" si="3"/>
        <v>-2103117</v>
      </c>
      <c r="I18" s="60">
        <f t="shared" si="3"/>
        <v>-2062943</v>
      </c>
      <c r="J18" s="60">
        <f t="shared" si="3"/>
        <v>-2013751</v>
      </c>
      <c r="K18" s="60">
        <f t="shared" si="3"/>
        <v>-2013663</v>
      </c>
      <c r="L18" s="60">
        <f t="shared" si="3"/>
        <v>-2013663</v>
      </c>
      <c r="M18" s="60">
        <f t="shared" si="3"/>
        <v>-704887</v>
      </c>
      <c r="N18" s="60">
        <f t="shared" si="3"/>
        <v>0</v>
      </c>
      <c r="O18" s="61">
        <f t="shared" si="4"/>
        <v>-1968511</v>
      </c>
    </row>
    <row r="19" spans="1:15" ht="13.5" thickBot="1" x14ac:dyDescent="0.25">
      <c r="A19" s="59" t="s">
        <v>47</v>
      </c>
      <c r="B19" s="63">
        <f>SUM(B17:B18)</f>
        <v>-2651320</v>
      </c>
      <c r="C19" s="63">
        <f t="shared" ref="C19:O19" si="5">SUM(C17:C18)</f>
        <v>-2641416</v>
      </c>
      <c r="D19" s="63">
        <f t="shared" si="5"/>
        <v>-2661339</v>
      </c>
      <c r="E19" s="63">
        <f t="shared" si="5"/>
        <v>-2454148</v>
      </c>
      <c r="F19" s="63">
        <f t="shared" si="5"/>
        <v>-2398702</v>
      </c>
      <c r="G19" s="63">
        <f t="shared" si="5"/>
        <v>-2398702</v>
      </c>
      <c r="H19" s="63">
        <f t="shared" si="5"/>
        <v>-2315819</v>
      </c>
      <c r="I19" s="63">
        <f t="shared" si="5"/>
        <v>-2275645</v>
      </c>
      <c r="J19" s="63">
        <f t="shared" si="5"/>
        <v>-2226453</v>
      </c>
      <c r="K19" s="63">
        <f t="shared" si="5"/>
        <v>-2226365</v>
      </c>
      <c r="L19" s="63">
        <f t="shared" si="5"/>
        <v>-2226365</v>
      </c>
      <c r="M19" s="63">
        <f t="shared" si="5"/>
        <v>-917589</v>
      </c>
      <c r="N19" s="63">
        <f t="shared" si="5"/>
        <v>0</v>
      </c>
      <c r="O19" s="65">
        <f t="shared" si="5"/>
        <v>-2172350</v>
      </c>
    </row>
    <row r="20" spans="1:15" ht="13.5" thickTop="1" x14ac:dyDescent="0.2"/>
    <row r="22" spans="1:15" x14ac:dyDescent="0.2">
      <c r="A22" s="57" t="s">
        <v>60</v>
      </c>
      <c r="B22" s="58">
        <f t="shared" ref="B22:L22" si="6">EDATE(C22,-1)</f>
        <v>45261</v>
      </c>
      <c r="C22" s="58">
        <f t="shared" si="6"/>
        <v>45292</v>
      </c>
      <c r="D22" s="58">
        <f t="shared" si="6"/>
        <v>45323</v>
      </c>
      <c r="E22" s="58">
        <f t="shared" si="6"/>
        <v>45352</v>
      </c>
      <c r="F22" s="58">
        <f t="shared" si="6"/>
        <v>45383</v>
      </c>
      <c r="G22" s="58">
        <f t="shared" si="6"/>
        <v>45413</v>
      </c>
      <c r="H22" s="58">
        <f t="shared" si="6"/>
        <v>45444</v>
      </c>
      <c r="I22" s="58">
        <f t="shared" si="6"/>
        <v>45474</v>
      </c>
      <c r="J22" s="58">
        <f t="shared" si="6"/>
        <v>45505</v>
      </c>
      <c r="K22" s="58">
        <f t="shared" si="6"/>
        <v>45536</v>
      </c>
      <c r="L22" s="58">
        <f t="shared" si="6"/>
        <v>45566</v>
      </c>
      <c r="M22" s="58">
        <f>EDATE(N22,-1)</f>
        <v>45597</v>
      </c>
      <c r="N22" s="58">
        <v>45627</v>
      </c>
      <c r="O22" s="58" t="s">
        <v>29</v>
      </c>
    </row>
    <row r="24" spans="1:15" x14ac:dyDescent="0.2">
      <c r="A24" s="59" t="s">
        <v>41</v>
      </c>
    </row>
    <row r="25" spans="1:15" x14ac:dyDescent="0.2">
      <c r="A25" s="79" t="s">
        <v>42</v>
      </c>
      <c r="B25" s="60">
        <v>-99999.999999999985</v>
      </c>
      <c r="C25" s="60">
        <v>-109680.39831853576</v>
      </c>
      <c r="D25" s="60">
        <v>-119360.79663707154</v>
      </c>
      <c r="E25" s="60">
        <v>-129041.19495560732</v>
      </c>
      <c r="F25" s="60">
        <v>-138721.59327414312</v>
      </c>
      <c r="G25" s="60">
        <v>-148401.99159267891</v>
      </c>
      <c r="H25" s="60">
        <v>-158082.3899112147</v>
      </c>
      <c r="I25" s="60">
        <v>-167762.7882297505</v>
      </c>
      <c r="J25" s="60">
        <v>-177443.18654828629</v>
      </c>
      <c r="K25" s="60">
        <v>-187123.58486682209</v>
      </c>
      <c r="L25" s="60">
        <v>-196803.98318535788</v>
      </c>
      <c r="M25" s="60">
        <v>-206484.38150389367</v>
      </c>
      <c r="N25" s="60">
        <v>-216164.77982242947</v>
      </c>
      <c r="O25" s="61">
        <f t="shared" ref="O25:O26" si="7">ROUND((SUM(ROUND(SUM(C25:M25)*2,0)+B25+N25))/24,0)</f>
        <v>-158082</v>
      </c>
    </row>
    <row r="26" spans="1:15" x14ac:dyDescent="0.2">
      <c r="A26" s="79" t="s">
        <v>43</v>
      </c>
      <c r="B26" s="60">
        <v>0</v>
      </c>
      <c r="C26" s="60">
        <v>0</v>
      </c>
      <c r="D26" s="60">
        <v>0</v>
      </c>
      <c r="E26" s="60">
        <v>0</v>
      </c>
      <c r="F26" s="60">
        <v>0</v>
      </c>
      <c r="G26" s="60">
        <v>0</v>
      </c>
      <c r="H26" s="60">
        <v>0</v>
      </c>
      <c r="I26" s="60">
        <v>0</v>
      </c>
      <c r="J26" s="60">
        <v>0</v>
      </c>
      <c r="K26" s="60">
        <v>0</v>
      </c>
      <c r="L26" s="60">
        <v>0</v>
      </c>
      <c r="M26" s="60">
        <v>0</v>
      </c>
      <c r="N26" s="60">
        <v>0</v>
      </c>
      <c r="O26" s="61">
        <f t="shared" si="7"/>
        <v>0</v>
      </c>
    </row>
    <row r="27" spans="1:15" ht="13.5" thickBot="1" x14ac:dyDescent="0.25">
      <c r="A27" s="59" t="s">
        <v>44</v>
      </c>
      <c r="B27" s="63">
        <f>SUM(B25:B26)</f>
        <v>-99999.999999999985</v>
      </c>
      <c r="C27" s="63">
        <f t="shared" ref="C27:O27" si="8">SUM(C25:C26)</f>
        <v>-109680.39831853576</v>
      </c>
      <c r="D27" s="63">
        <f t="shared" si="8"/>
        <v>-119360.79663707154</v>
      </c>
      <c r="E27" s="63">
        <f t="shared" si="8"/>
        <v>-129041.19495560732</v>
      </c>
      <c r="F27" s="63">
        <f t="shared" si="8"/>
        <v>-138721.59327414312</v>
      </c>
      <c r="G27" s="63">
        <f t="shared" si="8"/>
        <v>-148401.99159267891</v>
      </c>
      <c r="H27" s="63">
        <f t="shared" si="8"/>
        <v>-158082.3899112147</v>
      </c>
      <c r="I27" s="63">
        <f t="shared" si="8"/>
        <v>-167762.7882297505</v>
      </c>
      <c r="J27" s="63">
        <f t="shared" si="8"/>
        <v>-177443.18654828629</v>
      </c>
      <c r="K27" s="63">
        <f t="shared" si="8"/>
        <v>-187123.58486682209</v>
      </c>
      <c r="L27" s="63">
        <f t="shared" si="8"/>
        <v>-196803.98318535788</v>
      </c>
      <c r="M27" s="63">
        <f t="shared" si="8"/>
        <v>-206484.38150389367</v>
      </c>
      <c r="N27" s="63">
        <f t="shared" si="8"/>
        <v>-216164.77982242947</v>
      </c>
      <c r="O27" s="63">
        <f t="shared" si="8"/>
        <v>-158082</v>
      </c>
    </row>
    <row r="28" spans="1:15" ht="13.5" thickTop="1" x14ac:dyDescent="0.2">
      <c r="B28" s="64" t="s">
        <v>45</v>
      </c>
    </row>
    <row r="29" spans="1:15" x14ac:dyDescent="0.2">
      <c r="A29" s="59" t="s">
        <v>46</v>
      </c>
    </row>
    <row r="30" spans="1:15" x14ac:dyDescent="0.2">
      <c r="A30" s="79" t="s">
        <v>42</v>
      </c>
      <c r="B30" s="60">
        <f>ROUND(B25*2/3,0)</f>
        <v>-66667</v>
      </c>
      <c r="C30" s="60">
        <f t="shared" ref="C30:N31" si="9">ROUND(C25*2/3,0)</f>
        <v>-73120</v>
      </c>
      <c r="D30" s="60">
        <f t="shared" si="9"/>
        <v>-79574</v>
      </c>
      <c r="E30" s="60">
        <f t="shared" si="9"/>
        <v>-86027</v>
      </c>
      <c r="F30" s="60">
        <f t="shared" si="9"/>
        <v>-92481</v>
      </c>
      <c r="G30" s="60">
        <f t="shared" si="9"/>
        <v>-98935</v>
      </c>
      <c r="H30" s="60">
        <f t="shared" si="9"/>
        <v>-105388</v>
      </c>
      <c r="I30" s="60">
        <f t="shared" si="9"/>
        <v>-111842</v>
      </c>
      <c r="J30" s="60">
        <f t="shared" si="9"/>
        <v>-118295</v>
      </c>
      <c r="K30" s="60">
        <f t="shared" si="9"/>
        <v>-124749</v>
      </c>
      <c r="L30" s="60">
        <f t="shared" si="9"/>
        <v>-131203</v>
      </c>
      <c r="M30" s="60">
        <f t="shared" si="9"/>
        <v>-137656</v>
      </c>
      <c r="N30" s="60">
        <f t="shared" si="9"/>
        <v>-144110</v>
      </c>
      <c r="O30" s="61">
        <f t="shared" ref="O30:O31" si="10">ROUND((SUM(ROUND(SUM(C30:M30)*2,0)+B30+N30))/24,0)</f>
        <v>-105388</v>
      </c>
    </row>
    <row r="31" spans="1:15" x14ac:dyDescent="0.2">
      <c r="A31" s="79" t="s">
        <v>43</v>
      </c>
      <c r="B31" s="60">
        <f>ROUND(B26*2/3,0)</f>
        <v>0</v>
      </c>
      <c r="C31" s="60">
        <f t="shared" si="9"/>
        <v>0</v>
      </c>
      <c r="D31" s="60">
        <f t="shared" si="9"/>
        <v>0</v>
      </c>
      <c r="E31" s="60">
        <f t="shared" si="9"/>
        <v>0</v>
      </c>
      <c r="F31" s="60">
        <f t="shared" si="9"/>
        <v>0</v>
      </c>
      <c r="G31" s="60">
        <f t="shared" si="9"/>
        <v>0</v>
      </c>
      <c r="H31" s="60">
        <f t="shared" si="9"/>
        <v>0</v>
      </c>
      <c r="I31" s="60">
        <f t="shared" si="9"/>
        <v>0</v>
      </c>
      <c r="J31" s="60">
        <f t="shared" si="9"/>
        <v>0</v>
      </c>
      <c r="K31" s="60">
        <f t="shared" si="9"/>
        <v>0</v>
      </c>
      <c r="L31" s="60">
        <f t="shared" si="9"/>
        <v>0</v>
      </c>
      <c r="M31" s="60">
        <f t="shared" si="9"/>
        <v>0</v>
      </c>
      <c r="N31" s="60">
        <f t="shared" si="9"/>
        <v>0</v>
      </c>
      <c r="O31" s="61">
        <f t="shared" si="10"/>
        <v>0</v>
      </c>
    </row>
    <row r="32" spans="1:15" ht="13.5" thickBot="1" x14ac:dyDescent="0.25">
      <c r="A32" s="59" t="s">
        <v>47</v>
      </c>
      <c r="B32" s="63">
        <f>SUM(B30:B31)</f>
        <v>-66667</v>
      </c>
      <c r="C32" s="63">
        <f t="shared" ref="C32:O32" si="11">SUM(C30:C31)</f>
        <v>-73120</v>
      </c>
      <c r="D32" s="63">
        <f t="shared" si="11"/>
        <v>-79574</v>
      </c>
      <c r="E32" s="63">
        <f t="shared" si="11"/>
        <v>-86027</v>
      </c>
      <c r="F32" s="63">
        <f t="shared" si="11"/>
        <v>-92481</v>
      </c>
      <c r="G32" s="63">
        <f t="shared" si="11"/>
        <v>-98935</v>
      </c>
      <c r="H32" s="63">
        <f t="shared" si="11"/>
        <v>-105388</v>
      </c>
      <c r="I32" s="63">
        <f t="shared" si="11"/>
        <v>-111842</v>
      </c>
      <c r="J32" s="63">
        <f t="shared" si="11"/>
        <v>-118295</v>
      </c>
      <c r="K32" s="63">
        <f t="shared" si="11"/>
        <v>-124749</v>
      </c>
      <c r="L32" s="63">
        <f t="shared" si="11"/>
        <v>-131203</v>
      </c>
      <c r="M32" s="63">
        <f t="shared" si="11"/>
        <v>-137656</v>
      </c>
      <c r="N32" s="63">
        <f t="shared" si="11"/>
        <v>-144110</v>
      </c>
      <c r="O32" s="65">
        <f t="shared" si="11"/>
        <v>-105388</v>
      </c>
    </row>
    <row r="33" spans="1:3" ht="13.5" thickTop="1" x14ac:dyDescent="0.2"/>
    <row r="35" spans="1:3" x14ac:dyDescent="0.2">
      <c r="A35" s="59" t="s">
        <v>48</v>
      </c>
      <c r="B35" s="66">
        <f>-O32*0.245866</f>
        <v>25911.326008</v>
      </c>
    </row>
    <row r="36" spans="1:3" x14ac:dyDescent="0.2">
      <c r="A36" s="59" t="s">
        <v>49</v>
      </c>
      <c r="B36" s="61">
        <v>560922</v>
      </c>
      <c r="C36" s="56" t="s">
        <v>50</v>
      </c>
    </row>
    <row r="37" spans="1:3" ht="13.5" thickBot="1" x14ac:dyDescent="0.25">
      <c r="B37" s="67">
        <f>+B35-B36</f>
        <v>-535010.67399200005</v>
      </c>
      <c r="C37" s="68" t="s">
        <v>39</v>
      </c>
    </row>
    <row r="38" spans="1:3" ht="13.5" thickTop="1" x14ac:dyDescent="0.2"/>
  </sheetData>
  <pageMargins left="0.7" right="0.7" top="0.75" bottom="0.75" header="0.3" footer="0.3"/>
  <pageSetup scale="62" orientation="landscape" r:id="rId1"/>
  <headerFooter>
    <oddFooter>&amp;C&amp;"Arial,Regular"&amp;10Page 10.4.2</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FAAF9F5C-09AA-4EA4-B5A0-34AE27A4ABFD}"/>
</file>

<file path=customXml/itemProps2.xml><?xml version="1.0" encoding="utf-8"?>
<ds:datastoreItem xmlns:ds="http://schemas.openxmlformats.org/officeDocument/2006/customXml" ds:itemID="{B652AE20-61CC-4DD7-89B5-C2611EB71148}"/>
</file>

<file path=customXml/itemProps3.xml><?xml version="1.0" encoding="utf-8"?>
<ds:datastoreItem xmlns:ds="http://schemas.openxmlformats.org/officeDocument/2006/customXml" ds:itemID="{A83F780B-8F63-4103-9918-EE6F02D52D28}"/>
</file>

<file path=customXml/itemProps4.xml><?xml version="1.0" encoding="utf-8"?>
<ds:datastoreItem xmlns:ds="http://schemas.openxmlformats.org/officeDocument/2006/customXml" ds:itemID="{6438A2CB-D2C2-49ED-8CAC-E70390DA73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10.4</vt:lpstr>
      <vt:lpstr>10.4.1 </vt:lpstr>
      <vt:lpstr>10.4.2</vt:lpstr>
      <vt:lpstr>'10.4'!Print_Area</vt:lpstr>
      <vt:lpstr>'10.4.1 '!Print_Area</vt:lpstr>
      <vt:lpstr>'10.4.2'!Print_Area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2023-03-01T16:28:20Z</dcterms:created>
  <dcterms:modified xsi:type="dcterms:W3CDTF">2023-03-07T23:36:46Z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