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56A1DBB-C2DA-4F14-92AB-48932D736FB4}" xr6:coauthVersionLast="47" xr6:coauthVersionMax="47" xr10:uidLastSave="{00000000-0000-0000-0000-000000000000}"/>
  <bookViews>
    <workbookView xWindow="-120" yWindow="480" windowWidth="19440" windowHeight="15000" xr2:uid="{C8227DFF-274F-4170-B1DC-F22989589310}"/>
  </bookViews>
  <sheets>
    <sheet name="10.3" sheetId="1" r:id="rId1"/>
    <sheet name="10.3.1" sheetId="3" r:id="rId2"/>
    <sheet name="10.3.2" sheetId="2" r:id="rId3"/>
    <sheet name="10.3.3" sheetId="4" r:id="rId4"/>
  </sheets>
  <definedNames>
    <definedName name="_xlnm.Print_Area" localSheetId="0">'10.3'!$A$1:$J$61</definedName>
    <definedName name="_xlnm.Print_Area" localSheetId="1">'10.3.1'!$A$1:$C$31</definedName>
    <definedName name="_xlnm.Print_Area" localSheetId="2">'10.3.2'!$A$1:$D$21</definedName>
    <definedName name="_xlnm.Print_Area" localSheetId="3">'10.3.3'!$A$1:$K$27</definedName>
    <definedName name="_xlnm.Print_Titles" localSheetId="1">'10.3.1'!$1:$5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3" i="3"/>
  <c r="H33" i="1"/>
  <c r="H31" i="1"/>
  <c r="H29" i="1"/>
  <c r="H24" i="1"/>
  <c r="H23" i="1"/>
  <c r="H22" i="1"/>
  <c r="H21" i="1"/>
  <c r="H20" i="1"/>
  <c r="H19" i="1"/>
  <c r="H18" i="1"/>
  <c r="H17" i="1"/>
  <c r="H16" i="1"/>
  <c r="H15" i="1"/>
  <c r="H14" i="1"/>
  <c r="H12" i="1"/>
  <c r="F11" i="1"/>
  <c r="H21" i="4" l="1"/>
  <c r="G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20" i="3"/>
  <c r="B23" i="3" s="1"/>
  <c r="B24" i="3" s="1"/>
  <c r="B26" i="3"/>
  <c r="F12" i="1"/>
  <c r="C10" i="2"/>
  <c r="A3" i="2"/>
  <c r="A1" i="2"/>
  <c r="F34" i="1"/>
  <c r="I34" i="1" s="1"/>
  <c r="F33" i="1"/>
  <c r="F29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A2" i="2"/>
  <c r="I29" i="1" l="1"/>
  <c r="I12" i="1"/>
  <c r="F21" i="4"/>
  <c r="B27" i="3"/>
  <c r="B31" i="3" s="1"/>
  <c r="B9" i="3" s="1"/>
  <c r="F31" i="1"/>
  <c r="C11" i="2"/>
  <c r="D21" i="4"/>
  <c r="I33" i="1"/>
  <c r="I31" i="1" l="1"/>
  <c r="I11" i="1"/>
  <c r="B11" i="3"/>
  <c r="F10" i="1" s="1"/>
  <c r="F24" i="4"/>
  <c r="J6" i="4" l="1"/>
  <c r="J11" i="4"/>
  <c r="K11" i="4" s="1"/>
  <c r="F17" i="1" s="1"/>
  <c r="J14" i="4"/>
  <c r="K14" i="4" s="1"/>
  <c r="F20" i="1" s="1"/>
  <c r="J19" i="4"/>
  <c r="K19" i="4" s="1"/>
  <c r="F25" i="1" s="1"/>
  <c r="J8" i="4"/>
  <c r="J12" i="4"/>
  <c r="K12" i="4" s="1"/>
  <c r="F18" i="1" s="1"/>
  <c r="J10" i="4"/>
  <c r="K10" i="4" s="1"/>
  <c r="F16" i="1" s="1"/>
  <c r="J9" i="4"/>
  <c r="K9" i="4" s="1"/>
  <c r="F15" i="1" s="1"/>
  <c r="J18" i="4"/>
  <c r="K18" i="4" s="1"/>
  <c r="F24" i="1" s="1"/>
  <c r="J16" i="4"/>
  <c r="K16" i="4" s="1"/>
  <c r="F22" i="1" s="1"/>
  <c r="J17" i="4"/>
  <c r="K17" i="4" s="1"/>
  <c r="F23" i="1" s="1"/>
  <c r="J20" i="4"/>
  <c r="K20" i="4" s="1"/>
  <c r="F26" i="1" s="1"/>
  <c r="J15" i="4"/>
  <c r="K15" i="4" s="1"/>
  <c r="F21" i="1" s="1"/>
  <c r="J13" i="4"/>
  <c r="K13" i="4" s="1"/>
  <c r="F19" i="1" s="1"/>
  <c r="I10" i="1"/>
  <c r="I15" i="1" l="1"/>
  <c r="I16" i="1"/>
  <c r="I18" i="1"/>
  <c r="I21" i="1"/>
  <c r="K8" i="4"/>
  <c r="J21" i="4"/>
  <c r="I19" i="1"/>
  <c r="I26" i="1"/>
  <c r="I25" i="1"/>
  <c r="I23" i="1"/>
  <c r="I20" i="1"/>
  <c r="I22" i="1"/>
  <c r="I17" i="1"/>
  <c r="I24" i="1"/>
  <c r="K21" i="4" l="1"/>
  <c r="F14" i="1"/>
  <c r="I14" i="1" l="1"/>
</calcChain>
</file>

<file path=xl/sharedStrings.xml><?xml version="1.0" encoding="utf-8"?>
<sst xmlns="http://schemas.openxmlformats.org/spreadsheetml/2006/main" count="174" uniqueCount="86">
  <si>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</si>
  <si>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</si>
  <si>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</si>
  <si>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</si>
  <si>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</si>
  <si>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</si>
  <si>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</si>
  <si>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</si>
  <si>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</si>
  <si>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</si>
  <si>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</si>
  <si>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</si>
  <si>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Depreciation Expense</t>
  </si>
  <si>
    <t>RES</t>
  </si>
  <si>
    <t>CAGW</t>
  </si>
  <si>
    <t>Taxes Other</t>
  </si>
  <si>
    <t>GPS</t>
  </si>
  <si>
    <t>Net Depreciation Expense - Sch M</t>
  </si>
  <si>
    <t>SCHMDT</t>
  </si>
  <si>
    <t>Deferred Income Tax Expense</t>
  </si>
  <si>
    <t>Operations &amp; Maintenance</t>
  </si>
  <si>
    <t>Administrative &amp; General</t>
  </si>
  <si>
    <t>SO</t>
  </si>
  <si>
    <t>Adjustment to Rate Base:</t>
  </si>
  <si>
    <t>Electric Plant In-Service</t>
  </si>
  <si>
    <t>Depreciation Reserve</t>
  </si>
  <si>
    <t>108SP</t>
  </si>
  <si>
    <t>Deferred Income Tax Balance</t>
  </si>
  <si>
    <t>Deferred ITC</t>
  </si>
  <si>
    <t>ITC85</t>
  </si>
  <si>
    <t>Description of Adjustment:</t>
  </si>
  <si>
    <t>Summary of Balances</t>
  </si>
  <si>
    <t>Balance</t>
  </si>
  <si>
    <t>Ref.</t>
  </si>
  <si>
    <t>10.3.2</t>
  </si>
  <si>
    <t>ADIT Balance</t>
  </si>
  <si>
    <t>Deferred Income Tax Credit</t>
  </si>
  <si>
    <t>Tax Depreciation</t>
  </si>
  <si>
    <t>Property Tax Calculation</t>
  </si>
  <si>
    <t>Total Colstrip Property Taxes</t>
  </si>
  <si>
    <t>Property Tax expense to remove</t>
  </si>
  <si>
    <t>Gross Colstrip Book Value</t>
  </si>
  <si>
    <t>Colstrip Unit 3 Book Value</t>
  </si>
  <si>
    <t>Colstrip Unit 3 Book Value %</t>
  </si>
  <si>
    <t>Gross Colstrip Book Reserve</t>
  </si>
  <si>
    <t>Colstrip Unit 3 Book Reserve</t>
  </si>
  <si>
    <t>Colstrip Total NBV</t>
  </si>
  <si>
    <t>Colstrip Unit 3 NBV</t>
  </si>
  <si>
    <t>Colstrip Unit 3 NBV %</t>
  </si>
  <si>
    <t>Colstrip O&amp;M by FERC Acct</t>
  </si>
  <si>
    <t>A</t>
  </si>
  <si>
    <t>B</t>
  </si>
  <si>
    <t>C</t>
  </si>
  <si>
    <t>D</t>
  </si>
  <si>
    <t>F = E + C</t>
  </si>
  <si>
    <t>FERC Acct</t>
  </si>
  <si>
    <t>Description</t>
  </si>
  <si>
    <t>12 ME June 2022</t>
  </si>
  <si>
    <t>Non-Overhaul O&amp;M</t>
  </si>
  <si>
    <t>Unit 3 Overhaul</t>
  </si>
  <si>
    <t>Unit 4 Overhaul</t>
  </si>
  <si>
    <t>Unit 3 Share of Non-Overhaul O&amp;M</t>
  </si>
  <si>
    <t>Total  Unit 3 O&amp;M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</si>
  <si>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</si>
  <si>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</si>
  <si>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</si>
  <si>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</si>
  <si>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</si>
  <si>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</si>
  <si>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</si>
  <si>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</si>
  <si>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</si>
  <si>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</si>
  <si>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</si>
  <si>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</si>
  <si>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INJURIES &amp; DAMAGES</t>
  </si>
  <si>
    <t>Ref 10.3</t>
  </si>
  <si>
    <t>Ref 10.3.1</t>
  </si>
  <si>
    <t>Washington 2023 General Rate Case</t>
  </si>
  <si>
    <t>10.3.1</t>
  </si>
  <si>
    <t>10.3.3</t>
  </si>
  <si>
    <t>Colstrip Unit 3 Removal</t>
  </si>
  <si>
    <t>This restating adjustment removes the Colstrip Unit 3 plant investment and associated costs from Test Period results of operations. This treatment was authorized in Cause No. U-83-57.  Operations &amp; Maintenance and Administrative &amp; General expenses for Colstrip Unit 3 are also removed per methodology utilized in rebuttal adjustment filed in Docket No. UE-152253, the Company's 2015 Limited Rates Filing.  Depreciation expense for Colstrip Unit 3 is removed through Adjustment 6.1 - Pro Forma Depreciation &amp; Amortization Expense.</t>
  </si>
  <si>
    <t>Colstrip Unit 3 as a percentage of Total Colstrip NBV</t>
  </si>
  <si>
    <t>WIJAM Allocation Factor</t>
  </si>
  <si>
    <t>Test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</si>
</sst>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7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71">
    <xf numFmtId="0" fontId="0" fillId="0" borderId="0" xfId="0"/>
    <xf numFmtId="165" fontId="3" fillId="0" borderId="0" xfId="2" applyNumberFormat="1" applyFont="1" applyFill="1" applyAlignment="1" applyProtection="1">
      <alignment horizontal="center"/>
      <protection locked="0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Border="1"/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41" fontId="3" fillId="0" borderId="0" xfId="0" applyNumberFormat="1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3" applyFont="1" applyFill="1"/>
    <xf numFmtId="17" fontId="3" fillId="0" borderId="10" xfId="3" applyNumberFormat="1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0" fontId="3" fillId="0" borderId="0" xfId="3" quotePrefix="1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6" fillId="0" borderId="0" xfId="0" applyFont="1" applyFill="1"/>
    <xf numFmtId="0" fontId="6" fillId="0" borderId="0" xfId="3" applyFont="1" applyFill="1" applyAlignment="1">
      <alignment horizontal="left"/>
    </xf>
    <xf numFmtId="0" fontId="6" fillId="0" borderId="0" xfId="3" quotePrefix="1" applyFont="1" applyFill="1" applyAlignment="1">
      <alignment horizontal="left"/>
    </xf>
    <xf numFmtId="0" fontId="3" fillId="0" borderId="0" xfId="3" quotePrefix="1" applyFont="1" applyFill="1" applyAlignment="1">
      <alignment horizontal="left"/>
    </xf>
    <xf numFmtId="37" fontId="3" fillId="0" borderId="0" xfId="0" applyNumberFormat="1" applyFont="1" applyFill="1"/>
    <xf numFmtId="0" fontId="3" fillId="0" borderId="0" xfId="3" applyFont="1" applyFill="1" applyAlignment="1">
      <alignment horizontal="left"/>
    </xf>
    <xf numFmtId="0" fontId="4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 wrapText="1"/>
      <protection locked="0"/>
    </xf>
    <xf numFmtId="14" fontId="4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166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0" xfId="0" applyNumberFormat="1" applyFont="1" applyFill="1" applyProtection="1">
      <protection locked="0"/>
    </xf>
    <xf numFmtId="41" fontId="3" fillId="0" borderId="10" xfId="0" applyNumberFormat="1" applyFont="1" applyFill="1" applyBorder="1" applyProtection="1">
      <protection locked="0"/>
    </xf>
    <xf numFmtId="10" fontId="3" fillId="0" borderId="1" xfId="2" applyNumberFormat="1" applyFont="1" applyFill="1" applyBorder="1" applyProtection="1">
      <protection locked="0"/>
    </xf>
    <xf numFmtId="10" fontId="3" fillId="0" borderId="10" xfId="0" applyNumberFormat="1" applyFont="1" applyFill="1" applyBorder="1" applyProtection="1">
      <protection locked="0"/>
    </xf>
    <xf numFmtId="164" fontId="3" fillId="0" borderId="13" xfId="1" applyNumberFormat="1" applyFont="1" applyFill="1" applyBorder="1"/>
    <xf numFmtId="0" fontId="4" fillId="0" borderId="0" xfId="4" applyFont="1" applyFill="1"/>
    <xf numFmtId="0" fontId="3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10" xfId="4" applyFont="1" applyFill="1" applyBorder="1" applyAlignment="1">
      <alignment horizontal="center" wrapText="1"/>
    </xf>
    <xf numFmtId="0" fontId="4" fillId="0" borderId="1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164" fontId="4" fillId="0" borderId="13" xfId="1" applyNumberFormat="1" applyFont="1" applyFill="1" applyBorder="1"/>
    <xf numFmtId="0" fontId="4" fillId="0" borderId="0" xfId="4" applyFont="1" applyFill="1" applyAlignment="1">
      <alignment horizontal="right"/>
    </xf>
    <xf numFmtId="44" fontId="3" fillId="0" borderId="0" xfId="4" applyNumberFormat="1" applyFont="1" applyFill="1"/>
    <xf numFmtId="166" fontId="3" fillId="0" borderId="0" xfId="2" applyNumberFormat="1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5">
    <cellStyle name="Comma" xfId="1" builtinId="3"/>
    <cellStyle name="Normal" xfId="0" builtinId="0"/>
    <cellStyle name="Normal 2 2" xfId="4" xr:uid="{1E779AD9-904D-4DC7-A421-698FD45BB427}"/>
    <cellStyle name="Normal_Colstrip3 Remove WA March 2004" xfId="3" xr:uid="{919C5F11-C6D8-4674-AF24-C7378C74204F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A7C7-530B-4111-9BFF-B3ED9B514A07}">
  <sheetPr>
    <pageSetUpPr fitToPage="1"/>
  </sheetPr>
  <dimension ref="A2:J61"/>
  <sheetViews>
    <sheetView tabSelected="1" view="pageBreakPreview" zoomScale="85" zoomScaleNormal="100" zoomScaleSheetLayoutView="85" workbookViewId="0">
      <selection activeCell="L28" sqref="L28"/>
    </sheetView>
  </sheetViews>
  <sheetFormatPr defaultColWidth="8.75" defaultRowHeight="12.75" x14ac:dyDescent="0.2"/>
  <cols>
    <col min="1" max="1" width="2.25" style="11" customWidth="1"/>
    <col min="2" max="2" width="3.25" style="11" customWidth="1"/>
    <col min="3" max="3" width="28.75" style="11" customWidth="1"/>
    <col min="4" max="4" width="8.625" style="11" bestFit="1" customWidth="1"/>
    <col min="5" max="5" width="4.5" style="11" bestFit="1" customWidth="1"/>
    <col min="6" max="6" width="11.625" style="11" bestFit="1" customWidth="1"/>
    <col min="7" max="7" width="7.375" style="11" bestFit="1" customWidth="1"/>
    <col min="8" max="8" width="9.375" style="11" bestFit="1" customWidth="1"/>
    <col min="9" max="9" width="11.875" style="11" bestFit="1" customWidth="1"/>
    <col min="10" max="10" width="5.375" style="11" bestFit="1" customWidth="1"/>
    <col min="11" max="16384" width="8.75" style="11"/>
  </cols>
  <sheetData>
    <row r="2" spans="2:10" ht="12" customHeight="1" x14ac:dyDescent="0.2">
      <c r="B2" s="12" t="s">
        <v>0</v>
      </c>
      <c r="D2" s="13"/>
      <c r="E2" s="13"/>
      <c r="F2" s="13"/>
      <c r="G2" s="13"/>
      <c r="H2" s="13"/>
      <c r="I2" s="14" t="s">
        <v>1</v>
      </c>
      <c r="J2" s="13">
        <v>10.3</v>
      </c>
    </row>
    <row r="3" spans="2:10" ht="12" customHeight="1" x14ac:dyDescent="0.2">
      <c r="B3" s="12" t="s">
        <v>78</v>
      </c>
      <c r="D3" s="13"/>
      <c r="E3" s="13"/>
      <c r="F3" s="13"/>
      <c r="G3" s="13"/>
      <c r="H3" s="13"/>
      <c r="I3" s="13"/>
      <c r="J3" s="13"/>
    </row>
    <row r="4" spans="2:10" ht="12" customHeight="1" x14ac:dyDescent="0.2">
      <c r="B4" s="12" t="s">
        <v>81</v>
      </c>
      <c r="D4" s="13"/>
      <c r="E4" s="13"/>
      <c r="F4" s="13"/>
      <c r="G4" s="13"/>
      <c r="H4" s="13"/>
      <c r="I4" s="13"/>
      <c r="J4" s="13"/>
    </row>
    <row r="5" spans="2:10" ht="12" customHeight="1" x14ac:dyDescent="0.2">
      <c r="D5" s="13"/>
      <c r="E5" s="13"/>
      <c r="F5" s="13"/>
      <c r="G5" s="13"/>
      <c r="H5" s="13"/>
      <c r="I5" s="13"/>
      <c r="J5" s="13"/>
    </row>
    <row r="6" spans="2:10" ht="12" customHeight="1" x14ac:dyDescent="0.2">
      <c r="D6" s="13"/>
      <c r="E6" s="13"/>
      <c r="F6" s="13"/>
      <c r="G6" s="13"/>
      <c r="H6" s="13"/>
      <c r="I6" s="13"/>
      <c r="J6" s="13"/>
    </row>
    <row r="7" spans="2:10" ht="12" customHeight="1" x14ac:dyDescent="0.2">
      <c r="D7" s="13"/>
      <c r="E7" s="13"/>
      <c r="F7" s="13" t="s">
        <v>2</v>
      </c>
      <c r="G7" s="13"/>
      <c r="H7" s="13"/>
      <c r="I7" s="11" t="s">
        <v>3</v>
      </c>
      <c r="J7" s="13"/>
    </row>
    <row r="8" spans="2:10" ht="12" customHeight="1" x14ac:dyDescent="0.2"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</row>
    <row r="9" spans="2:10" ht="12" customHeight="1" x14ac:dyDescent="0.2">
      <c r="B9" s="16" t="s">
        <v>11</v>
      </c>
      <c r="D9" s="13"/>
      <c r="E9" s="13"/>
      <c r="F9" s="13"/>
      <c r="G9" s="13"/>
      <c r="H9" s="13"/>
      <c r="I9" s="3"/>
      <c r="J9" s="13"/>
    </row>
    <row r="10" spans="2:10" ht="12" customHeight="1" x14ac:dyDescent="0.2">
      <c r="B10" s="17" t="s">
        <v>15</v>
      </c>
      <c r="D10" s="13">
        <v>408</v>
      </c>
      <c r="E10" s="13" t="s">
        <v>13</v>
      </c>
      <c r="F10" s="2">
        <f>-'10.3.1'!B11</f>
        <v>-1074301.417222</v>
      </c>
      <c r="G10" s="13" t="s">
        <v>16</v>
      </c>
      <c r="H10" s="1">
        <v>7.0845810240555071E-2</v>
      </c>
      <c r="I10" s="4">
        <f>F10*H10</f>
        <v>-76109.754345669193</v>
      </c>
      <c r="J10" s="13" t="s">
        <v>79</v>
      </c>
    </row>
    <row r="11" spans="2:10" ht="12" customHeight="1" x14ac:dyDescent="0.2">
      <c r="B11" s="17" t="s">
        <v>17</v>
      </c>
      <c r="D11" s="13" t="s">
        <v>18</v>
      </c>
      <c r="E11" s="13" t="s">
        <v>13</v>
      </c>
      <c r="F11" s="3">
        <f>'10.3.2'!C20-'10.3.2'!C9</f>
        <v>10098077.871016167</v>
      </c>
      <c r="G11" s="13" t="s">
        <v>14</v>
      </c>
      <c r="H11" s="1">
        <v>0.22162982918040364</v>
      </c>
      <c r="I11" s="4">
        <f>F11*H11</f>
        <v>2238035.2736037271</v>
      </c>
      <c r="J11" s="13" t="s">
        <v>34</v>
      </c>
    </row>
    <row r="12" spans="2:10" ht="12" customHeight="1" x14ac:dyDescent="0.2">
      <c r="B12" s="17" t="s">
        <v>19</v>
      </c>
      <c r="D12" s="13">
        <v>41010</v>
      </c>
      <c r="E12" s="13" t="s">
        <v>13</v>
      </c>
      <c r="F12" s="2">
        <f>-'10.3.2'!C21</f>
        <v>2588141.1386557873</v>
      </c>
      <c r="G12" s="13" t="s">
        <v>14</v>
      </c>
      <c r="H12" s="1">
        <f>$H$11</f>
        <v>0.22162982918040364</v>
      </c>
      <c r="I12" s="4">
        <f>F12*H12</f>
        <v>573609.27845505753</v>
      </c>
      <c r="J12" s="13" t="s">
        <v>34</v>
      </c>
    </row>
    <row r="13" spans="2:10" ht="12" customHeight="1" x14ac:dyDescent="0.2">
      <c r="B13" s="17"/>
      <c r="D13" s="13"/>
      <c r="E13" s="13"/>
      <c r="F13" s="2"/>
      <c r="G13" s="13"/>
      <c r="H13" s="1"/>
      <c r="I13" s="4"/>
      <c r="J13" s="13"/>
    </row>
    <row r="14" spans="2:10" ht="12" customHeight="1" x14ac:dyDescent="0.2">
      <c r="B14" s="17" t="s">
        <v>20</v>
      </c>
      <c r="D14" s="13">
        <f>'10.3.3'!A8/10000</f>
        <v>500</v>
      </c>
      <c r="E14" s="13" t="s">
        <v>13</v>
      </c>
      <c r="F14" s="2">
        <f>-'10.3.3'!K8</f>
        <v>12836.84901312</v>
      </c>
      <c r="G14" s="13" t="s">
        <v>14</v>
      </c>
      <c r="H14" s="1">
        <f t="shared" ref="H14:H24" si="0">$H$11</f>
        <v>0.22162982918040364</v>
      </c>
      <c r="I14" s="4">
        <f>H14*F14</f>
        <v>2845.0286539924186</v>
      </c>
      <c r="J14" s="13" t="s">
        <v>80</v>
      </c>
    </row>
    <row r="15" spans="2:10" ht="12" customHeight="1" x14ac:dyDescent="0.2">
      <c r="B15" s="17" t="s">
        <v>20</v>
      </c>
      <c r="D15" s="18">
        <f>'10.3.3'!A9/10000</f>
        <v>501.2</v>
      </c>
      <c r="E15" s="13" t="s">
        <v>13</v>
      </c>
      <c r="F15" s="2">
        <f>-'10.3.3'!K9</f>
        <v>-632084.38967080007</v>
      </c>
      <c r="G15" s="13" t="s">
        <v>14</v>
      </c>
      <c r="H15" s="1">
        <f t="shared" si="0"/>
        <v>0.22162982918040364</v>
      </c>
      <c r="I15" s="4">
        <f t="shared" ref="I15:I26" si="1">H15*F15</f>
        <v>-140088.7553103391</v>
      </c>
      <c r="J15" s="13" t="s">
        <v>80</v>
      </c>
    </row>
    <row r="16" spans="2:10" ht="12" customHeight="1" x14ac:dyDescent="0.2">
      <c r="B16" s="17" t="s">
        <v>20</v>
      </c>
      <c r="D16" s="18">
        <f>'10.3.3'!A10/10000</f>
        <v>501.45</v>
      </c>
      <c r="E16" s="13" t="s">
        <v>13</v>
      </c>
      <c r="F16" s="2">
        <f>-'10.3.3'!K10</f>
        <v>-73430.753137940017</v>
      </c>
      <c r="G16" s="13" t="s">
        <v>14</v>
      </c>
      <c r="H16" s="1">
        <f t="shared" si="0"/>
        <v>0.22162982918040364</v>
      </c>
      <c r="I16" s="4">
        <f t="shared" si="1"/>
        <v>-16274.445274550035</v>
      </c>
      <c r="J16" s="13" t="s">
        <v>80</v>
      </c>
    </row>
    <row r="17" spans="2:10" ht="12" customHeight="1" x14ac:dyDescent="0.2">
      <c r="B17" s="17" t="s">
        <v>20</v>
      </c>
      <c r="D17" s="13">
        <f>'10.3.3'!A11/10000</f>
        <v>502</v>
      </c>
      <c r="E17" s="13" t="s">
        <v>13</v>
      </c>
      <c r="F17" s="2">
        <f>-'10.3.3'!K11</f>
        <v>-242644.36061074003</v>
      </c>
      <c r="G17" s="13" t="s">
        <v>14</v>
      </c>
      <c r="H17" s="1">
        <f t="shared" si="0"/>
        <v>0.22162982918040364</v>
      </c>
      <c r="I17" s="4">
        <f t="shared" si="1"/>
        <v>-53777.228193746574</v>
      </c>
      <c r="J17" s="13" t="s">
        <v>80</v>
      </c>
    </row>
    <row r="18" spans="2:10" ht="12" customHeight="1" x14ac:dyDescent="0.2">
      <c r="B18" s="17" t="s">
        <v>20</v>
      </c>
      <c r="D18" s="13">
        <f>'10.3.3'!A12/10000</f>
        <v>505</v>
      </c>
      <c r="E18" s="13" t="s">
        <v>13</v>
      </c>
      <c r="F18" s="2">
        <f>-'10.3.3'!K12</f>
        <v>52333.155243819994</v>
      </c>
      <c r="G18" s="13" t="s">
        <v>14</v>
      </c>
      <c r="H18" s="1">
        <f t="shared" si="0"/>
        <v>0.22162982918040364</v>
      </c>
      <c r="I18" s="4">
        <f t="shared" si="1"/>
        <v>11598.58825715937</v>
      </c>
      <c r="J18" s="13" t="s">
        <v>80</v>
      </c>
    </row>
    <row r="19" spans="2:10" ht="12" customHeight="1" x14ac:dyDescent="0.2">
      <c r="B19" s="17" t="s">
        <v>20</v>
      </c>
      <c r="D19" s="13">
        <f>'10.3.3'!A13/10000</f>
        <v>506</v>
      </c>
      <c r="E19" s="13" t="s">
        <v>13</v>
      </c>
      <c r="F19" s="2">
        <f>-'10.3.3'!K13</f>
        <v>-1804811.7243807199</v>
      </c>
      <c r="G19" s="13" t="s">
        <v>14</v>
      </c>
      <c r="H19" s="1">
        <f t="shared" si="0"/>
        <v>0.22162982918040364</v>
      </c>
      <c r="I19" s="4">
        <f t="shared" si="1"/>
        <v>-400000.11417728866</v>
      </c>
      <c r="J19" s="13" t="s">
        <v>80</v>
      </c>
    </row>
    <row r="20" spans="2:10" ht="12" customHeight="1" x14ac:dyDescent="0.2">
      <c r="B20" s="17" t="s">
        <v>20</v>
      </c>
      <c r="D20" s="13">
        <f>'10.3.3'!A14/10000</f>
        <v>510</v>
      </c>
      <c r="E20" s="13" t="s">
        <v>13</v>
      </c>
      <c r="F20" s="2">
        <f>-'10.3.3'!K14</f>
        <v>-185656.67359074001</v>
      </c>
      <c r="G20" s="13" t="s">
        <v>14</v>
      </c>
      <c r="H20" s="1">
        <f t="shared" si="0"/>
        <v>0.22162982918040364</v>
      </c>
      <c r="I20" s="4">
        <f t="shared" si="1"/>
        <v>-41147.056854117662</v>
      </c>
      <c r="J20" s="13" t="s">
        <v>80</v>
      </c>
    </row>
    <row r="21" spans="2:10" ht="12" customHeight="1" x14ac:dyDescent="0.2">
      <c r="B21" s="17" t="s">
        <v>20</v>
      </c>
      <c r="D21" s="13">
        <f>'10.3.3'!A15/10000</f>
        <v>511</v>
      </c>
      <c r="E21" s="13" t="s">
        <v>13</v>
      </c>
      <c r="F21" s="2">
        <f>-'10.3.3'!K15</f>
        <v>-28705.47797326</v>
      </c>
      <c r="G21" s="13" t="s">
        <v>14</v>
      </c>
      <c r="H21" s="1">
        <f t="shared" si="0"/>
        <v>0.22162982918040364</v>
      </c>
      <c r="I21" s="4">
        <f t="shared" si="1"/>
        <v>-6361.990179755453</v>
      </c>
      <c r="J21" s="13" t="s">
        <v>80</v>
      </c>
    </row>
    <row r="22" spans="2:10" ht="12" customHeight="1" x14ac:dyDescent="0.2">
      <c r="B22" s="17" t="s">
        <v>20</v>
      </c>
      <c r="D22" s="13">
        <f>'10.3.3'!A16/10000</f>
        <v>512</v>
      </c>
      <c r="E22" s="13" t="s">
        <v>13</v>
      </c>
      <c r="F22" s="2">
        <f>-'10.3.3'!K16</f>
        <v>-1558393.6468956401</v>
      </c>
      <c r="G22" s="13" t="s">
        <v>14</v>
      </c>
      <c r="H22" s="1">
        <f t="shared" si="0"/>
        <v>0.22162982918040364</v>
      </c>
      <c r="I22" s="4">
        <f t="shared" si="1"/>
        <v>-345386.51775730698</v>
      </c>
      <c r="J22" s="13" t="s">
        <v>80</v>
      </c>
    </row>
    <row r="23" spans="2:10" ht="12" customHeight="1" x14ac:dyDescent="0.2">
      <c r="B23" s="17" t="s">
        <v>20</v>
      </c>
      <c r="D23" s="13">
        <f>'10.3.3'!A17/10000</f>
        <v>513</v>
      </c>
      <c r="E23" s="13" t="s">
        <v>13</v>
      </c>
      <c r="F23" s="2">
        <f>-'10.3.3'!K17</f>
        <v>-931062.10496551997</v>
      </c>
      <c r="G23" s="13" t="s">
        <v>14</v>
      </c>
      <c r="H23" s="1">
        <f t="shared" si="0"/>
        <v>0.22162982918040364</v>
      </c>
      <c r="I23" s="4">
        <f t="shared" si="1"/>
        <v>-206351.13527985523</v>
      </c>
      <c r="J23" s="13" t="s">
        <v>80</v>
      </c>
    </row>
    <row r="24" spans="2:10" ht="12" customHeight="1" x14ac:dyDescent="0.2">
      <c r="B24" s="17" t="s">
        <v>20</v>
      </c>
      <c r="D24" s="13">
        <f>'10.3.3'!A18/10000</f>
        <v>514</v>
      </c>
      <c r="E24" s="13" t="s">
        <v>13</v>
      </c>
      <c r="F24" s="2">
        <f>-'10.3.3'!K18</f>
        <v>-31534.102410359999</v>
      </c>
      <c r="G24" s="13" t="s">
        <v>14</v>
      </c>
      <c r="H24" s="1">
        <f t="shared" si="0"/>
        <v>0.22162982918040364</v>
      </c>
      <c r="I24" s="4">
        <f t="shared" si="1"/>
        <v>-6988.8977305654416</v>
      </c>
      <c r="J24" s="13" t="s">
        <v>80</v>
      </c>
    </row>
    <row r="25" spans="2:10" ht="12" customHeight="1" x14ac:dyDescent="0.2">
      <c r="B25" s="17" t="s">
        <v>21</v>
      </c>
      <c r="D25" s="18">
        <f>'10.3.3'!A19/10000</f>
        <v>924.3</v>
      </c>
      <c r="E25" s="13" t="s">
        <v>13</v>
      </c>
      <c r="F25" s="2">
        <f>-'10.3.3'!K19</f>
        <v>-162570.91226420001</v>
      </c>
      <c r="G25" s="13" t="s">
        <v>22</v>
      </c>
      <c r="H25" s="1">
        <v>7.0845810240555085E-2</v>
      </c>
      <c r="I25" s="4">
        <f t="shared" si="1"/>
        <v>-11517.468000903444</v>
      </c>
      <c r="J25" s="13" t="s">
        <v>80</v>
      </c>
    </row>
    <row r="26" spans="2:10" ht="12" customHeight="1" x14ac:dyDescent="0.2">
      <c r="B26" s="17" t="s">
        <v>21</v>
      </c>
      <c r="D26" s="13">
        <f>'10.3.3'!A20/10000</f>
        <v>925</v>
      </c>
      <c r="E26" s="13" t="s">
        <v>13</v>
      </c>
      <c r="F26" s="2">
        <f>-'10.3.3'!K20</f>
        <v>-51924.982990320001</v>
      </c>
      <c r="G26" s="13" t="s">
        <v>22</v>
      </c>
      <c r="H26" s="1">
        <v>7.0845810240555085E-2</v>
      </c>
      <c r="I26" s="4">
        <f t="shared" si="1"/>
        <v>-3678.6674916762613</v>
      </c>
      <c r="J26" s="13" t="s">
        <v>80</v>
      </c>
    </row>
    <row r="27" spans="2:10" ht="12" customHeight="1" x14ac:dyDescent="0.2">
      <c r="B27" s="17"/>
      <c r="D27" s="13"/>
      <c r="E27" s="13"/>
      <c r="F27" s="2"/>
      <c r="G27" s="13"/>
      <c r="H27" s="1"/>
      <c r="I27" s="4"/>
      <c r="J27" s="13"/>
    </row>
    <row r="28" spans="2:10" ht="12" customHeight="1" x14ac:dyDescent="0.2">
      <c r="B28" s="16" t="s">
        <v>23</v>
      </c>
      <c r="D28" s="13"/>
      <c r="E28" s="13"/>
      <c r="F28" s="2"/>
      <c r="G28" s="13"/>
      <c r="H28" s="1"/>
      <c r="I28" s="4"/>
      <c r="J28" s="13"/>
    </row>
    <row r="29" spans="2:10" ht="12" customHeight="1" x14ac:dyDescent="0.2">
      <c r="B29" s="11" t="s">
        <v>24</v>
      </c>
      <c r="D29" s="13">
        <v>312</v>
      </c>
      <c r="E29" s="13" t="s">
        <v>13</v>
      </c>
      <c r="F29" s="2">
        <f>-'10.3.1'!B19</f>
        <v>-131952951.13193509</v>
      </c>
      <c r="G29" s="13" t="s">
        <v>14</v>
      </c>
      <c r="H29" s="1">
        <f>$H$11</f>
        <v>0.22162982918040364</v>
      </c>
      <c r="I29" s="4">
        <f t="shared" ref="I29:I31" si="2">F29*H29</f>
        <v>-29244710.019220922</v>
      </c>
      <c r="J29" s="13" t="s">
        <v>79</v>
      </c>
    </row>
    <row r="30" spans="2:10" ht="12" customHeight="1" x14ac:dyDescent="0.2">
      <c r="B30" s="17"/>
      <c r="D30" s="13"/>
      <c r="E30" s="13"/>
      <c r="F30" s="2"/>
      <c r="G30" s="13"/>
      <c r="H30" s="1"/>
      <c r="I30" s="4"/>
      <c r="J30" s="13"/>
    </row>
    <row r="31" spans="2:10" ht="12" customHeight="1" x14ac:dyDescent="0.2">
      <c r="B31" s="17" t="s">
        <v>25</v>
      </c>
      <c r="D31" s="13" t="s">
        <v>26</v>
      </c>
      <c r="E31" s="13" t="s">
        <v>13</v>
      </c>
      <c r="F31" s="2">
        <f>-'10.3.1'!B24</f>
        <v>83360777.498417392</v>
      </c>
      <c r="G31" s="13" t="s">
        <v>14</v>
      </c>
      <c r="H31" s="1">
        <f>$H$11</f>
        <v>0.22162982918040364</v>
      </c>
      <c r="I31" s="4">
        <f t="shared" si="2"/>
        <v>18475234.877319884</v>
      </c>
      <c r="J31" s="13" t="s">
        <v>79</v>
      </c>
    </row>
    <row r="32" spans="2:10" ht="12" customHeight="1" x14ac:dyDescent="0.2">
      <c r="B32" s="17"/>
      <c r="D32" s="13"/>
      <c r="E32" s="13"/>
      <c r="F32" s="2"/>
      <c r="G32" s="13"/>
      <c r="H32" s="1"/>
      <c r="I32" s="4"/>
      <c r="J32" s="13"/>
    </row>
    <row r="33" spans="2:10" ht="12" customHeight="1" x14ac:dyDescent="0.2">
      <c r="B33" s="17" t="s">
        <v>27</v>
      </c>
      <c r="D33" s="13">
        <v>282</v>
      </c>
      <c r="E33" s="13" t="s">
        <v>13</v>
      </c>
      <c r="F33" s="2">
        <f>-'10.3.2'!C17</f>
        <v>3575961.8184937565</v>
      </c>
      <c r="G33" s="13" t="s">
        <v>14</v>
      </c>
      <c r="H33" s="1">
        <f>$H$11</f>
        <v>0.22162982918040364</v>
      </c>
      <c r="I33" s="4">
        <f>F33*H33</f>
        <v>792539.80698841682</v>
      </c>
      <c r="J33" s="13" t="s">
        <v>34</v>
      </c>
    </row>
    <row r="34" spans="2:10" ht="12" customHeight="1" x14ac:dyDescent="0.2">
      <c r="B34" s="17" t="s">
        <v>28</v>
      </c>
      <c r="D34" s="13">
        <v>255</v>
      </c>
      <c r="E34" s="13" t="s">
        <v>13</v>
      </c>
      <c r="F34" s="2">
        <f>-'10.3.2'!C18</f>
        <v>0</v>
      </c>
      <c r="G34" s="13" t="s">
        <v>29</v>
      </c>
      <c r="H34" s="1">
        <v>0.1336</v>
      </c>
      <c r="I34" s="4">
        <f>F34*H34</f>
        <v>0</v>
      </c>
      <c r="J34" s="13" t="s">
        <v>34</v>
      </c>
    </row>
    <row r="35" spans="2:10" ht="12" customHeight="1" x14ac:dyDescent="0.2">
      <c r="B35" s="17"/>
      <c r="D35" s="13"/>
      <c r="E35" s="13"/>
      <c r="F35" s="2"/>
      <c r="G35" s="13"/>
      <c r="H35" s="1"/>
      <c r="I35" s="4"/>
      <c r="J35" s="13"/>
    </row>
    <row r="36" spans="2:10" ht="12" customHeight="1" x14ac:dyDescent="0.2">
      <c r="B36" s="17"/>
      <c r="D36" s="13"/>
      <c r="E36" s="13"/>
      <c r="F36" s="2"/>
      <c r="G36" s="13"/>
      <c r="H36" s="1"/>
      <c r="I36" s="4"/>
      <c r="J36" s="13"/>
    </row>
    <row r="37" spans="2:10" ht="12" customHeight="1" x14ac:dyDescent="0.2">
      <c r="B37" s="17"/>
      <c r="D37" s="13"/>
      <c r="E37" s="13"/>
      <c r="F37" s="2"/>
      <c r="G37" s="13"/>
      <c r="H37" s="5"/>
      <c r="I37" s="4"/>
      <c r="J37" s="13"/>
    </row>
    <row r="38" spans="2:10" ht="12" customHeight="1" x14ac:dyDescent="0.2">
      <c r="B38" s="17"/>
      <c r="D38" s="13"/>
      <c r="E38" s="13"/>
      <c r="F38" s="2"/>
      <c r="G38" s="13"/>
      <c r="H38" s="5"/>
      <c r="I38" s="4"/>
      <c r="J38" s="13"/>
    </row>
    <row r="39" spans="2:10" ht="12" customHeight="1" x14ac:dyDescent="0.2">
      <c r="B39" s="17"/>
      <c r="D39" s="13"/>
      <c r="E39" s="13"/>
      <c r="F39" s="2"/>
      <c r="G39" s="13"/>
      <c r="H39" s="5"/>
      <c r="I39" s="4"/>
      <c r="J39" s="6"/>
    </row>
    <row r="40" spans="2:10" ht="12" customHeight="1" x14ac:dyDescent="0.2">
      <c r="B40" s="17"/>
      <c r="D40" s="13"/>
      <c r="E40" s="13"/>
      <c r="F40" s="2"/>
      <c r="G40" s="13"/>
      <c r="H40" s="5"/>
      <c r="I40" s="4"/>
      <c r="J40" s="6"/>
    </row>
    <row r="41" spans="2:10" ht="12" customHeight="1" x14ac:dyDescent="0.2">
      <c r="B41" s="17"/>
      <c r="D41" s="13"/>
      <c r="E41" s="13"/>
      <c r="F41" s="2"/>
      <c r="G41" s="13"/>
      <c r="H41" s="5"/>
      <c r="I41" s="4"/>
      <c r="J41" s="13"/>
    </row>
    <row r="42" spans="2:10" ht="12" customHeight="1" x14ac:dyDescent="0.2">
      <c r="B42" s="17"/>
      <c r="D42" s="13"/>
      <c r="E42" s="13"/>
      <c r="F42" s="2"/>
      <c r="G42" s="13"/>
      <c r="H42" s="5"/>
      <c r="I42" s="4"/>
      <c r="J42" s="13"/>
    </row>
    <row r="43" spans="2:10" ht="12" customHeight="1" x14ac:dyDescent="0.2">
      <c r="B43" s="17"/>
      <c r="D43" s="13"/>
      <c r="E43" s="13"/>
      <c r="F43" s="2"/>
      <c r="G43" s="13"/>
      <c r="H43" s="5"/>
      <c r="I43" s="4"/>
      <c r="J43" s="13"/>
    </row>
    <row r="44" spans="2:10" ht="12" customHeight="1" x14ac:dyDescent="0.2">
      <c r="B44" s="17"/>
      <c r="D44" s="13"/>
      <c r="E44" s="13"/>
      <c r="F44" s="2"/>
      <c r="G44" s="13"/>
      <c r="H44" s="5"/>
      <c r="I44" s="4"/>
      <c r="J44" s="13"/>
    </row>
    <row r="45" spans="2:10" ht="12" customHeight="1" x14ac:dyDescent="0.2">
      <c r="B45" s="17"/>
      <c r="D45" s="13"/>
      <c r="E45" s="13"/>
      <c r="F45" s="2"/>
      <c r="G45" s="13"/>
      <c r="H45" s="5"/>
      <c r="I45" s="4"/>
      <c r="J45" s="13"/>
    </row>
    <row r="46" spans="2:10" ht="12" customHeight="1" x14ac:dyDescent="0.2">
      <c r="B46" s="17"/>
      <c r="D46" s="13"/>
      <c r="E46" s="13"/>
      <c r="F46" s="2"/>
      <c r="G46" s="13"/>
      <c r="H46" s="5"/>
      <c r="I46" s="4"/>
      <c r="J46" s="13"/>
    </row>
    <row r="47" spans="2:10" ht="12" customHeight="1" x14ac:dyDescent="0.2">
      <c r="B47" s="17"/>
      <c r="D47" s="13"/>
      <c r="E47" s="13"/>
      <c r="F47" s="2"/>
      <c r="G47" s="13"/>
      <c r="H47" s="5"/>
      <c r="I47" s="4"/>
      <c r="J47" s="13"/>
    </row>
    <row r="48" spans="2:10" ht="12" customHeight="1" x14ac:dyDescent="0.2">
      <c r="B48" s="17"/>
      <c r="D48" s="13"/>
      <c r="E48" s="13"/>
      <c r="F48" s="2"/>
      <c r="G48" s="13"/>
      <c r="H48" s="5"/>
      <c r="I48" s="4"/>
      <c r="J48" s="13"/>
    </row>
    <row r="49" spans="1:10" ht="12" customHeight="1" x14ac:dyDescent="0.2">
      <c r="B49" s="17"/>
      <c r="D49" s="13"/>
      <c r="E49" s="13"/>
      <c r="F49" s="2"/>
      <c r="G49" s="13"/>
      <c r="H49" s="5"/>
      <c r="I49" s="4"/>
      <c r="J49" s="13"/>
    </row>
    <row r="50" spans="1:10" ht="12" customHeight="1" x14ac:dyDescent="0.2">
      <c r="B50" s="17"/>
      <c r="D50" s="13"/>
      <c r="E50" s="13"/>
      <c r="F50" s="2"/>
      <c r="G50" s="13"/>
      <c r="H50" s="5"/>
      <c r="I50" s="4"/>
      <c r="J50" s="13"/>
    </row>
    <row r="51" spans="1:10" s="13" customFormat="1" ht="12" customHeight="1" x14ac:dyDescent="0.2">
      <c r="A51" s="11"/>
      <c r="B51" s="17"/>
      <c r="C51" s="11"/>
      <c r="F51" s="2"/>
      <c r="H51" s="5"/>
      <c r="I51" s="4"/>
    </row>
    <row r="52" spans="1:10" s="13" customFormat="1" ht="12" customHeight="1" thickBot="1" x14ac:dyDescent="0.25">
      <c r="A52" s="11"/>
      <c r="B52" s="12" t="s">
        <v>30</v>
      </c>
      <c r="C52" s="11"/>
      <c r="F52" s="19"/>
    </row>
    <row r="53" spans="1:10" s="13" customFormat="1" ht="12" customHeight="1" x14ac:dyDescent="0.2">
      <c r="A53" s="20"/>
      <c r="B53" s="65" t="s">
        <v>82</v>
      </c>
      <c r="C53" s="65"/>
      <c r="D53" s="65"/>
      <c r="E53" s="65"/>
      <c r="F53" s="65"/>
      <c r="G53" s="65"/>
      <c r="H53" s="65"/>
      <c r="I53" s="65"/>
      <c r="J53" s="66"/>
    </row>
    <row r="54" spans="1:10" s="13" customFormat="1" ht="12" customHeight="1" x14ac:dyDescent="0.2">
      <c r="A54" s="21"/>
      <c r="B54" s="67"/>
      <c r="C54" s="67"/>
      <c r="D54" s="67"/>
      <c r="E54" s="67"/>
      <c r="F54" s="67"/>
      <c r="G54" s="67"/>
      <c r="H54" s="67"/>
      <c r="I54" s="67"/>
      <c r="J54" s="68"/>
    </row>
    <row r="55" spans="1:10" s="13" customFormat="1" ht="12" customHeight="1" x14ac:dyDescent="0.2">
      <c r="A55" s="21"/>
      <c r="B55" s="67"/>
      <c r="C55" s="67"/>
      <c r="D55" s="67"/>
      <c r="E55" s="67"/>
      <c r="F55" s="67"/>
      <c r="G55" s="67"/>
      <c r="H55" s="67"/>
      <c r="I55" s="67"/>
      <c r="J55" s="68"/>
    </row>
    <row r="56" spans="1:10" s="13" customFormat="1" ht="12" customHeight="1" x14ac:dyDescent="0.2">
      <c r="A56" s="21"/>
      <c r="B56" s="67"/>
      <c r="C56" s="67"/>
      <c r="D56" s="67"/>
      <c r="E56" s="67"/>
      <c r="F56" s="67"/>
      <c r="G56" s="67"/>
      <c r="H56" s="67"/>
      <c r="I56" s="67"/>
      <c r="J56" s="68"/>
    </row>
    <row r="57" spans="1:10" s="13" customFormat="1" ht="12" customHeight="1" x14ac:dyDescent="0.2">
      <c r="A57" s="21"/>
      <c r="B57" s="67"/>
      <c r="C57" s="67"/>
      <c r="D57" s="67"/>
      <c r="E57" s="67"/>
      <c r="F57" s="67"/>
      <c r="G57" s="67"/>
      <c r="H57" s="67"/>
      <c r="I57" s="67"/>
      <c r="J57" s="68"/>
    </row>
    <row r="58" spans="1:10" s="13" customFormat="1" ht="12" customHeight="1" x14ac:dyDescent="0.2">
      <c r="A58" s="21"/>
      <c r="B58" s="67"/>
      <c r="C58" s="67"/>
      <c r="D58" s="67"/>
      <c r="E58" s="67"/>
      <c r="F58" s="67"/>
      <c r="G58" s="67"/>
      <c r="H58" s="67"/>
      <c r="I58" s="67"/>
      <c r="J58" s="68"/>
    </row>
    <row r="59" spans="1:10" s="13" customFormat="1" ht="12" customHeight="1" x14ac:dyDescent="0.2">
      <c r="A59" s="21"/>
      <c r="B59" s="67"/>
      <c r="C59" s="67"/>
      <c r="D59" s="67"/>
      <c r="E59" s="67"/>
      <c r="F59" s="67"/>
      <c r="G59" s="67"/>
      <c r="H59" s="67"/>
      <c r="I59" s="67"/>
      <c r="J59" s="68"/>
    </row>
    <row r="60" spans="1:10" s="13" customFormat="1" ht="12" customHeight="1" x14ac:dyDescent="0.2">
      <c r="A60" s="21"/>
      <c r="B60" s="67"/>
      <c r="C60" s="67"/>
      <c r="D60" s="67"/>
      <c r="E60" s="67"/>
      <c r="F60" s="67"/>
      <c r="G60" s="67"/>
      <c r="H60" s="67"/>
      <c r="I60" s="67"/>
      <c r="J60" s="68"/>
    </row>
    <row r="61" spans="1:10" s="13" customFormat="1" ht="12" customHeight="1" thickBot="1" x14ac:dyDescent="0.25">
      <c r="A61" s="22"/>
      <c r="B61" s="69"/>
      <c r="C61" s="69"/>
      <c r="D61" s="69"/>
      <c r="E61" s="69"/>
      <c r="F61" s="69"/>
      <c r="G61" s="69"/>
      <c r="H61" s="69"/>
      <c r="I61" s="69"/>
      <c r="J61" s="70"/>
    </row>
  </sheetData>
  <mergeCells count="1">
    <mergeCell ref="B53:J61"/>
  </mergeCells>
  <conditionalFormatting sqref="B9 B28">
    <cfRule type="cellIs" dxfId="2" priority="1" stopIfTrue="1" operator="equal">
      <formula>"Adjustment to Income/Expense/Rate Base:"</formula>
    </cfRule>
  </conditionalFormatting>
  <conditionalFormatting sqref="J2">
    <cfRule type="cellIs" dxfId="1" priority="2" stopIfTrue="1" operator="equal">
      <formula>"x.x"</formula>
    </cfRule>
  </conditionalFormatting>
  <conditionalFormatting sqref="B29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8 E36:E51" xr:uid="{5D5385C5-F5E1-4E59-ABD8-053FDA34F59B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51" xr:uid="{68286DC7-1273-4E96-BD47-5BABF108B0AC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51" xr:uid="{9D92013B-F11B-4E74-8F2E-12CF325EAF31}">
      <formula1>#REF!</formula1>
    </dataValidation>
  </dataValidations>
  <printOptions horizontalCentered="1"/>
  <pageMargins left="0.7" right="0.7" top="0.75" bottom="0.75" header="0.3" footer="0.3"/>
  <pageSetup scale="90" orientation="portrait" r:id="rId1"/>
  <headerFooter alignWithMargins="0"/>
  <customProperties>
    <customPr name="_pios_id" r:id="rId2"/>
  </customProperties>
  <ignoredErrors>
    <ignoredError sqref="F10:F34 D14:D26 H12:H24 I10:I34 H27:H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575F-A737-4937-B0ED-941768A4E671}">
  <sheetPr>
    <pageSetUpPr fitToPage="1"/>
  </sheetPr>
  <dimension ref="A1:C31"/>
  <sheetViews>
    <sheetView view="pageBreakPreview" zoomScale="85" zoomScaleNormal="100" zoomScaleSheetLayoutView="85" workbookViewId="0">
      <selection activeCell="B44" sqref="B44"/>
    </sheetView>
  </sheetViews>
  <sheetFormatPr defaultColWidth="8.75" defaultRowHeight="12.75" x14ac:dyDescent="0.2"/>
  <cols>
    <col min="1" max="1" width="39.5" style="11" customWidth="1"/>
    <col min="2" max="2" width="13.25" style="11" customWidth="1"/>
    <col min="3" max="3" width="7.125" style="11" customWidth="1"/>
    <col min="4" max="16384" width="8.75" style="40"/>
  </cols>
  <sheetData>
    <row r="1" spans="1:3" x14ac:dyDescent="0.2">
      <c r="A1" s="16" t="s">
        <v>0</v>
      </c>
      <c r="B1" s="39"/>
      <c r="C1" s="39"/>
    </row>
    <row r="2" spans="1:3" x14ac:dyDescent="0.2">
      <c r="A2" s="16" t="s">
        <v>78</v>
      </c>
      <c r="B2" s="39"/>
      <c r="C2" s="39"/>
    </row>
    <row r="3" spans="1:3" x14ac:dyDescent="0.2">
      <c r="A3" s="16" t="str">
        <f>'10.3'!B4</f>
        <v>Colstrip Unit 3 Removal</v>
      </c>
      <c r="B3" s="39"/>
      <c r="C3" s="39"/>
    </row>
    <row r="4" spans="1:3" s="41" customFormat="1" x14ac:dyDescent="0.2">
      <c r="A4" s="16" t="s">
        <v>38</v>
      </c>
      <c r="B4" s="39"/>
      <c r="C4" s="39"/>
    </row>
    <row r="5" spans="1:3" ht="13.5" thickBot="1" x14ac:dyDescent="0.25">
      <c r="A5" s="42"/>
      <c r="B5" s="42"/>
      <c r="C5" s="42"/>
    </row>
    <row r="6" spans="1:3" ht="13.5" thickTop="1" x14ac:dyDescent="0.2"/>
    <row r="7" spans="1:3" s="45" customFormat="1" x14ac:dyDescent="0.2">
      <c r="A7" s="43"/>
      <c r="B7" s="44">
        <v>44742</v>
      </c>
      <c r="C7" s="43" t="s">
        <v>33</v>
      </c>
    </row>
    <row r="8" spans="1:3" x14ac:dyDescent="0.2">
      <c r="A8" s="11" t="s">
        <v>39</v>
      </c>
      <c r="B8" s="49">
        <v>2025967</v>
      </c>
    </row>
    <row r="9" spans="1:3" x14ac:dyDescent="0.2">
      <c r="A9" s="11" t="s">
        <v>83</v>
      </c>
      <c r="B9" s="46">
        <f>B31</f>
        <v>0.53026600000000002</v>
      </c>
    </row>
    <row r="10" spans="1:3" x14ac:dyDescent="0.2">
      <c r="B10" s="47"/>
    </row>
    <row r="11" spans="1:3" ht="13.5" thickBot="1" x14ac:dyDescent="0.25">
      <c r="A11" s="11" t="s">
        <v>40</v>
      </c>
      <c r="B11" s="48">
        <f>B8*B9</f>
        <v>1074301.417222</v>
      </c>
      <c r="C11" s="13">
        <v>10.3</v>
      </c>
    </row>
    <row r="12" spans="1:3" ht="14.25" thickTop="1" thickBot="1" x14ac:dyDescent="0.25">
      <c r="A12" s="42"/>
      <c r="B12" s="42"/>
      <c r="C12" s="42"/>
    </row>
    <row r="13" spans="1:3" ht="13.5" thickTop="1" x14ac:dyDescent="0.2"/>
    <row r="18" spans="1:3" x14ac:dyDescent="0.2">
      <c r="A18" s="11" t="s">
        <v>41</v>
      </c>
      <c r="B18" s="49">
        <v>248843159.33999982</v>
      </c>
    </row>
    <row r="19" spans="1:3" x14ac:dyDescent="0.2">
      <c r="A19" s="11" t="s">
        <v>42</v>
      </c>
      <c r="B19" s="50">
        <v>131952951.13193509</v>
      </c>
      <c r="C19" s="13">
        <v>10.3</v>
      </c>
    </row>
    <row r="20" spans="1:3" x14ac:dyDescent="0.2">
      <c r="A20" s="11" t="s">
        <v>43</v>
      </c>
      <c r="B20" s="51">
        <f>B19/B18</f>
        <v>0.53026553545578847</v>
      </c>
    </row>
    <row r="22" spans="1:3" x14ac:dyDescent="0.2">
      <c r="A22" s="11" t="s">
        <v>44</v>
      </c>
      <c r="B22" s="49">
        <v>-157205724.16000003</v>
      </c>
    </row>
    <row r="23" spans="1:3" x14ac:dyDescent="0.2">
      <c r="A23" s="11" t="s">
        <v>43</v>
      </c>
      <c r="B23" s="52">
        <f>B20</f>
        <v>0.53026553545578847</v>
      </c>
    </row>
    <row r="24" spans="1:3" x14ac:dyDescent="0.2">
      <c r="A24" s="11" t="s">
        <v>45</v>
      </c>
      <c r="B24" s="49">
        <f>B23*B22</f>
        <v>-83360777.498417392</v>
      </c>
      <c r="C24" s="13">
        <v>10.3</v>
      </c>
    </row>
    <row r="26" spans="1:3" x14ac:dyDescent="0.2">
      <c r="A26" s="11" t="s">
        <v>46</v>
      </c>
      <c r="B26" s="49">
        <f>B18+B22</f>
        <v>91637435.179999799</v>
      </c>
    </row>
    <row r="27" spans="1:3" x14ac:dyDescent="0.2">
      <c r="A27" s="11" t="s">
        <v>47</v>
      </c>
      <c r="B27" s="49">
        <f>B19+B24</f>
        <v>48592173.633517697</v>
      </c>
    </row>
    <row r="28" spans="1:3" x14ac:dyDescent="0.2">
      <c r="B28" s="49"/>
    </row>
    <row r="31" spans="1:3" x14ac:dyDescent="0.2">
      <c r="A31" s="11" t="s">
        <v>48</v>
      </c>
      <c r="B31" s="46">
        <f>ROUND(B27/B26,6)</f>
        <v>0.53026600000000002</v>
      </c>
    </row>
  </sheetData>
  <pageMargins left="0.7" right="0.7" top="0.75" bottom="0.75" header="0.3" footer="0.3"/>
  <pageSetup fitToHeight="0" orientation="portrait" r:id="rId1"/>
  <headerFooter>
    <oddHeader>&amp;R&amp;"Arial,Regular"&amp;10Page 10.3.1</oddHeader>
  </headerFooter>
  <customProperties>
    <customPr name="_pios_id" r:id="rId2"/>
  </customProperties>
  <ignoredErrors>
    <ignoredError sqref="B9:B31 A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C501-22B1-49E9-8129-06C5134B7230}">
  <sheetPr>
    <pageSetUpPr fitToPage="1"/>
  </sheetPr>
  <dimension ref="A1:D21"/>
  <sheetViews>
    <sheetView view="pageBreakPreview" zoomScale="85" zoomScaleNormal="100" zoomScaleSheetLayoutView="85" workbookViewId="0">
      <selection activeCell="C48" sqref="C48"/>
    </sheetView>
  </sheetViews>
  <sheetFormatPr defaultColWidth="9" defaultRowHeight="12.75" x14ac:dyDescent="0.2"/>
  <cols>
    <col min="1" max="1" width="3.5" style="24" customWidth="1"/>
    <col min="2" max="2" width="31.5" style="24" customWidth="1"/>
    <col min="3" max="3" width="14.125" style="24" bestFit="1" customWidth="1"/>
    <col min="4" max="4" width="6.375" style="24" customWidth="1"/>
    <col min="5" max="16384" width="9" style="24"/>
  </cols>
  <sheetData>
    <row r="1" spans="1:4" x14ac:dyDescent="0.2">
      <c r="A1" s="23" t="str">
        <f>'10.3'!B2</f>
        <v>PacifiCorp</v>
      </c>
      <c r="D1" s="25"/>
    </row>
    <row r="2" spans="1:4" x14ac:dyDescent="0.2">
      <c r="A2" s="23" t="str">
        <f>'10.3'!B3</f>
        <v>Washington 2023 General Rate Case</v>
      </c>
    </row>
    <row r="3" spans="1:4" x14ac:dyDescent="0.2">
      <c r="A3" s="23" t="str">
        <f>'10.3'!B4</f>
        <v>Colstrip Unit 3 Removal</v>
      </c>
    </row>
    <row r="4" spans="1:4" x14ac:dyDescent="0.2">
      <c r="A4" s="23" t="s">
        <v>31</v>
      </c>
    </row>
    <row r="6" spans="1:4" x14ac:dyDescent="0.2">
      <c r="C6" s="64" t="s">
        <v>85</v>
      </c>
    </row>
    <row r="7" spans="1:4" x14ac:dyDescent="0.2">
      <c r="A7" s="26"/>
      <c r="B7" s="26"/>
      <c r="C7" s="27" t="s">
        <v>32</v>
      </c>
      <c r="D7" s="28" t="s">
        <v>33</v>
      </c>
    </row>
    <row r="8" spans="1:4" x14ac:dyDescent="0.2">
      <c r="A8" s="26"/>
      <c r="B8" s="26"/>
      <c r="C8" s="29"/>
      <c r="D8" s="26"/>
    </row>
    <row r="9" spans="1:4" x14ac:dyDescent="0.2">
      <c r="A9" s="26"/>
      <c r="B9" s="26" t="s">
        <v>12</v>
      </c>
      <c r="C9" s="8">
        <v>-10761616.513837254</v>
      </c>
      <c r="D9" s="30">
        <v>10.3</v>
      </c>
    </row>
    <row r="10" spans="1:4" x14ac:dyDescent="0.2">
      <c r="A10" s="26"/>
      <c r="B10" s="26" t="s">
        <v>24</v>
      </c>
      <c r="C10" s="8">
        <f>'10.3.1'!B19</f>
        <v>131952951.13193509</v>
      </c>
      <c r="D10" s="30" t="s">
        <v>79</v>
      </c>
    </row>
    <row r="11" spans="1:4" x14ac:dyDescent="0.2">
      <c r="A11" s="26"/>
      <c r="B11" s="26" t="s">
        <v>25</v>
      </c>
      <c r="C11" s="7">
        <f>'10.3.1'!B24</f>
        <v>-83360777.498417392</v>
      </c>
      <c r="D11" s="30" t="s">
        <v>79</v>
      </c>
    </row>
    <row r="12" spans="1:4" x14ac:dyDescent="0.2">
      <c r="A12" s="26"/>
      <c r="B12" s="26"/>
      <c r="C12" s="8"/>
      <c r="D12" s="30"/>
    </row>
    <row r="13" spans="1:4" s="33" customFormat="1" x14ac:dyDescent="0.2">
      <c r="A13" s="31"/>
      <c r="B13" s="31"/>
      <c r="C13" s="9"/>
      <c r="D13" s="32"/>
    </row>
    <row r="14" spans="1:4" s="33" customFormat="1" x14ac:dyDescent="0.2">
      <c r="A14" s="31"/>
      <c r="B14" s="34"/>
      <c r="C14" s="10"/>
      <c r="D14" s="32"/>
    </row>
    <row r="15" spans="1:4" s="33" customFormat="1" x14ac:dyDescent="0.2">
      <c r="A15" s="31"/>
      <c r="B15" s="35"/>
      <c r="C15" s="10"/>
      <c r="D15" s="32"/>
    </row>
    <row r="16" spans="1:4" x14ac:dyDescent="0.2">
      <c r="A16" s="26"/>
      <c r="B16" s="36"/>
      <c r="C16" s="8"/>
      <c r="D16" s="30"/>
    </row>
    <row r="17" spans="1:4" x14ac:dyDescent="0.2">
      <c r="A17" s="26"/>
      <c r="B17" s="26" t="s">
        <v>35</v>
      </c>
      <c r="C17" s="37">
        <v>-3575961.8184937565</v>
      </c>
      <c r="D17" s="30">
        <v>10.3</v>
      </c>
    </row>
    <row r="18" spans="1:4" x14ac:dyDescent="0.2">
      <c r="B18" s="38" t="s">
        <v>36</v>
      </c>
      <c r="C18" s="8">
        <v>0</v>
      </c>
      <c r="D18" s="30">
        <v>10.3</v>
      </c>
    </row>
    <row r="20" spans="1:4" x14ac:dyDescent="0.2">
      <c r="B20" s="24" t="s">
        <v>37</v>
      </c>
      <c r="C20" s="37">
        <v>-663538.6428210861</v>
      </c>
      <c r="D20" s="30"/>
    </row>
    <row r="21" spans="1:4" x14ac:dyDescent="0.2">
      <c r="B21" s="24" t="s">
        <v>19</v>
      </c>
      <c r="C21" s="37">
        <v>-2588141.1386557873</v>
      </c>
      <c r="D21" s="30">
        <v>10.3</v>
      </c>
    </row>
  </sheetData>
  <pageMargins left="0.7" right="0.7" top="0.75" bottom="0.75" header="0.3" footer="0.3"/>
  <pageSetup orientation="portrait" r:id="rId1"/>
  <headerFooter>
    <oddHeader>&amp;R&amp;"Arial,Regular"&amp;10Page 10.3.2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E885-7A67-47C7-A1F7-4B832FEFB002}">
  <sheetPr>
    <pageSetUpPr fitToPage="1"/>
  </sheetPr>
  <dimension ref="A1:K24"/>
  <sheetViews>
    <sheetView view="pageBreakPreview" zoomScale="85" zoomScaleNormal="100" zoomScaleSheetLayoutView="85" workbookViewId="0">
      <selection activeCell="G38" sqref="G38"/>
    </sheetView>
  </sheetViews>
  <sheetFormatPr defaultColWidth="9" defaultRowHeight="12.75" x14ac:dyDescent="0.2"/>
  <cols>
    <col min="1" max="1" width="8.5" style="55" customWidth="1"/>
    <col min="2" max="2" width="21.125" style="55" customWidth="1"/>
    <col min="3" max="3" width="8.75" style="55" customWidth="1"/>
    <col min="4" max="4" width="12.5" style="55" customWidth="1"/>
    <col min="5" max="5" width="2.375" style="55" customWidth="1"/>
    <col min="6" max="6" width="11.875" style="55" customWidth="1"/>
    <col min="7" max="7" width="11.375" style="55" customWidth="1"/>
    <col min="8" max="8" width="10.375" style="55" customWidth="1"/>
    <col min="9" max="9" width="2.375" style="55" customWidth="1"/>
    <col min="10" max="10" width="14.625" style="55" customWidth="1"/>
    <col min="11" max="11" width="13.75" style="55" customWidth="1"/>
    <col min="12" max="16384" width="9" style="55"/>
  </cols>
  <sheetData>
    <row r="1" spans="1:11" s="24" customFormat="1" x14ac:dyDescent="0.2">
      <c r="A1" s="23" t="s">
        <v>0</v>
      </c>
      <c r="K1" s="25"/>
    </row>
    <row r="2" spans="1:11" s="24" customFormat="1" x14ac:dyDescent="0.2">
      <c r="A2" s="23" t="s">
        <v>78</v>
      </c>
    </row>
    <row r="3" spans="1:11" s="24" customFormat="1" x14ac:dyDescent="0.2">
      <c r="A3" s="23" t="str">
        <f>'10.3'!B4</f>
        <v>Colstrip Unit 3 Removal</v>
      </c>
    </row>
    <row r="4" spans="1:11" x14ac:dyDescent="0.2">
      <c r="A4" s="54" t="s">
        <v>49</v>
      </c>
    </row>
    <row r="6" spans="1:11" x14ac:dyDescent="0.2">
      <c r="D6" s="56" t="s">
        <v>50</v>
      </c>
      <c r="F6" s="56" t="s">
        <v>51</v>
      </c>
      <c r="G6" s="56" t="s">
        <v>52</v>
      </c>
      <c r="H6" s="56" t="s">
        <v>53</v>
      </c>
      <c r="J6" s="56" t="str">
        <f>CONCATENATE("E = B x ",F24*100,"%")</f>
        <v>E = B x 53.0266%</v>
      </c>
      <c r="K6" s="56" t="s">
        <v>54</v>
      </c>
    </row>
    <row r="7" spans="1:11" ht="42.75" customHeight="1" x14ac:dyDescent="0.2">
      <c r="A7" s="57" t="s">
        <v>55</v>
      </c>
      <c r="B7" s="58" t="s">
        <v>56</v>
      </c>
      <c r="C7" s="57" t="s">
        <v>84</v>
      </c>
      <c r="D7" s="57" t="s">
        <v>57</v>
      </c>
      <c r="E7" s="54"/>
      <c r="F7" s="57" t="s">
        <v>58</v>
      </c>
      <c r="G7" s="57" t="s">
        <v>59</v>
      </c>
      <c r="H7" s="57" t="s">
        <v>60</v>
      </c>
      <c r="I7" s="54"/>
      <c r="J7" s="57" t="s">
        <v>61</v>
      </c>
      <c r="K7" s="57" t="s">
        <v>62</v>
      </c>
    </row>
    <row r="8" spans="1:11" x14ac:dyDescent="0.2">
      <c r="A8" s="55">
        <v>5000000</v>
      </c>
      <c r="B8" s="55" t="s">
        <v>63</v>
      </c>
      <c r="C8" s="59" t="s">
        <v>14</v>
      </c>
      <c r="D8" s="8">
        <v>-24208.32</v>
      </c>
      <c r="E8" s="8"/>
      <c r="F8" s="8">
        <f>D8-G8-H8</f>
        <v>-24208.32</v>
      </c>
      <c r="G8" s="8"/>
      <c r="H8" s="8"/>
      <c r="I8" s="8"/>
      <c r="J8" s="8">
        <f t="shared" ref="J8:J20" si="0">F8*$F$24</f>
        <v>-12836.84901312</v>
      </c>
      <c r="K8" s="8">
        <f t="shared" ref="K8:K20" si="1">J8+G8</f>
        <v>-12836.84901312</v>
      </c>
    </row>
    <row r="9" spans="1:11" x14ac:dyDescent="0.2">
      <c r="A9" s="55">
        <v>5012000</v>
      </c>
      <c r="B9" s="55" t="s">
        <v>64</v>
      </c>
      <c r="C9" s="59" t="s">
        <v>14</v>
      </c>
      <c r="D9" s="8">
        <v>1192013.8</v>
      </c>
      <c r="E9" s="8"/>
      <c r="F9" s="8">
        <f t="shared" ref="F9:F20" si="2">D9-G9-H9</f>
        <v>1192013.8</v>
      </c>
      <c r="G9" s="8"/>
      <c r="H9" s="8"/>
      <c r="I9" s="8"/>
      <c r="J9" s="8">
        <f t="shared" si="0"/>
        <v>632084.38967080007</v>
      </c>
      <c r="K9" s="8">
        <f t="shared" si="1"/>
        <v>632084.38967080007</v>
      </c>
    </row>
    <row r="10" spans="1:11" x14ac:dyDescent="0.2">
      <c r="A10" s="55">
        <v>5014500</v>
      </c>
      <c r="B10" s="55" t="s">
        <v>65</v>
      </c>
      <c r="C10" s="59" t="s">
        <v>14</v>
      </c>
      <c r="D10" s="8">
        <v>138479.09000000003</v>
      </c>
      <c r="E10" s="8"/>
      <c r="F10" s="8">
        <f t="shared" si="2"/>
        <v>138479.09000000003</v>
      </c>
      <c r="G10" s="8"/>
      <c r="H10" s="8"/>
      <c r="I10" s="8"/>
      <c r="J10" s="8">
        <f t="shared" si="0"/>
        <v>73430.753137940017</v>
      </c>
      <c r="K10" s="8">
        <f t="shared" si="1"/>
        <v>73430.753137940017</v>
      </c>
    </row>
    <row r="11" spans="1:11" x14ac:dyDescent="0.2">
      <c r="A11" s="55">
        <v>5020000</v>
      </c>
      <c r="B11" s="55" t="s">
        <v>66</v>
      </c>
      <c r="C11" s="59" t="s">
        <v>14</v>
      </c>
      <c r="D11" s="8">
        <v>457589.89</v>
      </c>
      <c r="E11" s="8"/>
      <c r="F11" s="8">
        <f t="shared" si="2"/>
        <v>457589.89</v>
      </c>
      <c r="G11" s="8"/>
      <c r="H11" s="8"/>
      <c r="I11" s="8"/>
      <c r="J11" s="8">
        <f t="shared" si="0"/>
        <v>242644.36061074003</v>
      </c>
      <c r="K11" s="8">
        <f t="shared" si="1"/>
        <v>242644.36061074003</v>
      </c>
    </row>
    <row r="12" spans="1:11" x14ac:dyDescent="0.2">
      <c r="A12" s="55">
        <v>5050000</v>
      </c>
      <c r="B12" s="55" t="s">
        <v>67</v>
      </c>
      <c r="C12" s="59" t="s">
        <v>14</v>
      </c>
      <c r="D12" s="8">
        <v>-98692.26999999999</v>
      </c>
      <c r="E12" s="8"/>
      <c r="F12" s="8">
        <f t="shared" si="2"/>
        <v>-98692.26999999999</v>
      </c>
      <c r="G12" s="8"/>
      <c r="H12" s="8"/>
      <c r="I12" s="8"/>
      <c r="J12" s="8">
        <f t="shared" si="0"/>
        <v>-52333.155243819994</v>
      </c>
      <c r="K12" s="8">
        <f t="shared" si="1"/>
        <v>-52333.155243819994</v>
      </c>
    </row>
    <row r="13" spans="1:11" x14ac:dyDescent="0.2">
      <c r="A13" s="55">
        <v>5060000</v>
      </c>
      <c r="B13" s="55" t="s">
        <v>68</v>
      </c>
      <c r="C13" s="59" t="s">
        <v>14</v>
      </c>
      <c r="D13" s="8">
        <v>3403596.92</v>
      </c>
      <c r="E13" s="8"/>
      <c r="F13" s="8">
        <f t="shared" si="2"/>
        <v>3403596.92</v>
      </c>
      <c r="G13" s="8"/>
      <c r="H13" s="8"/>
      <c r="I13" s="8"/>
      <c r="J13" s="8">
        <f t="shared" si="0"/>
        <v>1804811.7243807199</v>
      </c>
      <c r="K13" s="8">
        <f t="shared" si="1"/>
        <v>1804811.7243807199</v>
      </c>
    </row>
    <row r="14" spans="1:11" x14ac:dyDescent="0.2">
      <c r="A14" s="55">
        <v>5100000</v>
      </c>
      <c r="B14" s="55" t="s">
        <v>69</v>
      </c>
      <c r="C14" s="59" t="s">
        <v>14</v>
      </c>
      <c r="D14" s="8">
        <v>350119.89</v>
      </c>
      <c r="E14" s="8"/>
      <c r="F14" s="8">
        <f t="shared" si="2"/>
        <v>350119.89</v>
      </c>
      <c r="G14" s="8"/>
      <c r="H14" s="8"/>
      <c r="I14" s="8"/>
      <c r="J14" s="8">
        <f t="shared" si="0"/>
        <v>185656.67359074001</v>
      </c>
      <c r="K14" s="8">
        <f t="shared" si="1"/>
        <v>185656.67359074001</v>
      </c>
    </row>
    <row r="15" spans="1:11" x14ac:dyDescent="0.2">
      <c r="A15" s="55">
        <v>5110000</v>
      </c>
      <c r="B15" s="55" t="s">
        <v>70</v>
      </c>
      <c r="C15" s="59" t="s">
        <v>14</v>
      </c>
      <c r="D15" s="8">
        <v>54134.11</v>
      </c>
      <c r="E15" s="8"/>
      <c r="F15" s="8">
        <f t="shared" si="2"/>
        <v>54134.11</v>
      </c>
      <c r="G15" s="8"/>
      <c r="H15" s="8"/>
      <c r="I15" s="8"/>
      <c r="J15" s="8">
        <f t="shared" si="0"/>
        <v>28705.47797326</v>
      </c>
      <c r="K15" s="8">
        <f t="shared" si="1"/>
        <v>28705.47797326</v>
      </c>
    </row>
    <row r="16" spans="1:11" x14ac:dyDescent="0.2">
      <c r="A16" s="55">
        <v>5120000</v>
      </c>
      <c r="B16" s="55" t="s">
        <v>71</v>
      </c>
      <c r="C16" s="59" t="s">
        <v>14</v>
      </c>
      <c r="D16" s="8">
        <v>2914972.54</v>
      </c>
      <c r="E16" s="8"/>
      <c r="F16" s="8">
        <f t="shared" si="2"/>
        <v>2887972.54</v>
      </c>
      <c r="G16" s="8">
        <v>27000</v>
      </c>
      <c r="H16" s="8"/>
      <c r="I16" s="8"/>
      <c r="J16" s="8">
        <f t="shared" si="0"/>
        <v>1531393.6468956401</v>
      </c>
      <c r="K16" s="8">
        <f t="shared" si="1"/>
        <v>1558393.6468956401</v>
      </c>
    </row>
    <row r="17" spans="1:11" x14ac:dyDescent="0.2">
      <c r="A17" s="55">
        <v>5130000</v>
      </c>
      <c r="B17" s="55" t="s">
        <v>72</v>
      </c>
      <c r="C17" s="59" t="s">
        <v>14</v>
      </c>
      <c r="D17" s="8">
        <v>1755839.72</v>
      </c>
      <c r="E17" s="8"/>
      <c r="F17" s="8">
        <f t="shared" si="2"/>
        <v>1755839.72</v>
      </c>
      <c r="G17" s="8"/>
      <c r="H17" s="8"/>
      <c r="I17" s="8"/>
      <c r="J17" s="8">
        <f t="shared" si="0"/>
        <v>931062.10496551997</v>
      </c>
      <c r="K17" s="8">
        <f t="shared" si="1"/>
        <v>931062.10496551997</v>
      </c>
    </row>
    <row r="18" spans="1:11" x14ac:dyDescent="0.2">
      <c r="A18" s="55">
        <v>5140000</v>
      </c>
      <c r="B18" s="55" t="s">
        <v>73</v>
      </c>
      <c r="C18" s="59" t="s">
        <v>14</v>
      </c>
      <c r="D18" s="8">
        <v>59468.46</v>
      </c>
      <c r="E18" s="8"/>
      <c r="F18" s="8">
        <f t="shared" si="2"/>
        <v>59468.46</v>
      </c>
      <c r="G18" s="8"/>
      <c r="H18" s="8"/>
      <c r="I18" s="8"/>
      <c r="J18" s="8">
        <f t="shared" si="0"/>
        <v>31534.102410359999</v>
      </c>
      <c r="K18" s="8">
        <f t="shared" si="1"/>
        <v>31534.102410359999</v>
      </c>
    </row>
    <row r="19" spans="1:11" x14ac:dyDescent="0.2">
      <c r="A19" s="55">
        <v>9243000</v>
      </c>
      <c r="B19" s="55" t="s">
        <v>74</v>
      </c>
      <c r="C19" s="59" t="s">
        <v>22</v>
      </c>
      <c r="D19" s="8">
        <v>306583.7</v>
      </c>
      <c r="E19" s="8"/>
      <c r="F19" s="8">
        <f t="shared" si="2"/>
        <v>306583.7</v>
      </c>
      <c r="G19" s="8"/>
      <c r="H19" s="8"/>
      <c r="I19" s="8"/>
      <c r="J19" s="8">
        <f t="shared" si="0"/>
        <v>162570.91226420001</v>
      </c>
      <c r="K19" s="8">
        <f t="shared" si="1"/>
        <v>162570.91226420001</v>
      </c>
    </row>
    <row r="20" spans="1:11" x14ac:dyDescent="0.2">
      <c r="A20" s="55">
        <v>9250000</v>
      </c>
      <c r="B20" s="55" t="s">
        <v>75</v>
      </c>
      <c r="C20" s="59" t="s">
        <v>22</v>
      </c>
      <c r="D20" s="8">
        <v>97922.52</v>
      </c>
      <c r="E20" s="8"/>
      <c r="F20" s="8">
        <f t="shared" si="2"/>
        <v>97922.52</v>
      </c>
      <c r="G20" s="8"/>
      <c r="H20" s="8"/>
      <c r="I20" s="8"/>
      <c r="J20" s="8">
        <f t="shared" si="0"/>
        <v>51924.982990320001</v>
      </c>
      <c r="K20" s="8">
        <f t="shared" si="1"/>
        <v>51924.982990320001</v>
      </c>
    </row>
    <row r="21" spans="1:11" ht="13.5" thickBot="1" x14ac:dyDescent="0.25">
      <c r="D21" s="53">
        <f>SUM(D8:D20)</f>
        <v>10607820.049999999</v>
      </c>
      <c r="E21" s="8"/>
      <c r="F21" s="53">
        <f>SUM(F8:F20)</f>
        <v>10580820.049999999</v>
      </c>
      <c r="G21" s="53">
        <f>SUM(G8:G20)</f>
        <v>27000</v>
      </c>
      <c r="H21" s="53">
        <f>SUM(H8:H20)</f>
        <v>0</v>
      </c>
      <c r="I21" s="8"/>
      <c r="J21" s="53">
        <f>SUM(J8:J20)</f>
        <v>5610649.1246333001</v>
      </c>
      <c r="K21" s="60">
        <f>SUM(K8:K20)</f>
        <v>5637649.1246333001</v>
      </c>
    </row>
    <row r="22" spans="1:11" x14ac:dyDescent="0.2">
      <c r="K22" s="61" t="s">
        <v>76</v>
      </c>
    </row>
    <row r="23" spans="1:11" x14ac:dyDescent="0.2">
      <c r="F23" s="62"/>
    </row>
    <row r="24" spans="1:11" x14ac:dyDescent="0.2">
      <c r="B24" s="11" t="s">
        <v>83</v>
      </c>
      <c r="F24" s="63">
        <f>'10.3.1'!B9</f>
        <v>0.53026600000000002</v>
      </c>
      <c r="G24" s="54" t="s">
        <v>77</v>
      </c>
    </row>
  </sheetData>
  <pageMargins left="0.7" right="0.7" top="0.75" bottom="0.75" header="0.3" footer="0.3"/>
  <pageSetup scale="96" orientation="landscape" r:id="rId1"/>
  <headerFooter>
    <oddFooter>&amp;C&amp;"Arial,Regular"&amp;10Page 10.3.3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8B11E0-5B81-49BB-8F4D-2A9DA5147D4D}"/>
</file>

<file path=customXml/itemProps2.xml><?xml version="1.0" encoding="utf-8"?>
<ds:datastoreItem xmlns:ds="http://schemas.openxmlformats.org/officeDocument/2006/customXml" ds:itemID="{F6657F32-16C5-42C8-9C7C-8E49E0362471}"/>
</file>

<file path=customXml/itemProps3.xml><?xml version="1.0" encoding="utf-8"?>
<ds:datastoreItem xmlns:ds="http://schemas.openxmlformats.org/officeDocument/2006/customXml" ds:itemID="{2FA81EB7-3905-4E82-84F6-1CBDC9755C1E}"/>
</file>

<file path=customXml/itemProps4.xml><?xml version="1.0" encoding="utf-8"?>
<ds:datastoreItem xmlns:ds="http://schemas.openxmlformats.org/officeDocument/2006/customXml" ds:itemID="{58CB0C3B-B57C-4C46-BF8B-6827562A02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10.3</vt:lpstr>
      <vt:lpstr>10.3.1</vt:lpstr>
      <vt:lpstr>10.3.2</vt:lpstr>
      <vt:lpstr>10.3.3</vt:lpstr>
      <vt:lpstr>'10.3'!Print_Area</vt:lpstr>
      <vt:lpstr>'10.3.1'!Print_Area</vt:lpstr>
      <vt:lpstr>'10.3.2'!Print_Area</vt:lpstr>
      <vt:lpstr>'10.3.3'!Print_Area</vt:lpstr>
      <vt:lpstr>'10.3.1'!Print_Titles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2023-03-02T15:50:44Z</dcterms:created>
  <dcterms:modified xsi:type="dcterms:W3CDTF">2023-03-10T01:32:54Z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